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loucestermarine-my.sharepoint.com/personal/andrea_bodnar_gmgi_org/Documents/Desktop/1_Cell culture manuscript for submission 17Dec2024/"/>
    </mc:Choice>
  </mc:AlternateContent>
  <xr:revisionPtr revIDLastSave="0" documentId="8_{EFB301BD-BEE1-4C11-8D1E-D3BB4EDCF6C6}" xr6:coauthVersionLast="47" xr6:coauthVersionMax="47" xr10:uidLastSave="{00000000-0000-0000-0000-000000000000}"/>
  <bookViews>
    <workbookView xWindow="-110" yWindow="-110" windowWidth="19420" windowHeight="11620" xr2:uid="{43434221-1B07-4EFA-A42C-029CED8AF992}"/>
  </bookViews>
  <sheets>
    <sheet name="Ovary" sheetId="5" r:id="rId1"/>
    <sheet name="Muscle" sheetId="7" r:id="rId2"/>
    <sheet name="Nerve" sheetId="8" r:id="rId3"/>
    <sheet name="Coelomoctyes" sheetId="3" r:id="rId4"/>
    <sheet name="Tube feet" sheetId="1" r:id="rId5"/>
    <sheet name="Spines" sheetId="2" r:id="rId6"/>
    <sheet name="Ovary graphs" sheetId="9" r:id="rId7"/>
    <sheet name="All Tissues Graphs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2" i="5" l="1"/>
  <c r="J351" i="5"/>
  <c r="J350" i="5"/>
  <c r="N350" i="5" s="1"/>
  <c r="J349" i="5"/>
  <c r="J348" i="5"/>
  <c r="L347" i="5"/>
  <c r="M350" i="5" s="1"/>
  <c r="K347" i="5"/>
  <c r="J347" i="5"/>
  <c r="N347" i="5" s="1"/>
  <c r="J346" i="5"/>
  <c r="J345" i="5"/>
  <c r="N344" i="5" s="1"/>
  <c r="K344" i="5"/>
  <c r="L344" i="5" s="1"/>
  <c r="J344" i="5"/>
  <c r="J343" i="5"/>
  <c r="J342" i="5"/>
  <c r="J341" i="5"/>
  <c r="K341" i="5" s="1"/>
  <c r="L341" i="5" s="1"/>
  <c r="J340" i="5"/>
  <c r="J339" i="5"/>
  <c r="N338" i="5" s="1"/>
  <c r="J338" i="5"/>
  <c r="K338" i="5" s="1"/>
  <c r="L338" i="5" s="1"/>
  <c r="J337" i="5"/>
  <c r="J336" i="5"/>
  <c r="J335" i="5"/>
  <c r="N335" i="5" s="1"/>
  <c r="J334" i="5"/>
  <c r="J333" i="5"/>
  <c r="J332" i="5"/>
  <c r="K332" i="5" s="1"/>
  <c r="L332" i="5" s="1"/>
  <c r="J331" i="5"/>
  <c r="J330" i="5"/>
  <c r="N329" i="5" s="1"/>
  <c r="J329" i="5"/>
  <c r="K329" i="5" s="1"/>
  <c r="L329" i="5" s="1"/>
  <c r="J328" i="5"/>
  <c r="J327" i="5"/>
  <c r="J326" i="5"/>
  <c r="N326" i="5" s="1"/>
  <c r="J325" i="5"/>
  <c r="J324" i="5"/>
  <c r="K323" i="5"/>
  <c r="L323" i="5" s="1"/>
  <c r="J323" i="5"/>
  <c r="N323" i="5" s="1"/>
  <c r="J322" i="5"/>
  <c r="J321" i="5"/>
  <c r="N320" i="5"/>
  <c r="M320" i="5"/>
  <c r="J320" i="5"/>
  <c r="K320" i="5" s="1"/>
  <c r="L320" i="5" s="1"/>
  <c r="D320" i="5"/>
  <c r="D323" i="5" s="1"/>
  <c r="C320" i="5"/>
  <c r="C323" i="5" s="1"/>
  <c r="C326" i="5" l="1"/>
  <c r="C332" i="5" s="1"/>
  <c r="C338" i="5" s="1"/>
  <c r="C344" i="5" s="1"/>
  <c r="C350" i="5" s="1"/>
  <c r="C329" i="5"/>
  <c r="C335" i="5" s="1"/>
  <c r="C341" i="5" s="1"/>
  <c r="C347" i="5" s="1"/>
  <c r="M344" i="5"/>
  <c r="O344" i="5" s="1"/>
  <c r="M326" i="5"/>
  <c r="M347" i="5"/>
  <c r="D326" i="5"/>
  <c r="D332" i="5" s="1"/>
  <c r="D338" i="5" s="1"/>
  <c r="D344" i="5" s="1"/>
  <c r="D350" i="5" s="1"/>
  <c r="D329" i="5"/>
  <c r="D335" i="5" s="1"/>
  <c r="D341" i="5" s="1"/>
  <c r="D347" i="5" s="1"/>
  <c r="M335" i="5"/>
  <c r="O332" i="5"/>
  <c r="O320" i="5"/>
  <c r="P320" i="5" s="1"/>
  <c r="M323" i="5"/>
  <c r="O323" i="5" s="1"/>
  <c r="P323" i="5" s="1"/>
  <c r="M341" i="5"/>
  <c r="O341" i="5" s="1"/>
  <c r="K350" i="5"/>
  <c r="L350" i="5" s="1"/>
  <c r="O350" i="5" s="1"/>
  <c r="K326" i="5"/>
  <c r="L326" i="5" s="1"/>
  <c r="N332" i="5"/>
  <c r="K335" i="5"/>
  <c r="L335" i="5" s="1"/>
  <c r="O347" i="5"/>
  <c r="N341" i="5"/>
  <c r="O335" i="5" l="1"/>
  <c r="M338" i="5"/>
  <c r="O338" i="5" s="1"/>
  <c r="O326" i="5"/>
  <c r="P326" i="5" s="1"/>
  <c r="M329" i="5"/>
  <c r="O329" i="5" s="1"/>
  <c r="P329" i="5" s="1"/>
  <c r="P332" i="5" s="1"/>
  <c r="P335" i="5" l="1"/>
  <c r="P338" i="5" s="1"/>
  <c r="P341" i="5" s="1"/>
  <c r="P344" i="5" s="1"/>
  <c r="P347" i="5" s="1"/>
  <c r="P350" i="5" s="1"/>
  <c r="P14" i="2" l="1"/>
  <c r="P11" i="2"/>
  <c r="P8" i="2"/>
  <c r="J319" i="5"/>
  <c r="J318" i="5"/>
  <c r="J317" i="5"/>
  <c r="K317" i="5" s="1"/>
  <c r="L317" i="5" s="1"/>
  <c r="O317" i="5" s="1"/>
  <c r="J284" i="5"/>
  <c r="J283" i="5"/>
  <c r="J282" i="5"/>
  <c r="N282" i="5" s="1"/>
  <c r="J249" i="5"/>
  <c r="J248" i="5"/>
  <c r="J247" i="5"/>
  <c r="N247" i="5" s="1"/>
  <c r="K282" i="5" l="1"/>
  <c r="L282" i="5" s="1"/>
  <c r="O282" i="5" s="1"/>
  <c r="N317" i="5"/>
  <c r="K247" i="5"/>
  <c r="L247" i="5" s="1"/>
  <c r="O247" i="5" s="1"/>
  <c r="J316" i="5" l="1"/>
  <c r="J315" i="5"/>
  <c r="J314" i="5"/>
  <c r="J313" i="5"/>
  <c r="J312" i="5"/>
  <c r="J311" i="5"/>
  <c r="J310" i="5"/>
  <c r="J309" i="5"/>
  <c r="J308" i="5"/>
  <c r="J307" i="5"/>
  <c r="J306" i="5"/>
  <c r="J305" i="5"/>
  <c r="K305" i="5" s="1"/>
  <c r="L305" i="5" s="1"/>
  <c r="O305" i="5" s="1"/>
  <c r="J304" i="5"/>
  <c r="J303" i="5"/>
  <c r="J302" i="5"/>
  <c r="K302" i="5" s="1"/>
  <c r="L302" i="5" s="1"/>
  <c r="O302" i="5" s="1"/>
  <c r="J301" i="5"/>
  <c r="J300" i="5"/>
  <c r="J299" i="5"/>
  <c r="J298" i="5"/>
  <c r="J297" i="5"/>
  <c r="J296" i="5"/>
  <c r="J295" i="5"/>
  <c r="J294" i="5"/>
  <c r="J293" i="5"/>
  <c r="K293" i="5" s="1"/>
  <c r="L293" i="5" s="1"/>
  <c r="O293" i="5" s="1"/>
  <c r="J292" i="5"/>
  <c r="J291" i="5"/>
  <c r="J290" i="5"/>
  <c r="C290" i="5"/>
  <c r="C293" i="5" s="1"/>
  <c r="C296" i="5" s="1"/>
  <c r="C299" i="5" s="1"/>
  <c r="C302" i="5" s="1"/>
  <c r="C305" i="5" s="1"/>
  <c r="C308" i="5" s="1"/>
  <c r="C311" i="5" s="1"/>
  <c r="C314" i="5" s="1"/>
  <c r="C317" i="5" s="1"/>
  <c r="J289" i="5"/>
  <c r="J288" i="5"/>
  <c r="J287" i="5"/>
  <c r="J281" i="5"/>
  <c r="J280" i="5"/>
  <c r="J279" i="5"/>
  <c r="J278" i="5"/>
  <c r="J277" i="5"/>
  <c r="J276" i="5"/>
  <c r="J275" i="5"/>
  <c r="J274" i="5"/>
  <c r="J273" i="5"/>
  <c r="K273" i="5" s="1"/>
  <c r="L273" i="5" s="1"/>
  <c r="J272" i="5"/>
  <c r="J271" i="5"/>
  <c r="J270" i="5"/>
  <c r="J269" i="5"/>
  <c r="J268" i="5"/>
  <c r="J267" i="5"/>
  <c r="J266" i="5"/>
  <c r="J265" i="5"/>
  <c r="J264" i="5"/>
  <c r="J263" i="5"/>
  <c r="J262" i="5"/>
  <c r="J261" i="5"/>
  <c r="K261" i="5" s="1"/>
  <c r="L261" i="5" s="1"/>
  <c r="O261" i="5" s="1"/>
  <c r="J260" i="5"/>
  <c r="J259" i="5"/>
  <c r="J258" i="5"/>
  <c r="J257" i="5"/>
  <c r="J256" i="5"/>
  <c r="J255" i="5"/>
  <c r="K255" i="5" s="1"/>
  <c r="L255" i="5" s="1"/>
  <c r="D255" i="5"/>
  <c r="D258" i="5" s="1"/>
  <c r="D261" i="5" s="1"/>
  <c r="D264" i="5" s="1"/>
  <c r="D267" i="5" s="1"/>
  <c r="D270" i="5" s="1"/>
  <c r="D273" i="5" s="1"/>
  <c r="D276" i="5" s="1"/>
  <c r="D279" i="5" s="1"/>
  <c r="D282" i="5" s="1"/>
  <c r="C255" i="5"/>
  <c r="C258" i="5" s="1"/>
  <c r="C261" i="5" s="1"/>
  <c r="C264" i="5" s="1"/>
  <c r="C267" i="5" s="1"/>
  <c r="C270" i="5" s="1"/>
  <c r="C273" i="5" s="1"/>
  <c r="C276" i="5" s="1"/>
  <c r="C279" i="5" s="1"/>
  <c r="C282" i="5" s="1"/>
  <c r="J254" i="5"/>
  <c r="J253" i="5"/>
  <c r="J252" i="5"/>
  <c r="J246" i="5"/>
  <c r="J245" i="5"/>
  <c r="J244" i="5"/>
  <c r="J243" i="5"/>
  <c r="J242" i="5"/>
  <c r="J241" i="5"/>
  <c r="K241" i="5" s="1"/>
  <c r="L241" i="5" s="1"/>
  <c r="O241" i="5" s="1"/>
  <c r="J240" i="5"/>
  <c r="J239" i="5"/>
  <c r="J238" i="5"/>
  <c r="J237" i="5"/>
  <c r="J236" i="5"/>
  <c r="J235" i="5"/>
  <c r="J234" i="5"/>
  <c r="J233" i="5"/>
  <c r="J232" i="5"/>
  <c r="J231" i="5"/>
  <c r="J230" i="5"/>
  <c r="J229" i="5"/>
  <c r="K229" i="5" s="1"/>
  <c r="L229" i="5" s="1"/>
  <c r="O229" i="5" s="1"/>
  <c r="J228" i="5"/>
  <c r="J227" i="5"/>
  <c r="J226" i="5"/>
  <c r="J225" i="5"/>
  <c r="J224" i="5"/>
  <c r="J223" i="5"/>
  <c r="J222" i="5"/>
  <c r="J221" i="5"/>
  <c r="J220" i="5"/>
  <c r="D220" i="5"/>
  <c r="D223" i="5" s="1"/>
  <c r="D226" i="5" s="1"/>
  <c r="D229" i="5" s="1"/>
  <c r="D232" i="5" s="1"/>
  <c r="D235" i="5" s="1"/>
  <c r="D238" i="5" s="1"/>
  <c r="D241" i="5" s="1"/>
  <c r="D244" i="5" s="1"/>
  <c r="D247" i="5" s="1"/>
  <c r="C220" i="5"/>
  <c r="C223" i="5" s="1"/>
  <c r="C226" i="5" s="1"/>
  <c r="C229" i="5" s="1"/>
  <c r="C232" i="5" s="1"/>
  <c r="C235" i="5" s="1"/>
  <c r="C238" i="5" s="1"/>
  <c r="C241" i="5" s="1"/>
  <c r="C244" i="5" s="1"/>
  <c r="C247" i="5" s="1"/>
  <c r="J219" i="5"/>
  <c r="J218" i="5"/>
  <c r="J217" i="5"/>
  <c r="K217" i="5" s="1"/>
  <c r="L217" i="5" s="1"/>
  <c r="O217" i="5" s="1"/>
  <c r="J214" i="5"/>
  <c r="J213" i="5"/>
  <c r="J212" i="5"/>
  <c r="J211" i="5"/>
  <c r="J210" i="5"/>
  <c r="J209" i="5"/>
  <c r="K209" i="5" s="1"/>
  <c r="L209" i="5" s="1"/>
  <c r="J208" i="5"/>
  <c r="J207" i="5"/>
  <c r="J206" i="5"/>
  <c r="K206" i="5" s="1"/>
  <c r="L206" i="5" s="1"/>
  <c r="J205" i="5"/>
  <c r="J204" i="5"/>
  <c r="J203" i="5"/>
  <c r="K203" i="5" s="1"/>
  <c r="L203" i="5" s="1"/>
  <c r="J202" i="5"/>
  <c r="J201" i="5"/>
  <c r="J200" i="5"/>
  <c r="K200" i="5" s="1"/>
  <c r="L200" i="5" s="1"/>
  <c r="J199" i="5"/>
  <c r="J198" i="5"/>
  <c r="J197" i="5"/>
  <c r="D197" i="5"/>
  <c r="D200" i="5" s="1"/>
  <c r="D203" i="5" s="1"/>
  <c r="D206" i="5" s="1"/>
  <c r="D209" i="5" s="1"/>
  <c r="D212" i="5" s="1"/>
  <c r="C197" i="5"/>
  <c r="C200" i="5" s="1"/>
  <c r="C203" i="5" s="1"/>
  <c r="C206" i="5" s="1"/>
  <c r="C209" i="5" s="1"/>
  <c r="C212" i="5" s="1"/>
  <c r="J196" i="5"/>
  <c r="J195" i="5"/>
  <c r="J194" i="5"/>
  <c r="J192" i="5"/>
  <c r="J191" i="5"/>
  <c r="J190" i="5"/>
  <c r="K190" i="5" s="1"/>
  <c r="L190" i="5" s="1"/>
  <c r="J189" i="5"/>
  <c r="J188" i="5"/>
  <c r="J187" i="5"/>
  <c r="K187" i="5" s="1"/>
  <c r="L187" i="5" s="1"/>
  <c r="M190" i="5" s="1"/>
  <c r="J186" i="5"/>
  <c r="J185" i="5"/>
  <c r="J184" i="5"/>
  <c r="K184" i="5" s="1"/>
  <c r="L184" i="5" s="1"/>
  <c r="M187" i="5" s="1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K166" i="5" s="1"/>
  <c r="L166" i="5" s="1"/>
  <c r="M169" i="5" s="1"/>
  <c r="C166" i="5"/>
  <c r="C169" i="5" s="1"/>
  <c r="C172" i="5" s="1"/>
  <c r="C175" i="5" s="1"/>
  <c r="C178" i="5" s="1"/>
  <c r="C181" i="5" s="1"/>
  <c r="C184" i="5" s="1"/>
  <c r="C187" i="5" s="1"/>
  <c r="C190" i="5" s="1"/>
  <c r="J165" i="5"/>
  <c r="J164" i="5"/>
  <c r="J163" i="5"/>
  <c r="J162" i="5"/>
  <c r="J161" i="5"/>
  <c r="J160" i="5"/>
  <c r="J159" i="5"/>
  <c r="J158" i="5"/>
  <c r="J157" i="5"/>
  <c r="K157" i="5" s="1"/>
  <c r="L157" i="5" s="1"/>
  <c r="J156" i="5"/>
  <c r="J155" i="5"/>
  <c r="J154" i="5"/>
  <c r="J153" i="5"/>
  <c r="J152" i="5"/>
  <c r="J151" i="5"/>
  <c r="K151" i="5" s="1"/>
  <c r="L151" i="5" s="1"/>
  <c r="O151" i="5" s="1"/>
  <c r="J150" i="5"/>
  <c r="J149" i="5"/>
  <c r="J148" i="5"/>
  <c r="J147" i="5"/>
  <c r="J146" i="5"/>
  <c r="J145" i="5"/>
  <c r="K145" i="5" s="1"/>
  <c r="L145" i="5" s="1"/>
  <c r="O145" i="5" s="1"/>
  <c r="J144" i="5"/>
  <c r="J143" i="5"/>
  <c r="J142" i="5"/>
  <c r="J141" i="5"/>
  <c r="J140" i="5"/>
  <c r="J139" i="5"/>
  <c r="K139" i="5" s="1"/>
  <c r="L139" i="5" s="1"/>
  <c r="O139" i="5" s="1"/>
  <c r="J138" i="5"/>
  <c r="J137" i="5"/>
  <c r="J136" i="5"/>
  <c r="K136" i="5" s="1"/>
  <c r="L136" i="5" s="1"/>
  <c r="O136" i="5" s="1"/>
  <c r="D136" i="5"/>
  <c r="D139" i="5" s="1"/>
  <c r="D142" i="5" s="1"/>
  <c r="D145" i="5" s="1"/>
  <c r="D148" i="5" s="1"/>
  <c r="D151" i="5" s="1"/>
  <c r="D154" i="5" s="1"/>
  <c r="D157" i="5" s="1"/>
  <c r="D160" i="5" s="1"/>
  <c r="D163" i="5" s="1"/>
  <c r="D166" i="5" s="1"/>
  <c r="D169" i="5" s="1"/>
  <c r="D172" i="5" s="1"/>
  <c r="D175" i="5" s="1"/>
  <c r="D178" i="5" s="1"/>
  <c r="D181" i="5" s="1"/>
  <c r="D184" i="5" s="1"/>
  <c r="D187" i="5" s="1"/>
  <c r="D190" i="5" s="1"/>
  <c r="B136" i="5"/>
  <c r="B139" i="5" s="1"/>
  <c r="B142" i="5" s="1"/>
  <c r="B145" i="5" s="1"/>
  <c r="B148" i="5" s="1"/>
  <c r="B151" i="5" s="1"/>
  <c r="B154" i="5" s="1"/>
  <c r="B157" i="5" s="1"/>
  <c r="B160" i="5" s="1"/>
  <c r="B163" i="5" s="1"/>
  <c r="B166" i="5" s="1"/>
  <c r="B169" i="5" s="1"/>
  <c r="B172" i="5" s="1"/>
  <c r="B175" i="5" s="1"/>
  <c r="B178" i="5" s="1"/>
  <c r="B181" i="5" s="1"/>
  <c r="B184" i="5" s="1"/>
  <c r="B187" i="5" s="1"/>
  <c r="B190" i="5" s="1"/>
  <c r="A136" i="5"/>
  <c r="A139" i="5" s="1"/>
  <c r="A142" i="5" s="1"/>
  <c r="A145" i="5" s="1"/>
  <c r="A148" i="5" s="1"/>
  <c r="A151" i="5" s="1"/>
  <c r="A154" i="5" s="1"/>
  <c r="A157" i="5" s="1"/>
  <c r="A160" i="5" s="1"/>
  <c r="A163" i="5" s="1"/>
  <c r="A166" i="5" s="1"/>
  <c r="A169" i="5" s="1"/>
  <c r="A172" i="5" s="1"/>
  <c r="A175" i="5" s="1"/>
  <c r="A178" i="5" s="1"/>
  <c r="A181" i="5" s="1"/>
  <c r="A184" i="5" s="1"/>
  <c r="A187" i="5" s="1"/>
  <c r="A190" i="5" s="1"/>
  <c r="J135" i="5"/>
  <c r="J134" i="5"/>
  <c r="J133" i="5"/>
  <c r="K133" i="5" s="1"/>
  <c r="L133" i="5" s="1"/>
  <c r="O133" i="5" s="1"/>
  <c r="J132" i="5"/>
  <c r="J131" i="5"/>
  <c r="J130" i="5"/>
  <c r="C130" i="5"/>
  <c r="C133" i="5" s="1"/>
  <c r="C136" i="5" s="1"/>
  <c r="C139" i="5" s="1"/>
  <c r="C142" i="5" s="1"/>
  <c r="C145" i="5" s="1"/>
  <c r="C148" i="5" s="1"/>
  <c r="C151" i="5" s="1"/>
  <c r="C154" i="5" s="1"/>
  <c r="C157" i="5" s="1"/>
  <c r="C160" i="5" s="1"/>
  <c r="B130" i="5"/>
  <c r="A130" i="5"/>
  <c r="J129" i="5"/>
  <c r="J128" i="5"/>
  <c r="J127" i="5"/>
  <c r="J125" i="5"/>
  <c r="J124" i="5"/>
  <c r="J123" i="5"/>
  <c r="J122" i="5"/>
  <c r="J121" i="5"/>
  <c r="J120" i="5"/>
  <c r="K120" i="5" s="1"/>
  <c r="L120" i="5" s="1"/>
  <c r="M123" i="5" s="1"/>
  <c r="J119" i="5"/>
  <c r="J118" i="5"/>
  <c r="J117" i="5"/>
  <c r="J116" i="5"/>
  <c r="J115" i="5"/>
  <c r="J114" i="5"/>
  <c r="K114" i="5" s="1"/>
  <c r="L114" i="5" s="1"/>
  <c r="O114" i="5" s="1"/>
  <c r="J113" i="5"/>
  <c r="J112" i="5"/>
  <c r="J111" i="5"/>
  <c r="J110" i="5"/>
  <c r="J109" i="5"/>
  <c r="J108" i="5"/>
  <c r="K108" i="5" s="1"/>
  <c r="L108" i="5" s="1"/>
  <c r="O108" i="5" s="1"/>
  <c r="J107" i="5"/>
  <c r="J106" i="5"/>
  <c r="J105" i="5"/>
  <c r="C105" i="5"/>
  <c r="C108" i="5" s="1"/>
  <c r="C111" i="5" s="1"/>
  <c r="C114" i="5" s="1"/>
  <c r="C117" i="5" s="1"/>
  <c r="C120" i="5" s="1"/>
  <c r="C123" i="5" s="1"/>
  <c r="J104" i="5"/>
  <c r="J103" i="5"/>
  <c r="J102" i="5"/>
  <c r="K102" i="5" s="1"/>
  <c r="L102" i="5" s="1"/>
  <c r="O102" i="5" s="1"/>
  <c r="J101" i="5"/>
  <c r="J100" i="5"/>
  <c r="J99" i="5"/>
  <c r="J98" i="5"/>
  <c r="J97" i="5"/>
  <c r="J96" i="5"/>
  <c r="K96" i="5" s="1"/>
  <c r="L96" i="5" s="1"/>
  <c r="J95" i="5"/>
  <c r="J94" i="5"/>
  <c r="J93" i="5"/>
  <c r="J92" i="5"/>
  <c r="J91" i="5"/>
  <c r="J90" i="5"/>
  <c r="K90" i="5" s="1"/>
  <c r="L90" i="5" s="1"/>
  <c r="O90" i="5" s="1"/>
  <c r="J89" i="5"/>
  <c r="J88" i="5"/>
  <c r="J87" i="5"/>
  <c r="J86" i="5"/>
  <c r="J85" i="5"/>
  <c r="J84" i="5"/>
  <c r="K84" i="5" s="1"/>
  <c r="L84" i="5" s="1"/>
  <c r="O84" i="5" s="1"/>
  <c r="J83" i="5"/>
  <c r="J82" i="5"/>
  <c r="J81" i="5"/>
  <c r="J80" i="5"/>
  <c r="J79" i="5"/>
  <c r="J78" i="5"/>
  <c r="K78" i="5" s="1"/>
  <c r="L78" i="5" s="1"/>
  <c r="O78" i="5" s="1"/>
  <c r="J77" i="5"/>
  <c r="J76" i="5"/>
  <c r="J75" i="5"/>
  <c r="J74" i="5"/>
  <c r="J73" i="5"/>
  <c r="J72" i="5"/>
  <c r="K72" i="5" s="1"/>
  <c r="L72" i="5" s="1"/>
  <c r="O72" i="5" s="1"/>
  <c r="J71" i="5"/>
  <c r="J70" i="5"/>
  <c r="J69" i="5"/>
  <c r="D69" i="5"/>
  <c r="D72" i="5" s="1"/>
  <c r="D75" i="5" s="1"/>
  <c r="D78" i="5" s="1"/>
  <c r="D81" i="5" s="1"/>
  <c r="D84" i="5" s="1"/>
  <c r="D87" i="5" s="1"/>
  <c r="D90" i="5" s="1"/>
  <c r="D93" i="5" s="1"/>
  <c r="D96" i="5" s="1"/>
  <c r="D99" i="5" s="1"/>
  <c r="D102" i="5" s="1"/>
  <c r="D105" i="5" s="1"/>
  <c r="D108" i="5" s="1"/>
  <c r="D111" i="5" s="1"/>
  <c r="D114" i="5" s="1"/>
  <c r="D117" i="5" s="1"/>
  <c r="D120" i="5" s="1"/>
  <c r="D123" i="5" s="1"/>
  <c r="C69" i="5"/>
  <c r="C72" i="5" s="1"/>
  <c r="C75" i="5" s="1"/>
  <c r="C78" i="5" s="1"/>
  <c r="C81" i="5" s="1"/>
  <c r="C84" i="5" s="1"/>
  <c r="C87" i="5" s="1"/>
  <c r="C90" i="5" s="1"/>
  <c r="C93" i="5" s="1"/>
  <c r="C96" i="5" s="1"/>
  <c r="C99" i="5" s="1"/>
  <c r="B69" i="5"/>
  <c r="B72" i="5" s="1"/>
  <c r="B75" i="5" s="1"/>
  <c r="B78" i="5" s="1"/>
  <c r="B81" i="5" s="1"/>
  <c r="B84" i="5" s="1"/>
  <c r="B87" i="5" s="1"/>
  <c r="B90" i="5" s="1"/>
  <c r="B93" i="5" s="1"/>
  <c r="B96" i="5" s="1"/>
  <c r="B99" i="5" s="1"/>
  <c r="B102" i="5" s="1"/>
  <c r="B105" i="5" s="1"/>
  <c r="B108" i="5" s="1"/>
  <c r="B111" i="5" s="1"/>
  <c r="B114" i="5" s="1"/>
  <c r="B117" i="5" s="1"/>
  <c r="B120" i="5" s="1"/>
  <c r="B123" i="5" s="1"/>
  <c r="A69" i="5"/>
  <c r="A72" i="5" s="1"/>
  <c r="A75" i="5" s="1"/>
  <c r="A78" i="5" s="1"/>
  <c r="A81" i="5" s="1"/>
  <c r="A84" i="5" s="1"/>
  <c r="A87" i="5" s="1"/>
  <c r="A90" i="5" s="1"/>
  <c r="A93" i="5" s="1"/>
  <c r="A96" i="5" s="1"/>
  <c r="A99" i="5" s="1"/>
  <c r="A102" i="5" s="1"/>
  <c r="A105" i="5" s="1"/>
  <c r="A108" i="5" s="1"/>
  <c r="A111" i="5" s="1"/>
  <c r="A114" i="5" s="1"/>
  <c r="A117" i="5" s="1"/>
  <c r="A120" i="5" s="1"/>
  <c r="A123" i="5" s="1"/>
  <c r="J68" i="5"/>
  <c r="J67" i="5"/>
  <c r="J66" i="5"/>
  <c r="K66" i="5" s="1"/>
  <c r="L66" i="5" s="1"/>
  <c r="O66" i="5" s="1"/>
  <c r="P66" i="5" s="1"/>
  <c r="J101" i="3"/>
  <c r="J100" i="3"/>
  <c r="J99" i="3"/>
  <c r="J98" i="3"/>
  <c r="J97" i="3"/>
  <c r="J96" i="3"/>
  <c r="J95" i="3"/>
  <c r="J94" i="3"/>
  <c r="J93" i="3"/>
  <c r="J92" i="3"/>
  <c r="J91" i="3"/>
  <c r="J90" i="3"/>
  <c r="K90" i="3" s="1"/>
  <c r="L90" i="3" s="1"/>
  <c r="J89" i="3"/>
  <c r="J88" i="3"/>
  <c r="J87" i="3"/>
  <c r="K87" i="3" s="1"/>
  <c r="L87" i="3" s="1"/>
  <c r="O87" i="3" s="1"/>
  <c r="J85" i="3"/>
  <c r="J84" i="3"/>
  <c r="J83" i="3"/>
  <c r="N83" i="3" s="1"/>
  <c r="J82" i="3"/>
  <c r="J81" i="3"/>
  <c r="J80" i="3"/>
  <c r="J79" i="3"/>
  <c r="J78" i="3"/>
  <c r="J77" i="3"/>
  <c r="K77" i="3" s="1"/>
  <c r="L77" i="3" s="1"/>
  <c r="J76" i="3"/>
  <c r="J75" i="3"/>
  <c r="J74" i="3"/>
  <c r="K74" i="3" s="1"/>
  <c r="L74" i="3" s="1"/>
  <c r="J73" i="3"/>
  <c r="J72" i="3"/>
  <c r="J71" i="3"/>
  <c r="J69" i="3"/>
  <c r="J68" i="3"/>
  <c r="J67" i="3"/>
  <c r="J66" i="3"/>
  <c r="J65" i="3"/>
  <c r="J64" i="3"/>
  <c r="K64" i="3" s="1"/>
  <c r="L64" i="3" s="1"/>
  <c r="J63" i="3"/>
  <c r="J62" i="3"/>
  <c r="J61" i="3"/>
  <c r="J60" i="3"/>
  <c r="J59" i="3"/>
  <c r="J58" i="3"/>
  <c r="K58" i="3" s="1"/>
  <c r="L58" i="3" s="1"/>
  <c r="J57" i="3"/>
  <c r="J56" i="3"/>
  <c r="J55" i="3"/>
  <c r="K55" i="3" s="1"/>
  <c r="L55" i="3" s="1"/>
  <c r="J54" i="3"/>
  <c r="J53" i="3"/>
  <c r="J52" i="3"/>
  <c r="K52" i="3" s="1"/>
  <c r="L52" i="3" s="1"/>
  <c r="J51" i="3"/>
  <c r="J50" i="3"/>
  <c r="J49" i="3"/>
  <c r="K49" i="3" s="1"/>
  <c r="L49" i="3" s="1"/>
  <c r="O49" i="3" s="1"/>
  <c r="J62" i="8"/>
  <c r="J61" i="8"/>
  <c r="N60" i="8"/>
  <c r="J60" i="8"/>
  <c r="K60" i="8" s="1"/>
  <c r="L60" i="8" s="1"/>
  <c r="J59" i="8"/>
  <c r="J58" i="8"/>
  <c r="N57" i="8"/>
  <c r="J57" i="8"/>
  <c r="K57" i="8" s="1"/>
  <c r="L57" i="8" s="1"/>
  <c r="J56" i="8"/>
  <c r="J55" i="8"/>
  <c r="J54" i="8"/>
  <c r="J53" i="8"/>
  <c r="J52" i="8"/>
  <c r="N51" i="8"/>
  <c r="J51" i="8"/>
  <c r="K51" i="8" s="1"/>
  <c r="L51" i="8" s="1"/>
  <c r="J50" i="8"/>
  <c r="J49" i="8"/>
  <c r="J48" i="8"/>
  <c r="J47" i="8"/>
  <c r="J46" i="8"/>
  <c r="N45" i="8"/>
  <c r="K45" i="8"/>
  <c r="L45" i="8" s="1"/>
  <c r="J45" i="8"/>
  <c r="D45" i="8"/>
  <c r="D48" i="8" s="1"/>
  <c r="D51" i="8" s="1"/>
  <c r="D54" i="8" s="1"/>
  <c r="D57" i="8" s="1"/>
  <c r="D60" i="8" s="1"/>
  <c r="C45" i="8"/>
  <c r="C48" i="8" s="1"/>
  <c r="C51" i="8" s="1"/>
  <c r="C54" i="8" s="1"/>
  <c r="C57" i="8" s="1"/>
  <c r="C60" i="8" s="1"/>
  <c r="J44" i="8"/>
  <c r="J43" i="8"/>
  <c r="J42" i="8"/>
  <c r="J101" i="7"/>
  <c r="J100" i="7"/>
  <c r="J99" i="7"/>
  <c r="J98" i="7"/>
  <c r="J97" i="7"/>
  <c r="J96" i="7"/>
  <c r="N96" i="7" s="1"/>
  <c r="J95" i="7"/>
  <c r="J94" i="7"/>
  <c r="J93" i="7"/>
  <c r="J92" i="7"/>
  <c r="J91" i="7"/>
  <c r="J90" i="7"/>
  <c r="J89" i="7"/>
  <c r="J88" i="7"/>
  <c r="J87" i="7"/>
  <c r="K87" i="7" s="1"/>
  <c r="L87" i="7" s="1"/>
  <c r="J86" i="7"/>
  <c r="J85" i="7"/>
  <c r="J84" i="7"/>
  <c r="J82" i="7"/>
  <c r="J81" i="7"/>
  <c r="J80" i="7"/>
  <c r="J79" i="7"/>
  <c r="J78" i="7"/>
  <c r="J77" i="7"/>
  <c r="K77" i="7" s="1"/>
  <c r="L77" i="7" s="1"/>
  <c r="J76" i="7"/>
  <c r="J75" i="7"/>
  <c r="J74" i="7"/>
  <c r="K74" i="7" s="1"/>
  <c r="L74" i="7" s="1"/>
  <c r="J73" i="7"/>
  <c r="J72" i="7"/>
  <c r="J71" i="7"/>
  <c r="K71" i="7" s="1"/>
  <c r="L71" i="7" s="1"/>
  <c r="J70" i="7"/>
  <c r="J69" i="7"/>
  <c r="J68" i="7"/>
  <c r="J67" i="7"/>
  <c r="J66" i="7"/>
  <c r="J65" i="7"/>
  <c r="N84" i="7" l="1"/>
  <c r="N96" i="3"/>
  <c r="N77" i="3"/>
  <c r="N99" i="3"/>
  <c r="N80" i="3"/>
  <c r="N267" i="5"/>
  <c r="N311" i="5"/>
  <c r="N223" i="5"/>
  <c r="N252" i="5"/>
  <c r="N258" i="5"/>
  <c r="N287" i="5"/>
  <c r="N270" i="5"/>
  <c r="N206" i="5"/>
  <c r="N142" i="5"/>
  <c r="N130" i="5"/>
  <c r="N226" i="5"/>
  <c r="N197" i="5"/>
  <c r="N71" i="3"/>
  <c r="K71" i="3"/>
  <c r="L71" i="3" s="1"/>
  <c r="O71" i="3" s="1"/>
  <c r="N42" i="8"/>
  <c r="N54" i="8"/>
  <c r="N48" i="8"/>
  <c r="K54" i="8"/>
  <c r="L54" i="8" s="1"/>
  <c r="M57" i="8" s="1"/>
  <c r="O57" i="8" s="1"/>
  <c r="N99" i="7"/>
  <c r="N80" i="7"/>
  <c r="N87" i="7"/>
  <c r="N90" i="7"/>
  <c r="K84" i="7"/>
  <c r="L84" i="7" s="1"/>
  <c r="O84" i="7" s="1"/>
  <c r="N172" i="5"/>
  <c r="N220" i="5"/>
  <c r="N299" i="5"/>
  <c r="N81" i="5"/>
  <c r="N178" i="5"/>
  <c r="N296" i="5"/>
  <c r="N244" i="5"/>
  <c r="N293" i="5"/>
  <c r="K172" i="5"/>
  <c r="L172" i="5" s="1"/>
  <c r="M175" i="5" s="1"/>
  <c r="K178" i="5"/>
  <c r="L178" i="5" s="1"/>
  <c r="M181" i="5" s="1"/>
  <c r="N261" i="5"/>
  <c r="N276" i="5"/>
  <c r="N302" i="5"/>
  <c r="N133" i="5"/>
  <c r="N120" i="5"/>
  <c r="N117" i="5"/>
  <c r="N160" i="5"/>
  <c r="N114" i="5"/>
  <c r="N127" i="5"/>
  <c r="N238" i="5"/>
  <c r="N264" i="5"/>
  <c r="N279" i="5"/>
  <c r="N314" i="5"/>
  <c r="N200" i="5"/>
  <c r="N273" i="5"/>
  <c r="N290" i="5"/>
  <c r="N154" i="5"/>
  <c r="N194" i="5"/>
  <c r="N209" i="5"/>
  <c r="N217" i="5"/>
  <c r="N232" i="5"/>
  <c r="K252" i="5"/>
  <c r="L252" i="5" s="1"/>
  <c r="O252" i="5" s="1"/>
  <c r="N163" i="5"/>
  <c r="N108" i="5"/>
  <c r="K197" i="5"/>
  <c r="L197" i="5" s="1"/>
  <c r="O197" i="5" s="1"/>
  <c r="P197" i="5" s="1"/>
  <c r="K267" i="5"/>
  <c r="L267" i="5" s="1"/>
  <c r="O267" i="5" s="1"/>
  <c r="N148" i="5"/>
  <c r="K264" i="5"/>
  <c r="L264" i="5" s="1"/>
  <c r="O264" i="5" s="1"/>
  <c r="K276" i="5"/>
  <c r="L276" i="5" s="1"/>
  <c r="O276" i="5" s="1"/>
  <c r="N308" i="5"/>
  <c r="N212" i="5"/>
  <c r="N235" i="5"/>
  <c r="K308" i="5"/>
  <c r="L308" i="5" s="1"/>
  <c r="O308" i="5" s="1"/>
  <c r="P308" i="5" s="1"/>
  <c r="O273" i="5"/>
  <c r="P273" i="5" s="1"/>
  <c r="K279" i="5"/>
  <c r="L279" i="5" s="1"/>
  <c r="N305" i="5"/>
  <c r="K311" i="5"/>
  <c r="L311" i="5" s="1"/>
  <c r="O311" i="5" s="1"/>
  <c r="N255" i="5"/>
  <c r="K258" i="5"/>
  <c r="L258" i="5" s="1"/>
  <c r="O258" i="5" s="1"/>
  <c r="K270" i="5"/>
  <c r="L270" i="5" s="1"/>
  <c r="O270" i="5" s="1"/>
  <c r="K287" i="5"/>
  <c r="L287" i="5" s="1"/>
  <c r="O287" i="5" s="1"/>
  <c r="K290" i="5"/>
  <c r="L290" i="5" s="1"/>
  <c r="O290" i="5" s="1"/>
  <c r="P290" i="5" s="1"/>
  <c r="P293" i="5" s="1"/>
  <c r="K314" i="5"/>
  <c r="L314" i="5" s="1"/>
  <c r="O314" i="5" s="1"/>
  <c r="K296" i="5"/>
  <c r="L296" i="5" s="1"/>
  <c r="O296" i="5" s="1"/>
  <c r="K299" i="5"/>
  <c r="L299" i="5" s="1"/>
  <c r="O299" i="5" s="1"/>
  <c r="K220" i="5"/>
  <c r="L220" i="5" s="1"/>
  <c r="O220" i="5" s="1"/>
  <c r="P220" i="5" s="1"/>
  <c r="N229" i="5"/>
  <c r="K232" i="5"/>
  <c r="L232" i="5" s="1"/>
  <c r="O232" i="5" s="1"/>
  <c r="N241" i="5"/>
  <c r="K244" i="5"/>
  <c r="L244" i="5" s="1"/>
  <c r="O244" i="5" s="1"/>
  <c r="K223" i="5"/>
  <c r="L223" i="5" s="1"/>
  <c r="O223" i="5" s="1"/>
  <c r="K235" i="5"/>
  <c r="L235" i="5" s="1"/>
  <c r="O235" i="5" s="1"/>
  <c r="K226" i="5"/>
  <c r="L226" i="5" s="1"/>
  <c r="O226" i="5" s="1"/>
  <c r="K238" i="5"/>
  <c r="L238" i="5" s="1"/>
  <c r="O238" i="5" s="1"/>
  <c r="P238" i="5" s="1"/>
  <c r="P241" i="5" s="1"/>
  <c r="M206" i="5"/>
  <c r="O206" i="5" s="1"/>
  <c r="M212" i="5"/>
  <c r="M209" i="5"/>
  <c r="O209" i="5" s="1"/>
  <c r="M203" i="5"/>
  <c r="O203" i="5" s="1"/>
  <c r="O200" i="5"/>
  <c r="K212" i="5"/>
  <c r="L212" i="5" s="1"/>
  <c r="K194" i="5"/>
  <c r="L194" i="5" s="1"/>
  <c r="O194" i="5" s="1"/>
  <c r="N203" i="5"/>
  <c r="N111" i="5"/>
  <c r="K142" i="5"/>
  <c r="L142" i="5" s="1"/>
  <c r="O142" i="5" s="1"/>
  <c r="K148" i="5"/>
  <c r="L148" i="5" s="1"/>
  <c r="O148" i="5" s="1"/>
  <c r="K154" i="5"/>
  <c r="L154" i="5" s="1"/>
  <c r="M157" i="5" s="1"/>
  <c r="O157" i="5" s="1"/>
  <c r="K160" i="5"/>
  <c r="L160" i="5" s="1"/>
  <c r="M163" i="5" s="1"/>
  <c r="N184" i="5"/>
  <c r="N90" i="5"/>
  <c r="N105" i="5"/>
  <c r="N136" i="5"/>
  <c r="N99" i="5"/>
  <c r="N169" i="5"/>
  <c r="N175" i="5"/>
  <c r="N181" i="5"/>
  <c r="N123" i="5"/>
  <c r="N78" i="5"/>
  <c r="N84" i="5"/>
  <c r="N72" i="5"/>
  <c r="N93" i="5"/>
  <c r="K127" i="5"/>
  <c r="L127" i="5" s="1"/>
  <c r="O127" i="5" s="1"/>
  <c r="P127" i="5" s="1"/>
  <c r="N87" i="5"/>
  <c r="N139" i="5"/>
  <c r="N145" i="5"/>
  <c r="N151" i="5"/>
  <c r="N190" i="5"/>
  <c r="N69" i="5"/>
  <c r="N75" i="5"/>
  <c r="N102" i="5"/>
  <c r="N66" i="5"/>
  <c r="N96" i="5"/>
  <c r="K123" i="5"/>
  <c r="L123" i="5" s="1"/>
  <c r="O123" i="5" s="1"/>
  <c r="N166" i="5"/>
  <c r="N157" i="5"/>
  <c r="N187" i="5"/>
  <c r="K163" i="5"/>
  <c r="L163" i="5" s="1"/>
  <c r="K175" i="5"/>
  <c r="L175" i="5" s="1"/>
  <c r="M178" i="5" s="1"/>
  <c r="K130" i="5"/>
  <c r="L130" i="5" s="1"/>
  <c r="O130" i="5" s="1"/>
  <c r="K169" i="5"/>
  <c r="L169" i="5" s="1"/>
  <c r="M172" i="5" s="1"/>
  <c r="K181" i="5"/>
  <c r="L181" i="5" s="1"/>
  <c r="M99" i="5"/>
  <c r="O96" i="5"/>
  <c r="K69" i="5"/>
  <c r="L69" i="5" s="1"/>
  <c r="O69" i="5" s="1"/>
  <c r="P69" i="5" s="1"/>
  <c r="P72" i="5" s="1"/>
  <c r="K75" i="5"/>
  <c r="L75" i="5" s="1"/>
  <c r="O75" i="5" s="1"/>
  <c r="K81" i="5"/>
  <c r="L81" i="5" s="1"/>
  <c r="O81" i="5" s="1"/>
  <c r="K87" i="5"/>
  <c r="L87" i="5" s="1"/>
  <c r="O87" i="5" s="1"/>
  <c r="K93" i="5"/>
  <c r="L93" i="5" s="1"/>
  <c r="O93" i="5" s="1"/>
  <c r="K99" i="5"/>
  <c r="L99" i="5" s="1"/>
  <c r="K105" i="5"/>
  <c r="L105" i="5" s="1"/>
  <c r="O105" i="5" s="1"/>
  <c r="K111" i="5"/>
  <c r="L111" i="5" s="1"/>
  <c r="O111" i="5" s="1"/>
  <c r="K117" i="5"/>
  <c r="L117" i="5" s="1"/>
  <c r="O117" i="5" s="1"/>
  <c r="N74" i="3"/>
  <c r="K80" i="3"/>
  <c r="L80" i="3" s="1"/>
  <c r="M83" i="3" s="1"/>
  <c r="N93" i="3"/>
  <c r="O74" i="3"/>
  <c r="P74" i="3" s="1"/>
  <c r="M77" i="3"/>
  <c r="O77" i="3" s="1"/>
  <c r="O90" i="3"/>
  <c r="P90" i="3" s="1"/>
  <c r="M93" i="3"/>
  <c r="M80" i="3"/>
  <c r="K83" i="3"/>
  <c r="L83" i="3" s="1"/>
  <c r="K93" i="3"/>
  <c r="L93" i="3" s="1"/>
  <c r="K96" i="3"/>
  <c r="L96" i="3" s="1"/>
  <c r="N90" i="3"/>
  <c r="K99" i="3"/>
  <c r="L99" i="3" s="1"/>
  <c r="N87" i="3"/>
  <c r="N67" i="3"/>
  <c r="N58" i="3"/>
  <c r="N52" i="3"/>
  <c r="N61" i="3"/>
  <c r="N49" i="3"/>
  <c r="N55" i="3"/>
  <c r="K61" i="3"/>
  <c r="L61" i="3" s="1"/>
  <c r="M64" i="3" s="1"/>
  <c r="O64" i="3" s="1"/>
  <c r="O52" i="3"/>
  <c r="P52" i="3" s="1"/>
  <c r="M55" i="3"/>
  <c r="O55" i="3" s="1"/>
  <c r="M67" i="3"/>
  <c r="M58" i="3"/>
  <c r="O58" i="3" s="1"/>
  <c r="M61" i="3"/>
  <c r="K67" i="3"/>
  <c r="L67" i="3" s="1"/>
  <c r="N64" i="3"/>
  <c r="M48" i="8"/>
  <c r="O45" i="8"/>
  <c r="P45" i="8" s="1"/>
  <c r="M54" i="8"/>
  <c r="O54" i="8" s="1"/>
  <c r="M60" i="8"/>
  <c r="O60" i="8" s="1"/>
  <c r="K42" i="8"/>
  <c r="L42" i="8" s="1"/>
  <c r="O42" i="8" s="1"/>
  <c r="K48" i="8"/>
  <c r="L48" i="8" s="1"/>
  <c r="K90" i="7"/>
  <c r="L90" i="7" s="1"/>
  <c r="N65" i="7"/>
  <c r="N93" i="7"/>
  <c r="M90" i="7"/>
  <c r="K99" i="7"/>
  <c r="L99" i="7" s="1"/>
  <c r="K93" i="7"/>
  <c r="L93" i="7" s="1"/>
  <c r="K96" i="7"/>
  <c r="L96" i="7" s="1"/>
  <c r="K80" i="7"/>
  <c r="L80" i="7" s="1"/>
  <c r="N68" i="7"/>
  <c r="N74" i="7"/>
  <c r="M74" i="7"/>
  <c r="O74" i="7" s="1"/>
  <c r="M80" i="7"/>
  <c r="M77" i="7"/>
  <c r="O77" i="7" s="1"/>
  <c r="N71" i="7"/>
  <c r="N77" i="7"/>
  <c r="K68" i="7"/>
  <c r="L68" i="7" s="1"/>
  <c r="K65" i="7"/>
  <c r="L65" i="7" s="1"/>
  <c r="J62" i="7"/>
  <c r="J61" i="7"/>
  <c r="J60" i="7"/>
  <c r="J59" i="7"/>
  <c r="J58" i="7"/>
  <c r="J57" i="7"/>
  <c r="K57" i="7" s="1"/>
  <c r="L57" i="7" s="1"/>
  <c r="J56" i="7"/>
  <c r="J55" i="7"/>
  <c r="J54" i="7"/>
  <c r="J53" i="7"/>
  <c r="J52" i="7"/>
  <c r="J51" i="7"/>
  <c r="J50" i="7"/>
  <c r="J49" i="7"/>
  <c r="J48" i="7"/>
  <c r="K48" i="7" s="1"/>
  <c r="L48" i="7" s="1"/>
  <c r="J47" i="7"/>
  <c r="J46" i="7"/>
  <c r="J45" i="7"/>
  <c r="K45" i="7" s="1"/>
  <c r="L45" i="7" s="1"/>
  <c r="D45" i="7"/>
  <c r="D48" i="7" s="1"/>
  <c r="D51" i="7" s="1"/>
  <c r="D54" i="7" s="1"/>
  <c r="D57" i="7" s="1"/>
  <c r="D60" i="7" s="1"/>
  <c r="C45" i="7"/>
  <c r="C48" i="7" s="1"/>
  <c r="C51" i="7" s="1"/>
  <c r="C54" i="7" s="1"/>
  <c r="C57" i="7" s="1"/>
  <c r="C60" i="7" s="1"/>
  <c r="J44" i="7"/>
  <c r="J43" i="7"/>
  <c r="J42" i="7"/>
  <c r="N60" i="7" l="1"/>
  <c r="N54" i="7"/>
  <c r="O80" i="3"/>
  <c r="P77" i="3"/>
  <c r="P55" i="3"/>
  <c r="P58" i="3" s="1"/>
  <c r="P311" i="5"/>
  <c r="P314" i="5" s="1"/>
  <c r="P317" i="5" s="1"/>
  <c r="P75" i="5"/>
  <c r="P78" i="5" s="1"/>
  <c r="P81" i="5" s="1"/>
  <c r="P84" i="5" s="1"/>
  <c r="P87" i="5" s="1"/>
  <c r="P90" i="5" s="1"/>
  <c r="P93" i="5" s="1"/>
  <c r="P96" i="5" s="1"/>
  <c r="P244" i="5"/>
  <c r="P247" i="5" s="1"/>
  <c r="O83" i="3"/>
  <c r="N51" i="7"/>
  <c r="O90" i="7"/>
  <c r="M87" i="7"/>
  <c r="O87" i="7" s="1"/>
  <c r="P87" i="7" s="1"/>
  <c r="O80" i="7"/>
  <c r="M93" i="7"/>
  <c r="O93" i="7" s="1"/>
  <c r="P296" i="5"/>
  <c r="P299" i="5" s="1"/>
  <c r="P302" i="5" s="1"/>
  <c r="P130" i="5"/>
  <c r="P133" i="5" s="1"/>
  <c r="P136" i="5" s="1"/>
  <c r="P139" i="5" s="1"/>
  <c r="P142" i="5" s="1"/>
  <c r="P145" i="5" s="1"/>
  <c r="P148" i="5" s="1"/>
  <c r="P151" i="5" s="1"/>
  <c r="P154" i="5" s="1"/>
  <c r="P157" i="5" s="1"/>
  <c r="P160" i="5" s="1"/>
  <c r="P223" i="5"/>
  <c r="P226" i="5" s="1"/>
  <c r="P229" i="5" s="1"/>
  <c r="P232" i="5" s="1"/>
  <c r="P276" i="5"/>
  <c r="M255" i="5"/>
  <c r="O255" i="5" s="1"/>
  <c r="P255" i="5" s="1"/>
  <c r="P258" i="5" s="1"/>
  <c r="P261" i="5" s="1"/>
  <c r="P264" i="5" s="1"/>
  <c r="P267" i="5" s="1"/>
  <c r="P200" i="5"/>
  <c r="P203" i="5" s="1"/>
  <c r="P206" i="5" s="1"/>
  <c r="P209" i="5" s="1"/>
  <c r="O279" i="5"/>
  <c r="O212" i="5"/>
  <c r="O163" i="5"/>
  <c r="M184" i="5"/>
  <c r="O181" i="5"/>
  <c r="O99" i="5"/>
  <c r="M99" i="3"/>
  <c r="O99" i="3" s="1"/>
  <c r="O93" i="3"/>
  <c r="P93" i="3" s="1"/>
  <c r="M96" i="3"/>
  <c r="O96" i="3" s="1"/>
  <c r="O61" i="3"/>
  <c r="O67" i="3"/>
  <c r="M51" i="8"/>
  <c r="O51" i="8" s="1"/>
  <c r="O48" i="8"/>
  <c r="P48" i="8" s="1"/>
  <c r="N57" i="7"/>
  <c r="M96" i="7"/>
  <c r="O96" i="7" s="1"/>
  <c r="M99" i="7"/>
  <c r="O99" i="7" s="1"/>
  <c r="N48" i="7"/>
  <c r="M68" i="7"/>
  <c r="O68" i="7" s="1"/>
  <c r="P68" i="7" s="1"/>
  <c r="O65" i="7"/>
  <c r="M71" i="7"/>
  <c r="O71" i="7" s="1"/>
  <c r="N45" i="7"/>
  <c r="N42" i="7"/>
  <c r="M51" i="7"/>
  <c r="M60" i="7"/>
  <c r="O45" i="7"/>
  <c r="P45" i="7" s="1"/>
  <c r="M48" i="7"/>
  <c r="O48" i="7" s="1"/>
  <c r="K60" i="7"/>
  <c r="L60" i="7" s="1"/>
  <c r="K42" i="7"/>
  <c r="L42" i="7" s="1"/>
  <c r="O42" i="7" s="1"/>
  <c r="K51" i="7"/>
  <c r="L51" i="7" s="1"/>
  <c r="K54" i="7"/>
  <c r="L54" i="7" s="1"/>
  <c r="P96" i="3" l="1"/>
  <c r="P99" i="3" s="1"/>
  <c r="P80" i="3"/>
  <c r="P83" i="3" s="1"/>
  <c r="P61" i="3"/>
  <c r="P64" i="3" s="1"/>
  <c r="P67" i="3" s="1"/>
  <c r="P51" i="8"/>
  <c r="P54" i="8" s="1"/>
  <c r="P57" i="8" s="1"/>
  <c r="P60" i="8" s="1"/>
  <c r="P71" i="7"/>
  <c r="P74" i="7" s="1"/>
  <c r="P77" i="7" s="1"/>
  <c r="P80" i="7" s="1"/>
  <c r="O60" i="7"/>
  <c r="P90" i="7"/>
  <c r="P93" i="7" s="1"/>
  <c r="P96" i="7" s="1"/>
  <c r="P99" i="7" s="1"/>
  <c r="P163" i="5"/>
  <c r="P166" i="5" s="1"/>
  <c r="P169" i="5" s="1"/>
  <c r="P172" i="5" s="1"/>
  <c r="P175" i="5" s="1"/>
  <c r="P178" i="5" s="1"/>
  <c r="P181" i="5" s="1"/>
  <c r="P184" i="5" s="1"/>
  <c r="P187" i="5" s="1"/>
  <c r="P190" i="5" s="1"/>
  <c r="P279" i="5"/>
  <c r="P282" i="5" s="1"/>
  <c r="P212" i="5"/>
  <c r="P99" i="5"/>
  <c r="P102" i="5" s="1"/>
  <c r="P105" i="5" s="1"/>
  <c r="P108" i="5" s="1"/>
  <c r="P111" i="5" s="1"/>
  <c r="P114" i="5" s="1"/>
  <c r="P117" i="5" s="1"/>
  <c r="P120" i="5" s="1"/>
  <c r="P123" i="5" s="1"/>
  <c r="P48" i="7"/>
  <c r="M54" i="7"/>
  <c r="O54" i="7" s="1"/>
  <c r="O51" i="7"/>
  <c r="P51" i="7" s="1"/>
  <c r="M57" i="7"/>
  <c r="O57" i="7" s="1"/>
  <c r="P54" i="7" l="1"/>
  <c r="P57" i="7" s="1"/>
  <c r="P60" i="7" s="1"/>
  <c r="J22" i="1" l="1"/>
  <c r="J21" i="1"/>
  <c r="J20" i="1"/>
  <c r="N20" i="1" s="1"/>
  <c r="J19" i="1"/>
  <c r="J18" i="1"/>
  <c r="N17" i="1" s="1"/>
  <c r="J17" i="1"/>
  <c r="K17" i="1" s="1"/>
  <c r="M17" i="1" s="1"/>
  <c r="O18" i="1" s="1"/>
  <c r="J16" i="1"/>
  <c r="J15" i="1"/>
  <c r="J14" i="1"/>
  <c r="K14" i="1" s="1"/>
  <c r="M14" i="1" s="1"/>
  <c r="J13" i="1"/>
  <c r="J12" i="1"/>
  <c r="J11" i="1"/>
  <c r="K11" i="1" s="1"/>
  <c r="M11" i="1" s="1"/>
  <c r="K20" i="1" l="1"/>
  <c r="M20" i="1" s="1"/>
  <c r="O21" i="1" s="1"/>
  <c r="N14" i="1"/>
  <c r="N11" i="1"/>
  <c r="O15" i="1"/>
  <c r="O14" i="1"/>
  <c r="O12" i="1"/>
  <c r="O11" i="1"/>
  <c r="O17" i="1"/>
  <c r="O20" i="1" l="1"/>
  <c r="C8" i="7"/>
  <c r="C11" i="7" s="1"/>
  <c r="C14" i="7" s="1"/>
  <c r="C17" i="7" s="1"/>
  <c r="C20" i="7" s="1"/>
  <c r="C23" i="7" s="1"/>
  <c r="C26" i="7" s="1"/>
  <c r="C29" i="7" s="1"/>
  <c r="C32" i="7" s="1"/>
  <c r="C35" i="7" s="1"/>
  <c r="C38" i="7" s="1"/>
  <c r="J40" i="8"/>
  <c r="J39" i="8"/>
  <c r="J38" i="8"/>
  <c r="K38" i="8" s="1"/>
  <c r="J37" i="8"/>
  <c r="J36" i="8"/>
  <c r="J35" i="8"/>
  <c r="K35" i="8" s="1"/>
  <c r="J34" i="8"/>
  <c r="J33" i="8"/>
  <c r="J32" i="8"/>
  <c r="K32" i="8" s="1"/>
  <c r="J31" i="8"/>
  <c r="J30" i="8"/>
  <c r="J29" i="8"/>
  <c r="K29" i="8" s="1"/>
  <c r="J28" i="8"/>
  <c r="J27" i="8"/>
  <c r="J26" i="8"/>
  <c r="K26" i="8" s="1"/>
  <c r="J25" i="8"/>
  <c r="J24" i="8"/>
  <c r="J23" i="8"/>
  <c r="J22" i="8"/>
  <c r="J21" i="8"/>
  <c r="J20" i="8"/>
  <c r="J19" i="8"/>
  <c r="J18" i="8"/>
  <c r="J17" i="8"/>
  <c r="K17" i="8" s="1"/>
  <c r="J16" i="8"/>
  <c r="J15" i="8"/>
  <c r="J14" i="8"/>
  <c r="J13" i="8"/>
  <c r="J12" i="8"/>
  <c r="J11" i="8"/>
  <c r="K11" i="8" s="1"/>
  <c r="J10" i="8"/>
  <c r="J9" i="8"/>
  <c r="J8" i="8"/>
  <c r="K8" i="8" s="1"/>
  <c r="D8" i="8"/>
  <c r="D11" i="8" s="1"/>
  <c r="D14" i="8" s="1"/>
  <c r="D17" i="8" s="1"/>
  <c r="D20" i="8" s="1"/>
  <c r="D23" i="8" s="1"/>
  <c r="D26" i="8" s="1"/>
  <c r="D29" i="8" s="1"/>
  <c r="D32" i="8" s="1"/>
  <c r="D35" i="8" s="1"/>
  <c r="D38" i="8" s="1"/>
  <c r="C8" i="8"/>
  <c r="C11" i="8" s="1"/>
  <c r="C14" i="8" s="1"/>
  <c r="C17" i="8" s="1"/>
  <c r="C20" i="8" s="1"/>
  <c r="C23" i="8" s="1"/>
  <c r="C26" i="8" s="1"/>
  <c r="C29" i="8" s="1"/>
  <c r="C32" i="8" s="1"/>
  <c r="C35" i="8" s="1"/>
  <c r="C38" i="8" s="1"/>
  <c r="B8" i="8"/>
  <c r="B11" i="8" s="1"/>
  <c r="B14" i="8" s="1"/>
  <c r="B17" i="8" s="1"/>
  <c r="B20" i="8" s="1"/>
  <c r="B23" i="8" s="1"/>
  <c r="B26" i="8" s="1"/>
  <c r="B29" i="8" s="1"/>
  <c r="B32" i="8" s="1"/>
  <c r="B35" i="8" s="1"/>
  <c r="B38" i="8" s="1"/>
  <c r="A8" i="8"/>
  <c r="A11" i="8" s="1"/>
  <c r="A14" i="8" s="1"/>
  <c r="A17" i="8" s="1"/>
  <c r="A20" i="8" s="1"/>
  <c r="A23" i="8" s="1"/>
  <c r="A26" i="8" s="1"/>
  <c r="A29" i="8" s="1"/>
  <c r="A32" i="8" s="1"/>
  <c r="A35" i="8" s="1"/>
  <c r="A38" i="8" s="1"/>
  <c r="J7" i="8"/>
  <c r="J6" i="8"/>
  <c r="P5" i="8"/>
  <c r="J5" i="8"/>
  <c r="J40" i="7"/>
  <c r="J39" i="7"/>
  <c r="J38" i="7"/>
  <c r="K38" i="7" s="1"/>
  <c r="J37" i="7"/>
  <c r="J36" i="7"/>
  <c r="J35" i="7"/>
  <c r="K35" i="7" s="1"/>
  <c r="L35" i="7" s="1"/>
  <c r="M38" i="7" s="1"/>
  <c r="J34" i="7"/>
  <c r="J33" i="7"/>
  <c r="J32" i="7"/>
  <c r="J31" i="7"/>
  <c r="J30" i="7"/>
  <c r="J29" i="7"/>
  <c r="J28" i="7"/>
  <c r="J27" i="7"/>
  <c r="J26" i="7"/>
  <c r="J25" i="7"/>
  <c r="J24" i="7"/>
  <c r="J23" i="7"/>
  <c r="K23" i="7" s="1"/>
  <c r="J22" i="7"/>
  <c r="J21" i="7"/>
  <c r="J20" i="7"/>
  <c r="K20" i="7" s="1"/>
  <c r="J19" i="7"/>
  <c r="J18" i="7"/>
  <c r="J17" i="7"/>
  <c r="K17" i="7" s="1"/>
  <c r="J16" i="7"/>
  <c r="J15" i="7"/>
  <c r="J14" i="7"/>
  <c r="K14" i="7" s="1"/>
  <c r="J13" i="7"/>
  <c r="J12" i="7"/>
  <c r="J11" i="7"/>
  <c r="K11" i="7" s="1"/>
  <c r="J10" i="7"/>
  <c r="J9" i="7"/>
  <c r="J8" i="7"/>
  <c r="K8" i="7" s="1"/>
  <c r="D8" i="7"/>
  <c r="D11" i="7" s="1"/>
  <c r="D14" i="7" s="1"/>
  <c r="D17" i="7" s="1"/>
  <c r="D20" i="7" s="1"/>
  <c r="D23" i="7" s="1"/>
  <c r="D26" i="7" s="1"/>
  <c r="D29" i="7" s="1"/>
  <c r="D32" i="7" s="1"/>
  <c r="D35" i="7" s="1"/>
  <c r="D38" i="7" s="1"/>
  <c r="B8" i="7"/>
  <c r="B11" i="7" s="1"/>
  <c r="B14" i="7" s="1"/>
  <c r="B17" i="7" s="1"/>
  <c r="B20" i="7" s="1"/>
  <c r="B23" i="7" s="1"/>
  <c r="B26" i="7" s="1"/>
  <c r="B29" i="7" s="1"/>
  <c r="B32" i="7" s="1"/>
  <c r="B35" i="7" s="1"/>
  <c r="B38" i="7" s="1"/>
  <c r="A8" i="7"/>
  <c r="A11" i="7" s="1"/>
  <c r="A14" i="7" s="1"/>
  <c r="A17" i="7" s="1"/>
  <c r="A20" i="7" s="1"/>
  <c r="A23" i="7" s="1"/>
  <c r="A26" i="7" s="1"/>
  <c r="A29" i="7" s="1"/>
  <c r="A32" i="7" s="1"/>
  <c r="A35" i="7" s="1"/>
  <c r="A38" i="7" s="1"/>
  <c r="J7" i="7"/>
  <c r="J6" i="7"/>
  <c r="J5" i="7"/>
  <c r="K5" i="7" s="1"/>
  <c r="J64" i="5"/>
  <c r="J63" i="5"/>
  <c r="J62" i="5"/>
  <c r="K62" i="5" s="1"/>
  <c r="J61" i="5"/>
  <c r="J60" i="5"/>
  <c r="J59" i="5"/>
  <c r="K59" i="5" s="1"/>
  <c r="L59" i="5" s="1"/>
  <c r="M62" i="5" s="1"/>
  <c r="J58" i="5"/>
  <c r="J57" i="5"/>
  <c r="J56" i="5"/>
  <c r="K56" i="5" s="1"/>
  <c r="J55" i="5"/>
  <c r="J54" i="5"/>
  <c r="J53" i="5"/>
  <c r="K53" i="5" s="1"/>
  <c r="J52" i="5"/>
  <c r="J51" i="5"/>
  <c r="J50" i="5"/>
  <c r="J49" i="5"/>
  <c r="J48" i="5"/>
  <c r="J47" i="5"/>
  <c r="J46" i="5"/>
  <c r="J45" i="5"/>
  <c r="J44" i="5"/>
  <c r="K44" i="5" s="1"/>
  <c r="J43" i="5"/>
  <c r="J42" i="5"/>
  <c r="J41" i="5"/>
  <c r="K41" i="5" s="1"/>
  <c r="J40" i="5"/>
  <c r="J39" i="5"/>
  <c r="J38" i="5"/>
  <c r="K38" i="5" s="1"/>
  <c r="J37" i="5"/>
  <c r="J36" i="5"/>
  <c r="J35" i="5"/>
  <c r="J34" i="5"/>
  <c r="J33" i="5"/>
  <c r="J32" i="5"/>
  <c r="K32" i="5" s="1"/>
  <c r="J31" i="5"/>
  <c r="J30" i="5"/>
  <c r="J29" i="5"/>
  <c r="K29" i="5" s="1"/>
  <c r="J28" i="5"/>
  <c r="J27" i="5"/>
  <c r="J26" i="5"/>
  <c r="J25" i="5"/>
  <c r="J24" i="5"/>
  <c r="J23" i="5"/>
  <c r="K23" i="5" s="1"/>
  <c r="J22" i="5"/>
  <c r="J21" i="5"/>
  <c r="J20" i="5"/>
  <c r="K20" i="5" s="1"/>
  <c r="J19" i="5"/>
  <c r="J18" i="5"/>
  <c r="J17" i="5"/>
  <c r="K17" i="5" s="1"/>
  <c r="J16" i="5"/>
  <c r="J15" i="5"/>
  <c r="J14" i="5"/>
  <c r="K14" i="5" s="1"/>
  <c r="J13" i="5"/>
  <c r="J12" i="5"/>
  <c r="J11" i="5"/>
  <c r="K11" i="5" s="1"/>
  <c r="J10" i="5"/>
  <c r="J9" i="5"/>
  <c r="J8" i="5"/>
  <c r="K8" i="5" s="1"/>
  <c r="D8" i="5"/>
  <c r="D11" i="5" s="1"/>
  <c r="D14" i="5" s="1"/>
  <c r="D17" i="5" s="1"/>
  <c r="D20" i="5" s="1"/>
  <c r="D23" i="5" s="1"/>
  <c r="D26" i="5" s="1"/>
  <c r="D29" i="5" s="1"/>
  <c r="D32" i="5" s="1"/>
  <c r="D35" i="5" s="1"/>
  <c r="D38" i="5" s="1"/>
  <c r="D41" i="5" s="1"/>
  <c r="D44" i="5" s="1"/>
  <c r="D47" i="5" s="1"/>
  <c r="D50" i="5" s="1"/>
  <c r="D53" i="5" s="1"/>
  <c r="D56" i="5" s="1"/>
  <c r="D59" i="5" s="1"/>
  <c r="D62" i="5" s="1"/>
  <c r="C8" i="5"/>
  <c r="C11" i="5" s="1"/>
  <c r="C14" i="5" s="1"/>
  <c r="C17" i="5" s="1"/>
  <c r="C20" i="5" s="1"/>
  <c r="C23" i="5" s="1"/>
  <c r="C26" i="5" s="1"/>
  <c r="C29" i="5" s="1"/>
  <c r="C32" i="5" s="1"/>
  <c r="C35" i="5" s="1"/>
  <c r="C38" i="5" s="1"/>
  <c r="C41" i="5" s="1"/>
  <c r="C44" i="5" s="1"/>
  <c r="C47" i="5" s="1"/>
  <c r="C50" i="5" s="1"/>
  <c r="C53" i="5" s="1"/>
  <c r="C56" i="5" s="1"/>
  <c r="C59" i="5" s="1"/>
  <c r="C62" i="5" s="1"/>
  <c r="B8" i="5"/>
  <c r="B11" i="5" s="1"/>
  <c r="B14" i="5" s="1"/>
  <c r="B17" i="5" s="1"/>
  <c r="B20" i="5" s="1"/>
  <c r="B23" i="5" s="1"/>
  <c r="B26" i="5" s="1"/>
  <c r="B29" i="5" s="1"/>
  <c r="B32" i="5" s="1"/>
  <c r="B35" i="5" s="1"/>
  <c r="B38" i="5" s="1"/>
  <c r="B41" i="5" s="1"/>
  <c r="B44" i="5" s="1"/>
  <c r="B47" i="5" s="1"/>
  <c r="B50" i="5" s="1"/>
  <c r="B53" i="5" s="1"/>
  <c r="B56" i="5" s="1"/>
  <c r="B59" i="5" s="1"/>
  <c r="B62" i="5" s="1"/>
  <c r="A8" i="5"/>
  <c r="A11" i="5" s="1"/>
  <c r="A14" i="5" s="1"/>
  <c r="A17" i="5" s="1"/>
  <c r="A20" i="5" s="1"/>
  <c r="A23" i="5" s="1"/>
  <c r="A26" i="5" s="1"/>
  <c r="A29" i="5" s="1"/>
  <c r="A32" i="5" s="1"/>
  <c r="A35" i="5" s="1"/>
  <c r="A38" i="5" s="1"/>
  <c r="A41" i="5" s="1"/>
  <c r="A44" i="5" s="1"/>
  <c r="A47" i="5" s="1"/>
  <c r="A50" i="5" s="1"/>
  <c r="A53" i="5" s="1"/>
  <c r="A56" i="5" s="1"/>
  <c r="A59" i="5" s="1"/>
  <c r="A62" i="5" s="1"/>
  <c r="J7" i="5"/>
  <c r="J6" i="5"/>
  <c r="J5" i="5"/>
  <c r="K5" i="5" s="1"/>
  <c r="N50" i="5" l="1"/>
  <c r="N32" i="5"/>
  <c r="N47" i="5"/>
  <c r="N35" i="5"/>
  <c r="N29" i="7"/>
  <c r="N8" i="7"/>
  <c r="N32" i="7"/>
  <c r="N26" i="7"/>
  <c r="N11" i="7"/>
  <c r="N35" i="8"/>
  <c r="N17" i="8"/>
  <c r="N32" i="8"/>
  <c r="N11" i="8"/>
  <c r="N26" i="8"/>
  <c r="N5" i="8"/>
  <c r="N20" i="8"/>
  <c r="N23" i="8"/>
  <c r="N29" i="8"/>
  <c r="N38" i="8"/>
  <c r="N8" i="8"/>
  <c r="N14" i="8"/>
  <c r="N35" i="7"/>
  <c r="N5" i="7"/>
  <c r="N20" i="7"/>
  <c r="K32" i="7"/>
  <c r="L32" i="7" s="1"/>
  <c r="M35" i="7" s="1"/>
  <c r="N14" i="7"/>
  <c r="N17" i="7"/>
  <c r="N23" i="7"/>
  <c r="L29" i="8"/>
  <c r="L35" i="8"/>
  <c r="M38" i="8" s="1"/>
  <c r="L38" i="8"/>
  <c r="L17" i="8"/>
  <c r="M20" i="8" s="1"/>
  <c r="L8" i="8"/>
  <c r="L32" i="8"/>
  <c r="L11" i="8"/>
  <c r="K14" i="8"/>
  <c r="K20" i="8"/>
  <c r="K23" i="8"/>
  <c r="L26" i="8"/>
  <c r="M29" i="8" s="1"/>
  <c r="K5" i="8"/>
  <c r="L17" i="7"/>
  <c r="M20" i="7" s="1"/>
  <c r="L23" i="7"/>
  <c r="M26" i="7" s="1"/>
  <c r="L8" i="7"/>
  <c r="M11" i="7" s="1"/>
  <c r="L14" i="7"/>
  <c r="L20" i="7"/>
  <c r="L38" i="7"/>
  <c r="O38" i="7" s="1"/>
  <c r="L5" i="7"/>
  <c r="L11" i="7"/>
  <c r="M14" i="7" s="1"/>
  <c r="K26" i="7"/>
  <c r="K29" i="7"/>
  <c r="N38" i="7"/>
  <c r="N20" i="5"/>
  <c r="N14" i="5"/>
  <c r="N8" i="5"/>
  <c r="N56" i="5"/>
  <c r="N44" i="5"/>
  <c r="N59" i="5"/>
  <c r="N41" i="5"/>
  <c r="K47" i="5"/>
  <c r="L47" i="5" s="1"/>
  <c r="O47" i="5" s="1"/>
  <c r="N5" i="5"/>
  <c r="N11" i="5"/>
  <c r="K35" i="5"/>
  <c r="L35" i="5" s="1"/>
  <c r="O35" i="5" s="1"/>
  <c r="N53" i="5"/>
  <c r="N17" i="5"/>
  <c r="N23" i="5"/>
  <c r="N29" i="5"/>
  <c r="N26" i="5"/>
  <c r="L23" i="5"/>
  <c r="O23" i="5" s="1"/>
  <c r="L32" i="5"/>
  <c r="O32" i="5" s="1"/>
  <c r="L44" i="5"/>
  <c r="O44" i="5" s="1"/>
  <c r="L62" i="5"/>
  <c r="O62" i="5" s="1"/>
  <c r="L17" i="5"/>
  <c r="O17" i="5" s="1"/>
  <c r="L14" i="5"/>
  <c r="O14" i="5" s="1"/>
  <c r="L20" i="5"/>
  <c r="O20" i="5" s="1"/>
  <c r="L38" i="5"/>
  <c r="O38" i="5" s="1"/>
  <c r="L8" i="5"/>
  <c r="O8" i="5" s="1"/>
  <c r="L56" i="5"/>
  <c r="L11" i="5"/>
  <c r="O11" i="5" s="1"/>
  <c r="L5" i="5"/>
  <c r="O5" i="5" s="1"/>
  <c r="P5" i="5" s="1"/>
  <c r="K26" i="5"/>
  <c r="L29" i="5"/>
  <c r="O29" i="5" s="1"/>
  <c r="K50" i="5"/>
  <c r="L53" i="5"/>
  <c r="O53" i="5" s="1"/>
  <c r="N38" i="5"/>
  <c r="N62" i="5"/>
  <c r="L41" i="5"/>
  <c r="O41" i="5" s="1"/>
  <c r="L20" i="8" l="1"/>
  <c r="L14" i="8"/>
  <c r="M14" i="8"/>
  <c r="M35" i="8"/>
  <c r="O32" i="8"/>
  <c r="L23" i="8"/>
  <c r="M26" i="8" s="1"/>
  <c r="L5" i="8"/>
  <c r="M8" i="8" s="1"/>
  <c r="O8" i="8" s="1"/>
  <c r="P8" i="8" s="1"/>
  <c r="M11" i="8"/>
  <c r="O11" i="8" s="1"/>
  <c r="P11" i="8" s="1"/>
  <c r="O29" i="8"/>
  <c r="M32" i="8"/>
  <c r="M17" i="7"/>
  <c r="O14" i="7"/>
  <c r="L29" i="7"/>
  <c r="M32" i="7" s="1"/>
  <c r="M8" i="7"/>
  <c r="O5" i="7"/>
  <c r="P5" i="7" s="1"/>
  <c r="P8" i="7" s="1"/>
  <c r="P11" i="7" s="1"/>
  <c r="L26" i="7"/>
  <c r="M23" i="7"/>
  <c r="O20" i="7"/>
  <c r="P8" i="5"/>
  <c r="P11" i="5" s="1"/>
  <c r="L26" i="5"/>
  <c r="O26" i="5" s="1"/>
  <c r="O56" i="5"/>
  <c r="M59" i="5"/>
  <c r="L50" i="5"/>
  <c r="O50" i="5" s="1"/>
  <c r="P14" i="7" l="1"/>
  <c r="P17" i="7" s="1"/>
  <c r="P20" i="7"/>
  <c r="P23" i="7" s="1"/>
  <c r="M17" i="8"/>
  <c r="O14" i="8"/>
  <c r="P14" i="8" s="1"/>
  <c r="P17" i="8" s="1"/>
  <c r="M23" i="8"/>
  <c r="O20" i="8"/>
  <c r="P20" i="8" s="1"/>
  <c r="P23" i="8" s="1"/>
  <c r="P26" i="8" s="1"/>
  <c r="P29" i="8" s="1"/>
  <c r="P32" i="8" s="1"/>
  <c r="P35" i="8" s="1"/>
  <c r="P38" i="8" s="1"/>
  <c r="M29" i="7"/>
  <c r="O26" i="7"/>
  <c r="P14" i="5"/>
  <c r="P26" i="7" l="1"/>
  <c r="P29" i="7" s="1"/>
  <c r="P32" i="7" s="1"/>
  <c r="P35" i="7" s="1"/>
  <c r="P38" i="7" s="1"/>
  <c r="P17" i="5"/>
  <c r="P20" i="5" l="1"/>
  <c r="P23" i="5" l="1"/>
  <c r="P26" i="5" l="1"/>
  <c r="P29" i="5" l="1"/>
  <c r="P32" i="5" l="1"/>
  <c r="P35" i="5" l="1"/>
  <c r="P38" i="5" l="1"/>
  <c r="P41" i="5" l="1"/>
  <c r="P44" i="5" l="1"/>
  <c r="P47" i="5" l="1"/>
  <c r="P50" i="5" l="1"/>
  <c r="P53" i="5" l="1"/>
  <c r="P56" i="5" l="1"/>
  <c r="P59" i="5" l="1"/>
  <c r="P62" i="5" l="1"/>
  <c r="J47" i="3" l="1"/>
  <c r="J46" i="3"/>
  <c r="J45" i="3"/>
  <c r="J44" i="3"/>
  <c r="J43" i="3"/>
  <c r="J42" i="3"/>
  <c r="K42" i="3" s="1"/>
  <c r="L42" i="3" s="1"/>
  <c r="J41" i="3"/>
  <c r="J40" i="3"/>
  <c r="J39" i="3"/>
  <c r="J38" i="3"/>
  <c r="J37" i="3"/>
  <c r="J36" i="3"/>
  <c r="K36" i="3" s="1"/>
  <c r="L36" i="3" s="1"/>
  <c r="J35" i="3"/>
  <c r="J34" i="3"/>
  <c r="J33" i="3"/>
  <c r="K33" i="3" s="1"/>
  <c r="L33" i="3" s="1"/>
  <c r="J32" i="3"/>
  <c r="J31" i="3"/>
  <c r="J30" i="3"/>
  <c r="K30" i="3" s="1"/>
  <c r="L30" i="3" s="1"/>
  <c r="J29" i="3"/>
  <c r="J28" i="3"/>
  <c r="J27" i="3"/>
  <c r="J25" i="3"/>
  <c r="J24" i="3"/>
  <c r="J23" i="3"/>
  <c r="J22" i="3"/>
  <c r="J21" i="3"/>
  <c r="J20" i="3"/>
  <c r="K20" i="3" s="1"/>
  <c r="L20" i="3" s="1"/>
  <c r="J19" i="3"/>
  <c r="J18" i="3"/>
  <c r="J17" i="3"/>
  <c r="K17" i="3" s="1"/>
  <c r="L17" i="3" s="1"/>
  <c r="J16" i="3"/>
  <c r="J15" i="3"/>
  <c r="J14" i="3"/>
  <c r="J13" i="3"/>
  <c r="J12" i="3"/>
  <c r="J11" i="3"/>
  <c r="K11" i="3" s="1"/>
  <c r="L11" i="3" s="1"/>
  <c r="J10" i="3"/>
  <c r="J9" i="3"/>
  <c r="J8" i="3"/>
  <c r="K8" i="3" s="1"/>
  <c r="L8" i="3" s="1"/>
  <c r="O8" i="3" s="1"/>
  <c r="P8" i="3" s="1"/>
  <c r="J7" i="3"/>
  <c r="J6" i="3"/>
  <c r="J5" i="3"/>
  <c r="J16" i="2"/>
  <c r="J15" i="2"/>
  <c r="J14" i="2"/>
  <c r="K14" i="2" s="1"/>
  <c r="M14" i="2" s="1"/>
  <c r="J13" i="2"/>
  <c r="J12" i="2"/>
  <c r="J11" i="2"/>
  <c r="K11" i="2" s="1"/>
  <c r="M11" i="2" s="1"/>
  <c r="J10" i="2"/>
  <c r="J9" i="2"/>
  <c r="J8" i="2"/>
  <c r="K8" i="2" s="1"/>
  <c r="M8" i="2" s="1"/>
  <c r="J7" i="2"/>
  <c r="J6" i="2"/>
  <c r="J5" i="2"/>
  <c r="J10" i="1"/>
  <c r="J9" i="1"/>
  <c r="J8" i="1"/>
  <c r="K8" i="1" s="1"/>
  <c r="M8" i="1" s="1"/>
  <c r="J7" i="1"/>
  <c r="J6" i="1"/>
  <c r="J5" i="1"/>
  <c r="K5" i="1" s="1"/>
  <c r="M5" i="1" s="1"/>
  <c r="N14" i="2" l="1"/>
  <c r="N5" i="2"/>
  <c r="N11" i="2"/>
  <c r="N8" i="2"/>
  <c r="N8" i="1"/>
  <c r="N5" i="1"/>
  <c r="N45" i="3"/>
  <c r="N14" i="3"/>
  <c r="N36" i="3"/>
  <c r="K14" i="3"/>
  <c r="L14" i="3" s="1"/>
  <c r="O14" i="3" s="1"/>
  <c r="N8" i="3"/>
  <c r="N5" i="3"/>
  <c r="N39" i="3"/>
  <c r="O37" i="3"/>
  <c r="O36" i="3"/>
  <c r="N17" i="3"/>
  <c r="N30" i="3"/>
  <c r="N11" i="3"/>
  <c r="N33" i="3"/>
  <c r="N27" i="3"/>
  <c r="N23" i="3"/>
  <c r="K23" i="3"/>
  <c r="L23" i="3" s="1"/>
  <c r="O24" i="3" s="1"/>
  <c r="K39" i="3"/>
  <c r="L39" i="3" s="1"/>
  <c r="O40" i="3" s="1"/>
  <c r="K45" i="3"/>
  <c r="L45" i="3" s="1"/>
  <c r="O46" i="3" s="1"/>
  <c r="O21" i="3"/>
  <c r="O20" i="3"/>
  <c r="O43" i="3"/>
  <c r="O42" i="3"/>
  <c r="O17" i="3"/>
  <c r="O18" i="3"/>
  <c r="O11" i="3"/>
  <c r="P11" i="3" s="1"/>
  <c r="O12" i="3"/>
  <c r="O33" i="3"/>
  <c r="O34" i="3"/>
  <c r="O9" i="3"/>
  <c r="O30" i="3"/>
  <c r="P30" i="3" s="1"/>
  <c r="O31" i="3"/>
  <c r="K5" i="3"/>
  <c r="L5" i="3" s="1"/>
  <c r="K27" i="3"/>
  <c r="L27" i="3" s="1"/>
  <c r="N42" i="3"/>
  <c r="N20" i="3"/>
  <c r="O8" i="2"/>
  <c r="O9" i="2"/>
  <c r="O15" i="2"/>
  <c r="O14" i="2"/>
  <c r="O12" i="2"/>
  <c r="O11" i="2"/>
  <c r="K5" i="2"/>
  <c r="M5" i="2" s="1"/>
  <c r="O5" i="1"/>
  <c r="P5" i="1" s="1"/>
  <c r="O6" i="1"/>
  <c r="O8" i="1"/>
  <c r="O9" i="1"/>
  <c r="P14" i="3" l="1"/>
  <c r="P17" i="3" s="1"/>
  <c r="P20" i="3" s="1"/>
  <c r="P33" i="3"/>
  <c r="P36" i="3" s="1"/>
  <c r="P8" i="1"/>
  <c r="P11" i="1"/>
  <c r="P14" i="1" s="1"/>
  <c r="P17" i="1" s="1"/>
  <c r="P20" i="1" s="1"/>
  <c r="O45" i="3"/>
  <c r="O15" i="3"/>
  <c r="O39" i="3"/>
  <c r="O23" i="3"/>
  <c r="O5" i="3"/>
  <c r="O6" i="3"/>
  <c r="O27" i="3"/>
  <c r="O28" i="3"/>
  <c r="O5" i="2"/>
  <c r="O6" i="2"/>
  <c r="P23" i="3" l="1"/>
  <c r="P39" i="3"/>
  <c r="P42" i="3" s="1"/>
  <c r="P45" i="3" s="1"/>
</calcChain>
</file>

<file path=xl/sharedStrings.xml><?xml version="1.0" encoding="utf-8"?>
<sst xmlns="http://schemas.openxmlformats.org/spreadsheetml/2006/main" count="1080" uniqueCount="133">
  <si>
    <r>
      <t xml:space="preserve">Table S10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adult cell cultures - Ovary cells</t>
    </r>
  </si>
  <si>
    <t>Date</t>
  </si>
  <si>
    <t>Experiment Day</t>
  </si>
  <si>
    <t>Media</t>
  </si>
  <si>
    <t>Dissociation Method</t>
  </si>
  <si>
    <t>Cell state</t>
  </si>
  <si>
    <t>Cell Counts (hemocytometer)</t>
  </si>
  <si>
    <t>Average cell counts</t>
  </si>
  <si>
    <t>Cells/ml</t>
  </si>
  <si>
    <t>Total cells</t>
  </si>
  <si>
    <t>Number cells seeded</t>
  </si>
  <si>
    <t>Viability % live cells</t>
  </si>
  <si>
    <t>Pop doubling</t>
  </si>
  <si>
    <t>Cumulative population doubling</t>
  </si>
  <si>
    <t>Ch1</t>
  </si>
  <si>
    <t>Ch2</t>
  </si>
  <si>
    <t>Ch3</t>
  </si>
  <si>
    <t>Ch4</t>
  </si>
  <si>
    <t>OVARY CELL CULTURE (Ovary 1)</t>
  </si>
  <si>
    <t>UM+15% FBS</t>
  </si>
  <si>
    <t>Collagenase</t>
  </si>
  <si>
    <t>Live</t>
  </si>
  <si>
    <t>Red</t>
  </si>
  <si>
    <t>Dead</t>
  </si>
  <si>
    <t>OVARY CELL CULTURE (Ovary 2)</t>
  </si>
  <si>
    <t>Mechanical</t>
  </si>
  <si>
    <t>OVARY CELL  CULTUE (Ovary 3)</t>
  </si>
  <si>
    <t>Col+ Squash</t>
  </si>
  <si>
    <t>OVARY - Lv_2 - Flask #1 (Ovary 4)</t>
  </si>
  <si>
    <t>April 12/24</t>
  </si>
  <si>
    <t>Live cells</t>
  </si>
  <si>
    <t>in HBSS</t>
  </si>
  <si>
    <t>April 15/24</t>
  </si>
  <si>
    <t>April 19/24</t>
  </si>
  <si>
    <t>April  26/24</t>
  </si>
  <si>
    <t>May 3/24</t>
  </si>
  <si>
    <t>May 10/24</t>
  </si>
  <si>
    <t>May 17/24</t>
  </si>
  <si>
    <t>*Flask was discarded on May 20</t>
  </si>
  <si>
    <t>OVARY - Lv_6 (Ovary 5)</t>
  </si>
  <si>
    <t>May 29/24</t>
  </si>
  <si>
    <t>UM+5% FBS</t>
  </si>
  <si>
    <t>June 4/24</t>
  </si>
  <si>
    <t>June 11/24</t>
  </si>
  <si>
    <t>June 18/24</t>
  </si>
  <si>
    <t>June 25/24</t>
  </si>
  <si>
    <t>July 2/24</t>
  </si>
  <si>
    <t>July 9/24</t>
  </si>
  <si>
    <t>July 16/24</t>
  </si>
  <si>
    <t>July 23/24</t>
  </si>
  <si>
    <t>July 30/24</t>
  </si>
  <si>
    <t>Aug 6/24</t>
  </si>
  <si>
    <t>OVARY - Lv_7 Flask 1 (Ovary 6)</t>
  </si>
  <si>
    <t>OVARY - Lv_7 Flask 2 (Ovary 7)</t>
  </si>
  <si>
    <t>UM+10% FBS</t>
  </si>
  <si>
    <t>Aug 13/24</t>
  </si>
  <si>
    <t>Aug 20/24</t>
  </si>
  <si>
    <t>Sep 11/24</t>
  </si>
  <si>
    <t>Sep 18/24</t>
  </si>
  <si>
    <t>Sep 25/24</t>
  </si>
  <si>
    <t>Oct 2/24</t>
  </si>
  <si>
    <t>Oct 9/24</t>
  </si>
  <si>
    <t>Oct 16/24</t>
  </si>
  <si>
    <t>Oct 23/24</t>
  </si>
  <si>
    <t>Oct 30/24</t>
  </si>
  <si>
    <t>Nov 6/24</t>
  </si>
  <si>
    <r>
      <t xml:space="preserve">Table S10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adult cell cultures - Muscle cells (from Aristotle's lantern)</t>
    </r>
  </si>
  <si>
    <t>MUSCLE CELL CULTURE (Muscle 1)</t>
  </si>
  <si>
    <t>MUSCLE CELL CULTURE - Lv_2 (Muscle 2)</t>
  </si>
  <si>
    <t>MUSCLE CELL CULTURE - Lv_6 (Muscle 3)</t>
  </si>
  <si>
    <t>MUSCLE CELL CULTURE - Lv_6 relicate flask (Muscle 4)</t>
  </si>
  <si>
    <r>
      <t xml:space="preserve">Table S10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adult cell cultures - Radial nerve cells</t>
    </r>
  </si>
  <si>
    <t>Total Cells</t>
  </si>
  <si>
    <t>RADIAL NERVE CORD CELL CULTURE (Nerve 1)</t>
  </si>
  <si>
    <t>July 25, 2023 - Pelleted the whole flask for DNA extraction and sequencing</t>
  </si>
  <si>
    <t>RADIAL NERVE CORD CELL CULTURE - Lv_2 (Nerve 2)</t>
  </si>
  <si>
    <t>Seeded all cells on a T25 flask in 5 ml Urchin media with 15% FBS and 2X Anti-Anti</t>
  </si>
  <si>
    <t>May 23 - Took a cell pellet of all suspension cells and only re-seeded all attached cells</t>
  </si>
  <si>
    <r>
      <t xml:space="preserve">Table S10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adult cell cultures - Coelomocytes</t>
    </r>
  </si>
  <si>
    <t>cumulative population doubling</t>
  </si>
  <si>
    <t>COELOMOCYTES in UM with 5% FBS (Coel 1)</t>
  </si>
  <si>
    <t>Jan 18/22</t>
  </si>
  <si>
    <t>N/A</t>
  </si>
  <si>
    <t>Jan 25/22</t>
  </si>
  <si>
    <t>Feb 1/22</t>
  </si>
  <si>
    <t>Feb 8/22</t>
  </si>
  <si>
    <t>Feb 15/22</t>
  </si>
  <si>
    <t>Feb 22/22</t>
  </si>
  <si>
    <t>Mar 8/22</t>
  </si>
  <si>
    <t>COELOMOCYTES in UM with 15% FBS (Coel 2)</t>
  </si>
  <si>
    <t>COELOMOCYTES - Lv_1 (Coel 3)</t>
  </si>
  <si>
    <t>50:50 CF:UM</t>
  </si>
  <si>
    <t>April 26/24</t>
  </si>
  <si>
    <t>COELOMOCYTES - Lv_3 (Coel 4)</t>
  </si>
  <si>
    <t>April 22/24</t>
  </si>
  <si>
    <t>April 25/24</t>
  </si>
  <si>
    <t>April 30/24</t>
  </si>
  <si>
    <t>May 6/24</t>
  </si>
  <si>
    <t>May 13/24</t>
  </si>
  <si>
    <t>COELOMOCYTES - Lv_4 (Coel 5)</t>
  </si>
  <si>
    <r>
      <t xml:space="preserve">Table S10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adult cell cultures - Tube feet-derived cells</t>
    </r>
  </si>
  <si>
    <t>Dissociation method</t>
  </si>
  <si>
    <t># cells seeded</t>
  </si>
  <si>
    <t>total cells</t>
  </si>
  <si>
    <t>TUBE FEET CELL CULTURES</t>
  </si>
  <si>
    <r>
      <t xml:space="preserve">Table S10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adult cell cultures - Spine-derived cells</t>
    </r>
  </si>
  <si>
    <t>SPINE CELL CULTURES</t>
  </si>
  <si>
    <t xml:space="preserve">Dead </t>
  </si>
  <si>
    <r>
      <t xml:space="preserve">Table S10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adult cell cultures - Summary of ovary cultures</t>
    </r>
  </si>
  <si>
    <t>Day</t>
  </si>
  <si>
    <t>Ovary 1</t>
  </si>
  <si>
    <t>Ovary 2</t>
  </si>
  <si>
    <t>Ovary 3</t>
  </si>
  <si>
    <t>Ovary 4</t>
  </si>
  <si>
    <t>Ovary 5</t>
  </si>
  <si>
    <t xml:space="preserve">Ovary 6 </t>
  </si>
  <si>
    <t>Ovary 7</t>
  </si>
  <si>
    <t>Ovary 6</t>
  </si>
  <si>
    <t>Cell proliferation over time (days in cultue)</t>
  </si>
  <si>
    <t>Cell viability over time (days in cultue)</t>
  </si>
  <si>
    <r>
      <t xml:space="preserve">Table S10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adult cell cultures - Summary of cultures from all tissues</t>
    </r>
  </si>
  <si>
    <t>Ovary</t>
  </si>
  <si>
    <t>Muscle</t>
  </si>
  <si>
    <t>Muscle 2</t>
  </si>
  <si>
    <t>Muscle 3</t>
  </si>
  <si>
    <t>Muscle 4</t>
  </si>
  <si>
    <t>Nerve</t>
  </si>
  <si>
    <t>Nerve 2</t>
  </si>
  <si>
    <t>Coel</t>
  </si>
  <si>
    <t>Coel 2</t>
  </si>
  <si>
    <t xml:space="preserve">Coel 3 </t>
  </si>
  <si>
    <t>Tube feet</t>
  </si>
  <si>
    <t>Spine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</si>
</sst>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2" fontId="0" fillId="0" borderId="1" xfId="0" applyNumberFormat="1" applyBorder="1"/>
    <xf numFmtId="43" fontId="0" fillId="0" borderId="1" xfId="0" applyNumberFormat="1" applyBorder="1"/>
    <xf numFmtId="2" fontId="0" fillId="0" borderId="0" xfId="0" applyNumberFormat="1"/>
    <xf numFmtId="0" fontId="3" fillId="0" borderId="2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2" fillId="0" borderId="0" xfId="0" applyFont="1"/>
    <xf numFmtId="0" fontId="3" fillId="0" borderId="4" xfId="0" applyFont="1" applyBorder="1" applyAlignment="1">
      <alignment readingOrder="1"/>
    </xf>
    <xf numFmtId="0" fontId="3" fillId="0" borderId="5" xfId="0" applyFont="1" applyBorder="1" applyAlignment="1">
      <alignment readingOrder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1" fontId="5" fillId="0" borderId="9" xfId="0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5" fillId="0" borderId="14" xfId="1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18" xfId="1" applyNumberFormat="1" applyFont="1" applyBorder="1" applyAlignment="1">
      <alignment horizontal="center" vertical="center"/>
    </xf>
    <xf numFmtId="2" fontId="0" fillId="0" borderId="12" xfId="0" applyNumberFormat="1" applyBorder="1"/>
    <xf numFmtId="2" fontId="5" fillId="0" borderId="10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0" borderId="23" xfId="0" applyFont="1" applyBorder="1"/>
    <xf numFmtId="0" fontId="2" fillId="0" borderId="20" xfId="0" applyFont="1" applyBorder="1"/>
    <xf numFmtId="0" fontId="2" fillId="0" borderId="24" xfId="0" applyFont="1" applyBorder="1"/>
    <xf numFmtId="0" fontId="5" fillId="0" borderId="0" xfId="0" applyFont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7" borderId="29" xfId="0" applyFont="1" applyFill="1" applyBorder="1" applyAlignment="1">
      <alignment horizontal="left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38" xfId="0" applyFont="1" applyFill="1" applyBorder="1"/>
    <xf numFmtId="0" fontId="2" fillId="7" borderId="36" xfId="0" applyFont="1" applyFill="1" applyBorder="1"/>
    <xf numFmtId="0" fontId="2" fillId="7" borderId="37" xfId="0" applyFont="1" applyFill="1" applyBorder="1"/>
    <xf numFmtId="0" fontId="0" fillId="7" borderId="40" xfId="0" applyFill="1" applyBorder="1"/>
    <xf numFmtId="0" fontId="0" fillId="7" borderId="8" xfId="0" applyFill="1" applyBorder="1"/>
    <xf numFmtId="0" fontId="2" fillId="7" borderId="39" xfId="0" applyFont="1" applyFill="1" applyBorder="1"/>
    <xf numFmtId="0" fontId="2" fillId="6" borderId="39" xfId="0" applyFont="1" applyFill="1" applyBorder="1"/>
    <xf numFmtId="0" fontId="0" fillId="6" borderId="40" xfId="0" applyFill="1" applyBorder="1"/>
    <xf numFmtId="0" fontId="0" fillId="6" borderId="8" xfId="0" applyFill="1" applyBorder="1"/>
    <xf numFmtId="0" fontId="2" fillId="5" borderId="6" xfId="0" applyFont="1" applyFill="1" applyBorder="1" applyAlignment="1">
      <alignment horizontal="left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41" xfId="0" applyFont="1" applyFill="1" applyBorder="1"/>
    <xf numFmtId="0" fontId="2" fillId="5" borderId="42" xfId="0" applyFont="1" applyFill="1" applyBorder="1"/>
    <xf numFmtId="0" fontId="2" fillId="5" borderId="43" xfId="0" applyFont="1" applyFill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1" applyNumberFormat="1" applyFont="1" applyBorder="1"/>
    <xf numFmtId="43" fontId="0" fillId="0" borderId="12" xfId="0" applyNumberFormat="1" applyBorder="1"/>
    <xf numFmtId="0" fontId="2" fillId="2" borderId="39" xfId="0" applyFont="1" applyFill="1" applyBorder="1"/>
    <xf numFmtId="0" fontId="0" fillId="2" borderId="40" xfId="0" applyFill="1" applyBorder="1"/>
    <xf numFmtId="0" fontId="0" fillId="2" borderId="8" xfId="0" applyFill="1" applyBorder="1"/>
    <xf numFmtId="0" fontId="2" fillId="3" borderId="44" xfId="0" applyFont="1" applyFill="1" applyBorder="1"/>
    <xf numFmtId="0" fontId="2" fillId="3" borderId="42" xfId="0" applyFont="1" applyFill="1" applyBorder="1" applyAlignment="1">
      <alignment horizontal="center"/>
    </xf>
    <xf numFmtId="0" fontId="2" fillId="3" borderId="42" xfId="0" applyFont="1" applyFill="1" applyBorder="1" applyAlignment="1">
      <alignment wrapText="1"/>
    </xf>
    <xf numFmtId="0" fontId="2" fillId="3" borderId="42" xfId="0" applyFont="1" applyFill="1" applyBorder="1"/>
    <xf numFmtId="0" fontId="2" fillId="3" borderId="45" xfId="0" applyFont="1" applyFill="1" applyBorder="1" applyAlignment="1">
      <alignment horizontal="center" wrapText="1"/>
    </xf>
    <xf numFmtId="0" fontId="2" fillId="4" borderId="44" xfId="0" applyFont="1" applyFill="1" applyBorder="1"/>
    <xf numFmtId="0" fontId="2" fillId="4" borderId="42" xfId="0" applyFont="1" applyFill="1" applyBorder="1" applyAlignment="1">
      <alignment horizontal="center"/>
    </xf>
    <xf numFmtId="0" fontId="2" fillId="4" borderId="42" xfId="0" applyFont="1" applyFill="1" applyBorder="1" applyAlignment="1">
      <alignment wrapText="1"/>
    </xf>
    <xf numFmtId="0" fontId="2" fillId="4" borderId="42" xfId="0" applyFont="1" applyFill="1" applyBorder="1"/>
    <xf numFmtId="0" fontId="2" fillId="4" borderId="45" xfId="0" applyFont="1" applyFill="1" applyBorder="1" applyAlignment="1">
      <alignment horizontal="center" wrapText="1"/>
    </xf>
    <xf numFmtId="0" fontId="2" fillId="0" borderId="44" xfId="0" applyFont="1" applyBorder="1"/>
    <xf numFmtId="0" fontId="2" fillId="0" borderId="42" xfId="0" applyFont="1" applyBorder="1"/>
    <xf numFmtId="0" fontId="2" fillId="0" borderId="45" xfId="0" applyFont="1" applyBorder="1"/>
    <xf numFmtId="2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horizontal="center" readingOrder="1"/>
    </xf>
    <xf numFmtId="0" fontId="3" fillId="0" borderId="5" xfId="0" applyFont="1" applyBorder="1" applyAlignment="1">
      <alignment horizontal="center" readingOrder="1"/>
    </xf>
    <xf numFmtId="0" fontId="3" fillId="0" borderId="3" xfId="0" applyFont="1" applyBorder="1" applyAlignment="1">
      <alignment horizontal="center" readingOrder="1"/>
    </xf>
    <xf numFmtId="0" fontId="2" fillId="0" borderId="32" xfId="0" applyFont="1" applyBorder="1" applyAlignment="1">
      <alignment horizontal="center" vertical="center" wrapText="1"/>
    </xf>
    <xf numFmtId="0" fontId="0" fillId="0" borderId="27" xfId="0" applyBorder="1"/>
    <xf numFmtId="0" fontId="0" fillId="0" borderId="27" xfId="0" applyBorder="1" applyAlignment="1">
      <alignment horizontal="center"/>
    </xf>
    <xf numFmtId="164" fontId="0" fillId="0" borderId="27" xfId="1" applyNumberFormat="1" applyFont="1" applyBorder="1"/>
    <xf numFmtId="2" fontId="0" fillId="0" borderId="27" xfId="0" applyNumberForma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46" xfId="0" applyBorder="1"/>
    <xf numFmtId="164" fontId="5" fillId="0" borderId="9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24" xfId="0" applyBorder="1"/>
    <xf numFmtId="14" fontId="5" fillId="0" borderId="27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64" fontId="5" fillId="0" borderId="27" xfId="1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1" fontId="0" fillId="0" borderId="27" xfId="1" applyNumberFormat="1" applyFont="1" applyBorder="1"/>
    <xf numFmtId="11" fontId="5" fillId="0" borderId="14" xfId="0" applyNumberFormat="1" applyFont="1" applyBorder="1" applyAlignment="1">
      <alignment horizontal="center" vertical="center"/>
    </xf>
    <xf numFmtId="11" fontId="5" fillId="0" borderId="18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7" fillId="0" borderId="49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0" fillId="0" borderId="27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8" xfId="0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6" xfId="0" applyBorder="1" applyAlignment="1">
      <alignment horizontal="center"/>
    </xf>
    <xf numFmtId="164" fontId="0" fillId="0" borderId="14" xfId="1" applyNumberFormat="1" applyFont="1" applyBorder="1"/>
    <xf numFmtId="164" fontId="0" fillId="0" borderId="18" xfId="1" applyNumberFormat="1" applyFont="1" applyBorder="1"/>
    <xf numFmtId="0" fontId="0" fillId="0" borderId="27" xfId="0" applyBorder="1" applyAlignment="1">
      <alignment horizontal="center" vertical="center"/>
    </xf>
    <xf numFmtId="11" fontId="5" fillId="0" borderId="27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0" fillId="0" borderId="50" xfId="0" applyBorder="1"/>
    <xf numFmtId="0" fontId="0" fillId="0" borderId="57" xfId="0" applyBorder="1" applyAlignment="1">
      <alignment horizontal="center"/>
    </xf>
    <xf numFmtId="165" fontId="0" fillId="0" borderId="48" xfId="0" applyNumberFormat="1" applyBorder="1"/>
    <xf numFmtId="164" fontId="0" fillId="0" borderId="48" xfId="1" applyNumberFormat="1" applyFont="1" applyBorder="1"/>
    <xf numFmtId="2" fontId="0" fillId="0" borderId="48" xfId="0" applyNumberFormat="1" applyBorder="1"/>
    <xf numFmtId="43" fontId="0" fillId="0" borderId="48" xfId="0" applyNumberFormat="1" applyBorder="1"/>
    <xf numFmtId="43" fontId="0" fillId="0" borderId="46" xfId="0" applyNumberFormat="1" applyBorder="1"/>
    <xf numFmtId="0" fontId="0" fillId="0" borderId="51" xfId="0" applyBorder="1"/>
    <xf numFmtId="0" fontId="0" fillId="0" borderId="23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164" fontId="0" fillId="0" borderId="20" xfId="1" applyNumberFormat="1" applyFont="1" applyBorder="1"/>
    <xf numFmtId="0" fontId="3" fillId="0" borderId="58" xfId="0" applyFont="1" applyBorder="1" applyAlignment="1">
      <alignment horizontal="center" readingOrder="1"/>
    </xf>
    <xf numFmtId="0" fontId="3" fillId="0" borderId="53" xfId="0" applyFont="1" applyBorder="1" applyAlignment="1">
      <alignment horizontal="center" readingOrder="1"/>
    </xf>
    <xf numFmtId="0" fontId="0" fillId="0" borderId="48" xfId="0" applyBorder="1"/>
    <xf numFmtId="0" fontId="3" fillId="0" borderId="59" xfId="0" applyFont="1" applyBorder="1" applyAlignment="1">
      <alignment horizontal="center" readingOrder="1"/>
    </xf>
    <xf numFmtId="0" fontId="3" fillId="0" borderId="56" xfId="0" applyFont="1" applyBorder="1" applyAlignment="1">
      <alignment horizontal="center" readingOrder="1"/>
    </xf>
    <xf numFmtId="0" fontId="4" fillId="0" borderId="4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58" xfId="0" applyFont="1" applyBorder="1" applyAlignment="1">
      <alignment readingOrder="1"/>
    </xf>
    <xf numFmtId="0" fontId="3" fillId="0" borderId="53" xfId="0" applyFont="1" applyBorder="1" applyAlignment="1">
      <alignment readingOrder="1"/>
    </xf>
    <xf numFmtId="0" fontId="3" fillId="0" borderId="59" xfId="0" applyFont="1" applyBorder="1" applyAlignment="1">
      <alignment readingOrder="1"/>
    </xf>
    <xf numFmtId="0" fontId="3" fillId="0" borderId="56" xfId="0" applyFont="1" applyBorder="1" applyAlignment="1">
      <alignment readingOrder="1"/>
    </xf>
    <xf numFmtId="165" fontId="0" fillId="0" borderId="46" xfId="0" applyNumberFormat="1" applyBorder="1"/>
    <xf numFmtId="11" fontId="0" fillId="7" borderId="40" xfId="0" applyNumberFormat="1" applyFill="1" applyBorder="1"/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2" fontId="0" fillId="6" borderId="8" xfId="0" applyNumberFormat="1" applyFill="1" applyBorder="1"/>
    <xf numFmtId="11" fontId="0" fillId="0" borderId="48" xfId="1" applyNumberFormat="1" applyFont="1" applyBorder="1"/>
    <xf numFmtId="0" fontId="0" fillId="0" borderId="62" xfId="0" applyBorder="1"/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3" fillId="0" borderId="65" xfId="0" applyFont="1" applyBorder="1" applyAlignment="1">
      <alignment horizontal="center" readingOrder="1"/>
    </xf>
    <xf numFmtId="0" fontId="3" fillId="0" borderId="66" xfId="0" applyFont="1" applyBorder="1" applyAlignment="1">
      <alignment horizontal="center" readingOrder="1"/>
    </xf>
    <xf numFmtId="0" fontId="0" fillId="0" borderId="63" xfId="0" applyBorder="1"/>
    <xf numFmtId="164" fontId="0" fillId="0" borderId="63" xfId="1" applyNumberFormat="1" applyFont="1" applyBorder="1"/>
    <xf numFmtId="0" fontId="0" fillId="0" borderId="67" xfId="0" applyBorder="1"/>
    <xf numFmtId="0" fontId="0" fillId="0" borderId="68" xfId="0" applyBorder="1"/>
    <xf numFmtId="0" fontId="4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12" xfId="0" applyNumberFormat="1" applyBorder="1"/>
    <xf numFmtId="11" fontId="0" fillId="0" borderId="12" xfId="1" applyNumberFormat="1" applyFont="1" applyBorder="1"/>
    <xf numFmtId="43" fontId="0" fillId="0" borderId="69" xfId="0" applyNumberFormat="1" applyBorder="1"/>
    <xf numFmtId="0" fontId="8" fillId="0" borderId="0" xfId="0" applyFont="1" applyAlignment="1">
      <alignment vertical="center"/>
    </xf>
    <xf numFmtId="164" fontId="5" fillId="0" borderId="27" xfId="1" applyNumberFormat="1" applyFont="1" applyFill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0" fillId="0" borderId="36" xfId="0" applyBorder="1"/>
    <xf numFmtId="11" fontId="5" fillId="0" borderId="36" xfId="0" applyNumberFormat="1" applyFont="1" applyBorder="1" applyAlignment="1">
      <alignment horizontal="center" vertical="center"/>
    </xf>
    <xf numFmtId="164" fontId="5" fillId="0" borderId="36" xfId="1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2" fillId="0" borderId="43" xfId="0" applyFont="1" applyBorder="1"/>
    <xf numFmtId="0" fontId="0" fillId="0" borderId="13" xfId="0" applyBorder="1"/>
    <xf numFmtId="0" fontId="0" fillId="0" borderId="17" xfId="0" applyBorder="1"/>
    <xf numFmtId="2" fontId="0" fillId="0" borderId="17" xfId="0" applyNumberFormat="1" applyBorder="1"/>
    <xf numFmtId="0" fontId="2" fillId="0" borderId="17" xfId="0" applyFont="1" applyBorder="1"/>
    <xf numFmtId="0" fontId="3" fillId="0" borderId="52" xfId="0" applyFont="1" applyBorder="1" applyAlignment="1">
      <alignment horizontal="center" readingOrder="1"/>
    </xf>
    <xf numFmtId="0" fontId="3" fillId="0" borderId="54" xfId="0" applyFont="1" applyBorder="1" applyAlignment="1">
      <alignment horizontal="center" readingOrder="1"/>
    </xf>
    <xf numFmtId="0" fontId="3" fillId="0" borderId="55" xfId="0" applyFont="1" applyBorder="1" applyAlignment="1">
      <alignment horizontal="center" readingOrder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E7651D"/>
      <color rgb="FF994010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'Ovary graphs'!$B$2</c:f>
              <c:strCache>
                <c:ptCount val="1"/>
                <c:pt idx="0">
                  <c:v>Ovary 1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'Ovary graphs'!$A$3:$A$54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graphs'!$B$3:$B$54</c:f>
              <c:numCache>
                <c:formatCode>0.00</c:formatCode>
                <c:ptCount val="52"/>
                <c:pt idx="0" formatCode="General">
                  <c:v>0</c:v>
                </c:pt>
                <c:pt idx="1">
                  <c:v>2.1214406890210231</c:v>
                </c:pt>
                <c:pt idx="5">
                  <c:v>4.0143506830672191</c:v>
                </c:pt>
                <c:pt idx="8">
                  <c:v>5.3498584728167558</c:v>
                </c:pt>
                <c:pt idx="11">
                  <c:v>6.9811792963465393</c:v>
                </c:pt>
                <c:pt idx="14">
                  <c:v>8.495474038010423</c:v>
                </c:pt>
                <c:pt idx="17">
                  <c:v>9.3023603596489206</c:v>
                </c:pt>
                <c:pt idx="19">
                  <c:v>11.135871935894537</c:v>
                </c:pt>
                <c:pt idx="21">
                  <c:v>12.935295454509539</c:v>
                </c:pt>
                <c:pt idx="23">
                  <c:v>14.866487104604271</c:v>
                </c:pt>
                <c:pt idx="25">
                  <c:v>16.693245236747185</c:v>
                </c:pt>
                <c:pt idx="27">
                  <c:v>18.014406065538349</c:v>
                </c:pt>
                <c:pt idx="29">
                  <c:v>19.049428884243454</c:v>
                </c:pt>
                <c:pt idx="31">
                  <c:v>20.107707976156505</c:v>
                </c:pt>
                <c:pt idx="33">
                  <c:v>20.62678068301145</c:v>
                </c:pt>
                <c:pt idx="35">
                  <c:v>21.334189103036834</c:v>
                </c:pt>
                <c:pt idx="38">
                  <c:v>21.819334181488586</c:v>
                </c:pt>
                <c:pt idx="41">
                  <c:v>22.304479259940337</c:v>
                </c:pt>
                <c:pt idx="44">
                  <c:v>22.304479259940337</c:v>
                </c:pt>
                <c:pt idx="47">
                  <c:v>22.304479259940337</c:v>
                </c:pt>
                <c:pt idx="50">
                  <c:v>22.333031830189903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3C-4DF3-BB8B-A62A3AC448E6}"/>
            </c:ext>
          </c:extLst>
        </c:ser>
        <c:ser>
          <c:idx val="1"/>
          <c:order val="1"/>
          <c:tx>
            <c:strRef>
              <c:f>'Ovary graphs'!$C$2</c:f>
              <c:strCache>
                <c:ptCount val="1"/>
                <c:pt idx="0">
                  <c:v>Ovary 2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'Ovary graphs'!$A$3:$A$54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graphs'!$C$3:$C$54</c:f>
              <c:numCache>
                <c:formatCode>0.00</c:formatCode>
                <c:ptCount val="52"/>
                <c:pt idx="0" formatCode="General">
                  <c:v>0</c:v>
                </c:pt>
                <c:pt idx="1">
                  <c:v>2.8974929072092612</c:v>
                </c:pt>
                <c:pt idx="5">
                  <c:v>4.6276713451066618</c:v>
                </c:pt>
                <c:pt idx="8">
                  <c:v>5.9914517599189976</c:v>
                </c:pt>
                <c:pt idx="11">
                  <c:v>7.8080200427260227</c:v>
                </c:pt>
                <c:pt idx="14">
                  <c:v>9.6469116911836856</c:v>
                </c:pt>
                <c:pt idx="17">
                  <c:v>11.651147715904489</c:v>
                </c:pt>
                <c:pt idx="19">
                  <c:v>13.704803529263319</c:v>
                </c:pt>
                <c:pt idx="21">
                  <c:v>15.709039553984123</c:v>
                </c:pt>
                <c:pt idx="23">
                  <c:v>17.706075275702155</c:v>
                </c:pt>
                <c:pt idx="25">
                  <c:v>19.708514592801158</c:v>
                </c:pt>
                <c:pt idx="27">
                  <c:v>20.66401633616951</c:v>
                </c:pt>
                <c:pt idx="29">
                  <c:v>23.688968400976091</c:v>
                </c:pt>
                <c:pt idx="31">
                  <c:v>25.562349550032121</c:v>
                </c:pt>
                <c:pt idx="33">
                  <c:v>26.873865809887171</c:v>
                </c:pt>
                <c:pt idx="35">
                  <c:v>28.204607123626797</c:v>
                </c:pt>
                <c:pt idx="38">
                  <c:v>29.535348437366423</c:v>
                </c:pt>
                <c:pt idx="41">
                  <c:v>30.279077611124329</c:v>
                </c:pt>
                <c:pt idx="44">
                  <c:v>31.432213261976603</c:v>
                </c:pt>
                <c:pt idx="47">
                  <c:v>31.432213261976603</c:v>
                </c:pt>
                <c:pt idx="50">
                  <c:v>31.641883880013335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3C-4DF3-BB8B-A62A3AC448E6}"/>
            </c:ext>
          </c:extLst>
        </c:ser>
        <c:ser>
          <c:idx val="2"/>
          <c:order val="2"/>
          <c:tx>
            <c:strRef>
              <c:f>'Ovary graphs'!$D$2</c:f>
              <c:strCache>
                <c:ptCount val="1"/>
                <c:pt idx="0">
                  <c:v>Ovary 3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'Ovary graphs'!$A$3:$A$54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graphs'!$D$3:$D$54</c:f>
              <c:numCache>
                <c:formatCode>General</c:formatCode>
                <c:ptCount val="52"/>
                <c:pt idx="0">
                  <c:v>0</c:v>
                </c:pt>
                <c:pt idx="3" formatCode="0.00">
                  <c:v>1.093600959478662</c:v>
                </c:pt>
                <c:pt idx="6" formatCode="0.00">
                  <c:v>2.0896790425912006</c:v>
                </c:pt>
                <c:pt idx="9" formatCode="0.00">
                  <c:v>3.2265223429209264</c:v>
                </c:pt>
                <c:pt idx="12" formatCode="0.00">
                  <c:v>5.4857378504123844</c:v>
                </c:pt>
                <c:pt idx="15" formatCode="0.00">
                  <c:v>6.6814406570507412</c:v>
                </c:pt>
                <c:pt idx="18" formatCode="0.00">
                  <c:v>6.8933680570162208</c:v>
                </c:pt>
                <c:pt idx="20" formatCode="0.00">
                  <c:v>7.7607607814072992</c:v>
                </c:pt>
                <c:pt idx="22" formatCode="0.00">
                  <c:v>8.4972986301336011</c:v>
                </c:pt>
                <c:pt idx="24" formatCode="0.00">
                  <c:v>8.7298243472713466</c:v>
                </c:pt>
                <c:pt idx="26" formatCode="0.00">
                  <c:v>8.7298243472713466</c:v>
                </c:pt>
                <c:pt idx="28" formatCode="0.00">
                  <c:v>9.6529373618990739</c:v>
                </c:pt>
                <c:pt idx="30" formatCode="0.00">
                  <c:v>9.6529373618990739</c:v>
                </c:pt>
                <c:pt idx="32" formatCode="0.00">
                  <c:v>10.052312882686698</c:v>
                </c:pt>
                <c:pt idx="34" formatCode="0.00">
                  <c:v>10.052312882686698</c:v>
                </c:pt>
                <c:pt idx="36" formatCode="0.00">
                  <c:v>10.052312882686698</c:v>
                </c:pt>
                <c:pt idx="39" formatCode="0.00">
                  <c:v>10.052312882686698</c:v>
                </c:pt>
                <c:pt idx="42" formatCode="0.00">
                  <c:v>10.052312882686698</c:v>
                </c:pt>
                <c:pt idx="45" formatCode="0.00">
                  <c:v>10.052312882686698</c:v>
                </c:pt>
                <c:pt idx="48" formatCode="0.00">
                  <c:v>11.169500564589681</c:v>
                </c:pt>
                <c:pt idx="51" formatCode="0.00">
                  <c:v>11.169500564589681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3C-4DF3-BB8B-A62A3AC448E6}"/>
            </c:ext>
          </c:extLst>
        </c:ser>
        <c:ser>
          <c:idx val="3"/>
          <c:order val="3"/>
          <c:tx>
            <c:strRef>
              <c:f>'Ovary graphs'!$E$2</c:f>
              <c:strCache>
                <c:ptCount val="1"/>
                <c:pt idx="0">
                  <c:v>Ovary 4</c:v>
                </c:pt>
              </c:strCache>
            </c:strRef>
          </c:tx>
          <c:spPr>
            <a:ln w="22225" cap="rnd">
              <a:solidFill>
                <a:srgbClr val="FF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FF"/>
              </a:solidFill>
              <a:ln w="9525">
                <a:solidFill>
                  <a:srgbClr val="FF99FF"/>
                </a:solidFill>
              </a:ln>
              <a:effectLst/>
            </c:spPr>
          </c:marker>
          <c:xVal>
            <c:numRef>
              <c:f>'Ovary graphs'!$A$3:$A$54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graphs'!$E$3:$E$54</c:f>
              <c:numCache>
                <c:formatCode>General</c:formatCode>
                <c:ptCount val="52"/>
                <c:pt idx="0">
                  <c:v>0</c:v>
                </c:pt>
                <c:pt idx="2">
                  <c:v>0.73</c:v>
                </c:pt>
                <c:pt idx="4" formatCode="0.00">
                  <c:v>0.72511214887101427</c:v>
                </c:pt>
                <c:pt idx="7" formatCode="0.00">
                  <c:v>0.80377843932107218</c:v>
                </c:pt>
                <c:pt idx="10" formatCode="0.00">
                  <c:v>0.80377843932107218</c:v>
                </c:pt>
                <c:pt idx="13" formatCode="0.00">
                  <c:v>0.80377843932107218</c:v>
                </c:pt>
                <c:pt idx="16" formatCode="0.00">
                  <c:v>0.80377843932107218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3C-4DF3-BB8B-A62A3AC448E6}"/>
            </c:ext>
          </c:extLst>
        </c:ser>
        <c:ser>
          <c:idx val="4"/>
          <c:order val="4"/>
          <c:tx>
            <c:strRef>
              <c:f>'Ovary graphs'!$F$2</c:f>
              <c:strCache>
                <c:ptCount val="1"/>
                <c:pt idx="0">
                  <c:v>Ovary 5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'Ovary graphs'!$A$3:$A$54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graphs'!$F$3:$F$54</c:f>
              <c:numCache>
                <c:formatCode>General</c:formatCode>
                <c:ptCount val="52"/>
                <c:pt idx="0">
                  <c:v>0</c:v>
                </c:pt>
                <c:pt idx="3" formatCode="0.00">
                  <c:v>1.7178206206017337</c:v>
                </c:pt>
                <c:pt idx="6" formatCode="0.00">
                  <c:v>3.0049393832992637</c:v>
                </c:pt>
                <c:pt idx="9" formatCode="0.00">
                  <c:v>4.2470745353773145</c:v>
                </c:pt>
                <c:pt idx="12" formatCode="0.00">
                  <c:v>5.1725364905407059</c:v>
                </c:pt>
                <c:pt idx="15" formatCode="0.00">
                  <c:v>6.2706327231224899</c:v>
                </c:pt>
                <c:pt idx="18" formatCode="0.00">
                  <c:v>6.27</c:v>
                </c:pt>
                <c:pt idx="20" formatCode="0.00">
                  <c:v>7.7416331183628673</c:v>
                </c:pt>
                <c:pt idx="22" formatCode="0.00">
                  <c:v>8.7229158902382959</c:v>
                </c:pt>
                <c:pt idx="24" formatCode="0.00">
                  <c:v>9.5637298402799917</c:v>
                </c:pt>
                <c:pt idx="26" formatCode="0.00">
                  <c:v>10.057431962719274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73C-4DF3-BB8B-A62A3AC448E6}"/>
            </c:ext>
          </c:extLst>
        </c:ser>
        <c:ser>
          <c:idx val="5"/>
          <c:order val="5"/>
          <c:tx>
            <c:strRef>
              <c:f>'Ovary graphs'!$G$2</c:f>
              <c:strCache>
                <c:ptCount val="1"/>
                <c:pt idx="0">
                  <c:v>Ovary 6 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'Ovary graphs'!$A$3:$A$54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graphs'!$G$3:$G$54</c:f>
              <c:numCache>
                <c:formatCode>General</c:formatCode>
                <c:ptCount val="52"/>
                <c:pt idx="0">
                  <c:v>0</c:v>
                </c:pt>
                <c:pt idx="3" formatCode="0.00">
                  <c:v>1.0660519284185248</c:v>
                </c:pt>
                <c:pt idx="6" formatCode="0.00">
                  <c:v>3.5478889585014644</c:v>
                </c:pt>
                <c:pt idx="9" formatCode="0.00">
                  <c:v>5.7138819220433232</c:v>
                </c:pt>
                <c:pt idx="12" formatCode="0.00">
                  <c:v>7.7541736555917158</c:v>
                </c:pt>
                <c:pt idx="15" formatCode="0.00">
                  <c:v>9.5809317877346292</c:v>
                </c:pt>
                <c:pt idx="18" formatCode="0.00">
                  <c:v>9.58</c:v>
                </c:pt>
                <c:pt idx="20" formatCode="0.00">
                  <c:v>10.180555271232334</c:v>
                </c:pt>
                <c:pt idx="22" formatCode="0.00">
                  <c:v>11.155741384214972</c:v>
                </c:pt>
                <c:pt idx="24" formatCode="0.00">
                  <c:v>12.062105607466581</c:v>
                </c:pt>
                <c:pt idx="26" formatCode="0.00">
                  <c:v>12.421792663765524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3C-4DF3-BB8B-A62A3AC448E6}"/>
            </c:ext>
          </c:extLst>
        </c:ser>
        <c:ser>
          <c:idx val="6"/>
          <c:order val="6"/>
          <c:tx>
            <c:strRef>
              <c:f>'Ovary graphs'!$H$2</c:f>
              <c:strCache>
                <c:ptCount val="1"/>
                <c:pt idx="0">
                  <c:v>Ovary 7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'Ovary graphs'!$A$3:$A$54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graphs'!$H$3:$H$54</c:f>
              <c:numCache>
                <c:formatCode>0.00</c:formatCode>
                <c:ptCount val="52"/>
                <c:pt idx="0">
                  <c:v>0</c:v>
                </c:pt>
                <c:pt idx="3">
                  <c:v>2.6013736571375605</c:v>
                </c:pt>
                <c:pt idx="6">
                  <c:v>4.2896923241222309</c:v>
                </c:pt>
                <c:pt idx="9">
                  <c:v>6.2458518306549156</c:v>
                </c:pt>
                <c:pt idx="12">
                  <c:v>8.1958097892190036</c:v>
                </c:pt>
                <c:pt idx="15">
                  <c:v>9.9496787294135878</c:v>
                </c:pt>
                <c:pt idx="18">
                  <c:v>9.9499999999999993</c:v>
                </c:pt>
                <c:pt idx="20">
                  <c:v>11.386571021571747</c:v>
                </c:pt>
                <c:pt idx="22">
                  <c:v>12.6082539487498</c:v>
                </c:pt>
                <c:pt idx="24">
                  <c:v>12.958547762186114</c:v>
                </c:pt>
                <c:pt idx="26">
                  <c:v>12.970513454758613</c:v>
                </c:pt>
                <c:pt idx="28">
                  <c:v>12.970513454758613</c:v>
                </c:pt>
                <c:pt idx="30">
                  <c:v>12.970513454758613</c:v>
                </c:pt>
                <c:pt idx="37">
                  <c:v>14.14632825394887</c:v>
                </c:pt>
                <c:pt idx="40">
                  <c:v>14.14632825394887</c:v>
                </c:pt>
                <c:pt idx="43">
                  <c:v>14.862119591075528</c:v>
                </c:pt>
                <c:pt idx="46">
                  <c:v>15.764298448021345</c:v>
                </c:pt>
                <c:pt idx="49">
                  <c:v>15.907805959451675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73C-4DF3-BB8B-A62A3AC4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253119"/>
        <c:axId val="866247359"/>
      </c:scatterChart>
      <c:valAx>
        <c:axId val="866253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6247359"/>
        <c:crosses val="autoZero"/>
        <c:crossBetween val="midCat"/>
      </c:valAx>
      <c:valAx>
        <c:axId val="86624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6253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19378827646545"/>
          <c:y val="0.82222659667541553"/>
          <c:w val="0.72227909011373581"/>
          <c:h val="0.14073636628754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'Ovary graphs'!$R$2</c:f>
              <c:strCache>
                <c:ptCount val="1"/>
                <c:pt idx="0">
                  <c:v>Ovary 1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'Ovary graphs'!$Q$3:$Q$54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graphs'!$R$3:$R$54</c:f>
              <c:numCache>
                <c:formatCode>0.00</c:formatCode>
                <c:ptCount val="52"/>
                <c:pt idx="0" formatCode="General">
                  <c:v>100</c:v>
                </c:pt>
                <c:pt idx="1">
                  <c:v>97.645739910313907</c:v>
                </c:pt>
                <c:pt idx="5">
                  <c:v>95.708154506437765</c:v>
                </c:pt>
                <c:pt idx="8">
                  <c:v>94.099378881987576</c:v>
                </c:pt>
                <c:pt idx="11">
                  <c:v>98.412698412698404</c:v>
                </c:pt>
                <c:pt idx="14">
                  <c:v>98.563218390804593</c:v>
                </c:pt>
                <c:pt idx="17">
                  <c:v>95.454545454545453</c:v>
                </c:pt>
                <c:pt idx="19">
                  <c:v>95.964125560538122</c:v>
                </c:pt>
                <c:pt idx="21">
                  <c:v>95.87155963302753</c:v>
                </c:pt>
                <c:pt idx="23">
                  <c:v>97.033898305084747</c:v>
                </c:pt>
                <c:pt idx="25">
                  <c:v>95.089285714285708</c:v>
                </c:pt>
                <c:pt idx="27">
                  <c:v>98.039215686274503</c:v>
                </c:pt>
                <c:pt idx="29">
                  <c:v>93.893129770992374</c:v>
                </c:pt>
                <c:pt idx="31">
                  <c:v>96.15384615384616</c:v>
                </c:pt>
                <c:pt idx="33">
                  <c:v>94.505494505494497</c:v>
                </c:pt>
                <c:pt idx="35">
                  <c:v>96.078431372549019</c:v>
                </c:pt>
                <c:pt idx="38">
                  <c:v>95.454545454545453</c:v>
                </c:pt>
                <c:pt idx="41">
                  <c:v>95.454545454545453</c:v>
                </c:pt>
                <c:pt idx="44">
                  <c:v>93.75</c:v>
                </c:pt>
                <c:pt idx="47">
                  <c:v>92.592592592592595</c:v>
                </c:pt>
                <c:pt idx="50">
                  <c:v>87.931034482758619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CF-45DC-B59B-4155D7F46D94}"/>
            </c:ext>
          </c:extLst>
        </c:ser>
        <c:ser>
          <c:idx val="1"/>
          <c:order val="1"/>
          <c:tx>
            <c:strRef>
              <c:f>'Ovary graphs'!$S$2</c:f>
              <c:strCache>
                <c:ptCount val="1"/>
                <c:pt idx="0">
                  <c:v>Ovary 2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'Ovary graphs'!$Q$3:$Q$54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graphs'!$S$3:$S$54</c:f>
              <c:numCache>
                <c:formatCode>0.00</c:formatCode>
                <c:ptCount val="52"/>
                <c:pt idx="0" formatCode="General">
                  <c:v>100</c:v>
                </c:pt>
                <c:pt idx="1">
                  <c:v>97.51633986928104</c:v>
                </c:pt>
                <c:pt idx="5">
                  <c:v>98.079763663220092</c:v>
                </c:pt>
                <c:pt idx="8">
                  <c:v>98.095238095238088</c:v>
                </c:pt>
                <c:pt idx="11">
                  <c:v>98.877980364656381</c:v>
                </c:pt>
                <c:pt idx="14">
                  <c:v>98.622589531680433</c:v>
                </c:pt>
                <c:pt idx="17">
                  <c:v>98.648648648648646</c:v>
                </c:pt>
                <c:pt idx="19">
                  <c:v>98.810939357907259</c:v>
                </c:pt>
                <c:pt idx="21">
                  <c:v>98.769987699876992</c:v>
                </c:pt>
                <c:pt idx="23">
                  <c:v>99.008674101610907</c:v>
                </c:pt>
                <c:pt idx="25">
                  <c:v>98.6469864698647</c:v>
                </c:pt>
                <c:pt idx="27">
                  <c:v>97.979797979797979</c:v>
                </c:pt>
                <c:pt idx="29">
                  <c:v>97.05340699815838</c:v>
                </c:pt>
                <c:pt idx="31">
                  <c:v>98.214285714285708</c:v>
                </c:pt>
                <c:pt idx="33">
                  <c:v>94.904458598726109</c:v>
                </c:pt>
                <c:pt idx="35">
                  <c:v>94.670846394984338</c:v>
                </c:pt>
                <c:pt idx="38">
                  <c:v>84.831460674157299</c:v>
                </c:pt>
                <c:pt idx="41">
                  <c:v>87.012987012987011</c:v>
                </c:pt>
                <c:pt idx="44">
                  <c:v>92.068965517241381</c:v>
                </c:pt>
                <c:pt idx="47">
                  <c:v>63.186813186813183</c:v>
                </c:pt>
                <c:pt idx="50">
                  <c:v>78.235294117647058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CF-45DC-B59B-4155D7F46D94}"/>
            </c:ext>
          </c:extLst>
        </c:ser>
        <c:ser>
          <c:idx val="2"/>
          <c:order val="2"/>
          <c:tx>
            <c:strRef>
              <c:f>'Ovary graphs'!$T$2</c:f>
              <c:strCache>
                <c:ptCount val="1"/>
                <c:pt idx="0">
                  <c:v>Ovary 3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'Ovary graphs'!$Q$3:$Q$54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graphs'!$T$3:$T$54</c:f>
              <c:numCache>
                <c:formatCode>General</c:formatCode>
                <c:ptCount val="52"/>
                <c:pt idx="0">
                  <c:v>100</c:v>
                </c:pt>
                <c:pt idx="3" formatCode="0.00">
                  <c:v>98.160919540229884</c:v>
                </c:pt>
                <c:pt idx="6" formatCode="0.00">
                  <c:v>98.853211009174316</c:v>
                </c:pt>
                <c:pt idx="9" formatCode="0.00">
                  <c:v>98.654708520179369</c:v>
                </c:pt>
                <c:pt idx="12" formatCode="0.00">
                  <c:v>98.290598290598282</c:v>
                </c:pt>
                <c:pt idx="15" formatCode="0.00">
                  <c:v>96.83098591549296</c:v>
                </c:pt>
                <c:pt idx="18" formatCode="0.00">
                  <c:v>95.862068965517238</c:v>
                </c:pt>
                <c:pt idx="20" formatCode="0.00">
                  <c:v>96.475770925110126</c:v>
                </c:pt>
                <c:pt idx="22" formatCode="0.00">
                  <c:v>96.15384615384616</c:v>
                </c:pt>
                <c:pt idx="24" formatCode="0.00">
                  <c:v>95.270270270270274</c:v>
                </c:pt>
                <c:pt idx="26" formatCode="0.00">
                  <c:v>93.269230769230774</c:v>
                </c:pt>
                <c:pt idx="28" formatCode="0.00">
                  <c:v>97.354497354497354</c:v>
                </c:pt>
                <c:pt idx="30" formatCode="0.00">
                  <c:v>96.907216494845358</c:v>
                </c:pt>
                <c:pt idx="32" formatCode="0.00">
                  <c:v>95.384615384615387</c:v>
                </c:pt>
                <c:pt idx="34" formatCode="0.00">
                  <c:v>94.845360824742258</c:v>
                </c:pt>
                <c:pt idx="36" formatCode="0.00">
                  <c:v>97.802197802197796</c:v>
                </c:pt>
                <c:pt idx="39" formatCode="0.00">
                  <c:v>94.047619047619051</c:v>
                </c:pt>
                <c:pt idx="42" formatCode="0.00">
                  <c:v>94.915254237288138</c:v>
                </c:pt>
                <c:pt idx="45" formatCode="0.00">
                  <c:v>94</c:v>
                </c:pt>
                <c:pt idx="47" formatCode="0.00">
                  <c:v>93.577981651376149</c:v>
                </c:pt>
                <c:pt idx="51" formatCode="0.00">
                  <c:v>97.61904761904762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1CF-45DC-B59B-4155D7F46D94}"/>
            </c:ext>
          </c:extLst>
        </c:ser>
        <c:ser>
          <c:idx val="3"/>
          <c:order val="3"/>
          <c:tx>
            <c:strRef>
              <c:f>'Ovary graphs'!$U$2</c:f>
              <c:strCache>
                <c:ptCount val="1"/>
                <c:pt idx="0">
                  <c:v>Ovary 4</c:v>
                </c:pt>
              </c:strCache>
            </c:strRef>
          </c:tx>
          <c:spPr>
            <a:ln w="22225" cap="rnd">
              <a:solidFill>
                <a:srgbClr val="FF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FF"/>
              </a:solidFill>
              <a:ln w="9525">
                <a:solidFill>
                  <a:srgbClr val="FF99FF"/>
                </a:solidFill>
              </a:ln>
              <a:effectLst/>
            </c:spPr>
          </c:marker>
          <c:xVal>
            <c:numRef>
              <c:f>'Ovary graphs'!$Q$3:$Q$54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graphs'!$U$3:$U$54</c:f>
              <c:numCache>
                <c:formatCode>General</c:formatCode>
                <c:ptCount val="52"/>
                <c:pt idx="0" formatCode="0.00">
                  <c:v>77.501296008294446</c:v>
                </c:pt>
                <c:pt idx="2" formatCode="0.00">
                  <c:v>87.042253521126753</c:v>
                </c:pt>
                <c:pt idx="4" formatCode="0.00">
                  <c:v>83.59375</c:v>
                </c:pt>
                <c:pt idx="7" formatCode="0.00">
                  <c:v>81.884057971014485</c:v>
                </c:pt>
                <c:pt idx="10" formatCode="0.00">
                  <c:v>88.541666666666657</c:v>
                </c:pt>
                <c:pt idx="13" formatCode="0.00">
                  <c:v>86.764705882352942</c:v>
                </c:pt>
                <c:pt idx="16" formatCode="0.00">
                  <c:v>88.888888888888886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1CF-45DC-B59B-4155D7F46D94}"/>
            </c:ext>
          </c:extLst>
        </c:ser>
        <c:ser>
          <c:idx val="4"/>
          <c:order val="4"/>
          <c:tx>
            <c:strRef>
              <c:f>'Ovary graphs'!$V$2</c:f>
              <c:strCache>
                <c:ptCount val="1"/>
                <c:pt idx="0">
                  <c:v>Ovary 5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'Ovary graphs'!$Q$3:$Q$54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graphs'!$V$3:$V$54</c:f>
              <c:numCache>
                <c:formatCode>General</c:formatCode>
                <c:ptCount val="52"/>
                <c:pt idx="0" formatCode="0.00">
                  <c:v>96.860986547085204</c:v>
                </c:pt>
                <c:pt idx="3" formatCode="0.00">
                  <c:v>90.182648401826484</c:v>
                </c:pt>
                <c:pt idx="6" formatCode="0.00">
                  <c:v>93.910256410256409</c:v>
                </c:pt>
                <c:pt idx="9" formatCode="0.00">
                  <c:v>94.983277591973248</c:v>
                </c:pt>
                <c:pt idx="12" formatCode="0.00">
                  <c:v>90.118577075098813</c:v>
                </c:pt>
                <c:pt idx="15" formatCode="0.00">
                  <c:v>88.927335640138409</c:v>
                </c:pt>
                <c:pt idx="18" formatCode="0.00">
                  <c:v>88.927335640138409</c:v>
                </c:pt>
                <c:pt idx="20" formatCode="0.00">
                  <c:v>76.376146788990823</c:v>
                </c:pt>
                <c:pt idx="22" formatCode="0.00">
                  <c:v>84.042553191489361</c:v>
                </c:pt>
                <c:pt idx="24" formatCode="0.00">
                  <c:v>85.657370517928285</c:v>
                </c:pt>
                <c:pt idx="26" formatCode="0.00">
                  <c:v>74.778761061946909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1CF-45DC-B59B-4155D7F46D94}"/>
            </c:ext>
          </c:extLst>
        </c:ser>
        <c:ser>
          <c:idx val="5"/>
          <c:order val="5"/>
          <c:tx>
            <c:strRef>
              <c:f>'Ovary graphs'!$W$2</c:f>
              <c:strCache>
                <c:ptCount val="1"/>
                <c:pt idx="0">
                  <c:v>Ovary 6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'Ovary graphs'!$Q$3:$Q$54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graphs'!$W$3:$W$54</c:f>
              <c:numCache>
                <c:formatCode>General</c:formatCode>
                <c:ptCount val="52"/>
                <c:pt idx="0" formatCode="0.00">
                  <c:v>97.185741088180109</c:v>
                </c:pt>
                <c:pt idx="3" formatCode="0.00">
                  <c:v>86.339522546419104</c:v>
                </c:pt>
                <c:pt idx="6" formatCode="0.00">
                  <c:v>87.597911227154043</c:v>
                </c:pt>
                <c:pt idx="9" formatCode="0.00">
                  <c:v>83.307573415765063</c:v>
                </c:pt>
                <c:pt idx="12" formatCode="0.00">
                  <c:v>83.870967741935488</c:v>
                </c:pt>
                <c:pt idx="15" formatCode="0.00">
                  <c:v>82.398452611218559</c:v>
                </c:pt>
                <c:pt idx="18" formatCode="0.00">
                  <c:v>82.398452611218559</c:v>
                </c:pt>
                <c:pt idx="20" formatCode="0.00">
                  <c:v>83.486238532110093</c:v>
                </c:pt>
                <c:pt idx="22" formatCode="0.00">
                  <c:v>89.056603773584911</c:v>
                </c:pt>
                <c:pt idx="24" formatCode="0.00">
                  <c:v>87.890625</c:v>
                </c:pt>
                <c:pt idx="26" formatCode="0.00">
                  <c:v>81.914893617021278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1CF-45DC-B59B-4155D7F46D94}"/>
            </c:ext>
          </c:extLst>
        </c:ser>
        <c:ser>
          <c:idx val="6"/>
          <c:order val="6"/>
          <c:tx>
            <c:strRef>
              <c:f>'Ovary graphs'!$X$2</c:f>
              <c:strCache>
                <c:ptCount val="1"/>
                <c:pt idx="0">
                  <c:v>Ovary 7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'Ovary graphs'!$Q$3:$Q$54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51</c:v>
                </c:pt>
                <c:pt idx="22">
                  <c:v>55</c:v>
                </c:pt>
                <c:pt idx="23">
                  <c:v>58</c:v>
                </c:pt>
                <c:pt idx="24">
                  <c:v>62</c:v>
                </c:pt>
                <c:pt idx="25">
                  <c:v>65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79</c:v>
                </c:pt>
                <c:pt idx="30">
                  <c:v>83</c:v>
                </c:pt>
                <c:pt idx="31">
                  <c:v>86</c:v>
                </c:pt>
                <c:pt idx="32">
                  <c:v>90</c:v>
                </c:pt>
                <c:pt idx="33">
                  <c:v>93</c:v>
                </c:pt>
                <c:pt idx="34">
                  <c:v>97</c:v>
                </c:pt>
                <c:pt idx="35">
                  <c:v>100</c:v>
                </c:pt>
                <c:pt idx="36">
                  <c:v>104</c:v>
                </c:pt>
                <c:pt idx="37">
                  <c:v>105</c:v>
                </c:pt>
                <c:pt idx="38">
                  <c:v>107</c:v>
                </c:pt>
                <c:pt idx="39">
                  <c:v>111</c:v>
                </c:pt>
                <c:pt idx="40">
                  <c:v>112</c:v>
                </c:pt>
                <c:pt idx="41">
                  <c:v>114</c:v>
                </c:pt>
                <c:pt idx="42">
                  <c:v>118</c:v>
                </c:pt>
                <c:pt idx="43">
                  <c:v>119</c:v>
                </c:pt>
                <c:pt idx="44">
                  <c:v>121</c:v>
                </c:pt>
                <c:pt idx="45">
                  <c:v>125</c:v>
                </c:pt>
                <c:pt idx="46">
                  <c:v>126</c:v>
                </c:pt>
                <c:pt idx="47">
                  <c:v>128</c:v>
                </c:pt>
                <c:pt idx="48">
                  <c:v>132</c:v>
                </c:pt>
                <c:pt idx="49">
                  <c:v>133</c:v>
                </c:pt>
                <c:pt idx="50">
                  <c:v>135</c:v>
                </c:pt>
                <c:pt idx="51">
                  <c:v>139</c:v>
                </c:pt>
              </c:numCache>
            </c:numRef>
          </c:xVal>
          <c:yVal>
            <c:numRef>
              <c:f>'Ovary graphs'!$X$3:$X$54</c:f>
              <c:numCache>
                <c:formatCode>General</c:formatCode>
                <c:ptCount val="52"/>
                <c:pt idx="0" formatCode="0.00">
                  <c:v>97.185741088180109</c:v>
                </c:pt>
                <c:pt idx="3" formatCode="0.00">
                  <c:v>86.785714285714292</c:v>
                </c:pt>
                <c:pt idx="6" formatCode="0.00">
                  <c:v>89.791183294663568</c:v>
                </c:pt>
                <c:pt idx="9" formatCode="0.00">
                  <c:v>91.015625</c:v>
                </c:pt>
                <c:pt idx="12" formatCode="0.00">
                  <c:v>88.045540796963948</c:v>
                </c:pt>
                <c:pt idx="15" formatCode="0.00">
                  <c:v>81.325301204819283</c:v>
                </c:pt>
                <c:pt idx="18" formatCode="0.00">
                  <c:v>81.325301204819283</c:v>
                </c:pt>
                <c:pt idx="20" formatCode="0.00">
                  <c:v>76.832151300236404</c:v>
                </c:pt>
                <c:pt idx="22" formatCode="0.00">
                  <c:v>80</c:v>
                </c:pt>
                <c:pt idx="24" formatCode="0.00">
                  <c:v>80.104712041884824</c:v>
                </c:pt>
                <c:pt idx="26" formatCode="0.00">
                  <c:v>84.027777777777786</c:v>
                </c:pt>
                <c:pt idx="28" formatCode="0.00">
                  <c:v>85.714285714285708</c:v>
                </c:pt>
                <c:pt idx="30" formatCode="0.00">
                  <c:v>84.883720930232556</c:v>
                </c:pt>
                <c:pt idx="37" formatCode="0.00">
                  <c:v>87.7659574468085</c:v>
                </c:pt>
                <c:pt idx="40" formatCode="0.00">
                  <c:v>79.899497487437188</c:v>
                </c:pt>
                <c:pt idx="43" formatCode="0.00">
                  <c:v>92</c:v>
                </c:pt>
                <c:pt idx="46" formatCode="0.00">
                  <c:v>95.555555555555557</c:v>
                </c:pt>
                <c:pt idx="49" formatCode="0.00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1CF-45DC-B59B-4155D7F4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183551"/>
        <c:axId val="359181631"/>
      </c:scatterChart>
      <c:valAx>
        <c:axId val="359183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9181631"/>
        <c:crosses val="autoZero"/>
        <c:crossBetween val="midCat"/>
      </c:valAx>
      <c:valAx>
        <c:axId val="35918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91835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952631020250142E-2"/>
          <c:y val="3.2448377581120944E-2"/>
          <c:w val="0.78466433963795756"/>
          <c:h val="0.83187791791512788"/>
        </c:manualLayout>
      </c:layout>
      <c:scatterChart>
        <c:scatterStyle val="lineMarker"/>
        <c:varyColors val="0"/>
        <c:ser>
          <c:idx val="0"/>
          <c:order val="0"/>
          <c:tx>
            <c:strRef>
              <c:f>'All Tissues Graphs'!$B$2</c:f>
              <c:strCache>
                <c:ptCount val="1"/>
                <c:pt idx="0">
                  <c:v>Ovary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Graphs'!$B$3:$B$55</c:f>
              <c:numCache>
                <c:formatCode>0.00</c:formatCode>
                <c:ptCount val="53"/>
                <c:pt idx="0" formatCode="General">
                  <c:v>0</c:v>
                </c:pt>
                <c:pt idx="1">
                  <c:v>2.1214406890210231</c:v>
                </c:pt>
                <c:pt idx="5">
                  <c:v>4.0143506830672191</c:v>
                </c:pt>
                <c:pt idx="8">
                  <c:v>5.3498584728167558</c:v>
                </c:pt>
                <c:pt idx="11">
                  <c:v>6.9811792963465393</c:v>
                </c:pt>
                <c:pt idx="14">
                  <c:v>8.495474038010423</c:v>
                </c:pt>
                <c:pt idx="17">
                  <c:v>9.3023603596489206</c:v>
                </c:pt>
                <c:pt idx="19">
                  <c:v>11.135871935894537</c:v>
                </c:pt>
                <c:pt idx="22">
                  <c:v>12.935295454509539</c:v>
                </c:pt>
                <c:pt idx="24">
                  <c:v>14.866487104604271</c:v>
                </c:pt>
                <c:pt idx="26">
                  <c:v>16.693245236747185</c:v>
                </c:pt>
                <c:pt idx="28">
                  <c:v>18.014406065538349</c:v>
                </c:pt>
                <c:pt idx="30">
                  <c:v>19.049428884243454</c:v>
                </c:pt>
                <c:pt idx="32">
                  <c:v>20.107707976156505</c:v>
                </c:pt>
                <c:pt idx="34">
                  <c:v>20.62678068301145</c:v>
                </c:pt>
                <c:pt idx="36">
                  <c:v>21.334189103036834</c:v>
                </c:pt>
                <c:pt idx="39">
                  <c:v>21.819334181488586</c:v>
                </c:pt>
                <c:pt idx="42">
                  <c:v>22.304479259940337</c:v>
                </c:pt>
                <c:pt idx="45">
                  <c:v>22.304479259940337</c:v>
                </c:pt>
                <c:pt idx="48">
                  <c:v>22.304479259940337</c:v>
                </c:pt>
                <c:pt idx="51">
                  <c:v>22.333031830189903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DF-49A5-9DCD-58046453FA63}"/>
            </c:ext>
          </c:extLst>
        </c:ser>
        <c:ser>
          <c:idx val="1"/>
          <c:order val="1"/>
          <c:tx>
            <c:strRef>
              <c:f>'All Tissues Graphs'!$C$2</c:f>
              <c:strCache>
                <c:ptCount val="1"/>
                <c:pt idx="0">
                  <c:v>Ovary 2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Graphs'!$C$3:$C$55</c:f>
              <c:numCache>
                <c:formatCode>0.00</c:formatCode>
                <c:ptCount val="53"/>
                <c:pt idx="0" formatCode="General">
                  <c:v>0</c:v>
                </c:pt>
                <c:pt idx="1">
                  <c:v>2.8974929072092612</c:v>
                </c:pt>
                <c:pt idx="5">
                  <c:v>4.6276713451066618</c:v>
                </c:pt>
                <c:pt idx="8">
                  <c:v>5.9914517599189976</c:v>
                </c:pt>
                <c:pt idx="11">
                  <c:v>7.8080200427260227</c:v>
                </c:pt>
                <c:pt idx="14">
                  <c:v>9.6469116911836856</c:v>
                </c:pt>
                <c:pt idx="17">
                  <c:v>11.651147715904489</c:v>
                </c:pt>
                <c:pt idx="19">
                  <c:v>13.704803529263319</c:v>
                </c:pt>
                <c:pt idx="22">
                  <c:v>15.709039553984123</c:v>
                </c:pt>
                <c:pt idx="24">
                  <c:v>17.706075275702155</c:v>
                </c:pt>
                <c:pt idx="26">
                  <c:v>19.708514592801158</c:v>
                </c:pt>
                <c:pt idx="28">
                  <c:v>20.66401633616951</c:v>
                </c:pt>
                <c:pt idx="30">
                  <c:v>23.688968400976091</c:v>
                </c:pt>
                <c:pt idx="32">
                  <c:v>25.562349550032121</c:v>
                </c:pt>
                <c:pt idx="34">
                  <c:v>26.873865809887171</c:v>
                </c:pt>
                <c:pt idx="36">
                  <c:v>28.204607123626797</c:v>
                </c:pt>
                <c:pt idx="39">
                  <c:v>29.535348437366423</c:v>
                </c:pt>
                <c:pt idx="42">
                  <c:v>30.279077611124329</c:v>
                </c:pt>
                <c:pt idx="45">
                  <c:v>31.432213261976603</c:v>
                </c:pt>
                <c:pt idx="48">
                  <c:v>31.432213261976603</c:v>
                </c:pt>
                <c:pt idx="51">
                  <c:v>31.641883880013335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DF-49A5-9DCD-58046453FA63}"/>
            </c:ext>
          </c:extLst>
        </c:ser>
        <c:ser>
          <c:idx val="2"/>
          <c:order val="2"/>
          <c:tx>
            <c:strRef>
              <c:f>'All Tissues Graphs'!$D$2</c:f>
              <c:strCache>
                <c:ptCount val="1"/>
                <c:pt idx="0">
                  <c:v>Ovary 3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Graphs'!$D$3:$D$55</c:f>
              <c:numCache>
                <c:formatCode>General</c:formatCode>
                <c:ptCount val="53"/>
                <c:pt idx="0">
                  <c:v>0</c:v>
                </c:pt>
                <c:pt idx="3" formatCode="0.00">
                  <c:v>1.093600959478662</c:v>
                </c:pt>
                <c:pt idx="6" formatCode="0.00">
                  <c:v>2.0896790425912006</c:v>
                </c:pt>
                <c:pt idx="9" formatCode="0.00">
                  <c:v>3.2265223429209264</c:v>
                </c:pt>
                <c:pt idx="12" formatCode="0.00">
                  <c:v>5.4857378504123844</c:v>
                </c:pt>
                <c:pt idx="15" formatCode="0.00">
                  <c:v>6.6814406570507412</c:v>
                </c:pt>
                <c:pt idx="18" formatCode="0.00">
                  <c:v>6.8933680570162208</c:v>
                </c:pt>
                <c:pt idx="20" formatCode="0.00">
                  <c:v>7.7607607814072992</c:v>
                </c:pt>
                <c:pt idx="23" formatCode="0.00">
                  <c:v>8.4972986301336011</c:v>
                </c:pt>
                <c:pt idx="25" formatCode="0.00">
                  <c:v>8.7298243472713466</c:v>
                </c:pt>
                <c:pt idx="27" formatCode="0.00">
                  <c:v>8.7298243472713466</c:v>
                </c:pt>
                <c:pt idx="29" formatCode="0.00">
                  <c:v>9.6529373618990739</c:v>
                </c:pt>
                <c:pt idx="31" formatCode="0.00">
                  <c:v>9.6529373618990739</c:v>
                </c:pt>
                <c:pt idx="33" formatCode="0.00">
                  <c:v>10.052312882686698</c:v>
                </c:pt>
                <c:pt idx="35" formatCode="0.00">
                  <c:v>10.052312882686698</c:v>
                </c:pt>
                <c:pt idx="37" formatCode="0.00">
                  <c:v>10.052312882686698</c:v>
                </c:pt>
                <c:pt idx="40" formatCode="0.00">
                  <c:v>10.052312882686698</c:v>
                </c:pt>
                <c:pt idx="43" formatCode="0.00">
                  <c:v>10.052312882686698</c:v>
                </c:pt>
                <c:pt idx="46" formatCode="0.00">
                  <c:v>10.052312882686698</c:v>
                </c:pt>
                <c:pt idx="49" formatCode="0.00">
                  <c:v>11.169500564589681</c:v>
                </c:pt>
                <c:pt idx="52" formatCode="0.00">
                  <c:v>11.169500564589681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DF-49A5-9DCD-58046453FA63}"/>
            </c:ext>
          </c:extLst>
        </c:ser>
        <c:ser>
          <c:idx val="3"/>
          <c:order val="3"/>
          <c:tx>
            <c:strRef>
              <c:f>'All Tissues Graphs'!$E$2</c:f>
              <c:strCache>
                <c:ptCount val="1"/>
                <c:pt idx="0">
                  <c:v>Ovary 4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Graphs'!$E$3:$E$55</c:f>
              <c:numCache>
                <c:formatCode>General</c:formatCode>
                <c:ptCount val="53"/>
                <c:pt idx="0">
                  <c:v>0</c:v>
                </c:pt>
                <c:pt idx="2">
                  <c:v>0.73</c:v>
                </c:pt>
                <c:pt idx="4" formatCode="0.00">
                  <c:v>0.72511214887101427</c:v>
                </c:pt>
                <c:pt idx="7" formatCode="0.00">
                  <c:v>0.80377843932107218</c:v>
                </c:pt>
                <c:pt idx="10" formatCode="0.00">
                  <c:v>0.80377843932107218</c:v>
                </c:pt>
                <c:pt idx="13" formatCode="0.00">
                  <c:v>0.80377843932107218</c:v>
                </c:pt>
                <c:pt idx="16" formatCode="0.00">
                  <c:v>0.80377843932107218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DF-49A5-9DCD-58046453FA63}"/>
            </c:ext>
          </c:extLst>
        </c:ser>
        <c:ser>
          <c:idx val="4"/>
          <c:order val="4"/>
          <c:tx>
            <c:strRef>
              <c:f>'All Tissues Graphs'!$F$2</c:f>
              <c:strCache>
                <c:ptCount val="1"/>
                <c:pt idx="0">
                  <c:v>Ovary 5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Graphs'!$F$3:$F$55</c:f>
              <c:numCache>
                <c:formatCode>General</c:formatCode>
                <c:ptCount val="53"/>
                <c:pt idx="0">
                  <c:v>0</c:v>
                </c:pt>
                <c:pt idx="3" formatCode="0.00">
                  <c:v>1.7178206206017337</c:v>
                </c:pt>
                <c:pt idx="6" formatCode="0.00">
                  <c:v>3.0049393832992637</c:v>
                </c:pt>
                <c:pt idx="9" formatCode="0.00">
                  <c:v>4.2470745353773145</c:v>
                </c:pt>
                <c:pt idx="12" formatCode="0.00">
                  <c:v>5.1725364905407059</c:v>
                </c:pt>
                <c:pt idx="15" formatCode="0.00">
                  <c:v>6.2706327231224899</c:v>
                </c:pt>
                <c:pt idx="18" formatCode="0.00">
                  <c:v>6.27</c:v>
                </c:pt>
                <c:pt idx="20" formatCode="0.00">
                  <c:v>7.7416331183628673</c:v>
                </c:pt>
                <c:pt idx="23" formatCode="0.00">
                  <c:v>8.7229158902382959</c:v>
                </c:pt>
                <c:pt idx="25" formatCode="0.00">
                  <c:v>9.5637298402799917</c:v>
                </c:pt>
                <c:pt idx="27" formatCode="0.00">
                  <c:v>10.057431962719274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DDF-49A5-9DCD-58046453FA63}"/>
            </c:ext>
          </c:extLst>
        </c:ser>
        <c:ser>
          <c:idx val="5"/>
          <c:order val="5"/>
          <c:tx>
            <c:strRef>
              <c:f>'All Tissues Graphs'!$G$2</c:f>
              <c:strCache>
                <c:ptCount val="1"/>
                <c:pt idx="0">
                  <c:v>Ovary 6 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Graphs'!$G$3:$G$55</c:f>
              <c:numCache>
                <c:formatCode>General</c:formatCode>
                <c:ptCount val="53"/>
                <c:pt idx="0">
                  <c:v>0</c:v>
                </c:pt>
                <c:pt idx="3" formatCode="0.00">
                  <c:v>1.0660519284185248</c:v>
                </c:pt>
                <c:pt idx="6" formatCode="0.00">
                  <c:v>3.5478889585014644</c:v>
                </c:pt>
                <c:pt idx="9" formatCode="0.00">
                  <c:v>5.7138819220433232</c:v>
                </c:pt>
                <c:pt idx="12" formatCode="0.00">
                  <c:v>7.7541736555917158</c:v>
                </c:pt>
                <c:pt idx="15" formatCode="0.00">
                  <c:v>9.5809317877346292</c:v>
                </c:pt>
                <c:pt idx="18" formatCode="0.00">
                  <c:v>9.58</c:v>
                </c:pt>
                <c:pt idx="20" formatCode="0.00">
                  <c:v>10.180555271232334</c:v>
                </c:pt>
                <c:pt idx="23" formatCode="0.00">
                  <c:v>11.155741384214972</c:v>
                </c:pt>
                <c:pt idx="25" formatCode="0.00">
                  <c:v>12.062105607466581</c:v>
                </c:pt>
                <c:pt idx="27" formatCode="0.00">
                  <c:v>12.421792663765524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DDF-49A5-9DCD-58046453FA63}"/>
            </c:ext>
          </c:extLst>
        </c:ser>
        <c:ser>
          <c:idx val="6"/>
          <c:order val="6"/>
          <c:tx>
            <c:strRef>
              <c:f>'All Tissues Graphs'!$H$2</c:f>
              <c:strCache>
                <c:ptCount val="1"/>
                <c:pt idx="0">
                  <c:v>Ovary 7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Graphs'!$H$3:$H$55</c:f>
              <c:numCache>
                <c:formatCode>0.00</c:formatCode>
                <c:ptCount val="53"/>
                <c:pt idx="0">
                  <c:v>0</c:v>
                </c:pt>
                <c:pt idx="3">
                  <c:v>2.6013736571375605</c:v>
                </c:pt>
                <c:pt idx="6">
                  <c:v>4.2896923241222309</c:v>
                </c:pt>
                <c:pt idx="9">
                  <c:v>6.2458518306549156</c:v>
                </c:pt>
                <c:pt idx="12">
                  <c:v>8.1958097892190036</c:v>
                </c:pt>
                <c:pt idx="15">
                  <c:v>9.9496787294135878</c:v>
                </c:pt>
                <c:pt idx="18">
                  <c:v>9.9499999999999993</c:v>
                </c:pt>
                <c:pt idx="20">
                  <c:v>11.386571021571747</c:v>
                </c:pt>
                <c:pt idx="23">
                  <c:v>12.6082539487498</c:v>
                </c:pt>
                <c:pt idx="25">
                  <c:v>12.958547762186114</c:v>
                </c:pt>
                <c:pt idx="27">
                  <c:v>12.970513454758613</c:v>
                </c:pt>
                <c:pt idx="29">
                  <c:v>12.970513454758613</c:v>
                </c:pt>
                <c:pt idx="31">
                  <c:v>12.970513454758613</c:v>
                </c:pt>
                <c:pt idx="38">
                  <c:v>14.14632825394887</c:v>
                </c:pt>
                <c:pt idx="41">
                  <c:v>14.14632825394887</c:v>
                </c:pt>
                <c:pt idx="44">
                  <c:v>14.862119591075528</c:v>
                </c:pt>
                <c:pt idx="47">
                  <c:v>15.764298448021345</c:v>
                </c:pt>
                <c:pt idx="50">
                  <c:v>15.907805959451675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DF-49A5-9DCD-58046453FA63}"/>
            </c:ext>
          </c:extLst>
        </c:ser>
        <c:ser>
          <c:idx val="7"/>
          <c:order val="7"/>
          <c:tx>
            <c:strRef>
              <c:f>'All Tissues Graphs'!$I$2</c:f>
              <c:strCache>
                <c:ptCount val="1"/>
                <c:pt idx="0">
                  <c:v>Muscle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Graphs'!$I$3:$I$55</c:f>
              <c:numCache>
                <c:formatCode>0.00</c:formatCode>
                <c:ptCount val="53"/>
                <c:pt idx="0" formatCode="General">
                  <c:v>0</c:v>
                </c:pt>
                <c:pt idx="1">
                  <c:v>0.2548490827883837</c:v>
                </c:pt>
                <c:pt idx="5">
                  <c:v>0.2548490827883837</c:v>
                </c:pt>
                <c:pt idx="8">
                  <c:v>0.2548490827883837</c:v>
                </c:pt>
                <c:pt idx="11">
                  <c:v>0.39154842790291611</c:v>
                </c:pt>
                <c:pt idx="14">
                  <c:v>0.39154842790291611</c:v>
                </c:pt>
                <c:pt idx="17">
                  <c:v>0.95272605106932362</c:v>
                </c:pt>
                <c:pt idx="19">
                  <c:v>0.95272605106932362</c:v>
                </c:pt>
                <c:pt idx="23">
                  <c:v>1.1811249664968204</c:v>
                </c:pt>
                <c:pt idx="24">
                  <c:v>1.1811249664968204</c:v>
                </c:pt>
                <c:pt idx="26">
                  <c:v>1.1811249664968204</c:v>
                </c:pt>
                <c:pt idx="28">
                  <c:v>1.1811249664968204</c:v>
                </c:pt>
                <c:pt idx="30">
                  <c:v>1.3122933235586165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DDF-49A5-9DCD-58046453FA63}"/>
            </c:ext>
          </c:extLst>
        </c:ser>
        <c:ser>
          <c:idx val="8"/>
          <c:order val="8"/>
          <c:tx>
            <c:strRef>
              <c:f>'All Tissues Graphs'!$J$2</c:f>
              <c:strCache>
                <c:ptCount val="1"/>
                <c:pt idx="0">
                  <c:v>Muscle 2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Graphs'!$J$3:$J$55</c:f>
              <c:numCache>
                <c:formatCode>General</c:formatCode>
                <c:ptCount val="53"/>
                <c:pt idx="0">
                  <c:v>0</c:v>
                </c:pt>
                <c:pt idx="2">
                  <c:v>0</c:v>
                </c:pt>
                <c:pt idx="4" formatCode="0.00">
                  <c:v>1.8165682828070249</c:v>
                </c:pt>
                <c:pt idx="7" formatCode="0.00">
                  <c:v>1.8165682828070249</c:v>
                </c:pt>
                <c:pt idx="10" formatCode="0.00">
                  <c:v>1.8165682828070249</c:v>
                </c:pt>
                <c:pt idx="13" formatCode="0.00">
                  <c:v>1.8165682828070249</c:v>
                </c:pt>
                <c:pt idx="16" formatCode="0.00">
                  <c:v>1.8165682828070249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DDF-49A5-9DCD-58046453FA63}"/>
            </c:ext>
          </c:extLst>
        </c:ser>
        <c:ser>
          <c:idx val="9"/>
          <c:order val="9"/>
          <c:tx>
            <c:strRef>
              <c:f>'All Tissues Graphs'!$K$2</c:f>
              <c:strCache>
                <c:ptCount val="1"/>
                <c:pt idx="0">
                  <c:v>Muscle 3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Graphs'!$K$3:$K$55</c:f>
              <c:numCache>
                <c:formatCode>General</c:formatCode>
                <c:ptCount val="53"/>
                <c:pt idx="0">
                  <c:v>0</c:v>
                </c:pt>
                <c:pt idx="3" formatCode="0.00">
                  <c:v>0</c:v>
                </c:pt>
                <c:pt idx="6" formatCode="0.00">
                  <c:v>1.4537216124990044</c:v>
                </c:pt>
                <c:pt idx="9" formatCode="0.00">
                  <c:v>1.4537216124990044</c:v>
                </c:pt>
                <c:pt idx="12" formatCode="0.00">
                  <c:v>1.4537216124990044</c:v>
                </c:pt>
                <c:pt idx="15" formatCode="0.00">
                  <c:v>1.4537216124990044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DDF-49A5-9DCD-58046453FA63}"/>
            </c:ext>
          </c:extLst>
        </c:ser>
        <c:ser>
          <c:idx val="10"/>
          <c:order val="10"/>
          <c:tx>
            <c:strRef>
              <c:f>'All Tissues Graphs'!$L$2</c:f>
              <c:strCache>
                <c:ptCount val="1"/>
                <c:pt idx="0">
                  <c:v>Muscle 4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Graphs'!$L$3:$L$55</c:f>
              <c:numCache>
                <c:formatCode>0.00</c:formatCode>
                <c:ptCount val="53"/>
                <c:pt idx="0">
                  <c:v>0</c:v>
                </c:pt>
                <c:pt idx="3">
                  <c:v>0</c:v>
                </c:pt>
                <c:pt idx="6">
                  <c:v>0.66753627706097374</c:v>
                </c:pt>
                <c:pt idx="9">
                  <c:v>0.66753627706097374</c:v>
                </c:pt>
                <c:pt idx="12">
                  <c:v>0.66753627706097374</c:v>
                </c:pt>
                <c:pt idx="15">
                  <c:v>0.66753627706097374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DDF-49A5-9DCD-58046453FA63}"/>
            </c:ext>
          </c:extLst>
        </c:ser>
        <c:ser>
          <c:idx val="11"/>
          <c:order val="11"/>
          <c:tx>
            <c:strRef>
              <c:f>'All Tissues Graphs'!$M$2</c:f>
              <c:strCache>
                <c:ptCount val="1"/>
                <c:pt idx="0">
                  <c:v>Nerve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Graphs'!$M$3:$M$55</c:f>
              <c:numCache>
                <c:formatCode>0.00</c:formatCode>
                <c:ptCount val="53"/>
                <c:pt idx="0">
                  <c:v>0</c:v>
                </c:pt>
                <c:pt idx="1">
                  <c:v>0</c:v>
                </c:pt>
                <c:pt idx="5">
                  <c:v>0.15015543259209216</c:v>
                </c:pt>
                <c:pt idx="8">
                  <c:v>0.17632416686479374</c:v>
                </c:pt>
                <c:pt idx="11">
                  <c:v>0.27164685614992545</c:v>
                </c:pt>
                <c:pt idx="14">
                  <c:v>0.27164685614992545</c:v>
                </c:pt>
                <c:pt idx="17">
                  <c:v>0.40558641852359045</c:v>
                </c:pt>
                <c:pt idx="19">
                  <c:v>0.40558641852359045</c:v>
                </c:pt>
                <c:pt idx="22">
                  <c:v>0.40558641852359045</c:v>
                </c:pt>
                <c:pt idx="24">
                  <c:v>0.84301861735421979</c:v>
                </c:pt>
                <c:pt idx="26">
                  <c:v>1.2611801198233275</c:v>
                </c:pt>
                <c:pt idx="28">
                  <c:v>1.2611801198233275</c:v>
                </c:pt>
                <c:pt idx="30">
                  <c:v>1.2611801198233275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DDF-49A5-9DCD-58046453FA63}"/>
            </c:ext>
          </c:extLst>
        </c:ser>
        <c:ser>
          <c:idx val="12"/>
          <c:order val="12"/>
          <c:tx>
            <c:strRef>
              <c:f>'All Tissues Graphs'!$N$2</c:f>
              <c:strCache>
                <c:ptCount val="1"/>
                <c:pt idx="0">
                  <c:v>Nerve 2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Graphs'!$N$3:$N$55</c:f>
              <c:numCache>
                <c:formatCode>0.00</c:formatCode>
                <c:ptCount val="53"/>
                <c:pt idx="0">
                  <c:v>0</c:v>
                </c:pt>
                <c:pt idx="2">
                  <c:v>0.67</c:v>
                </c:pt>
                <c:pt idx="4">
                  <c:v>0.66966552826739323</c:v>
                </c:pt>
                <c:pt idx="7">
                  <c:v>0.66966552826739323</c:v>
                </c:pt>
                <c:pt idx="10">
                  <c:v>0.66966552826739323</c:v>
                </c:pt>
                <c:pt idx="13">
                  <c:v>0.66966552826739323</c:v>
                </c:pt>
                <c:pt idx="16">
                  <c:v>1.8103589181475499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DDF-49A5-9DCD-58046453FA63}"/>
            </c:ext>
          </c:extLst>
        </c:ser>
        <c:ser>
          <c:idx val="13"/>
          <c:order val="13"/>
          <c:tx>
            <c:strRef>
              <c:f>'All Tissues Graphs'!$O$2</c:f>
              <c:strCache>
                <c:ptCount val="1"/>
                <c:pt idx="0">
                  <c:v>Coel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Graphs'!$O$3:$O$55</c:f>
              <c:numCache>
                <c:formatCode>0.00</c:formatCode>
                <c:ptCount val="53"/>
                <c:pt idx="0">
                  <c:v>0</c:v>
                </c:pt>
                <c:pt idx="4">
                  <c:v>0</c:v>
                </c:pt>
                <c:pt idx="7">
                  <c:v>0.86564153067196092</c:v>
                </c:pt>
                <c:pt idx="10">
                  <c:v>0.86564153067196092</c:v>
                </c:pt>
                <c:pt idx="13">
                  <c:v>0.91683712211204005</c:v>
                </c:pt>
                <c:pt idx="16">
                  <c:v>0.91683712211204005</c:v>
                </c:pt>
                <c:pt idx="21">
                  <c:v>0.91683712211204005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DDF-49A5-9DCD-58046453FA63}"/>
            </c:ext>
          </c:extLst>
        </c:ser>
        <c:ser>
          <c:idx val="14"/>
          <c:order val="14"/>
          <c:tx>
            <c:strRef>
              <c:f>'All Tissues Graphs'!$P$2</c:f>
              <c:strCache>
                <c:ptCount val="1"/>
                <c:pt idx="0">
                  <c:v>Coel 2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Graphs'!$P$3:$P$55</c:f>
              <c:numCache>
                <c:formatCode>0.00</c:formatCode>
                <c:ptCount val="53"/>
                <c:pt idx="0">
                  <c:v>0</c:v>
                </c:pt>
                <c:pt idx="4">
                  <c:v>0</c:v>
                </c:pt>
                <c:pt idx="7">
                  <c:v>2.0629322864575186</c:v>
                </c:pt>
                <c:pt idx="10">
                  <c:v>2.0629322864575186</c:v>
                </c:pt>
                <c:pt idx="13">
                  <c:v>2.0629322864575186</c:v>
                </c:pt>
                <c:pt idx="16">
                  <c:v>2.0629322864575186</c:v>
                </c:pt>
                <c:pt idx="21">
                  <c:v>2.0629322864575186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DDF-49A5-9DCD-58046453FA63}"/>
            </c:ext>
          </c:extLst>
        </c:ser>
        <c:ser>
          <c:idx val="15"/>
          <c:order val="15"/>
          <c:tx>
            <c:strRef>
              <c:f>'All Tissues Graphs'!$Q$2</c:f>
              <c:strCache>
                <c:ptCount val="1"/>
                <c:pt idx="0">
                  <c:v>Coel 3 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Graphs'!$Q$3:$Q$55</c:f>
              <c:numCache>
                <c:formatCode>0.00</c:formatCode>
                <c:ptCount val="53"/>
                <c:pt idx="0">
                  <c:v>0</c:v>
                </c:pt>
                <c:pt idx="2">
                  <c:v>7.4473962650633746E-2</c:v>
                </c:pt>
                <c:pt idx="4">
                  <c:v>7.4473962650633746E-2</c:v>
                </c:pt>
                <c:pt idx="7">
                  <c:v>7.4473962650633746E-2</c:v>
                </c:pt>
                <c:pt idx="10">
                  <c:v>7.4473962650633746E-2</c:v>
                </c:pt>
                <c:pt idx="13">
                  <c:v>1.0905626088202169</c:v>
                </c:pt>
                <c:pt idx="16">
                  <c:v>1.0905626088202169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DDF-49A5-9DCD-58046453FA63}"/>
            </c:ext>
          </c:extLst>
        </c:ser>
        <c:ser>
          <c:idx val="16"/>
          <c:order val="16"/>
          <c:tx>
            <c:strRef>
              <c:f>'All Tissues Graphs'!$R$2</c:f>
              <c:strCache>
                <c:ptCount val="1"/>
                <c:pt idx="0">
                  <c:v>Tube feet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Graphs'!$R$3:$R$55</c:f>
              <c:numCache>
                <c:formatCode>General</c:formatCode>
                <c:ptCount val="53"/>
                <c:pt idx="0" formatCode="0.00">
                  <c:v>0</c:v>
                </c:pt>
                <c:pt idx="4" formatCode="0.00">
                  <c:v>1.0517102528525195</c:v>
                </c:pt>
                <c:pt idx="7" formatCode="0.00">
                  <c:v>1.0517102528525195</c:v>
                </c:pt>
                <c:pt idx="10" formatCode="0.00">
                  <c:v>1.0517102528525195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DDF-49A5-9DCD-58046453FA63}"/>
            </c:ext>
          </c:extLst>
        </c:ser>
        <c:ser>
          <c:idx val="17"/>
          <c:order val="17"/>
          <c:tx>
            <c:strRef>
              <c:f>'All Tissues Graphs'!$S$2</c:f>
              <c:strCache>
                <c:ptCount val="1"/>
                <c:pt idx="0">
                  <c:v>Spine</c:v>
                </c:pt>
              </c:strCache>
            </c:strRef>
          </c:tx>
          <c:spPr>
            <a:ln w="22225" cap="rnd">
              <a:solidFill>
                <a:srgbClr val="FF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FF"/>
              </a:solidFill>
              <a:ln w="9525">
                <a:solidFill>
                  <a:srgbClr val="FF99FF"/>
                </a:solidFill>
              </a:ln>
              <a:effectLst/>
            </c:spPr>
          </c:marker>
          <c:xVal>
            <c:numRef>
              <c:f>'All Tissues Graphs'!$A$3:$A$55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Graphs'!$S$3:$S$55</c:f>
              <c:numCache>
                <c:formatCode>General</c:formatCode>
                <c:ptCount val="53"/>
                <c:pt idx="0" formatCode="0.00">
                  <c:v>0</c:v>
                </c:pt>
                <c:pt idx="4" formatCode="0.00">
                  <c:v>0</c:v>
                </c:pt>
                <c:pt idx="7" formatCode="0.00">
                  <c:v>0</c:v>
                </c:pt>
                <c:pt idx="10" formatCode="0.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DDF-49A5-9DCD-58046453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226735"/>
        <c:axId val="381227215"/>
      </c:scatterChart>
      <c:valAx>
        <c:axId val="381226735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1227215"/>
        <c:crosses val="autoZero"/>
        <c:crossBetween val="midCat"/>
      </c:valAx>
      <c:valAx>
        <c:axId val="38122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1226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2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0.83820208526855866"/>
          <c:y val="4.4228981181273906E-2"/>
          <c:w val="0.16179782440489737"/>
          <c:h val="0.55716535433070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45291915656155E-2"/>
          <c:y val="4.3222003929273084E-2"/>
          <c:w val="0.76021382090980194"/>
          <c:h val="0.775318286589421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'All Tissues Graphs'!$W$2</c:f>
              <c:strCache>
                <c:ptCount val="1"/>
                <c:pt idx="0">
                  <c:v>Ovary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Graphs'!$W$3:$W$55</c:f>
              <c:numCache>
                <c:formatCode>0.00</c:formatCode>
                <c:ptCount val="53"/>
                <c:pt idx="0" formatCode="General">
                  <c:v>100</c:v>
                </c:pt>
                <c:pt idx="1">
                  <c:v>97.645739910313907</c:v>
                </c:pt>
                <c:pt idx="5">
                  <c:v>95.708154506437765</c:v>
                </c:pt>
                <c:pt idx="8">
                  <c:v>94.099378881987576</c:v>
                </c:pt>
                <c:pt idx="11">
                  <c:v>98.412698412698404</c:v>
                </c:pt>
                <c:pt idx="14">
                  <c:v>98.563218390804593</c:v>
                </c:pt>
                <c:pt idx="17">
                  <c:v>95.454545454545453</c:v>
                </c:pt>
                <c:pt idx="19">
                  <c:v>95.964125560538122</c:v>
                </c:pt>
                <c:pt idx="22">
                  <c:v>95.87155963302753</c:v>
                </c:pt>
                <c:pt idx="24">
                  <c:v>97.033898305084747</c:v>
                </c:pt>
                <c:pt idx="26">
                  <c:v>95.089285714285708</c:v>
                </c:pt>
                <c:pt idx="28">
                  <c:v>98.039215686274503</c:v>
                </c:pt>
                <c:pt idx="30">
                  <c:v>93.893129770992374</c:v>
                </c:pt>
                <c:pt idx="32">
                  <c:v>96.15384615384616</c:v>
                </c:pt>
                <c:pt idx="34">
                  <c:v>94.505494505494497</c:v>
                </c:pt>
                <c:pt idx="36">
                  <c:v>96.078431372549019</c:v>
                </c:pt>
                <c:pt idx="39">
                  <c:v>95.454545454545453</c:v>
                </c:pt>
                <c:pt idx="42">
                  <c:v>95.454545454545453</c:v>
                </c:pt>
                <c:pt idx="45">
                  <c:v>93.75</c:v>
                </c:pt>
                <c:pt idx="48">
                  <c:v>92.592592592592595</c:v>
                </c:pt>
                <c:pt idx="51">
                  <c:v>87.931034482758619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E4-4B31-B301-313160FEB8DB}"/>
            </c:ext>
          </c:extLst>
        </c:ser>
        <c:ser>
          <c:idx val="1"/>
          <c:order val="1"/>
          <c:tx>
            <c:strRef>
              <c:f>'All Tissues Graphs'!$X$2</c:f>
              <c:strCache>
                <c:ptCount val="1"/>
                <c:pt idx="0">
                  <c:v>Ovary 2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Graphs'!$X$3:$X$55</c:f>
              <c:numCache>
                <c:formatCode>0.00</c:formatCode>
                <c:ptCount val="53"/>
                <c:pt idx="0" formatCode="General">
                  <c:v>100</c:v>
                </c:pt>
                <c:pt idx="1">
                  <c:v>97.51633986928104</c:v>
                </c:pt>
                <c:pt idx="5">
                  <c:v>98.079763663220092</c:v>
                </c:pt>
                <c:pt idx="8">
                  <c:v>98.095238095238088</c:v>
                </c:pt>
                <c:pt idx="11">
                  <c:v>98.877980364656381</c:v>
                </c:pt>
                <c:pt idx="14">
                  <c:v>98.622589531680433</c:v>
                </c:pt>
                <c:pt idx="17">
                  <c:v>98.648648648648646</c:v>
                </c:pt>
                <c:pt idx="19">
                  <c:v>98.810939357907259</c:v>
                </c:pt>
                <c:pt idx="22">
                  <c:v>98.769987699876992</c:v>
                </c:pt>
                <c:pt idx="24">
                  <c:v>99.008674101610907</c:v>
                </c:pt>
                <c:pt idx="26">
                  <c:v>98.6469864698647</c:v>
                </c:pt>
                <c:pt idx="28">
                  <c:v>97.979797979797979</c:v>
                </c:pt>
                <c:pt idx="30">
                  <c:v>97.05340699815838</c:v>
                </c:pt>
                <c:pt idx="32">
                  <c:v>98.214285714285708</c:v>
                </c:pt>
                <c:pt idx="34">
                  <c:v>94.904458598726109</c:v>
                </c:pt>
                <c:pt idx="36">
                  <c:v>94.670846394984338</c:v>
                </c:pt>
                <c:pt idx="39">
                  <c:v>84.831460674157299</c:v>
                </c:pt>
                <c:pt idx="42">
                  <c:v>87.012987012987011</c:v>
                </c:pt>
                <c:pt idx="45">
                  <c:v>92.068965517241381</c:v>
                </c:pt>
                <c:pt idx="48">
                  <c:v>63.186813186813183</c:v>
                </c:pt>
                <c:pt idx="51">
                  <c:v>78.235294117647058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E4-4B31-B301-313160FEB8DB}"/>
            </c:ext>
          </c:extLst>
        </c:ser>
        <c:ser>
          <c:idx val="2"/>
          <c:order val="2"/>
          <c:tx>
            <c:strRef>
              <c:f>'All Tissues Graphs'!$Y$2</c:f>
              <c:strCache>
                <c:ptCount val="1"/>
                <c:pt idx="0">
                  <c:v>Ovary 3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Graphs'!$Y$3:$Y$55</c:f>
              <c:numCache>
                <c:formatCode>General</c:formatCode>
                <c:ptCount val="53"/>
                <c:pt idx="0">
                  <c:v>100</c:v>
                </c:pt>
                <c:pt idx="3" formatCode="0.00">
                  <c:v>98.160919540229884</c:v>
                </c:pt>
                <c:pt idx="6" formatCode="0.00">
                  <c:v>98.853211009174316</c:v>
                </c:pt>
                <c:pt idx="9" formatCode="0.00">
                  <c:v>98.654708520179369</c:v>
                </c:pt>
                <c:pt idx="12" formatCode="0.00">
                  <c:v>98.290598290598282</c:v>
                </c:pt>
                <c:pt idx="15" formatCode="0.00">
                  <c:v>96.83098591549296</c:v>
                </c:pt>
                <c:pt idx="18" formatCode="0.00">
                  <c:v>95.862068965517238</c:v>
                </c:pt>
                <c:pt idx="20" formatCode="0.00">
                  <c:v>96.475770925110126</c:v>
                </c:pt>
                <c:pt idx="23" formatCode="0.00">
                  <c:v>96.15384615384616</c:v>
                </c:pt>
                <c:pt idx="25" formatCode="0.00">
                  <c:v>95.270270270270274</c:v>
                </c:pt>
                <c:pt idx="27" formatCode="0.00">
                  <c:v>93.269230769230774</c:v>
                </c:pt>
                <c:pt idx="29" formatCode="0.00">
                  <c:v>97.354497354497354</c:v>
                </c:pt>
                <c:pt idx="31" formatCode="0.00">
                  <c:v>96.907216494845358</c:v>
                </c:pt>
                <c:pt idx="33" formatCode="0.00">
                  <c:v>95.384615384615387</c:v>
                </c:pt>
                <c:pt idx="35" formatCode="0.00">
                  <c:v>94.845360824742258</c:v>
                </c:pt>
                <c:pt idx="37" formatCode="0.00">
                  <c:v>97.802197802197796</c:v>
                </c:pt>
                <c:pt idx="40" formatCode="0.00">
                  <c:v>94.047619047619051</c:v>
                </c:pt>
                <c:pt idx="43" formatCode="0.00">
                  <c:v>94.915254237288138</c:v>
                </c:pt>
                <c:pt idx="46" formatCode="0.00">
                  <c:v>94</c:v>
                </c:pt>
                <c:pt idx="48" formatCode="0.00">
                  <c:v>93.577981651376149</c:v>
                </c:pt>
                <c:pt idx="52" formatCode="0.00">
                  <c:v>97.61904761904762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E4-4B31-B301-313160FEB8DB}"/>
            </c:ext>
          </c:extLst>
        </c:ser>
        <c:ser>
          <c:idx val="3"/>
          <c:order val="3"/>
          <c:tx>
            <c:strRef>
              <c:f>'All Tissues Graphs'!$Z$2</c:f>
              <c:strCache>
                <c:ptCount val="1"/>
                <c:pt idx="0">
                  <c:v>Ovary 4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Graphs'!$Z$3:$Z$55</c:f>
              <c:numCache>
                <c:formatCode>General</c:formatCode>
                <c:ptCount val="53"/>
                <c:pt idx="0" formatCode="0.00">
                  <c:v>77.501296008294446</c:v>
                </c:pt>
                <c:pt idx="2" formatCode="0.00">
                  <c:v>87.042253521126753</c:v>
                </c:pt>
                <c:pt idx="4" formatCode="0.00">
                  <c:v>83.59375</c:v>
                </c:pt>
                <c:pt idx="7" formatCode="0.00">
                  <c:v>81.884057971014485</c:v>
                </c:pt>
                <c:pt idx="10" formatCode="0.00">
                  <c:v>88.541666666666657</c:v>
                </c:pt>
                <c:pt idx="13" formatCode="0.00">
                  <c:v>86.764705882352942</c:v>
                </c:pt>
                <c:pt idx="16" formatCode="0.00">
                  <c:v>88.888888888888886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E4-4B31-B301-313160FEB8DB}"/>
            </c:ext>
          </c:extLst>
        </c:ser>
        <c:ser>
          <c:idx val="4"/>
          <c:order val="4"/>
          <c:tx>
            <c:strRef>
              <c:f>'All Tissues Graphs'!$AA$2</c:f>
              <c:strCache>
                <c:ptCount val="1"/>
                <c:pt idx="0">
                  <c:v>Ovary 5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Graphs'!$AA$3:$AA$55</c:f>
              <c:numCache>
                <c:formatCode>General</c:formatCode>
                <c:ptCount val="53"/>
                <c:pt idx="0" formatCode="0.00">
                  <c:v>96.860986547085204</c:v>
                </c:pt>
                <c:pt idx="3" formatCode="0.00">
                  <c:v>90.182648401826484</c:v>
                </c:pt>
                <c:pt idx="6" formatCode="0.00">
                  <c:v>93.910256410256409</c:v>
                </c:pt>
                <c:pt idx="9" formatCode="0.00">
                  <c:v>94.983277591973248</c:v>
                </c:pt>
                <c:pt idx="12" formatCode="0.00">
                  <c:v>90.118577075098813</c:v>
                </c:pt>
                <c:pt idx="15" formatCode="0.00">
                  <c:v>88.927335640138409</c:v>
                </c:pt>
                <c:pt idx="18" formatCode="0.00">
                  <c:v>88.927335640138409</c:v>
                </c:pt>
                <c:pt idx="20" formatCode="0.00">
                  <c:v>76.376146788990823</c:v>
                </c:pt>
                <c:pt idx="23" formatCode="0.00">
                  <c:v>84.042553191489361</c:v>
                </c:pt>
                <c:pt idx="25" formatCode="0.00">
                  <c:v>85.657370517928285</c:v>
                </c:pt>
                <c:pt idx="27" formatCode="0.00">
                  <c:v>74.778761061946909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5E4-4B31-B301-313160FEB8DB}"/>
            </c:ext>
          </c:extLst>
        </c:ser>
        <c:ser>
          <c:idx val="5"/>
          <c:order val="5"/>
          <c:tx>
            <c:strRef>
              <c:f>'All Tissues Graphs'!$AB$2</c:f>
              <c:strCache>
                <c:ptCount val="1"/>
                <c:pt idx="0">
                  <c:v>Ovary 6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Graphs'!$AB$3:$AB$55</c:f>
              <c:numCache>
                <c:formatCode>General</c:formatCode>
                <c:ptCount val="53"/>
                <c:pt idx="0" formatCode="0.00">
                  <c:v>97.185741088180109</c:v>
                </c:pt>
                <c:pt idx="3" formatCode="0.00">
                  <c:v>86.339522546419104</c:v>
                </c:pt>
                <c:pt idx="6" formatCode="0.00">
                  <c:v>87.597911227154043</c:v>
                </c:pt>
                <c:pt idx="9" formatCode="0.00">
                  <c:v>83.307573415765063</c:v>
                </c:pt>
                <c:pt idx="12" formatCode="0.00">
                  <c:v>83.870967741935488</c:v>
                </c:pt>
                <c:pt idx="15" formatCode="0.00">
                  <c:v>82.398452611218559</c:v>
                </c:pt>
                <c:pt idx="18" formatCode="0.00">
                  <c:v>82.398452611218559</c:v>
                </c:pt>
                <c:pt idx="20" formatCode="0.00">
                  <c:v>83.486238532110093</c:v>
                </c:pt>
                <c:pt idx="23" formatCode="0.00">
                  <c:v>89.056603773584911</c:v>
                </c:pt>
                <c:pt idx="25" formatCode="0.00">
                  <c:v>87.890625</c:v>
                </c:pt>
                <c:pt idx="27" formatCode="0.00">
                  <c:v>81.914893617021278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5E4-4B31-B301-313160FEB8DB}"/>
            </c:ext>
          </c:extLst>
        </c:ser>
        <c:ser>
          <c:idx val="6"/>
          <c:order val="6"/>
          <c:tx>
            <c:strRef>
              <c:f>'All Tissues Graphs'!$AC$2</c:f>
              <c:strCache>
                <c:ptCount val="1"/>
                <c:pt idx="0">
                  <c:v>Ovary 7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Graphs'!$AC$3:$AC$55</c:f>
              <c:numCache>
                <c:formatCode>General</c:formatCode>
                <c:ptCount val="53"/>
                <c:pt idx="0" formatCode="0.00">
                  <c:v>97.185741088180109</c:v>
                </c:pt>
                <c:pt idx="3" formatCode="0.00">
                  <c:v>86.785714285714292</c:v>
                </c:pt>
                <c:pt idx="6" formatCode="0.00">
                  <c:v>89.791183294663568</c:v>
                </c:pt>
                <c:pt idx="9" formatCode="0.00">
                  <c:v>91.015625</c:v>
                </c:pt>
                <c:pt idx="12" formatCode="0.00">
                  <c:v>88.045540796963948</c:v>
                </c:pt>
                <c:pt idx="15" formatCode="0.00">
                  <c:v>81.325301204819283</c:v>
                </c:pt>
                <c:pt idx="18" formatCode="0.00">
                  <c:v>81.325301204819283</c:v>
                </c:pt>
                <c:pt idx="20" formatCode="0.00">
                  <c:v>76.832151300236404</c:v>
                </c:pt>
                <c:pt idx="23" formatCode="0.00">
                  <c:v>80</c:v>
                </c:pt>
                <c:pt idx="25" formatCode="0.00">
                  <c:v>80.104712041884824</c:v>
                </c:pt>
                <c:pt idx="27" formatCode="0.00">
                  <c:v>84.027777777777786</c:v>
                </c:pt>
                <c:pt idx="29" formatCode="0.00">
                  <c:v>85.714285714285708</c:v>
                </c:pt>
                <c:pt idx="31" formatCode="0.00">
                  <c:v>84.883720930232556</c:v>
                </c:pt>
                <c:pt idx="38" formatCode="0.00">
                  <c:v>87.7659574468085</c:v>
                </c:pt>
                <c:pt idx="41" formatCode="0.00">
                  <c:v>79.899497487437188</c:v>
                </c:pt>
                <c:pt idx="44" formatCode="0.00">
                  <c:v>92</c:v>
                </c:pt>
                <c:pt idx="47" formatCode="0.00">
                  <c:v>95.555555555555557</c:v>
                </c:pt>
                <c:pt idx="50" formatCode="0.00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5E4-4B31-B301-313160FEB8DB}"/>
            </c:ext>
          </c:extLst>
        </c:ser>
        <c:ser>
          <c:idx val="7"/>
          <c:order val="7"/>
          <c:tx>
            <c:strRef>
              <c:f>'All Tissues Graphs'!$AD$2</c:f>
              <c:strCache>
                <c:ptCount val="1"/>
                <c:pt idx="0">
                  <c:v>Muscle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Graphs'!$AD$3:$AD$55</c:f>
              <c:numCache>
                <c:formatCode>0.00</c:formatCode>
                <c:ptCount val="53"/>
                <c:pt idx="0" formatCode="General">
                  <c:v>100</c:v>
                </c:pt>
                <c:pt idx="1">
                  <c:v>95.978552278820374</c:v>
                </c:pt>
                <c:pt idx="5">
                  <c:v>96.374622356495465</c:v>
                </c:pt>
                <c:pt idx="8">
                  <c:v>93.782383419689126</c:v>
                </c:pt>
                <c:pt idx="11">
                  <c:v>94.761904761904759</c:v>
                </c:pt>
                <c:pt idx="14">
                  <c:v>92.537313432835816</c:v>
                </c:pt>
                <c:pt idx="17">
                  <c:v>93.84615384615384</c:v>
                </c:pt>
                <c:pt idx="19">
                  <c:v>95.035460992907801</c:v>
                </c:pt>
                <c:pt idx="22">
                  <c:v>95.731707317073173</c:v>
                </c:pt>
                <c:pt idx="24" formatCode="General">
                  <c:v>96.13</c:v>
                </c:pt>
                <c:pt idx="26">
                  <c:v>94.805194805194802</c:v>
                </c:pt>
                <c:pt idx="28">
                  <c:v>91.304347826086953</c:v>
                </c:pt>
                <c:pt idx="30">
                  <c:v>93.243243243243199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5E4-4B31-B301-313160FEB8DB}"/>
            </c:ext>
          </c:extLst>
        </c:ser>
        <c:ser>
          <c:idx val="8"/>
          <c:order val="8"/>
          <c:tx>
            <c:strRef>
              <c:f>'All Tissues Graphs'!$AE$2</c:f>
              <c:strCache>
                <c:ptCount val="1"/>
                <c:pt idx="0">
                  <c:v>Muscle 2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Graphs'!$AE$3:$AE$55</c:f>
              <c:numCache>
                <c:formatCode>General</c:formatCode>
                <c:ptCount val="53"/>
                <c:pt idx="0" formatCode="0.00">
                  <c:v>89.077212806026367</c:v>
                </c:pt>
                <c:pt idx="2" formatCode="0.00">
                  <c:v>90.909090909090907</c:v>
                </c:pt>
                <c:pt idx="4" formatCode="0.00">
                  <c:v>93.687707641196013</c:v>
                </c:pt>
                <c:pt idx="7" formatCode="0.00">
                  <c:v>93.675889328063249</c:v>
                </c:pt>
                <c:pt idx="10" formatCode="0.00">
                  <c:v>90.769230769230774</c:v>
                </c:pt>
                <c:pt idx="13" formatCode="0.00">
                  <c:v>88.732394366197184</c:v>
                </c:pt>
                <c:pt idx="16" formatCode="0.00">
                  <c:v>92.857142857142861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5E4-4B31-B301-313160FEB8DB}"/>
            </c:ext>
          </c:extLst>
        </c:ser>
        <c:ser>
          <c:idx val="9"/>
          <c:order val="9"/>
          <c:tx>
            <c:strRef>
              <c:f>'All Tissues Graphs'!$AF$2</c:f>
              <c:strCache>
                <c:ptCount val="1"/>
                <c:pt idx="0">
                  <c:v>Muscle 3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Graphs'!$AF$3:$AF$55</c:f>
              <c:numCache>
                <c:formatCode>General</c:formatCode>
                <c:ptCount val="53"/>
                <c:pt idx="0">
                  <c:v>100</c:v>
                </c:pt>
                <c:pt idx="3" formatCode="0.00">
                  <c:v>94.186046511627907</c:v>
                </c:pt>
                <c:pt idx="6" formatCode="0.00">
                  <c:v>95.689655172413794</c:v>
                </c:pt>
                <c:pt idx="9" formatCode="0.00">
                  <c:v>92.452830188679243</c:v>
                </c:pt>
                <c:pt idx="12" formatCode="0.00">
                  <c:v>91.156462585034021</c:v>
                </c:pt>
                <c:pt idx="15" formatCode="0.00">
                  <c:v>86.58536585365853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5E4-4B31-B301-313160FEB8DB}"/>
            </c:ext>
          </c:extLst>
        </c:ser>
        <c:ser>
          <c:idx val="10"/>
          <c:order val="10"/>
          <c:tx>
            <c:strRef>
              <c:f>'All Tissues Graphs'!$AG$2</c:f>
              <c:strCache>
                <c:ptCount val="1"/>
                <c:pt idx="0">
                  <c:v>Muscle 4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Graphs'!$AG$3:$AG$55</c:f>
              <c:numCache>
                <c:formatCode>General</c:formatCode>
                <c:ptCount val="53"/>
                <c:pt idx="0">
                  <c:v>100</c:v>
                </c:pt>
                <c:pt idx="3" formatCode="0.00">
                  <c:v>94.690265486725664</c:v>
                </c:pt>
                <c:pt idx="6" formatCode="0.00">
                  <c:v>95.50561797752809</c:v>
                </c:pt>
                <c:pt idx="9" formatCode="0.00">
                  <c:v>92.72727272727272</c:v>
                </c:pt>
                <c:pt idx="12" formatCode="0.00">
                  <c:v>91.83673469387756</c:v>
                </c:pt>
                <c:pt idx="15" formatCode="0.00">
                  <c:v>87.5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5E4-4B31-B301-313160FEB8DB}"/>
            </c:ext>
          </c:extLst>
        </c:ser>
        <c:ser>
          <c:idx val="11"/>
          <c:order val="11"/>
          <c:tx>
            <c:strRef>
              <c:f>'All Tissues Graphs'!$AH$2</c:f>
              <c:strCache>
                <c:ptCount val="1"/>
                <c:pt idx="0">
                  <c:v>Nerve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Graphs'!$AH$3:$AH$55</c:f>
              <c:numCache>
                <c:formatCode>0.00</c:formatCode>
                <c:ptCount val="53"/>
                <c:pt idx="0" formatCode="General">
                  <c:v>100</c:v>
                </c:pt>
                <c:pt idx="1">
                  <c:v>96.09375</c:v>
                </c:pt>
                <c:pt idx="5">
                  <c:v>96.808510638297875</c:v>
                </c:pt>
                <c:pt idx="8">
                  <c:v>96.527777777777786</c:v>
                </c:pt>
                <c:pt idx="11">
                  <c:v>94.585987261146499</c:v>
                </c:pt>
                <c:pt idx="14">
                  <c:v>95.762711864406782</c:v>
                </c:pt>
                <c:pt idx="17">
                  <c:v>93.233082706766908</c:v>
                </c:pt>
                <c:pt idx="19">
                  <c:v>95.876288659793815</c:v>
                </c:pt>
                <c:pt idx="22">
                  <c:v>95.180722891566262</c:v>
                </c:pt>
                <c:pt idx="24">
                  <c:v>95.535714285714292</c:v>
                </c:pt>
                <c:pt idx="26">
                  <c:v>94.078947368421055</c:v>
                </c:pt>
                <c:pt idx="28">
                  <c:v>92.307692307692307</c:v>
                </c:pt>
                <c:pt idx="30">
                  <c:v>90.769230769230774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5E4-4B31-B301-313160FEB8DB}"/>
            </c:ext>
          </c:extLst>
        </c:ser>
        <c:ser>
          <c:idx val="12"/>
          <c:order val="12"/>
          <c:tx>
            <c:strRef>
              <c:f>'All Tissues Graphs'!$AI$2</c:f>
              <c:strCache>
                <c:ptCount val="1"/>
                <c:pt idx="0">
                  <c:v>Nerve 2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Graphs'!$AI$3:$AI$55</c:f>
              <c:numCache>
                <c:formatCode>General</c:formatCode>
                <c:ptCount val="53"/>
                <c:pt idx="0" formatCode="0.00">
                  <c:v>87.199312714776639</c:v>
                </c:pt>
                <c:pt idx="2" formatCode="0.00">
                  <c:v>89.722222222222229</c:v>
                </c:pt>
                <c:pt idx="4" formatCode="0.00">
                  <c:v>92.10526315789474</c:v>
                </c:pt>
                <c:pt idx="7" formatCode="0.00">
                  <c:v>91.387559808612437</c:v>
                </c:pt>
                <c:pt idx="10" formatCode="0.00">
                  <c:v>93.103448275862064</c:v>
                </c:pt>
                <c:pt idx="13" formatCode="0.00">
                  <c:v>95.327102803738313</c:v>
                </c:pt>
                <c:pt idx="16" formatCode="0.00">
                  <c:v>94.936708860759495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5E4-4B31-B301-313160FEB8DB}"/>
            </c:ext>
          </c:extLst>
        </c:ser>
        <c:ser>
          <c:idx val="13"/>
          <c:order val="13"/>
          <c:tx>
            <c:strRef>
              <c:f>'All Tissues Graphs'!$AJ$2</c:f>
              <c:strCache>
                <c:ptCount val="1"/>
                <c:pt idx="0">
                  <c:v>Coel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Graphs'!$AJ$3:$AJ$55</c:f>
              <c:numCache>
                <c:formatCode>General</c:formatCode>
                <c:ptCount val="53"/>
                <c:pt idx="0" formatCode="0.00">
                  <c:v>100</c:v>
                </c:pt>
                <c:pt idx="4" formatCode="0.00">
                  <c:v>100</c:v>
                </c:pt>
                <c:pt idx="7" formatCode="0.00">
                  <c:v>92.307692307692307</c:v>
                </c:pt>
                <c:pt idx="10" formatCode="0.00">
                  <c:v>87.368421052631589</c:v>
                </c:pt>
                <c:pt idx="13" formatCode="0.00">
                  <c:v>91.489361702127653</c:v>
                </c:pt>
                <c:pt idx="16" formatCode="0.00">
                  <c:v>87.5</c:v>
                </c:pt>
                <c:pt idx="21" formatCode="0.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5E4-4B31-B301-313160FEB8DB}"/>
            </c:ext>
          </c:extLst>
        </c:ser>
        <c:ser>
          <c:idx val="14"/>
          <c:order val="14"/>
          <c:tx>
            <c:strRef>
              <c:f>'All Tissues Graphs'!$AK$2</c:f>
              <c:strCache>
                <c:ptCount val="1"/>
                <c:pt idx="0">
                  <c:v>Coel 2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Graphs'!$AK$3:$AK$55</c:f>
              <c:numCache>
                <c:formatCode>General</c:formatCode>
                <c:ptCount val="53"/>
                <c:pt idx="0" formatCode="0.00">
                  <c:v>100</c:v>
                </c:pt>
                <c:pt idx="4" formatCode="0.00">
                  <c:v>100</c:v>
                </c:pt>
                <c:pt idx="7" formatCode="0.00">
                  <c:v>93.877551020408163</c:v>
                </c:pt>
                <c:pt idx="10" formatCode="0.00">
                  <c:v>95.192307692307693</c:v>
                </c:pt>
                <c:pt idx="13" formatCode="0.00">
                  <c:v>88.888888888888886</c:v>
                </c:pt>
                <c:pt idx="16" formatCode="0.00">
                  <c:v>81.818181818181827</c:v>
                </c:pt>
                <c:pt idx="21" formatCode="0.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5E4-4B31-B301-313160FEB8DB}"/>
            </c:ext>
          </c:extLst>
        </c:ser>
        <c:ser>
          <c:idx val="15"/>
          <c:order val="15"/>
          <c:tx>
            <c:strRef>
              <c:f>'All Tissues Graphs'!$AL$2</c:f>
              <c:strCache>
                <c:ptCount val="1"/>
                <c:pt idx="0">
                  <c:v>Coel 3 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Graphs'!$AL$3:$AL$55</c:f>
              <c:numCache>
                <c:formatCode>General</c:formatCode>
                <c:ptCount val="53"/>
                <c:pt idx="0">
                  <c:v>100</c:v>
                </c:pt>
                <c:pt idx="2" formatCode="0.00">
                  <c:v>91.875</c:v>
                </c:pt>
                <c:pt idx="4" formatCode="0.00">
                  <c:v>87.786259541984734</c:v>
                </c:pt>
                <c:pt idx="7" formatCode="0.00">
                  <c:v>86.99186991869918</c:v>
                </c:pt>
                <c:pt idx="10" formatCode="0.00">
                  <c:v>87.755102040816325</c:v>
                </c:pt>
                <c:pt idx="13" formatCode="0.00">
                  <c:v>88.775510204081627</c:v>
                </c:pt>
                <c:pt idx="16" formatCode="0.00">
                  <c:v>88.333333333333329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5E4-4B31-B301-313160FEB8DB}"/>
            </c:ext>
          </c:extLst>
        </c:ser>
        <c:ser>
          <c:idx val="16"/>
          <c:order val="16"/>
          <c:tx>
            <c:strRef>
              <c:f>'All Tissues Graphs'!$AM$2</c:f>
              <c:strCache>
                <c:ptCount val="1"/>
                <c:pt idx="0">
                  <c:v>Tube feet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Graphs'!$AM$3:$AM$55</c:f>
              <c:numCache>
                <c:formatCode>General</c:formatCode>
                <c:ptCount val="53"/>
                <c:pt idx="0">
                  <c:v>100</c:v>
                </c:pt>
                <c:pt idx="4">
                  <c:v>100</c:v>
                </c:pt>
                <c:pt idx="7" formatCode="0.00">
                  <c:v>80</c:v>
                </c:pt>
                <c:pt idx="10" formatCode="0.00">
                  <c:v>64.705882352941174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5E4-4B31-B301-313160FEB8DB}"/>
            </c:ext>
          </c:extLst>
        </c:ser>
        <c:ser>
          <c:idx val="17"/>
          <c:order val="17"/>
          <c:tx>
            <c:strRef>
              <c:f>'All Tissues Graphs'!$AN$2</c:f>
              <c:strCache>
                <c:ptCount val="1"/>
                <c:pt idx="0">
                  <c:v>Spine</c:v>
                </c:pt>
              </c:strCache>
            </c:strRef>
          </c:tx>
          <c:spPr>
            <a:ln w="22225" cap="rnd">
              <a:solidFill>
                <a:srgbClr val="FF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FF"/>
              </a:solidFill>
              <a:ln w="9525">
                <a:solidFill>
                  <a:srgbClr val="FF99FF"/>
                </a:solidFill>
              </a:ln>
              <a:effectLst/>
            </c:spPr>
          </c:marker>
          <c:xVal>
            <c:numRef>
              <c:f>'All Tissues Graphs'!$V$3:$V$55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27</c:v>
                </c:pt>
                <c:pt idx="13">
                  <c:v>28</c:v>
                </c:pt>
                <c:pt idx="14">
                  <c:v>30</c:v>
                </c:pt>
                <c:pt idx="15">
                  <c:v>34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49</c:v>
                </c:pt>
                <c:pt idx="22">
                  <c:v>51</c:v>
                </c:pt>
                <c:pt idx="23">
                  <c:v>55</c:v>
                </c:pt>
                <c:pt idx="24">
                  <c:v>58</c:v>
                </c:pt>
                <c:pt idx="25">
                  <c:v>62</c:v>
                </c:pt>
                <c:pt idx="26">
                  <c:v>65</c:v>
                </c:pt>
                <c:pt idx="27">
                  <c:v>69</c:v>
                </c:pt>
                <c:pt idx="28">
                  <c:v>72</c:v>
                </c:pt>
                <c:pt idx="29">
                  <c:v>76</c:v>
                </c:pt>
                <c:pt idx="30">
                  <c:v>79</c:v>
                </c:pt>
                <c:pt idx="31">
                  <c:v>83</c:v>
                </c:pt>
                <c:pt idx="32">
                  <c:v>86</c:v>
                </c:pt>
                <c:pt idx="33">
                  <c:v>90</c:v>
                </c:pt>
                <c:pt idx="34">
                  <c:v>93</c:v>
                </c:pt>
                <c:pt idx="35">
                  <c:v>97</c:v>
                </c:pt>
                <c:pt idx="36">
                  <c:v>100</c:v>
                </c:pt>
                <c:pt idx="37">
                  <c:v>104</c:v>
                </c:pt>
                <c:pt idx="38">
                  <c:v>105</c:v>
                </c:pt>
                <c:pt idx="39">
                  <c:v>107</c:v>
                </c:pt>
                <c:pt idx="40">
                  <c:v>111</c:v>
                </c:pt>
                <c:pt idx="41">
                  <c:v>112</c:v>
                </c:pt>
                <c:pt idx="42">
                  <c:v>114</c:v>
                </c:pt>
                <c:pt idx="43">
                  <c:v>118</c:v>
                </c:pt>
                <c:pt idx="44">
                  <c:v>119</c:v>
                </c:pt>
                <c:pt idx="45">
                  <c:v>121</c:v>
                </c:pt>
                <c:pt idx="46">
                  <c:v>125</c:v>
                </c:pt>
                <c:pt idx="47">
                  <c:v>126</c:v>
                </c:pt>
                <c:pt idx="48">
                  <c:v>128</c:v>
                </c:pt>
                <c:pt idx="49">
                  <c:v>132</c:v>
                </c:pt>
                <c:pt idx="50">
                  <c:v>133</c:v>
                </c:pt>
                <c:pt idx="51">
                  <c:v>135</c:v>
                </c:pt>
                <c:pt idx="52">
                  <c:v>139</c:v>
                </c:pt>
              </c:numCache>
            </c:numRef>
          </c:xVal>
          <c:yVal>
            <c:numRef>
              <c:f>'All Tissues Graphs'!$AN$3:$AN$55</c:f>
              <c:numCache>
                <c:formatCode>General</c:formatCode>
                <c:ptCount val="53"/>
                <c:pt idx="0">
                  <c:v>100</c:v>
                </c:pt>
                <c:pt idx="4" formatCode="0.00">
                  <c:v>98.550724637681171</c:v>
                </c:pt>
                <c:pt idx="7" formatCode="0.00">
                  <c:v>72.727272727272734</c:v>
                </c:pt>
                <c:pt idx="10" formatCode="0.00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5E4-4B31-B301-313160FEB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807455"/>
        <c:axId val="725813695"/>
      </c:scatterChart>
      <c:valAx>
        <c:axId val="725807455"/>
        <c:scaling>
          <c:orientation val="minMax"/>
          <c:max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5813695"/>
        <c:crosses val="autoZero"/>
        <c:crossBetween val="midCat"/>
      </c:valAx>
      <c:valAx>
        <c:axId val="72581369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5807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2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0.83189220030160849"/>
          <c:y val="6.0283464566929131E-2"/>
          <c:w val="0.16139636567817331"/>
          <c:h val="0.53750639234611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155575</xdr:colOff>
      <xdr:row>5</xdr:row>
      <xdr:rowOff>44450</xdr:rowOff>
    </xdr:from>
    <xdr:to>
      <xdr:col>15</xdr:col>
      <xdr:colOff>460375</xdr:colOff>
      <xdr:row>20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063C2D-86E5-8258-6DD6-0222D6314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352425</xdr:colOff>
      <xdr:row>5</xdr:row>
      <xdr:rowOff>82550</xdr:rowOff>
    </xdr:from>
    <xdr:to>
      <xdr:col>32</xdr:col>
      <xdr:colOff>47625</xdr:colOff>
      <xdr:row>20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F62718-97B1-E696-B5A3-926C5FA2A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10</xdr:row>
      <xdr:rowOff>38100</xdr:rowOff>
    </xdr:from>
    <xdr:to>
      <xdr:col>18</xdr:col>
      <xdr:colOff>501650</xdr:colOff>
      <xdr:row>25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57171B-A62F-B301-EF2D-5BF5DDE4F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146051</xdr:colOff>
      <xdr:row>10</xdr:row>
      <xdr:rowOff>57150</xdr:rowOff>
    </xdr:from>
    <xdr:to>
      <xdr:col>39</xdr:col>
      <xdr:colOff>336550</xdr:colOff>
      <xdr:row>26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33BAE7-6C1C-EED2-054A-33C10D1FB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7F28-0ADC-4739-B47B-2E46691E1040}">
  <dimension ref="A1:P352"/>
  <sheetViews>
    <sheetView tabSelected="1" workbookViewId="0">
      <selection activeCell="A2" sqref="A2:A3"/>
    </sheetView>
  </sheetViews>
  <sheetFormatPr defaultRowHeight="14.5" x14ac:dyDescent="0.35"/>
  <cols>
    <col min="1" max="2" width="10.54296875" customWidth="1"/>
    <col min="3" max="4" width="11.54296875" customWidth="1"/>
    <col min="6" max="9" width="6.81640625" customWidth="1"/>
    <col min="11" max="12" width="10.54296875" customWidth="1"/>
    <col min="13" max="13" width="11" bestFit="1" customWidth="1"/>
    <col min="14" max="14" width="10.54296875" customWidth="1"/>
    <col min="15" max="15" width="9.54296875" customWidth="1"/>
    <col min="16" max="16" width="13.54296875" customWidth="1"/>
  </cols>
  <sheetData>
    <row r="1" spans="1:16" ht="15" thickBot="1" x14ac:dyDescent="0.4">
      <c r="A1" s="188" t="s">
        <v>0</v>
      </c>
    </row>
    <row r="2" spans="1:16" ht="35.15" customHeight="1" x14ac:dyDescent="0.35">
      <c r="A2" s="218" t="s">
        <v>1</v>
      </c>
      <c r="B2" s="220" t="s">
        <v>2</v>
      </c>
      <c r="C2" s="211" t="s">
        <v>3</v>
      </c>
      <c r="D2" s="209" t="s">
        <v>4</v>
      </c>
      <c r="E2" s="209" t="s">
        <v>5</v>
      </c>
      <c r="F2" s="215" t="s">
        <v>6</v>
      </c>
      <c r="G2" s="216"/>
      <c r="H2" s="216"/>
      <c r="I2" s="217"/>
      <c r="J2" s="211" t="s">
        <v>7</v>
      </c>
      <c r="K2" s="213" t="s">
        <v>8</v>
      </c>
      <c r="L2" s="213" t="s">
        <v>9</v>
      </c>
      <c r="M2" s="213" t="s">
        <v>10</v>
      </c>
      <c r="N2" s="213" t="s">
        <v>11</v>
      </c>
      <c r="O2" s="213" t="s">
        <v>12</v>
      </c>
      <c r="P2" s="209" t="s">
        <v>13</v>
      </c>
    </row>
    <row r="3" spans="1:16" ht="15" thickBot="1" x14ac:dyDescent="0.4">
      <c r="A3" s="219"/>
      <c r="B3" s="221"/>
      <c r="C3" s="212"/>
      <c r="D3" s="210"/>
      <c r="E3" s="210"/>
      <c r="F3" s="44" t="s">
        <v>14</v>
      </c>
      <c r="G3" s="45" t="s">
        <v>15</v>
      </c>
      <c r="H3" s="45" t="s">
        <v>16</v>
      </c>
      <c r="I3" s="46" t="s">
        <v>17</v>
      </c>
      <c r="J3" s="212"/>
      <c r="K3" s="214"/>
      <c r="L3" s="214"/>
      <c r="M3" s="214"/>
      <c r="N3" s="214"/>
      <c r="O3" s="214"/>
      <c r="P3" s="210"/>
    </row>
    <row r="4" spans="1:16" ht="15" thickBot="1" x14ac:dyDescent="0.4">
      <c r="A4" s="59" t="s">
        <v>18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</row>
    <row r="5" spans="1:16" x14ac:dyDescent="0.35">
      <c r="A5" s="15">
        <v>45055</v>
      </c>
      <c r="B5" s="16">
        <v>2</v>
      </c>
      <c r="C5" s="17" t="s">
        <v>19</v>
      </c>
      <c r="D5" s="18" t="s">
        <v>20</v>
      </c>
      <c r="E5" s="19" t="s">
        <v>21</v>
      </c>
      <c r="F5" s="20">
        <v>221</v>
      </c>
      <c r="G5" s="20">
        <v>217</v>
      </c>
      <c r="H5" s="20">
        <v>224</v>
      </c>
      <c r="I5" s="20">
        <v>209</v>
      </c>
      <c r="J5" s="21">
        <f>SUM(F5:I5)/4</f>
        <v>217.75</v>
      </c>
      <c r="K5" s="22">
        <f>(J5*2)*10000</f>
        <v>4355000</v>
      </c>
      <c r="L5" s="22">
        <f>K5*5</f>
        <v>21775000</v>
      </c>
      <c r="M5" s="23">
        <v>5000000</v>
      </c>
      <c r="N5" s="40">
        <f>(J5/(J5+J7))*100</f>
        <v>97.645739910313907</v>
      </c>
      <c r="O5" s="24">
        <f>3.32*(LOG(L5)-LOG(M5))</f>
        <v>2.1214406890210231</v>
      </c>
      <c r="P5" s="24">
        <f>O5</f>
        <v>2.1214406890210231</v>
      </c>
    </row>
    <row r="6" spans="1:16" x14ac:dyDescent="0.35">
      <c r="A6" s="25"/>
      <c r="B6" s="26"/>
      <c r="C6" s="25"/>
      <c r="D6" s="25"/>
      <c r="E6" s="27" t="s">
        <v>22</v>
      </c>
      <c r="F6" s="28">
        <v>0</v>
      </c>
      <c r="G6" s="29">
        <v>0</v>
      </c>
      <c r="H6" s="29">
        <v>0</v>
      </c>
      <c r="I6" s="29">
        <v>0</v>
      </c>
      <c r="J6" s="30">
        <f>SUM(F6:I6)/4</f>
        <v>0</v>
      </c>
      <c r="K6" s="25"/>
      <c r="L6" s="25"/>
      <c r="M6" s="31"/>
      <c r="N6" s="41"/>
      <c r="O6" s="25"/>
      <c r="P6" s="25"/>
    </row>
    <row r="7" spans="1:16" ht="15" thickBot="1" x14ac:dyDescent="0.4">
      <c r="A7" s="32"/>
      <c r="B7" s="33"/>
      <c r="C7" s="32"/>
      <c r="D7" s="32"/>
      <c r="E7" s="34" t="s">
        <v>23</v>
      </c>
      <c r="F7" s="35">
        <v>6</v>
      </c>
      <c r="G7" s="36">
        <v>4</v>
      </c>
      <c r="H7" s="36">
        <v>7</v>
      </c>
      <c r="I7" s="36">
        <v>4</v>
      </c>
      <c r="J7" s="37">
        <f>SUM(F7:I7)/4</f>
        <v>5.25</v>
      </c>
      <c r="K7" s="32"/>
      <c r="L7" s="32"/>
      <c r="M7" s="38"/>
      <c r="N7" s="42"/>
      <c r="O7" s="32"/>
      <c r="P7" s="32"/>
    </row>
    <row r="8" spans="1:16" x14ac:dyDescent="0.35">
      <c r="A8" s="15">
        <f>A5+7</f>
        <v>45062</v>
      </c>
      <c r="B8" s="16">
        <f>B5+7</f>
        <v>9</v>
      </c>
      <c r="C8" s="17" t="str">
        <f>C5</f>
        <v>UM+15% FBS</v>
      </c>
      <c r="D8" s="18" t="str">
        <f>D5</f>
        <v>Collagenase</v>
      </c>
      <c r="E8" s="19" t="s">
        <v>21</v>
      </c>
      <c r="F8" s="20">
        <v>113</v>
      </c>
      <c r="G8" s="20">
        <v>112</v>
      </c>
      <c r="H8" s="20">
        <v>116</v>
      </c>
      <c r="I8" s="20">
        <v>105</v>
      </c>
      <c r="J8" s="21">
        <f t="shared" ref="J8:J13" si="0">SUM(F8:I8)/4</f>
        <v>111.5</v>
      </c>
      <c r="K8" s="22">
        <f>(J8*2)*10000</f>
        <v>2230000</v>
      </c>
      <c r="L8" s="22">
        <f>K8*5</f>
        <v>11150000</v>
      </c>
      <c r="M8" s="23">
        <v>3000000</v>
      </c>
      <c r="N8" s="40">
        <f>(J8/(J8+J10))*100</f>
        <v>95.708154506437765</v>
      </c>
      <c r="O8" s="24">
        <f>3.32*(LOG(L8)-LOG(M8))</f>
        <v>1.8929099940461958</v>
      </c>
      <c r="P8" s="24">
        <f>P5+O8</f>
        <v>4.0143506830672191</v>
      </c>
    </row>
    <row r="9" spans="1:16" x14ac:dyDescent="0.35">
      <c r="A9" s="25"/>
      <c r="B9" s="26"/>
      <c r="C9" s="25"/>
      <c r="D9" s="25"/>
      <c r="E9" s="27" t="s">
        <v>22</v>
      </c>
      <c r="F9" s="28">
        <v>0</v>
      </c>
      <c r="G9" s="29">
        <v>0</v>
      </c>
      <c r="H9" s="29">
        <v>0</v>
      </c>
      <c r="I9" s="29">
        <v>0</v>
      </c>
      <c r="J9" s="30">
        <f t="shared" si="0"/>
        <v>0</v>
      </c>
      <c r="K9" s="25"/>
      <c r="L9" s="25"/>
      <c r="M9" s="31"/>
      <c r="N9" s="41"/>
      <c r="O9" s="25"/>
      <c r="P9" s="25"/>
    </row>
    <row r="10" spans="1:16" ht="15" thickBot="1" x14ac:dyDescent="0.4">
      <c r="A10" s="32"/>
      <c r="B10" s="33"/>
      <c r="C10" s="32"/>
      <c r="D10" s="32"/>
      <c r="E10" s="34" t="s">
        <v>23</v>
      </c>
      <c r="F10" s="35">
        <v>5</v>
      </c>
      <c r="G10" s="36">
        <v>5</v>
      </c>
      <c r="H10" s="36">
        <v>6</v>
      </c>
      <c r="I10" s="36">
        <v>4</v>
      </c>
      <c r="J10" s="37">
        <f t="shared" si="0"/>
        <v>5</v>
      </c>
      <c r="K10" s="32"/>
      <c r="L10" s="32"/>
      <c r="M10" s="38"/>
      <c r="N10" s="42"/>
      <c r="O10" s="32"/>
      <c r="P10" s="32"/>
    </row>
    <row r="11" spans="1:16" x14ac:dyDescent="0.35">
      <c r="A11" s="15">
        <f>A8+7</f>
        <v>45069</v>
      </c>
      <c r="B11" s="16">
        <f>B8+7</f>
        <v>16</v>
      </c>
      <c r="C11" s="17" t="str">
        <f>C8</f>
        <v>UM+15% FBS</v>
      </c>
      <c r="D11" s="18" t="str">
        <f>D8</f>
        <v>Collagenase</v>
      </c>
      <c r="E11" s="19" t="s">
        <v>21</v>
      </c>
      <c r="F11" s="20">
        <v>80</v>
      </c>
      <c r="G11" s="20">
        <v>67</v>
      </c>
      <c r="H11" s="20">
        <v>77</v>
      </c>
      <c r="I11" s="20">
        <v>79</v>
      </c>
      <c r="J11" s="21">
        <f t="shared" si="0"/>
        <v>75.75</v>
      </c>
      <c r="K11" s="22">
        <f>(J11*2)*10000</f>
        <v>1515000</v>
      </c>
      <c r="L11" s="22">
        <f>K11*5</f>
        <v>7575000</v>
      </c>
      <c r="M11" s="23">
        <v>3000000</v>
      </c>
      <c r="N11" s="40">
        <f>(J11/(J11+J13))*100</f>
        <v>94.099378881987576</v>
      </c>
      <c r="O11" s="24">
        <f>3.32*(LOG(L11)-LOG(M11))</f>
        <v>1.3355077897495364</v>
      </c>
      <c r="P11" s="24">
        <f>P8+O11</f>
        <v>5.3498584728167558</v>
      </c>
    </row>
    <row r="12" spans="1:16" x14ac:dyDescent="0.35">
      <c r="A12" s="25"/>
      <c r="B12" s="26"/>
      <c r="C12" s="25"/>
      <c r="D12" s="25"/>
      <c r="E12" s="27" t="s">
        <v>22</v>
      </c>
      <c r="F12" s="28">
        <v>0</v>
      </c>
      <c r="G12" s="29">
        <v>0</v>
      </c>
      <c r="H12" s="29">
        <v>0</v>
      </c>
      <c r="I12" s="29">
        <v>0</v>
      </c>
      <c r="J12" s="30">
        <f t="shared" si="0"/>
        <v>0</v>
      </c>
      <c r="K12" s="25"/>
      <c r="L12" s="25"/>
      <c r="M12" s="31"/>
      <c r="N12" s="41"/>
      <c r="O12" s="25"/>
      <c r="P12" s="25"/>
    </row>
    <row r="13" spans="1:16" ht="15" thickBot="1" x14ac:dyDescent="0.4">
      <c r="A13" s="32"/>
      <c r="B13" s="33"/>
      <c r="C13" s="32"/>
      <c r="D13" s="32"/>
      <c r="E13" s="34" t="s">
        <v>23</v>
      </c>
      <c r="F13" s="35">
        <v>6</v>
      </c>
      <c r="G13" s="36">
        <v>4</v>
      </c>
      <c r="H13" s="36">
        <v>2</v>
      </c>
      <c r="I13" s="36">
        <v>7</v>
      </c>
      <c r="J13" s="37">
        <f t="shared" si="0"/>
        <v>4.75</v>
      </c>
      <c r="K13" s="32"/>
      <c r="L13" s="32"/>
      <c r="M13" s="38"/>
      <c r="N13" s="42"/>
      <c r="O13" s="32"/>
      <c r="P13" s="32"/>
    </row>
    <row r="14" spans="1:16" x14ac:dyDescent="0.35">
      <c r="A14" s="15">
        <f>A11+7</f>
        <v>45076</v>
      </c>
      <c r="B14" s="16">
        <f>B11+7</f>
        <v>23</v>
      </c>
      <c r="C14" s="17" t="str">
        <f>C11</f>
        <v>UM+15% FBS</v>
      </c>
      <c r="D14" s="18" t="str">
        <f>D11</f>
        <v>Collagenase</v>
      </c>
      <c r="E14" s="19" t="s">
        <v>21</v>
      </c>
      <c r="F14" s="20">
        <v>84</v>
      </c>
      <c r="G14" s="20">
        <v>99</v>
      </c>
      <c r="H14" s="20">
        <v>96</v>
      </c>
      <c r="I14" s="20">
        <v>93</v>
      </c>
      <c r="J14" s="21">
        <f t="shared" ref="J14:J61" si="1">SUM(F14:I14)/4</f>
        <v>93</v>
      </c>
      <c r="K14" s="22">
        <f>(J14*2)*10000</f>
        <v>1860000</v>
      </c>
      <c r="L14" s="22">
        <f>K14*5</f>
        <v>9300000</v>
      </c>
      <c r="M14" s="23">
        <v>3000000</v>
      </c>
      <c r="N14" s="40">
        <f>(J14/(J14+J16))*100</f>
        <v>98.412698412698404</v>
      </c>
      <c r="O14" s="24">
        <f>3.32*(LOG(L14)-LOG(M14))</f>
        <v>1.6313208235297836</v>
      </c>
      <c r="P14" s="24">
        <f>P11+O14</f>
        <v>6.9811792963465393</v>
      </c>
    </row>
    <row r="15" spans="1:16" x14ac:dyDescent="0.35">
      <c r="A15" s="25"/>
      <c r="B15" s="26"/>
      <c r="C15" s="25"/>
      <c r="D15" s="25"/>
      <c r="E15" s="27" t="s">
        <v>22</v>
      </c>
      <c r="F15" s="28">
        <v>0</v>
      </c>
      <c r="G15" s="29">
        <v>0</v>
      </c>
      <c r="H15" s="29">
        <v>0</v>
      </c>
      <c r="I15" s="29">
        <v>0</v>
      </c>
      <c r="J15" s="30">
        <f t="shared" si="1"/>
        <v>0</v>
      </c>
      <c r="K15" s="25"/>
      <c r="L15" s="25"/>
      <c r="M15" s="31"/>
      <c r="N15" s="41"/>
      <c r="O15" s="25"/>
      <c r="P15" s="25"/>
    </row>
    <row r="16" spans="1:16" ht="15" thickBot="1" x14ac:dyDescent="0.4">
      <c r="A16" s="32"/>
      <c r="B16" s="33"/>
      <c r="C16" s="32"/>
      <c r="D16" s="32"/>
      <c r="E16" s="34" t="s">
        <v>23</v>
      </c>
      <c r="F16" s="35">
        <v>1</v>
      </c>
      <c r="G16" s="36">
        <v>1</v>
      </c>
      <c r="H16" s="36">
        <v>2</v>
      </c>
      <c r="I16" s="36">
        <v>2</v>
      </c>
      <c r="J16" s="37">
        <f t="shared" si="1"/>
        <v>1.5</v>
      </c>
      <c r="K16" s="32"/>
      <c r="L16" s="32"/>
      <c r="M16" s="38"/>
      <c r="N16" s="42"/>
      <c r="O16" s="32"/>
      <c r="P16" s="32"/>
    </row>
    <row r="17" spans="1:16" x14ac:dyDescent="0.35">
      <c r="A17" s="15">
        <f>A14+7</f>
        <v>45083</v>
      </c>
      <c r="B17" s="16">
        <f>B14+7</f>
        <v>30</v>
      </c>
      <c r="C17" s="17" t="str">
        <f>C14</f>
        <v>UM+15% FBS</v>
      </c>
      <c r="D17" s="18" t="str">
        <f>D14</f>
        <v>Collagenase</v>
      </c>
      <c r="E17" s="19" t="s">
        <v>21</v>
      </c>
      <c r="F17" s="20">
        <v>87</v>
      </c>
      <c r="G17" s="20">
        <v>78</v>
      </c>
      <c r="H17" s="20">
        <v>93</v>
      </c>
      <c r="I17" s="20">
        <v>85</v>
      </c>
      <c r="J17" s="21">
        <f t="shared" si="1"/>
        <v>85.75</v>
      </c>
      <c r="K17" s="22">
        <f>(J17*2)*10000</f>
        <v>1715000</v>
      </c>
      <c r="L17" s="22">
        <f>K17*5</f>
        <v>8575000</v>
      </c>
      <c r="M17" s="23">
        <v>3000000</v>
      </c>
      <c r="N17" s="40">
        <f>(J17/(J17+J19))*100</f>
        <v>98.563218390804593</v>
      </c>
      <c r="O17" s="24">
        <f>3.32*(LOG(L17)-LOG(M17))</f>
        <v>1.5142947416638834</v>
      </c>
      <c r="P17" s="24">
        <f>P14+O17</f>
        <v>8.495474038010423</v>
      </c>
    </row>
    <row r="18" spans="1:16" x14ac:dyDescent="0.35">
      <c r="A18" s="25"/>
      <c r="B18" s="26"/>
      <c r="C18" s="25"/>
      <c r="D18" s="25"/>
      <c r="E18" s="27" t="s">
        <v>22</v>
      </c>
      <c r="F18" s="28">
        <v>0</v>
      </c>
      <c r="G18" s="29">
        <v>0</v>
      </c>
      <c r="H18" s="29">
        <v>0</v>
      </c>
      <c r="I18" s="29">
        <v>0</v>
      </c>
      <c r="J18" s="30">
        <f t="shared" si="1"/>
        <v>0</v>
      </c>
      <c r="K18" s="25"/>
      <c r="L18" s="25"/>
      <c r="M18" s="31"/>
      <c r="N18" s="41"/>
      <c r="O18" s="25"/>
      <c r="P18" s="25"/>
    </row>
    <row r="19" spans="1:16" ht="15" thickBot="1" x14ac:dyDescent="0.4">
      <c r="A19" s="32"/>
      <c r="B19" s="33"/>
      <c r="C19" s="32"/>
      <c r="D19" s="32"/>
      <c r="E19" s="34" t="s">
        <v>23</v>
      </c>
      <c r="F19" s="35">
        <v>0</v>
      </c>
      <c r="G19" s="36">
        <v>2</v>
      </c>
      <c r="H19" s="36">
        <v>1</v>
      </c>
      <c r="I19" s="36">
        <v>2</v>
      </c>
      <c r="J19" s="37">
        <f t="shared" si="1"/>
        <v>1.25</v>
      </c>
      <c r="K19" s="32"/>
      <c r="L19" s="32"/>
      <c r="M19" s="38"/>
      <c r="N19" s="42"/>
      <c r="O19" s="32"/>
      <c r="P19" s="32"/>
    </row>
    <row r="20" spans="1:16" x14ac:dyDescent="0.35">
      <c r="A20" s="15">
        <f>A17+7</f>
        <v>45090</v>
      </c>
      <c r="B20" s="16">
        <f>B17+7</f>
        <v>37</v>
      </c>
      <c r="C20" s="17" t="str">
        <f>C17</f>
        <v>UM+15% FBS</v>
      </c>
      <c r="D20" s="18" t="str">
        <f>D17</f>
        <v>Collagenase</v>
      </c>
      <c r="E20" s="19" t="s">
        <v>21</v>
      </c>
      <c r="F20" s="20">
        <v>47</v>
      </c>
      <c r="G20" s="20">
        <v>46</v>
      </c>
      <c r="H20" s="20">
        <v>71</v>
      </c>
      <c r="I20" s="20">
        <v>46</v>
      </c>
      <c r="J20" s="21">
        <f t="shared" si="1"/>
        <v>52.5</v>
      </c>
      <c r="K20" s="22">
        <f>(J20*2)*10000</f>
        <v>1050000</v>
      </c>
      <c r="L20" s="22">
        <f>K20*5</f>
        <v>5250000</v>
      </c>
      <c r="M20" s="23">
        <v>3000000</v>
      </c>
      <c r="N20" s="40">
        <f>(J20/(J20+J22))*100</f>
        <v>95.454545454545453</v>
      </c>
      <c r="O20" s="24">
        <f>3.32*(LOG(L20)-LOG(M20))</f>
        <v>0.80688632163849738</v>
      </c>
      <c r="P20" s="24">
        <f>P17+O20</f>
        <v>9.3023603596489206</v>
      </c>
    </row>
    <row r="21" spans="1:16" x14ac:dyDescent="0.35">
      <c r="A21" s="25"/>
      <c r="B21" s="26"/>
      <c r="C21" s="25"/>
      <c r="D21" s="25"/>
      <c r="E21" s="27" t="s">
        <v>22</v>
      </c>
      <c r="F21" s="28">
        <v>0</v>
      </c>
      <c r="G21" s="29">
        <v>0</v>
      </c>
      <c r="H21" s="29">
        <v>0</v>
      </c>
      <c r="I21" s="29">
        <v>0</v>
      </c>
      <c r="J21" s="30">
        <f t="shared" si="1"/>
        <v>0</v>
      </c>
      <c r="K21" s="25"/>
      <c r="L21" s="25"/>
      <c r="M21" s="31"/>
      <c r="N21" s="41"/>
      <c r="O21" s="25"/>
      <c r="P21" s="25"/>
    </row>
    <row r="22" spans="1:16" ht="15" thickBot="1" x14ac:dyDescent="0.4">
      <c r="A22" s="32"/>
      <c r="B22" s="33"/>
      <c r="C22" s="32"/>
      <c r="D22" s="32"/>
      <c r="E22" s="34" t="s">
        <v>23</v>
      </c>
      <c r="F22" s="35">
        <v>2</v>
      </c>
      <c r="G22" s="36">
        <v>2</v>
      </c>
      <c r="H22" s="36">
        <v>4</v>
      </c>
      <c r="I22" s="36">
        <v>2</v>
      </c>
      <c r="J22" s="37">
        <f t="shared" si="1"/>
        <v>2.5</v>
      </c>
      <c r="K22" s="32"/>
      <c r="L22" s="32"/>
      <c r="M22" s="38"/>
      <c r="N22" s="42"/>
      <c r="O22" s="32"/>
      <c r="P22" s="32"/>
    </row>
    <row r="23" spans="1:16" x14ac:dyDescent="0.35">
      <c r="A23" s="15">
        <f>A20+7</f>
        <v>45097</v>
      </c>
      <c r="B23" s="16">
        <f>B20+7</f>
        <v>44</v>
      </c>
      <c r="C23" s="17" t="str">
        <f>C20</f>
        <v>UM+15% FBS</v>
      </c>
      <c r="D23" s="18" t="str">
        <f>D20</f>
        <v>Collagenase</v>
      </c>
      <c r="E23" s="19" t="s">
        <v>21</v>
      </c>
      <c r="F23" s="20">
        <v>59</v>
      </c>
      <c r="G23" s="20">
        <v>45</v>
      </c>
      <c r="H23" s="20">
        <v>44</v>
      </c>
      <c r="I23" s="20">
        <v>66</v>
      </c>
      <c r="J23" s="21">
        <f t="shared" si="1"/>
        <v>53.5</v>
      </c>
      <c r="K23" s="22">
        <f>(J23*4)*10000</f>
        <v>2140000</v>
      </c>
      <c r="L23" s="22">
        <f>K23*5</f>
        <v>10700000</v>
      </c>
      <c r="M23" s="23">
        <v>3000000</v>
      </c>
      <c r="N23" s="40">
        <f>(J23/(J23+J25))*100</f>
        <v>95.964125560538122</v>
      </c>
      <c r="O23" s="24">
        <f>3.32*(LOG(L23)-LOG(M23))</f>
        <v>1.8335115762456164</v>
      </c>
      <c r="P23" s="24">
        <f>P20+O23</f>
        <v>11.135871935894537</v>
      </c>
    </row>
    <row r="24" spans="1:16" x14ac:dyDescent="0.35">
      <c r="A24" s="25"/>
      <c r="B24" s="26"/>
      <c r="C24" s="25"/>
      <c r="D24" s="25"/>
      <c r="E24" s="27" t="s">
        <v>22</v>
      </c>
      <c r="F24" s="28">
        <v>0</v>
      </c>
      <c r="G24" s="29">
        <v>0</v>
      </c>
      <c r="H24" s="29">
        <v>0</v>
      </c>
      <c r="I24" s="29">
        <v>0</v>
      </c>
      <c r="J24" s="30">
        <f t="shared" si="1"/>
        <v>0</v>
      </c>
      <c r="K24" s="25"/>
      <c r="L24" s="25"/>
      <c r="M24" s="31"/>
      <c r="N24" s="41"/>
      <c r="O24" s="25"/>
      <c r="P24" s="25"/>
    </row>
    <row r="25" spans="1:16" ht="15" thickBot="1" x14ac:dyDescent="0.4">
      <c r="A25" s="32"/>
      <c r="B25" s="33"/>
      <c r="C25" s="32"/>
      <c r="D25" s="32"/>
      <c r="E25" s="34" t="s">
        <v>23</v>
      </c>
      <c r="F25" s="35">
        <v>3</v>
      </c>
      <c r="G25" s="36">
        <v>1</v>
      </c>
      <c r="H25" s="36">
        <v>2</v>
      </c>
      <c r="I25" s="36">
        <v>3</v>
      </c>
      <c r="J25" s="37">
        <f t="shared" si="1"/>
        <v>2.25</v>
      </c>
      <c r="K25" s="32"/>
      <c r="L25" s="32"/>
      <c r="M25" s="38"/>
      <c r="N25" s="42"/>
      <c r="O25" s="32"/>
      <c r="P25" s="32"/>
    </row>
    <row r="26" spans="1:16" x14ac:dyDescent="0.35">
      <c r="A26" s="15">
        <f>A23+7</f>
        <v>45104</v>
      </c>
      <c r="B26" s="16">
        <f>B23+7</f>
        <v>51</v>
      </c>
      <c r="C26" s="17" t="str">
        <f>C23</f>
        <v>UM+15% FBS</v>
      </c>
      <c r="D26" s="18" t="str">
        <f>D23</f>
        <v>Collagenase</v>
      </c>
      <c r="E26" s="19" t="s">
        <v>21</v>
      </c>
      <c r="F26" s="20">
        <v>65</v>
      </c>
      <c r="G26" s="20">
        <v>54</v>
      </c>
      <c r="H26" s="20">
        <v>47</v>
      </c>
      <c r="I26" s="20">
        <v>43</v>
      </c>
      <c r="J26" s="21">
        <f t="shared" si="1"/>
        <v>52.25</v>
      </c>
      <c r="K26" s="22">
        <f>(J26*4)*10000</f>
        <v>2090000</v>
      </c>
      <c r="L26" s="22">
        <f>K26*5</f>
        <v>10450000</v>
      </c>
      <c r="M26" s="23">
        <v>3000000</v>
      </c>
      <c r="N26" s="40">
        <f>(J26/(J26+J28))*100</f>
        <v>95.87155963302753</v>
      </c>
      <c r="O26" s="24">
        <f>3.32*(LOG(L26)-LOG(M26))</f>
        <v>1.7994235186150023</v>
      </c>
      <c r="P26" s="24">
        <f>P23+O26</f>
        <v>12.935295454509539</v>
      </c>
    </row>
    <row r="27" spans="1:16" x14ac:dyDescent="0.35">
      <c r="A27" s="25"/>
      <c r="B27" s="26"/>
      <c r="C27" s="25"/>
      <c r="D27" s="25"/>
      <c r="E27" s="27" t="s">
        <v>22</v>
      </c>
      <c r="F27" s="28">
        <v>0</v>
      </c>
      <c r="G27" s="29">
        <v>0</v>
      </c>
      <c r="H27" s="29">
        <v>0</v>
      </c>
      <c r="I27" s="29">
        <v>0</v>
      </c>
      <c r="J27" s="30">
        <f t="shared" si="1"/>
        <v>0</v>
      </c>
      <c r="K27" s="25"/>
      <c r="L27" s="25"/>
      <c r="M27" s="31"/>
      <c r="N27" s="41"/>
      <c r="O27" s="25"/>
      <c r="P27" s="25"/>
    </row>
    <row r="28" spans="1:16" ht="15" thickBot="1" x14ac:dyDescent="0.4">
      <c r="A28" s="32"/>
      <c r="B28" s="33"/>
      <c r="C28" s="32"/>
      <c r="D28" s="32"/>
      <c r="E28" s="34" t="s">
        <v>23</v>
      </c>
      <c r="F28" s="35">
        <v>1</v>
      </c>
      <c r="G28" s="36">
        <v>3</v>
      </c>
      <c r="H28" s="36">
        <v>3</v>
      </c>
      <c r="I28" s="36">
        <v>2</v>
      </c>
      <c r="J28" s="37">
        <f t="shared" si="1"/>
        <v>2.25</v>
      </c>
      <c r="K28" s="32"/>
      <c r="L28" s="32"/>
      <c r="M28" s="38"/>
      <c r="N28" s="42"/>
      <c r="O28" s="32"/>
      <c r="P28" s="32"/>
    </row>
    <row r="29" spans="1:16" x14ac:dyDescent="0.35">
      <c r="A29" s="15">
        <f>A26+7</f>
        <v>45111</v>
      </c>
      <c r="B29" s="16">
        <f>B26+7</f>
        <v>58</v>
      </c>
      <c r="C29" s="17" t="str">
        <f>C26</f>
        <v>UM+15% FBS</v>
      </c>
      <c r="D29" s="18" t="str">
        <f>D26</f>
        <v>Collagenase</v>
      </c>
      <c r="E29" s="19" t="s">
        <v>21</v>
      </c>
      <c r="F29" s="20">
        <v>59</v>
      </c>
      <c r="G29" s="20">
        <v>62</v>
      </c>
      <c r="H29" s="20">
        <v>60</v>
      </c>
      <c r="I29" s="20">
        <v>48</v>
      </c>
      <c r="J29" s="21">
        <f t="shared" si="1"/>
        <v>57.25</v>
      </c>
      <c r="K29" s="22">
        <f>(J29*4)*10000</f>
        <v>2290000</v>
      </c>
      <c r="L29" s="22">
        <f>K29*5</f>
        <v>11450000</v>
      </c>
      <c r="M29" s="23">
        <v>3000000</v>
      </c>
      <c r="N29" s="40">
        <f>(J29/(J29+J31))*100</f>
        <v>97.033898305084747</v>
      </c>
      <c r="O29" s="24">
        <f>3.32*(LOG(L29)-LOG(M29))</f>
        <v>1.9311916500947317</v>
      </c>
      <c r="P29" s="24">
        <f>P26+O29</f>
        <v>14.866487104604271</v>
      </c>
    </row>
    <row r="30" spans="1:16" x14ac:dyDescent="0.35">
      <c r="A30" s="25"/>
      <c r="B30" s="26"/>
      <c r="C30" s="25"/>
      <c r="D30" s="25"/>
      <c r="E30" s="27" t="s">
        <v>22</v>
      </c>
      <c r="F30" s="28">
        <v>0</v>
      </c>
      <c r="G30" s="29">
        <v>0</v>
      </c>
      <c r="H30" s="29">
        <v>0</v>
      </c>
      <c r="I30" s="29">
        <v>0</v>
      </c>
      <c r="J30" s="30">
        <f t="shared" si="1"/>
        <v>0</v>
      </c>
      <c r="K30" s="25"/>
      <c r="L30" s="25"/>
      <c r="M30" s="31"/>
      <c r="N30" s="41"/>
      <c r="O30" s="25"/>
      <c r="P30" s="25"/>
    </row>
    <row r="31" spans="1:16" ht="15" thickBot="1" x14ac:dyDescent="0.4">
      <c r="A31" s="32"/>
      <c r="B31" s="33"/>
      <c r="C31" s="32"/>
      <c r="D31" s="32"/>
      <c r="E31" s="34" t="s">
        <v>23</v>
      </c>
      <c r="F31" s="35">
        <v>1</v>
      </c>
      <c r="G31" s="36">
        <v>1</v>
      </c>
      <c r="H31" s="36">
        <v>3</v>
      </c>
      <c r="I31" s="36">
        <v>2</v>
      </c>
      <c r="J31" s="37">
        <f t="shared" si="1"/>
        <v>1.75</v>
      </c>
      <c r="K31" s="32"/>
      <c r="L31" s="32"/>
      <c r="M31" s="38"/>
      <c r="N31" s="42"/>
      <c r="O31" s="32"/>
      <c r="P31" s="32"/>
    </row>
    <row r="32" spans="1:16" x14ac:dyDescent="0.35">
      <c r="A32" s="15">
        <f>A29+7</f>
        <v>45118</v>
      </c>
      <c r="B32" s="16">
        <f>B29+7</f>
        <v>65</v>
      </c>
      <c r="C32" s="17" t="str">
        <f>C29</f>
        <v>UM+15% FBS</v>
      </c>
      <c r="D32" s="18" t="str">
        <f>D29</f>
        <v>Collagenase</v>
      </c>
      <c r="E32" s="19" t="s">
        <v>21</v>
      </c>
      <c r="F32" s="20">
        <v>56</v>
      </c>
      <c r="G32" s="20">
        <v>44</v>
      </c>
      <c r="H32" s="20">
        <v>55</v>
      </c>
      <c r="I32" s="20">
        <v>58</v>
      </c>
      <c r="J32" s="21">
        <f t="shared" si="1"/>
        <v>53.25</v>
      </c>
      <c r="K32" s="22">
        <f>(J32*4)*10000</f>
        <v>2130000</v>
      </c>
      <c r="L32" s="22">
        <f>K32*5</f>
        <v>10650000</v>
      </c>
      <c r="M32" s="23">
        <v>3000000</v>
      </c>
      <c r="N32" s="40">
        <f>(J32/(J32+J34))*100</f>
        <v>95.089285714285708</v>
      </c>
      <c r="O32" s="24">
        <f>3.32*(LOG(L32)-LOG(M32))</f>
        <v>1.8267581321429127</v>
      </c>
      <c r="P32" s="24">
        <f>P29+O32</f>
        <v>16.693245236747185</v>
      </c>
    </row>
    <row r="33" spans="1:16" x14ac:dyDescent="0.35">
      <c r="A33" s="25"/>
      <c r="B33" s="26"/>
      <c r="C33" s="25"/>
      <c r="D33" s="25"/>
      <c r="E33" s="27" t="s">
        <v>22</v>
      </c>
      <c r="F33" s="28">
        <v>0</v>
      </c>
      <c r="G33" s="29">
        <v>0</v>
      </c>
      <c r="H33" s="29">
        <v>0</v>
      </c>
      <c r="I33" s="29">
        <v>0</v>
      </c>
      <c r="J33" s="30">
        <f t="shared" si="1"/>
        <v>0</v>
      </c>
      <c r="K33" s="25"/>
      <c r="L33" s="25"/>
      <c r="M33" s="31"/>
      <c r="N33" s="41"/>
      <c r="O33" s="25"/>
      <c r="P33" s="25"/>
    </row>
    <row r="34" spans="1:16" ht="15" thickBot="1" x14ac:dyDescent="0.4">
      <c r="A34" s="32"/>
      <c r="B34" s="33"/>
      <c r="C34" s="32"/>
      <c r="D34" s="32"/>
      <c r="E34" s="34" t="s">
        <v>23</v>
      </c>
      <c r="F34" s="35">
        <v>2</v>
      </c>
      <c r="G34" s="36">
        <v>3</v>
      </c>
      <c r="H34" s="36">
        <v>3</v>
      </c>
      <c r="I34" s="36">
        <v>3</v>
      </c>
      <c r="J34" s="37">
        <f t="shared" si="1"/>
        <v>2.75</v>
      </c>
      <c r="K34" s="32"/>
      <c r="L34" s="32"/>
      <c r="M34" s="38"/>
      <c r="N34" s="42"/>
      <c r="O34" s="32"/>
      <c r="P34" s="32"/>
    </row>
    <row r="35" spans="1:16" x14ac:dyDescent="0.35">
      <c r="A35" s="15">
        <f>A32+7</f>
        <v>45125</v>
      </c>
      <c r="B35" s="16">
        <f>B32+7</f>
        <v>72</v>
      </c>
      <c r="C35" s="17" t="str">
        <f>C32</f>
        <v>UM+15% FBS</v>
      </c>
      <c r="D35" s="18" t="str">
        <f>D32</f>
        <v>Collagenase</v>
      </c>
      <c r="E35" s="19" t="s">
        <v>21</v>
      </c>
      <c r="F35" s="20">
        <v>33</v>
      </c>
      <c r="G35" s="20">
        <v>28</v>
      </c>
      <c r="H35" s="20">
        <v>39</v>
      </c>
      <c r="I35" s="20">
        <v>50</v>
      </c>
      <c r="J35" s="21">
        <f t="shared" si="1"/>
        <v>37.5</v>
      </c>
      <c r="K35" s="22">
        <f>(J35*4)*10000</f>
        <v>1500000</v>
      </c>
      <c r="L35" s="22">
        <f>K35*5</f>
        <v>7500000</v>
      </c>
      <c r="M35" s="23">
        <v>3000000</v>
      </c>
      <c r="N35" s="40">
        <f>(J35/(J35+J37))*100</f>
        <v>98.039215686274503</v>
      </c>
      <c r="O35" s="24">
        <f>3.32*(LOG(L35)-LOG(M35))</f>
        <v>1.3211608287911645</v>
      </c>
      <c r="P35" s="24">
        <f>P32+O35</f>
        <v>18.014406065538349</v>
      </c>
    </row>
    <row r="36" spans="1:16" x14ac:dyDescent="0.35">
      <c r="A36" s="25"/>
      <c r="B36" s="26"/>
      <c r="C36" s="25"/>
      <c r="D36" s="25"/>
      <c r="E36" s="27" t="s">
        <v>22</v>
      </c>
      <c r="F36" s="28">
        <v>0</v>
      </c>
      <c r="G36" s="29">
        <v>0</v>
      </c>
      <c r="H36" s="29">
        <v>0</v>
      </c>
      <c r="I36" s="29">
        <v>0</v>
      </c>
      <c r="J36" s="30">
        <f t="shared" si="1"/>
        <v>0</v>
      </c>
      <c r="K36" s="25"/>
      <c r="L36" s="25"/>
      <c r="M36" s="31"/>
      <c r="N36" s="41"/>
      <c r="O36" s="25"/>
      <c r="P36" s="25"/>
    </row>
    <row r="37" spans="1:16" ht="15" thickBot="1" x14ac:dyDescent="0.4">
      <c r="A37" s="32"/>
      <c r="B37" s="33"/>
      <c r="C37" s="32"/>
      <c r="D37" s="32"/>
      <c r="E37" s="34" t="s">
        <v>23</v>
      </c>
      <c r="F37" s="35">
        <v>0</v>
      </c>
      <c r="G37" s="36">
        <v>1</v>
      </c>
      <c r="H37" s="36">
        <v>1</v>
      </c>
      <c r="I37" s="36">
        <v>1</v>
      </c>
      <c r="J37" s="37">
        <f t="shared" si="1"/>
        <v>0.75</v>
      </c>
      <c r="K37" s="32"/>
      <c r="L37" s="32"/>
      <c r="M37" s="38"/>
      <c r="N37" s="42"/>
      <c r="O37" s="32"/>
      <c r="P37" s="32"/>
    </row>
    <row r="38" spans="1:16" x14ac:dyDescent="0.35">
      <c r="A38" s="15">
        <f>A35+7</f>
        <v>45132</v>
      </c>
      <c r="B38" s="16">
        <f>B35+7</f>
        <v>79</v>
      </c>
      <c r="C38" s="17" t="str">
        <f>C35</f>
        <v>UM+15% FBS</v>
      </c>
      <c r="D38" s="18" t="str">
        <f>D35</f>
        <v>Collagenase</v>
      </c>
      <c r="E38" s="19" t="s">
        <v>21</v>
      </c>
      <c r="F38" s="20">
        <v>30</v>
      </c>
      <c r="G38" s="20">
        <v>31</v>
      </c>
      <c r="H38" s="20">
        <v>32</v>
      </c>
      <c r="I38" s="20">
        <v>30</v>
      </c>
      <c r="J38" s="21">
        <f t="shared" si="1"/>
        <v>30.75</v>
      </c>
      <c r="K38" s="22">
        <f>(J38*4)*10000</f>
        <v>1230000</v>
      </c>
      <c r="L38" s="22">
        <f>K38*5</f>
        <v>6150000</v>
      </c>
      <c r="M38" s="23">
        <v>3000000</v>
      </c>
      <c r="N38" s="40">
        <f>(J38/(J38+J40))*100</f>
        <v>93.893129770992374</v>
      </c>
      <c r="O38" s="24">
        <f>3.32*(LOG(L38)-LOG(M38))</f>
        <v>1.0350228187051038</v>
      </c>
      <c r="P38" s="24">
        <f>P35+O38</f>
        <v>19.049428884243454</v>
      </c>
    </row>
    <row r="39" spans="1:16" x14ac:dyDescent="0.35">
      <c r="A39" s="25"/>
      <c r="B39" s="26"/>
      <c r="C39" s="25"/>
      <c r="D39" s="25"/>
      <c r="E39" s="27" t="s">
        <v>22</v>
      </c>
      <c r="F39" s="28">
        <v>0</v>
      </c>
      <c r="G39" s="29">
        <v>0</v>
      </c>
      <c r="H39" s="29">
        <v>0</v>
      </c>
      <c r="I39" s="29">
        <v>0</v>
      </c>
      <c r="J39" s="30">
        <f t="shared" si="1"/>
        <v>0</v>
      </c>
      <c r="K39" s="25"/>
      <c r="L39" s="25"/>
      <c r="M39" s="31"/>
      <c r="N39" s="41"/>
      <c r="O39" s="25"/>
      <c r="P39" s="25"/>
    </row>
    <row r="40" spans="1:16" ht="15" thickBot="1" x14ac:dyDescent="0.4">
      <c r="A40" s="32"/>
      <c r="B40" s="33"/>
      <c r="C40" s="32"/>
      <c r="D40" s="32"/>
      <c r="E40" s="34" t="s">
        <v>23</v>
      </c>
      <c r="F40" s="35">
        <v>2</v>
      </c>
      <c r="G40" s="36">
        <v>2</v>
      </c>
      <c r="H40" s="36">
        <v>1</v>
      </c>
      <c r="I40" s="36">
        <v>3</v>
      </c>
      <c r="J40" s="37">
        <f t="shared" si="1"/>
        <v>2</v>
      </c>
      <c r="K40" s="32"/>
      <c r="L40" s="32"/>
      <c r="M40" s="38"/>
      <c r="N40" s="42"/>
      <c r="O40" s="32"/>
      <c r="P40" s="32"/>
    </row>
    <row r="41" spans="1:16" x14ac:dyDescent="0.35">
      <c r="A41" s="15">
        <f>A38+7</f>
        <v>45139</v>
      </c>
      <c r="B41" s="16">
        <f>B38+7</f>
        <v>86</v>
      </c>
      <c r="C41" s="17" t="str">
        <f>C38</f>
        <v>UM+15% FBS</v>
      </c>
      <c r="D41" s="18" t="str">
        <f>D38</f>
        <v>Collagenase</v>
      </c>
      <c r="E41" s="19" t="s">
        <v>21</v>
      </c>
      <c r="F41" s="20">
        <v>30</v>
      </c>
      <c r="G41" s="20">
        <v>26</v>
      </c>
      <c r="H41" s="20">
        <v>41</v>
      </c>
      <c r="I41" s="20">
        <v>28</v>
      </c>
      <c r="J41" s="21">
        <f t="shared" si="1"/>
        <v>31.25</v>
      </c>
      <c r="K41" s="22">
        <f>(J41*4)*10000</f>
        <v>1250000</v>
      </c>
      <c r="L41" s="22">
        <f>K41*5</f>
        <v>6250000</v>
      </c>
      <c r="M41" s="23">
        <v>3000000</v>
      </c>
      <c r="N41" s="40">
        <f>(J41/(J41+J43))*100</f>
        <v>96.15384615384616</v>
      </c>
      <c r="O41" s="24">
        <f>3.32*(LOG(L41)-LOG(M41))</f>
        <v>1.0582790919130491</v>
      </c>
      <c r="P41" s="24">
        <f>P38+O41</f>
        <v>20.107707976156505</v>
      </c>
    </row>
    <row r="42" spans="1:16" x14ac:dyDescent="0.35">
      <c r="A42" s="25"/>
      <c r="B42" s="26"/>
      <c r="C42" s="25"/>
      <c r="D42" s="25"/>
      <c r="E42" s="27" t="s">
        <v>22</v>
      </c>
      <c r="F42" s="28">
        <v>0</v>
      </c>
      <c r="G42" s="29">
        <v>0</v>
      </c>
      <c r="H42" s="29">
        <v>0</v>
      </c>
      <c r="I42" s="29">
        <v>0</v>
      </c>
      <c r="J42" s="30">
        <f t="shared" si="1"/>
        <v>0</v>
      </c>
      <c r="K42" s="25"/>
      <c r="L42" s="25"/>
      <c r="M42" s="31"/>
      <c r="N42" s="41"/>
      <c r="O42" s="25"/>
      <c r="P42" s="25"/>
    </row>
    <row r="43" spans="1:16" ht="15" thickBot="1" x14ac:dyDescent="0.4">
      <c r="A43" s="32"/>
      <c r="B43" s="33"/>
      <c r="C43" s="32"/>
      <c r="D43" s="32"/>
      <c r="E43" s="34" t="s">
        <v>23</v>
      </c>
      <c r="F43" s="35">
        <v>1</v>
      </c>
      <c r="G43" s="36">
        <v>1</v>
      </c>
      <c r="H43" s="36">
        <v>2</v>
      </c>
      <c r="I43" s="36">
        <v>1</v>
      </c>
      <c r="J43" s="37">
        <f t="shared" si="1"/>
        <v>1.25</v>
      </c>
      <c r="K43" s="32"/>
      <c r="L43" s="32"/>
      <c r="M43" s="38"/>
      <c r="N43" s="42"/>
      <c r="O43" s="32"/>
      <c r="P43" s="32"/>
    </row>
    <row r="44" spans="1:16" x14ac:dyDescent="0.35">
      <c r="A44" s="15">
        <f>A41+7</f>
        <v>45146</v>
      </c>
      <c r="B44" s="16">
        <f>B41+7</f>
        <v>93</v>
      </c>
      <c r="C44" s="17" t="str">
        <f>C41</f>
        <v>UM+15% FBS</v>
      </c>
      <c r="D44" s="18" t="str">
        <f>D41</f>
        <v>Collagenase</v>
      </c>
      <c r="E44" s="19" t="s">
        <v>21</v>
      </c>
      <c r="F44" s="20">
        <v>21</v>
      </c>
      <c r="G44" s="20">
        <v>17</v>
      </c>
      <c r="H44" s="20">
        <v>29</v>
      </c>
      <c r="I44" s="20">
        <v>19</v>
      </c>
      <c r="J44" s="21">
        <f t="shared" si="1"/>
        <v>21.5</v>
      </c>
      <c r="K44" s="22">
        <f>(J44*4)*10000</f>
        <v>860000</v>
      </c>
      <c r="L44" s="22">
        <f>K44*5</f>
        <v>4300000</v>
      </c>
      <c r="M44" s="23">
        <v>3000000</v>
      </c>
      <c r="N44" s="40">
        <f>(J44/(J44+J46))*100</f>
        <v>94.505494505494497</v>
      </c>
      <c r="O44" s="24">
        <f>3.32*(LOG(L44)-LOG(M44))</f>
        <v>0.51907270685494633</v>
      </c>
      <c r="P44" s="24">
        <f>P41+O44</f>
        <v>20.62678068301145</v>
      </c>
    </row>
    <row r="45" spans="1:16" x14ac:dyDescent="0.35">
      <c r="A45" s="25"/>
      <c r="B45" s="26"/>
      <c r="C45" s="25"/>
      <c r="D45" s="25"/>
      <c r="E45" s="27" t="s">
        <v>22</v>
      </c>
      <c r="F45" s="28">
        <v>0</v>
      </c>
      <c r="G45" s="29">
        <v>0</v>
      </c>
      <c r="H45" s="29">
        <v>0</v>
      </c>
      <c r="I45" s="29">
        <v>0</v>
      </c>
      <c r="J45" s="30">
        <f t="shared" si="1"/>
        <v>0</v>
      </c>
      <c r="K45" s="25"/>
      <c r="L45" s="25"/>
      <c r="M45" s="31"/>
      <c r="N45" s="41"/>
      <c r="O45" s="25"/>
      <c r="P45" s="25"/>
    </row>
    <row r="46" spans="1:16" ht="15" thickBot="1" x14ac:dyDescent="0.4">
      <c r="A46" s="32"/>
      <c r="B46" s="33"/>
      <c r="C46" s="32"/>
      <c r="D46" s="32"/>
      <c r="E46" s="34" t="s">
        <v>23</v>
      </c>
      <c r="F46" s="35">
        <v>1</v>
      </c>
      <c r="G46" s="36">
        <v>1</v>
      </c>
      <c r="H46" s="36">
        <v>3</v>
      </c>
      <c r="I46" s="36">
        <v>0</v>
      </c>
      <c r="J46" s="37">
        <f t="shared" si="1"/>
        <v>1.25</v>
      </c>
      <c r="K46" s="32"/>
      <c r="L46" s="32"/>
      <c r="M46" s="38"/>
      <c r="N46" s="42"/>
      <c r="O46" s="32"/>
      <c r="P46" s="32"/>
    </row>
    <row r="47" spans="1:16" x14ac:dyDescent="0.35">
      <c r="A47" s="15">
        <f>A44+7</f>
        <v>45153</v>
      </c>
      <c r="B47" s="16">
        <f>B44+7</f>
        <v>100</v>
      </c>
      <c r="C47" s="17" t="str">
        <f>C44</f>
        <v>UM+15% FBS</v>
      </c>
      <c r="D47" s="18" t="str">
        <f>D44</f>
        <v>Collagenase</v>
      </c>
      <c r="E47" s="19" t="s">
        <v>21</v>
      </c>
      <c r="F47" s="20">
        <v>27</v>
      </c>
      <c r="G47" s="20">
        <v>19</v>
      </c>
      <c r="H47" s="20">
        <v>25</v>
      </c>
      <c r="I47" s="20">
        <v>27</v>
      </c>
      <c r="J47" s="21">
        <f t="shared" si="1"/>
        <v>24.5</v>
      </c>
      <c r="K47" s="22">
        <f>(J47*4)*10000</f>
        <v>980000</v>
      </c>
      <c r="L47" s="22">
        <f>K47*5</f>
        <v>4900000</v>
      </c>
      <c r="M47" s="23">
        <v>3000000</v>
      </c>
      <c r="N47" s="40">
        <f>(J47/(J47+J49))*100</f>
        <v>96.078431372549019</v>
      </c>
      <c r="O47" s="24">
        <f>3.32*(LOG(L47)-LOG(M47))</f>
        <v>0.70740842002538606</v>
      </c>
      <c r="P47" s="24">
        <f>P44+O47</f>
        <v>21.334189103036834</v>
      </c>
    </row>
    <row r="48" spans="1:16" x14ac:dyDescent="0.35">
      <c r="A48" s="25"/>
      <c r="B48" s="26"/>
      <c r="C48" s="25"/>
      <c r="D48" s="25"/>
      <c r="E48" s="27" t="s">
        <v>22</v>
      </c>
      <c r="F48" s="28">
        <v>0</v>
      </c>
      <c r="G48" s="29">
        <v>0</v>
      </c>
      <c r="H48" s="29">
        <v>0</v>
      </c>
      <c r="I48" s="29">
        <v>0</v>
      </c>
      <c r="J48" s="30">
        <f t="shared" si="1"/>
        <v>0</v>
      </c>
      <c r="K48" s="25"/>
      <c r="L48" s="25"/>
      <c r="M48" s="31"/>
      <c r="N48" s="41"/>
      <c r="O48" s="25"/>
      <c r="P48" s="25"/>
    </row>
    <row r="49" spans="1:16" ht="15" thickBot="1" x14ac:dyDescent="0.4">
      <c r="A49" s="32"/>
      <c r="B49" s="33"/>
      <c r="C49" s="32"/>
      <c r="D49" s="32"/>
      <c r="E49" s="34" t="s">
        <v>23</v>
      </c>
      <c r="F49" s="35">
        <v>0</v>
      </c>
      <c r="G49" s="36">
        <v>2</v>
      </c>
      <c r="H49" s="36">
        <v>1</v>
      </c>
      <c r="I49" s="36">
        <v>1</v>
      </c>
      <c r="J49" s="37">
        <f t="shared" si="1"/>
        <v>1</v>
      </c>
      <c r="K49" s="32"/>
      <c r="L49" s="32"/>
      <c r="M49" s="38"/>
      <c r="N49" s="42"/>
      <c r="O49" s="32"/>
      <c r="P49" s="32"/>
    </row>
    <row r="50" spans="1:16" x14ac:dyDescent="0.35">
      <c r="A50" s="15">
        <f>A47+7</f>
        <v>45160</v>
      </c>
      <c r="B50" s="16">
        <f>B47+7</f>
        <v>107</v>
      </c>
      <c r="C50" s="17" t="str">
        <f>C47</f>
        <v>UM+15% FBS</v>
      </c>
      <c r="D50" s="18" t="str">
        <f>D47</f>
        <v>Collagenase</v>
      </c>
      <c r="E50" s="19" t="s">
        <v>21</v>
      </c>
      <c r="F50" s="20">
        <v>21</v>
      </c>
      <c r="G50" s="20">
        <v>19</v>
      </c>
      <c r="H50" s="20">
        <v>25</v>
      </c>
      <c r="I50" s="20">
        <v>19</v>
      </c>
      <c r="J50" s="21">
        <f t="shared" si="1"/>
        <v>21</v>
      </c>
      <c r="K50" s="22">
        <f>(J50*4)*10000</f>
        <v>840000</v>
      </c>
      <c r="L50" s="22">
        <f>K50*5</f>
        <v>4200000</v>
      </c>
      <c r="M50" s="23">
        <v>3000000</v>
      </c>
      <c r="N50" s="40">
        <f>(J50/(J50+J52))*100</f>
        <v>95.454545454545453</v>
      </c>
      <c r="O50" s="24">
        <f>3.32*(LOG(L50)-LOG(M50))</f>
        <v>0.4851450784517507</v>
      </c>
      <c r="P50" s="24">
        <f>P47+O50</f>
        <v>21.819334181488586</v>
      </c>
    </row>
    <row r="51" spans="1:16" x14ac:dyDescent="0.35">
      <c r="A51" s="25"/>
      <c r="B51" s="26"/>
      <c r="C51" s="25"/>
      <c r="D51" s="25"/>
      <c r="E51" s="27" t="s">
        <v>22</v>
      </c>
      <c r="F51" s="28">
        <v>0</v>
      </c>
      <c r="G51" s="29">
        <v>0</v>
      </c>
      <c r="H51" s="29">
        <v>0</v>
      </c>
      <c r="I51" s="29">
        <v>0</v>
      </c>
      <c r="J51" s="30">
        <f t="shared" si="1"/>
        <v>0</v>
      </c>
      <c r="K51" s="25"/>
      <c r="L51" s="25"/>
      <c r="M51" s="31"/>
      <c r="N51" s="41"/>
      <c r="O51" s="25"/>
      <c r="P51" s="25"/>
    </row>
    <row r="52" spans="1:16" ht="15" thickBot="1" x14ac:dyDescent="0.4">
      <c r="A52" s="32"/>
      <c r="B52" s="33"/>
      <c r="C52" s="32"/>
      <c r="D52" s="32"/>
      <c r="E52" s="34" t="s">
        <v>23</v>
      </c>
      <c r="F52" s="35">
        <v>0</v>
      </c>
      <c r="G52" s="36">
        <v>1</v>
      </c>
      <c r="H52" s="36">
        <v>2</v>
      </c>
      <c r="I52" s="36">
        <v>1</v>
      </c>
      <c r="J52" s="37">
        <f t="shared" si="1"/>
        <v>1</v>
      </c>
      <c r="K52" s="32"/>
      <c r="L52" s="32"/>
      <c r="M52" s="38"/>
      <c r="N52" s="42"/>
      <c r="O52" s="32"/>
      <c r="P52" s="32"/>
    </row>
    <row r="53" spans="1:16" x14ac:dyDescent="0.35">
      <c r="A53" s="15">
        <f>A50+7</f>
        <v>45167</v>
      </c>
      <c r="B53" s="16">
        <f>B50+7</f>
        <v>114</v>
      </c>
      <c r="C53" s="17" t="str">
        <f>C50</f>
        <v>UM+15% FBS</v>
      </c>
      <c r="D53" s="18" t="str">
        <f>D50</f>
        <v>Collagenase</v>
      </c>
      <c r="E53" s="19" t="s">
        <v>21</v>
      </c>
      <c r="F53" s="20">
        <v>18</v>
      </c>
      <c r="G53" s="20">
        <v>22</v>
      </c>
      <c r="H53" s="20">
        <v>24</v>
      </c>
      <c r="I53" s="20">
        <v>20</v>
      </c>
      <c r="J53" s="21">
        <f t="shared" si="1"/>
        <v>21</v>
      </c>
      <c r="K53" s="22">
        <f>(J53*4)*10000</f>
        <v>840000</v>
      </c>
      <c r="L53" s="22">
        <f>K53*5</f>
        <v>4200000</v>
      </c>
      <c r="M53" s="23">
        <v>3000000</v>
      </c>
      <c r="N53" s="40">
        <f>(J53/(J53+J55))*100</f>
        <v>95.454545454545453</v>
      </c>
      <c r="O53" s="24">
        <f>3.32*(LOG(L53)-LOG(M53))</f>
        <v>0.4851450784517507</v>
      </c>
      <c r="P53" s="24">
        <f>P50+O53</f>
        <v>22.304479259940337</v>
      </c>
    </row>
    <row r="54" spans="1:16" x14ac:dyDescent="0.35">
      <c r="A54" s="25"/>
      <c r="B54" s="26"/>
      <c r="C54" s="25"/>
      <c r="D54" s="25"/>
      <c r="E54" s="27" t="s">
        <v>22</v>
      </c>
      <c r="F54" s="28">
        <v>0</v>
      </c>
      <c r="G54" s="29">
        <v>0</v>
      </c>
      <c r="H54" s="29">
        <v>0</v>
      </c>
      <c r="I54" s="29">
        <v>0</v>
      </c>
      <c r="J54" s="30">
        <f t="shared" si="1"/>
        <v>0</v>
      </c>
      <c r="K54" s="25"/>
      <c r="L54" s="25"/>
      <c r="M54" s="31"/>
      <c r="N54" s="41"/>
      <c r="O54" s="25"/>
      <c r="P54" s="25"/>
    </row>
    <row r="55" spans="1:16" ht="15" thickBot="1" x14ac:dyDescent="0.4">
      <c r="A55" s="32"/>
      <c r="B55" s="33"/>
      <c r="C55" s="32"/>
      <c r="D55" s="32"/>
      <c r="E55" s="34" t="s">
        <v>23</v>
      </c>
      <c r="F55" s="35">
        <v>2</v>
      </c>
      <c r="G55" s="36">
        <v>1</v>
      </c>
      <c r="H55" s="36">
        <v>1</v>
      </c>
      <c r="I55" s="36">
        <v>0</v>
      </c>
      <c r="J55" s="37">
        <f t="shared" si="1"/>
        <v>1</v>
      </c>
      <c r="K55" s="32"/>
      <c r="L55" s="32"/>
      <c r="M55" s="38"/>
      <c r="N55" s="42"/>
      <c r="O55" s="32"/>
      <c r="P55" s="32"/>
    </row>
    <row r="56" spans="1:16" x14ac:dyDescent="0.35">
      <c r="A56" s="15">
        <f>A53+7</f>
        <v>45174</v>
      </c>
      <c r="B56" s="16">
        <f>B53+7</f>
        <v>121</v>
      </c>
      <c r="C56" s="17" t="str">
        <f>C53</f>
        <v>UM+15% FBS</v>
      </c>
      <c r="D56" s="18" t="str">
        <f>D53</f>
        <v>Collagenase</v>
      </c>
      <c r="E56" s="19" t="s">
        <v>21</v>
      </c>
      <c r="F56" s="20">
        <v>11</v>
      </c>
      <c r="G56" s="20">
        <v>20</v>
      </c>
      <c r="H56" s="20">
        <v>14</v>
      </c>
      <c r="I56" s="20">
        <v>15</v>
      </c>
      <c r="J56" s="21">
        <f t="shared" si="1"/>
        <v>15</v>
      </c>
      <c r="K56" s="22">
        <f>(J56*4)*10000</f>
        <v>600000</v>
      </c>
      <c r="L56" s="22">
        <f>K56*5</f>
        <v>3000000</v>
      </c>
      <c r="M56" s="23">
        <v>3000000</v>
      </c>
      <c r="N56" s="40">
        <f>(J56/(J56+J58))*100</f>
        <v>93.75</v>
      </c>
      <c r="O56" s="24">
        <f>3.32*(LOG(L56)-LOG(M56))</f>
        <v>0</v>
      </c>
      <c r="P56" s="24">
        <f>P53+O56</f>
        <v>22.304479259940337</v>
      </c>
    </row>
    <row r="57" spans="1:16" x14ac:dyDescent="0.35">
      <c r="A57" s="25"/>
      <c r="B57" s="26"/>
      <c r="C57" s="25"/>
      <c r="D57" s="25"/>
      <c r="E57" s="27" t="s">
        <v>22</v>
      </c>
      <c r="F57" s="28">
        <v>0</v>
      </c>
      <c r="G57" s="29">
        <v>0</v>
      </c>
      <c r="H57" s="29">
        <v>0</v>
      </c>
      <c r="I57" s="29">
        <v>0</v>
      </c>
      <c r="J57" s="30">
        <f t="shared" si="1"/>
        <v>0</v>
      </c>
      <c r="K57" s="25"/>
      <c r="L57" s="25"/>
      <c r="M57" s="31"/>
      <c r="N57" s="41"/>
      <c r="O57" s="25"/>
      <c r="P57" s="25"/>
    </row>
    <row r="58" spans="1:16" ht="15" thickBot="1" x14ac:dyDescent="0.4">
      <c r="A58" s="32"/>
      <c r="B58" s="33"/>
      <c r="C58" s="32"/>
      <c r="D58" s="32"/>
      <c r="E58" s="34" t="s">
        <v>23</v>
      </c>
      <c r="F58" s="35">
        <v>1</v>
      </c>
      <c r="G58" s="36">
        <v>0</v>
      </c>
      <c r="H58" s="36">
        <v>2</v>
      </c>
      <c r="I58" s="36">
        <v>1</v>
      </c>
      <c r="J58" s="37">
        <f t="shared" si="1"/>
        <v>1</v>
      </c>
      <c r="K58" s="32"/>
      <c r="L58" s="32"/>
      <c r="M58" s="38"/>
      <c r="N58" s="42"/>
      <c r="O58" s="32"/>
      <c r="P58" s="32"/>
    </row>
    <row r="59" spans="1:16" x14ac:dyDescent="0.35">
      <c r="A59" s="15">
        <f>A56+7</f>
        <v>45181</v>
      </c>
      <c r="B59" s="16">
        <f>B56+7</f>
        <v>128</v>
      </c>
      <c r="C59" s="17" t="str">
        <f>C56</f>
        <v>UM+15% FBS</v>
      </c>
      <c r="D59" s="18" t="str">
        <f>D56</f>
        <v>Collagenase</v>
      </c>
      <c r="E59" s="19" t="s">
        <v>21</v>
      </c>
      <c r="F59" s="20">
        <v>14</v>
      </c>
      <c r="G59" s="20">
        <v>10</v>
      </c>
      <c r="H59" s="20">
        <v>13</v>
      </c>
      <c r="I59" s="20">
        <v>13</v>
      </c>
      <c r="J59" s="21">
        <f t="shared" si="1"/>
        <v>12.5</v>
      </c>
      <c r="K59" s="22">
        <f>(J59*4)*10000</f>
        <v>500000</v>
      </c>
      <c r="L59" s="22">
        <f>K59*5</f>
        <v>2500000</v>
      </c>
      <c r="M59" s="23">
        <f>L56</f>
        <v>3000000</v>
      </c>
      <c r="N59" s="40">
        <f>(J59/(J59+J61))*100</f>
        <v>92.592592592592595</v>
      </c>
      <c r="O59" s="24">
        <v>0</v>
      </c>
      <c r="P59" s="24">
        <f>P56+O59</f>
        <v>22.304479259940337</v>
      </c>
    </row>
    <row r="60" spans="1:16" x14ac:dyDescent="0.35">
      <c r="A60" s="25"/>
      <c r="B60" s="26"/>
      <c r="C60" s="25"/>
      <c r="D60" s="25"/>
      <c r="E60" s="27" t="s">
        <v>22</v>
      </c>
      <c r="F60" s="28">
        <v>0</v>
      </c>
      <c r="G60" s="29">
        <v>0</v>
      </c>
      <c r="H60" s="29">
        <v>0</v>
      </c>
      <c r="I60" s="29">
        <v>0</v>
      </c>
      <c r="J60" s="30">
        <f t="shared" si="1"/>
        <v>0</v>
      </c>
      <c r="K60" s="25"/>
      <c r="L60" s="25"/>
      <c r="M60" s="31"/>
      <c r="N60" s="41"/>
      <c r="O60" s="25"/>
      <c r="P60" s="25"/>
    </row>
    <row r="61" spans="1:16" ht="15" thickBot="1" x14ac:dyDescent="0.4">
      <c r="A61" s="32"/>
      <c r="B61" s="33"/>
      <c r="C61" s="32"/>
      <c r="D61" s="32"/>
      <c r="E61" s="34" t="s">
        <v>23</v>
      </c>
      <c r="F61" s="35">
        <v>1</v>
      </c>
      <c r="G61" s="36">
        <v>1</v>
      </c>
      <c r="H61" s="36">
        <v>1</v>
      </c>
      <c r="I61" s="36">
        <v>1</v>
      </c>
      <c r="J61" s="37">
        <f t="shared" si="1"/>
        <v>1</v>
      </c>
      <c r="K61" s="32"/>
      <c r="L61" s="32"/>
      <c r="M61" s="38"/>
      <c r="N61" s="42"/>
      <c r="O61" s="32"/>
      <c r="P61" s="32"/>
    </row>
    <row r="62" spans="1:16" x14ac:dyDescent="0.35">
      <c r="A62" s="15">
        <f>A59+7</f>
        <v>45188</v>
      </c>
      <c r="B62" s="16">
        <f>B59+7</f>
        <v>135</v>
      </c>
      <c r="C62" s="17" t="str">
        <f>C59</f>
        <v>UM+15% FBS</v>
      </c>
      <c r="D62" s="18" t="str">
        <f>D59</f>
        <v>Collagenase</v>
      </c>
      <c r="E62" s="19" t="s">
        <v>21</v>
      </c>
      <c r="F62" s="20">
        <v>13</v>
      </c>
      <c r="G62" s="20">
        <v>10</v>
      </c>
      <c r="H62" s="20">
        <v>13</v>
      </c>
      <c r="I62" s="20">
        <v>15</v>
      </c>
      <c r="J62" s="21">
        <f t="shared" ref="J62:J64" si="2">SUM(F62:I62)/4</f>
        <v>12.75</v>
      </c>
      <c r="K62" s="22">
        <f>(J62*4)*10000</f>
        <v>510000</v>
      </c>
      <c r="L62" s="22">
        <f>K62*5</f>
        <v>2550000</v>
      </c>
      <c r="M62" s="23">
        <f>L59</f>
        <v>2500000</v>
      </c>
      <c r="N62" s="40">
        <f>(J62/(J62+J64))*100</f>
        <v>87.931034482758619</v>
      </c>
      <c r="O62" s="24">
        <f>3.32*(LOG(L62)-LOG(M62))</f>
        <v>2.8552570249567637E-2</v>
      </c>
      <c r="P62" s="24">
        <f>P59+O62</f>
        <v>22.333031830189903</v>
      </c>
    </row>
    <row r="63" spans="1:16" x14ac:dyDescent="0.35">
      <c r="A63" s="25"/>
      <c r="B63" s="26"/>
      <c r="C63" s="25"/>
      <c r="D63" s="25"/>
      <c r="E63" s="27" t="s">
        <v>22</v>
      </c>
      <c r="F63" s="28">
        <v>0</v>
      </c>
      <c r="G63" s="29">
        <v>0</v>
      </c>
      <c r="H63" s="29">
        <v>0</v>
      </c>
      <c r="I63" s="29">
        <v>0</v>
      </c>
      <c r="J63" s="30">
        <f t="shared" si="2"/>
        <v>0</v>
      </c>
      <c r="K63" s="25"/>
      <c r="L63" s="25"/>
      <c r="M63" s="31"/>
      <c r="N63" s="41"/>
      <c r="O63" s="25"/>
      <c r="P63" s="25"/>
    </row>
    <row r="64" spans="1:16" ht="15" thickBot="1" x14ac:dyDescent="0.4">
      <c r="A64" s="32"/>
      <c r="B64" s="33"/>
      <c r="C64" s="32"/>
      <c r="D64" s="32"/>
      <c r="E64" s="34" t="s">
        <v>23</v>
      </c>
      <c r="F64" s="35">
        <v>3</v>
      </c>
      <c r="G64" s="36">
        <v>1</v>
      </c>
      <c r="H64" s="36">
        <v>1</v>
      </c>
      <c r="I64" s="36">
        <v>2</v>
      </c>
      <c r="J64" s="37">
        <f t="shared" si="2"/>
        <v>1.75</v>
      </c>
      <c r="K64" s="32"/>
      <c r="L64" s="32"/>
      <c r="M64" s="38"/>
      <c r="N64" s="33"/>
      <c r="O64" s="32"/>
      <c r="P64" s="32"/>
    </row>
    <row r="65" spans="1:16" ht="15" thickBot="1" x14ac:dyDescent="0.4">
      <c r="A65" s="59" t="s">
        <v>24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</row>
    <row r="66" spans="1:16" x14ac:dyDescent="0.35">
      <c r="A66" s="15">
        <v>45055</v>
      </c>
      <c r="B66" s="16">
        <v>2</v>
      </c>
      <c r="C66" s="17" t="s">
        <v>19</v>
      </c>
      <c r="D66" s="18" t="s">
        <v>25</v>
      </c>
      <c r="E66" s="19" t="s">
        <v>21</v>
      </c>
      <c r="F66" s="20">
        <v>186</v>
      </c>
      <c r="G66" s="20">
        <v>179</v>
      </c>
      <c r="H66" s="20">
        <v>185</v>
      </c>
      <c r="I66" s="20">
        <v>196</v>
      </c>
      <c r="J66" s="21">
        <f>SUM(F66:I66)/4</f>
        <v>186.5</v>
      </c>
      <c r="K66" s="22">
        <f>(J66*2)*10000</f>
        <v>3730000</v>
      </c>
      <c r="L66" s="22">
        <f>K66*1</f>
        <v>3730000</v>
      </c>
      <c r="M66" s="23">
        <v>500000</v>
      </c>
      <c r="N66" s="40">
        <f>(J66/(J66+J68))*100</f>
        <v>97.51633986928104</v>
      </c>
      <c r="O66" s="24">
        <f>3.32*(LOG(L66)-LOG(M66))</f>
        <v>2.8974929072092612</v>
      </c>
      <c r="P66" s="24">
        <f>O66</f>
        <v>2.8974929072092612</v>
      </c>
    </row>
    <row r="67" spans="1:16" x14ac:dyDescent="0.35">
      <c r="A67" s="25"/>
      <c r="B67" s="26"/>
      <c r="C67" s="25"/>
      <c r="D67" s="25"/>
      <c r="E67" s="27" t="s">
        <v>22</v>
      </c>
      <c r="F67" s="28">
        <v>0</v>
      </c>
      <c r="G67" s="29">
        <v>0</v>
      </c>
      <c r="H67" s="29">
        <v>0</v>
      </c>
      <c r="I67" s="29">
        <v>0</v>
      </c>
      <c r="J67" s="30">
        <f>SUM(F67:I67)/4</f>
        <v>0</v>
      </c>
      <c r="K67" s="25"/>
      <c r="L67" s="25"/>
      <c r="M67" s="31"/>
      <c r="N67" s="41"/>
      <c r="O67" s="25"/>
      <c r="P67" s="25"/>
    </row>
    <row r="68" spans="1:16" ht="15" thickBot="1" x14ac:dyDescent="0.4">
      <c r="A68" s="32"/>
      <c r="B68" s="33"/>
      <c r="C68" s="32"/>
      <c r="D68" s="32"/>
      <c r="E68" s="34" t="s">
        <v>23</v>
      </c>
      <c r="F68" s="35">
        <v>6</v>
      </c>
      <c r="G68" s="36">
        <v>5</v>
      </c>
      <c r="H68" s="36">
        <v>4</v>
      </c>
      <c r="I68" s="36">
        <v>4</v>
      </c>
      <c r="J68" s="37">
        <f>SUM(F68:I68)/4</f>
        <v>4.75</v>
      </c>
      <c r="K68" s="32"/>
      <c r="L68" s="32"/>
      <c r="M68" s="38"/>
      <c r="N68" s="42"/>
      <c r="O68" s="32"/>
      <c r="P68" s="32"/>
    </row>
    <row r="69" spans="1:16" x14ac:dyDescent="0.35">
      <c r="A69" s="15">
        <f>A66+7</f>
        <v>45062</v>
      </c>
      <c r="B69" s="16">
        <f>B66+7</f>
        <v>9</v>
      </c>
      <c r="C69" s="17" t="str">
        <f>C66</f>
        <v>UM+15% FBS</v>
      </c>
      <c r="D69" s="18" t="str">
        <f>D66</f>
        <v>Mechanical</v>
      </c>
      <c r="E69" s="19" t="s">
        <v>21</v>
      </c>
      <c r="F69" s="20">
        <v>147</v>
      </c>
      <c r="G69" s="20">
        <v>178</v>
      </c>
      <c r="H69" s="20">
        <v>184</v>
      </c>
      <c r="I69" s="20">
        <v>155</v>
      </c>
      <c r="J69" s="21">
        <f t="shared" ref="J69:J74" si="3">SUM(F69:I69)/4</f>
        <v>166</v>
      </c>
      <c r="K69" s="22">
        <f>(J69*2)*10000</f>
        <v>3320000</v>
      </c>
      <c r="L69" s="22">
        <f>K69*0.5</f>
        <v>1660000</v>
      </c>
      <c r="M69" s="23">
        <v>500000</v>
      </c>
      <c r="N69" s="40">
        <f>(J69/(J69+J71))*100</f>
        <v>98.079763663220092</v>
      </c>
      <c r="O69" s="24">
        <f>3.32*(LOG(L69)-LOG(M69))</f>
        <v>1.7301784378974003</v>
      </c>
      <c r="P69" s="24">
        <f>P66+O69</f>
        <v>4.6276713451066618</v>
      </c>
    </row>
    <row r="70" spans="1:16" x14ac:dyDescent="0.35">
      <c r="A70" s="25"/>
      <c r="B70" s="26"/>
      <c r="C70" s="25"/>
      <c r="D70" s="25"/>
      <c r="E70" s="27" t="s">
        <v>22</v>
      </c>
      <c r="F70" s="28">
        <v>0</v>
      </c>
      <c r="G70" s="29">
        <v>0</v>
      </c>
      <c r="H70" s="29">
        <v>0</v>
      </c>
      <c r="I70" s="29">
        <v>0</v>
      </c>
      <c r="J70" s="30">
        <f t="shared" si="3"/>
        <v>0</v>
      </c>
      <c r="K70" s="25"/>
      <c r="L70" s="25"/>
      <c r="M70" s="31"/>
      <c r="N70" s="41"/>
      <c r="O70" s="25"/>
      <c r="P70" s="25"/>
    </row>
    <row r="71" spans="1:16" ht="15" thickBot="1" x14ac:dyDescent="0.4">
      <c r="A71" s="32"/>
      <c r="B71" s="33"/>
      <c r="C71" s="32"/>
      <c r="D71" s="32"/>
      <c r="E71" s="34" t="s">
        <v>23</v>
      </c>
      <c r="F71" s="35">
        <v>3</v>
      </c>
      <c r="G71" s="36">
        <v>4</v>
      </c>
      <c r="H71" s="36">
        <v>4</v>
      </c>
      <c r="I71" s="36">
        <v>2</v>
      </c>
      <c r="J71" s="37">
        <f t="shared" si="3"/>
        <v>3.25</v>
      </c>
      <c r="K71" s="32"/>
      <c r="L71" s="32"/>
      <c r="M71" s="38"/>
      <c r="N71" s="42"/>
      <c r="O71" s="32"/>
      <c r="P71" s="32"/>
    </row>
    <row r="72" spans="1:16" x14ac:dyDescent="0.35">
      <c r="A72" s="15">
        <f>A69+7</f>
        <v>45069</v>
      </c>
      <c r="B72" s="16">
        <f>B69+7</f>
        <v>16</v>
      </c>
      <c r="C72" s="17" t="str">
        <f>C69</f>
        <v>UM+15% FBS</v>
      </c>
      <c r="D72" s="18" t="str">
        <f>D69</f>
        <v>Mechanical</v>
      </c>
      <c r="E72" s="19" t="s">
        <v>21</v>
      </c>
      <c r="F72" s="20">
        <v>148</v>
      </c>
      <c r="G72" s="20">
        <v>114</v>
      </c>
      <c r="H72" s="20">
        <v>122</v>
      </c>
      <c r="I72" s="20">
        <v>131</v>
      </c>
      <c r="J72" s="21">
        <f t="shared" si="3"/>
        <v>128.75</v>
      </c>
      <c r="K72" s="22">
        <f>(J72*2)*10000</f>
        <v>2575000</v>
      </c>
      <c r="L72" s="22">
        <f>K72*0.5</f>
        <v>1287500</v>
      </c>
      <c r="M72" s="23">
        <v>500000</v>
      </c>
      <c r="N72" s="40">
        <f>(J72/(J72+J74))*100</f>
        <v>98.095238095238088</v>
      </c>
      <c r="O72" s="24">
        <f>3.32*(LOG(L72)-LOG(M72))</f>
        <v>1.3637804148123356</v>
      </c>
      <c r="P72" s="24">
        <f>P69+O72</f>
        <v>5.9914517599189976</v>
      </c>
    </row>
    <row r="73" spans="1:16" x14ac:dyDescent="0.35">
      <c r="A73" s="25"/>
      <c r="B73" s="26"/>
      <c r="C73" s="25"/>
      <c r="D73" s="25"/>
      <c r="E73" s="27" t="s">
        <v>22</v>
      </c>
      <c r="F73" s="28">
        <v>0</v>
      </c>
      <c r="G73" s="29">
        <v>0</v>
      </c>
      <c r="H73" s="29">
        <v>0</v>
      </c>
      <c r="I73" s="29">
        <v>0</v>
      </c>
      <c r="J73" s="30">
        <f t="shared" si="3"/>
        <v>0</v>
      </c>
      <c r="K73" s="25"/>
      <c r="L73" s="25"/>
      <c r="M73" s="31"/>
      <c r="N73" s="41"/>
      <c r="O73" s="25"/>
      <c r="P73" s="25"/>
    </row>
    <row r="74" spans="1:16" ht="15" thickBot="1" x14ac:dyDescent="0.4">
      <c r="A74" s="32"/>
      <c r="B74" s="33"/>
      <c r="C74" s="32"/>
      <c r="D74" s="32"/>
      <c r="E74" s="34" t="s">
        <v>23</v>
      </c>
      <c r="F74" s="35">
        <v>1</v>
      </c>
      <c r="G74" s="36">
        <v>3</v>
      </c>
      <c r="H74" s="36">
        <v>1</v>
      </c>
      <c r="I74" s="36">
        <v>5</v>
      </c>
      <c r="J74" s="37">
        <f t="shared" si="3"/>
        <v>2.5</v>
      </c>
      <c r="K74" s="32"/>
      <c r="L74" s="32"/>
      <c r="M74" s="38"/>
      <c r="N74" s="42"/>
      <c r="O74" s="32"/>
      <c r="P74" s="32"/>
    </row>
    <row r="75" spans="1:16" x14ac:dyDescent="0.35">
      <c r="A75" s="15">
        <f>A72+7</f>
        <v>45076</v>
      </c>
      <c r="B75" s="16">
        <f>B72+7</f>
        <v>23</v>
      </c>
      <c r="C75" s="17" t="str">
        <f>C72</f>
        <v>UM+15% FBS</v>
      </c>
      <c r="D75" s="18" t="str">
        <f>D72</f>
        <v>Mechanical</v>
      </c>
      <c r="E75" s="19" t="s">
        <v>21</v>
      </c>
      <c r="F75" s="20">
        <v>182</v>
      </c>
      <c r="G75" s="20">
        <v>168</v>
      </c>
      <c r="H75" s="20">
        <v>174</v>
      </c>
      <c r="I75" s="20">
        <v>181</v>
      </c>
      <c r="J75" s="21">
        <f t="shared" ref="J75:J92" si="4">SUM(F75:I75)/4</f>
        <v>176.25</v>
      </c>
      <c r="K75" s="22">
        <f>(J75*2)*10000</f>
        <v>3525000</v>
      </c>
      <c r="L75" s="22">
        <f>K75*0.5</f>
        <v>1762500</v>
      </c>
      <c r="M75" s="23">
        <v>500000</v>
      </c>
      <c r="N75" s="40">
        <f>(J75/(J75+J77))*100</f>
        <v>98.877980364656381</v>
      </c>
      <c r="O75" s="24">
        <f>3.32*(LOG(L75)-LOG(M75))</f>
        <v>1.8165682828070249</v>
      </c>
      <c r="P75" s="24">
        <f>P72+O75</f>
        <v>7.8080200427260227</v>
      </c>
    </row>
    <row r="76" spans="1:16" x14ac:dyDescent="0.35">
      <c r="A76" s="25"/>
      <c r="B76" s="26"/>
      <c r="C76" s="25"/>
      <c r="D76" s="25"/>
      <c r="E76" s="27" t="s">
        <v>22</v>
      </c>
      <c r="F76" s="28">
        <v>0</v>
      </c>
      <c r="G76" s="29">
        <v>0</v>
      </c>
      <c r="H76" s="29">
        <v>0</v>
      </c>
      <c r="I76" s="29">
        <v>0</v>
      </c>
      <c r="J76" s="30">
        <f t="shared" si="4"/>
        <v>0</v>
      </c>
      <c r="K76" s="25"/>
      <c r="L76" s="25"/>
      <c r="M76" s="31"/>
      <c r="N76" s="41"/>
      <c r="O76" s="25"/>
      <c r="P76" s="25"/>
    </row>
    <row r="77" spans="1:16" ht="15" thickBot="1" x14ac:dyDescent="0.4">
      <c r="A77" s="32"/>
      <c r="B77" s="33"/>
      <c r="C77" s="32"/>
      <c r="D77" s="32"/>
      <c r="E77" s="34" t="s">
        <v>23</v>
      </c>
      <c r="F77" s="35">
        <v>3</v>
      </c>
      <c r="G77" s="36">
        <v>2</v>
      </c>
      <c r="H77" s="36">
        <v>2</v>
      </c>
      <c r="I77" s="36">
        <v>1</v>
      </c>
      <c r="J77" s="37">
        <f t="shared" si="4"/>
        <v>2</v>
      </c>
      <c r="K77" s="32"/>
      <c r="L77" s="32"/>
      <c r="M77" s="38"/>
      <c r="N77" s="42"/>
      <c r="O77" s="32"/>
      <c r="P77" s="32"/>
    </row>
    <row r="78" spans="1:16" x14ac:dyDescent="0.35">
      <c r="A78" s="15">
        <f>A75+7</f>
        <v>45083</v>
      </c>
      <c r="B78" s="16">
        <f>B75+7</f>
        <v>30</v>
      </c>
      <c r="C78" s="17" t="str">
        <f>C75</f>
        <v>UM+15% FBS</v>
      </c>
      <c r="D78" s="18" t="str">
        <f>D75</f>
        <v>Mechanical</v>
      </c>
      <c r="E78" s="19" t="s">
        <v>21</v>
      </c>
      <c r="F78" s="20">
        <v>170</v>
      </c>
      <c r="G78" s="20">
        <v>182</v>
      </c>
      <c r="H78" s="20">
        <v>185</v>
      </c>
      <c r="I78" s="20">
        <v>179</v>
      </c>
      <c r="J78" s="21">
        <f t="shared" si="4"/>
        <v>179</v>
      </c>
      <c r="K78" s="22">
        <f>(J78*2)*10000</f>
        <v>3580000</v>
      </c>
      <c r="L78" s="22">
        <f>K78*0.5</f>
        <v>1790000</v>
      </c>
      <c r="M78" s="23">
        <v>500000</v>
      </c>
      <c r="N78" s="40">
        <f>(J78/(J78+J80))*100</f>
        <v>98.622589531680433</v>
      </c>
      <c r="O78" s="24">
        <f>3.32*(LOG(L78)-LOG(M78))</f>
        <v>1.8388916484576634</v>
      </c>
      <c r="P78" s="24">
        <f>P75+O78</f>
        <v>9.6469116911836856</v>
      </c>
    </row>
    <row r="79" spans="1:16" x14ac:dyDescent="0.35">
      <c r="A79" s="25"/>
      <c r="B79" s="26"/>
      <c r="C79" s="25"/>
      <c r="D79" s="25"/>
      <c r="E79" s="27" t="s">
        <v>22</v>
      </c>
      <c r="F79" s="28">
        <v>0</v>
      </c>
      <c r="G79" s="29">
        <v>0</v>
      </c>
      <c r="H79" s="29">
        <v>0</v>
      </c>
      <c r="I79" s="29">
        <v>0</v>
      </c>
      <c r="J79" s="30">
        <f t="shared" si="4"/>
        <v>0</v>
      </c>
      <c r="K79" s="25"/>
      <c r="L79" s="25"/>
      <c r="M79" s="31"/>
      <c r="N79" s="41"/>
      <c r="O79" s="25"/>
      <c r="P79" s="25"/>
    </row>
    <row r="80" spans="1:16" ht="15" thickBot="1" x14ac:dyDescent="0.4">
      <c r="A80" s="32"/>
      <c r="B80" s="33"/>
      <c r="C80" s="32"/>
      <c r="D80" s="32"/>
      <c r="E80" s="34" t="s">
        <v>23</v>
      </c>
      <c r="F80" s="35">
        <v>3</v>
      </c>
      <c r="G80" s="36">
        <v>3</v>
      </c>
      <c r="H80" s="36">
        <v>2</v>
      </c>
      <c r="I80" s="36">
        <v>2</v>
      </c>
      <c r="J80" s="37">
        <f t="shared" si="4"/>
        <v>2.5</v>
      </c>
      <c r="K80" s="32"/>
      <c r="L80" s="32"/>
      <c r="M80" s="38"/>
      <c r="N80" s="42"/>
      <c r="O80" s="32"/>
      <c r="P80" s="32"/>
    </row>
    <row r="81" spans="1:16" x14ac:dyDescent="0.35">
      <c r="A81" s="15">
        <f>A78+7</f>
        <v>45090</v>
      </c>
      <c r="B81" s="16">
        <f>B78+7</f>
        <v>37</v>
      </c>
      <c r="C81" s="17" t="str">
        <f>C78</f>
        <v>UM+15% FBS</v>
      </c>
      <c r="D81" s="18" t="str">
        <f>D78</f>
        <v>Mechanical</v>
      </c>
      <c r="E81" s="19" t="s">
        <v>21</v>
      </c>
      <c r="F81" s="20">
        <v>194</v>
      </c>
      <c r="G81" s="20">
        <v>202</v>
      </c>
      <c r="H81" s="20">
        <v>210</v>
      </c>
      <c r="I81" s="20">
        <v>197</v>
      </c>
      <c r="J81" s="21">
        <f t="shared" si="4"/>
        <v>200.75</v>
      </c>
      <c r="K81" s="22">
        <f>(J81*2)*10000</f>
        <v>4015000</v>
      </c>
      <c r="L81" s="22">
        <f>K81*0.5</f>
        <v>2007500</v>
      </c>
      <c r="M81" s="23">
        <v>500000</v>
      </c>
      <c r="N81" s="40">
        <f>(J81/(J81+J83))*100</f>
        <v>98.648648648648646</v>
      </c>
      <c r="O81" s="24">
        <f>3.32*(LOG(L81)-LOG(M81))</f>
        <v>2.0042360247208038</v>
      </c>
      <c r="P81" s="24">
        <f>P78+O81</f>
        <v>11.651147715904489</v>
      </c>
    </row>
    <row r="82" spans="1:16" x14ac:dyDescent="0.35">
      <c r="A82" s="25"/>
      <c r="B82" s="26"/>
      <c r="C82" s="25"/>
      <c r="D82" s="25"/>
      <c r="E82" s="27" t="s">
        <v>22</v>
      </c>
      <c r="F82" s="28">
        <v>0</v>
      </c>
      <c r="G82" s="29">
        <v>0</v>
      </c>
      <c r="H82" s="29">
        <v>0</v>
      </c>
      <c r="I82" s="29">
        <v>0</v>
      </c>
      <c r="J82" s="30">
        <f t="shared" si="4"/>
        <v>0</v>
      </c>
      <c r="K82" s="25"/>
      <c r="L82" s="25"/>
      <c r="M82" s="31"/>
      <c r="N82" s="41"/>
      <c r="O82" s="25"/>
      <c r="P82" s="25"/>
    </row>
    <row r="83" spans="1:16" ht="15" thickBot="1" x14ac:dyDescent="0.4">
      <c r="A83" s="32"/>
      <c r="B83" s="33"/>
      <c r="C83" s="32"/>
      <c r="D83" s="32"/>
      <c r="E83" s="34" t="s">
        <v>23</v>
      </c>
      <c r="F83" s="35">
        <v>3</v>
      </c>
      <c r="G83" s="36">
        <v>3</v>
      </c>
      <c r="H83" s="36">
        <v>2</v>
      </c>
      <c r="I83" s="36">
        <v>3</v>
      </c>
      <c r="J83" s="37">
        <f t="shared" si="4"/>
        <v>2.75</v>
      </c>
      <c r="K83" s="32"/>
      <c r="L83" s="32"/>
      <c r="M83" s="38"/>
      <c r="N83" s="42"/>
      <c r="O83" s="32"/>
      <c r="P83" s="32"/>
    </row>
    <row r="84" spans="1:16" x14ac:dyDescent="0.35">
      <c r="A84" s="15">
        <f>A81+7</f>
        <v>45097</v>
      </c>
      <c r="B84" s="16">
        <f>B81+7</f>
        <v>44</v>
      </c>
      <c r="C84" s="17" t="str">
        <f>C81</f>
        <v>UM+15% FBS</v>
      </c>
      <c r="D84" s="18" t="str">
        <f>D81</f>
        <v>Mechanical</v>
      </c>
      <c r="E84" s="19" t="s">
        <v>21</v>
      </c>
      <c r="F84" s="20">
        <v>210</v>
      </c>
      <c r="G84" s="20">
        <v>202</v>
      </c>
      <c r="H84" s="20">
        <v>198</v>
      </c>
      <c r="I84" s="20">
        <v>221</v>
      </c>
      <c r="J84" s="21">
        <f t="shared" si="4"/>
        <v>207.75</v>
      </c>
      <c r="K84" s="22">
        <f>(J84*2)*10000</f>
        <v>4155000</v>
      </c>
      <c r="L84" s="22">
        <f>K84*0.5</f>
        <v>2077500</v>
      </c>
      <c r="M84" s="23">
        <v>500000</v>
      </c>
      <c r="N84" s="40">
        <f>(J84/(J84+J86))*100</f>
        <v>98.810939357907259</v>
      </c>
      <c r="O84" s="24">
        <f>3.32*(LOG(L84)-LOG(M84))</f>
        <v>2.0536558133588301</v>
      </c>
      <c r="P84" s="24">
        <f>P81+O84</f>
        <v>13.704803529263319</v>
      </c>
    </row>
    <row r="85" spans="1:16" x14ac:dyDescent="0.35">
      <c r="A85" s="25"/>
      <c r="B85" s="26"/>
      <c r="C85" s="25"/>
      <c r="D85" s="25"/>
      <c r="E85" s="27" t="s">
        <v>22</v>
      </c>
      <c r="F85" s="28">
        <v>0</v>
      </c>
      <c r="G85" s="29">
        <v>0</v>
      </c>
      <c r="H85" s="29">
        <v>0</v>
      </c>
      <c r="I85" s="29">
        <v>0</v>
      </c>
      <c r="J85" s="30">
        <f t="shared" si="4"/>
        <v>0</v>
      </c>
      <c r="K85" s="25"/>
      <c r="L85" s="25"/>
      <c r="M85" s="31"/>
      <c r="N85" s="41"/>
      <c r="O85" s="25"/>
      <c r="P85" s="25"/>
    </row>
    <row r="86" spans="1:16" ht="15" thickBot="1" x14ac:dyDescent="0.4">
      <c r="A86" s="32"/>
      <c r="B86" s="33"/>
      <c r="C86" s="32"/>
      <c r="D86" s="32"/>
      <c r="E86" s="34" t="s">
        <v>23</v>
      </c>
      <c r="F86" s="35">
        <v>2</v>
      </c>
      <c r="G86" s="36">
        <v>3</v>
      </c>
      <c r="H86" s="36">
        <v>3</v>
      </c>
      <c r="I86" s="36">
        <v>2</v>
      </c>
      <c r="J86" s="37">
        <f t="shared" si="4"/>
        <v>2.5</v>
      </c>
      <c r="K86" s="32"/>
      <c r="L86" s="32"/>
      <c r="M86" s="38"/>
      <c r="N86" s="42"/>
      <c r="O86" s="32"/>
      <c r="P86" s="32"/>
    </row>
    <row r="87" spans="1:16" x14ac:dyDescent="0.35">
      <c r="A87" s="15">
        <f>A84+7</f>
        <v>45104</v>
      </c>
      <c r="B87" s="16">
        <f>B84+7</f>
        <v>51</v>
      </c>
      <c r="C87" s="17" t="str">
        <f>C84</f>
        <v>UM+15% FBS</v>
      </c>
      <c r="D87" s="18" t="str">
        <f>D84</f>
        <v>Mechanical</v>
      </c>
      <c r="E87" s="19" t="s">
        <v>21</v>
      </c>
      <c r="F87" s="20">
        <v>190</v>
      </c>
      <c r="G87" s="20">
        <v>205</v>
      </c>
      <c r="H87" s="20">
        <v>219</v>
      </c>
      <c r="I87" s="20">
        <v>189</v>
      </c>
      <c r="J87" s="21">
        <f t="shared" si="4"/>
        <v>200.75</v>
      </c>
      <c r="K87" s="22">
        <f>(J87*2)*10000</f>
        <v>4015000</v>
      </c>
      <c r="L87" s="22">
        <f>K87*0.5</f>
        <v>2007500</v>
      </c>
      <c r="M87" s="23">
        <v>500000</v>
      </c>
      <c r="N87" s="40">
        <f>(J87/(J87+J89))*100</f>
        <v>98.769987699876992</v>
      </c>
      <c r="O87" s="24">
        <f>3.32*(LOG(L87)-LOG(M87))</f>
        <v>2.0042360247208038</v>
      </c>
      <c r="P87" s="24">
        <f>P84+O87</f>
        <v>15.709039553984123</v>
      </c>
    </row>
    <row r="88" spans="1:16" x14ac:dyDescent="0.35">
      <c r="A88" s="25"/>
      <c r="B88" s="26"/>
      <c r="C88" s="25"/>
      <c r="D88" s="25"/>
      <c r="E88" s="27" t="s">
        <v>22</v>
      </c>
      <c r="F88" s="28">
        <v>0</v>
      </c>
      <c r="G88" s="29">
        <v>0</v>
      </c>
      <c r="H88" s="29">
        <v>0</v>
      </c>
      <c r="I88" s="29">
        <v>0</v>
      </c>
      <c r="J88" s="30">
        <f t="shared" si="4"/>
        <v>0</v>
      </c>
      <c r="K88" s="25"/>
      <c r="L88" s="25"/>
      <c r="M88" s="31"/>
      <c r="N88" s="41"/>
      <c r="O88" s="25"/>
      <c r="P88" s="25"/>
    </row>
    <row r="89" spans="1:16" ht="15" thickBot="1" x14ac:dyDescent="0.4">
      <c r="A89" s="32"/>
      <c r="B89" s="33"/>
      <c r="C89" s="32"/>
      <c r="D89" s="32"/>
      <c r="E89" s="34" t="s">
        <v>23</v>
      </c>
      <c r="F89" s="35">
        <v>2</v>
      </c>
      <c r="G89" s="36">
        <v>2</v>
      </c>
      <c r="H89" s="36">
        <v>2</v>
      </c>
      <c r="I89" s="36">
        <v>4</v>
      </c>
      <c r="J89" s="37">
        <f t="shared" si="4"/>
        <v>2.5</v>
      </c>
      <c r="K89" s="32"/>
      <c r="L89" s="32"/>
      <c r="M89" s="38"/>
      <c r="N89" s="42"/>
      <c r="O89" s="32"/>
      <c r="P89" s="32"/>
    </row>
    <row r="90" spans="1:16" x14ac:dyDescent="0.35">
      <c r="A90" s="15">
        <f>A87+7</f>
        <v>45111</v>
      </c>
      <c r="B90" s="16">
        <f>B87+7</f>
        <v>58</v>
      </c>
      <c r="C90" s="17" t="str">
        <f>C87</f>
        <v>UM+15% FBS</v>
      </c>
      <c r="D90" s="18" t="str">
        <f>D87</f>
        <v>Mechanical</v>
      </c>
      <c r="E90" s="19" t="s">
        <v>21</v>
      </c>
      <c r="F90" s="20">
        <v>183</v>
      </c>
      <c r="G90" s="20">
        <v>203</v>
      </c>
      <c r="H90" s="20">
        <v>202</v>
      </c>
      <c r="I90" s="20">
        <v>211</v>
      </c>
      <c r="J90" s="21">
        <f t="shared" si="4"/>
        <v>199.75</v>
      </c>
      <c r="K90" s="22">
        <f>(J90*2)*10000</f>
        <v>3995000</v>
      </c>
      <c r="L90" s="22">
        <f>K90*0.5</f>
        <v>1997500</v>
      </c>
      <c r="M90" s="23">
        <v>500000</v>
      </c>
      <c r="N90" s="40">
        <f>(J90/(J90+J92))*100</f>
        <v>99.008674101610907</v>
      </c>
      <c r="O90" s="24">
        <f>3.32*(LOG(L90)-LOG(M90))</f>
        <v>1.9970357217180328</v>
      </c>
      <c r="P90" s="24">
        <f>P87+O90</f>
        <v>17.706075275702155</v>
      </c>
    </row>
    <row r="91" spans="1:16" x14ac:dyDescent="0.35">
      <c r="A91" s="25"/>
      <c r="B91" s="26"/>
      <c r="C91" s="25"/>
      <c r="D91" s="25"/>
      <c r="E91" s="27" t="s">
        <v>22</v>
      </c>
      <c r="F91" s="28">
        <v>0</v>
      </c>
      <c r="G91" s="29">
        <v>0</v>
      </c>
      <c r="H91" s="29">
        <v>0</v>
      </c>
      <c r="I91" s="29">
        <v>0</v>
      </c>
      <c r="J91" s="30">
        <f t="shared" si="4"/>
        <v>0</v>
      </c>
      <c r="K91" s="25"/>
      <c r="L91" s="25"/>
      <c r="M91" s="31"/>
      <c r="N91" s="41"/>
      <c r="O91" s="25"/>
      <c r="P91" s="25"/>
    </row>
    <row r="92" spans="1:16" ht="15" thickBot="1" x14ac:dyDescent="0.4">
      <c r="A92" s="32"/>
      <c r="B92" s="33"/>
      <c r="C92" s="32"/>
      <c r="D92" s="32"/>
      <c r="E92" s="34" t="s">
        <v>23</v>
      </c>
      <c r="F92" s="35">
        <v>2</v>
      </c>
      <c r="G92" s="36">
        <v>1</v>
      </c>
      <c r="H92" s="36">
        <v>3</v>
      </c>
      <c r="I92" s="36">
        <v>2</v>
      </c>
      <c r="J92" s="37">
        <f t="shared" si="4"/>
        <v>2</v>
      </c>
      <c r="K92" s="32"/>
      <c r="L92" s="32"/>
      <c r="M92" s="38"/>
      <c r="N92" s="42"/>
      <c r="O92" s="32"/>
      <c r="P92" s="32"/>
    </row>
    <row r="93" spans="1:16" x14ac:dyDescent="0.35">
      <c r="A93" s="15">
        <f>A90+7</f>
        <v>45118</v>
      </c>
      <c r="B93" s="16">
        <f>B90+7</f>
        <v>65</v>
      </c>
      <c r="C93" s="17" t="str">
        <f>C90</f>
        <v>UM+15% FBS</v>
      </c>
      <c r="D93" s="18" t="str">
        <f>D90</f>
        <v>Mechanical</v>
      </c>
      <c r="E93" s="19" t="s">
        <v>21</v>
      </c>
      <c r="F93" s="20">
        <v>216</v>
      </c>
      <c r="G93" s="20">
        <v>196</v>
      </c>
      <c r="H93" s="20">
        <v>189</v>
      </c>
      <c r="I93" s="20">
        <v>201</v>
      </c>
      <c r="J93" s="21">
        <f>SUM(F93:I93)/4</f>
        <v>200.5</v>
      </c>
      <c r="K93" s="22">
        <f>(J93*2)*10000</f>
        <v>4010000</v>
      </c>
      <c r="L93" s="22">
        <f>K93*0.5</f>
        <v>2005000</v>
      </c>
      <c r="M93" s="23">
        <v>500000</v>
      </c>
      <c r="N93" s="40">
        <f>(J93/(J93+J95))*100</f>
        <v>98.6469864698647</v>
      </c>
      <c r="O93" s="24">
        <f>3.32*(LOG(L93)-LOG(M93))</f>
        <v>2.0024393170990047</v>
      </c>
      <c r="P93" s="24">
        <f>P90+O93</f>
        <v>19.708514592801158</v>
      </c>
    </row>
    <row r="94" spans="1:16" x14ac:dyDescent="0.35">
      <c r="A94" s="25"/>
      <c r="B94" s="26"/>
      <c r="C94" s="25"/>
      <c r="D94" s="25"/>
      <c r="E94" s="27" t="s">
        <v>22</v>
      </c>
      <c r="F94" s="28">
        <v>0</v>
      </c>
      <c r="G94" s="29">
        <v>0</v>
      </c>
      <c r="H94" s="29">
        <v>0</v>
      </c>
      <c r="I94" s="29">
        <v>0</v>
      </c>
      <c r="J94" s="30">
        <f>SUM(F94:I94)/4</f>
        <v>0</v>
      </c>
      <c r="K94" s="25"/>
      <c r="L94" s="25"/>
      <c r="M94" s="31"/>
      <c r="N94" s="41"/>
      <c r="O94" s="25"/>
      <c r="P94" s="25"/>
    </row>
    <row r="95" spans="1:16" ht="15" thickBot="1" x14ac:dyDescent="0.4">
      <c r="A95" s="32"/>
      <c r="B95" s="33"/>
      <c r="C95" s="32"/>
      <c r="D95" s="32"/>
      <c r="E95" s="34" t="s">
        <v>23</v>
      </c>
      <c r="F95" s="35">
        <v>3</v>
      </c>
      <c r="G95" s="36">
        <v>4</v>
      </c>
      <c r="H95" s="36">
        <v>3</v>
      </c>
      <c r="I95" s="36">
        <v>1</v>
      </c>
      <c r="J95" s="37">
        <f>SUM(F95:I95)/4</f>
        <v>2.75</v>
      </c>
      <c r="K95" s="32"/>
      <c r="L95" s="32"/>
      <c r="M95" s="38"/>
      <c r="N95" s="42"/>
      <c r="O95" s="32"/>
      <c r="P95" s="32"/>
    </row>
    <row r="96" spans="1:16" x14ac:dyDescent="0.35">
      <c r="A96" s="15">
        <f>A93+7</f>
        <v>45125</v>
      </c>
      <c r="B96" s="16">
        <f>B93+7</f>
        <v>72</v>
      </c>
      <c r="C96" s="17" t="str">
        <f>C93</f>
        <v>UM+15% FBS</v>
      </c>
      <c r="D96" s="18" t="str">
        <f>D93</f>
        <v>Mechanical</v>
      </c>
      <c r="E96" s="19" t="s">
        <v>21</v>
      </c>
      <c r="F96" s="20">
        <v>44</v>
      </c>
      <c r="G96" s="20">
        <v>46</v>
      </c>
      <c r="H96" s="20">
        <v>53</v>
      </c>
      <c r="I96" s="20">
        <v>51</v>
      </c>
      <c r="J96" s="21">
        <f t="shared" ref="J96:J104" si="5">SUM(F96:I96)/4</f>
        <v>48.5</v>
      </c>
      <c r="K96" s="22">
        <f>(J96*2)*10000</f>
        <v>970000</v>
      </c>
      <c r="L96" s="22">
        <f>K96*1</f>
        <v>970000</v>
      </c>
      <c r="M96" s="23">
        <v>500000</v>
      </c>
      <c r="N96" s="40">
        <f>(J96/(J96+J98))*100</f>
        <v>97.979797979797979</v>
      </c>
      <c r="O96" s="24">
        <f>3.32*(LOG(L96)-LOG(M96))</f>
        <v>0.95550174336835181</v>
      </c>
      <c r="P96" s="24">
        <f>P93+O96</f>
        <v>20.66401633616951</v>
      </c>
    </row>
    <row r="97" spans="1:16" x14ac:dyDescent="0.35">
      <c r="A97" s="25"/>
      <c r="B97" s="26"/>
      <c r="C97" s="25"/>
      <c r="D97" s="25"/>
      <c r="E97" s="27" t="s">
        <v>22</v>
      </c>
      <c r="F97" s="28">
        <v>0</v>
      </c>
      <c r="G97" s="29">
        <v>0</v>
      </c>
      <c r="H97" s="29">
        <v>0</v>
      </c>
      <c r="I97" s="29">
        <v>0</v>
      </c>
      <c r="J97" s="30">
        <f t="shared" si="5"/>
        <v>0</v>
      </c>
      <c r="K97" s="25"/>
      <c r="L97" s="25"/>
      <c r="M97" s="31"/>
      <c r="N97" s="41"/>
      <c r="O97" s="25"/>
      <c r="P97" s="25"/>
    </row>
    <row r="98" spans="1:16" ht="15" thickBot="1" x14ac:dyDescent="0.4">
      <c r="A98" s="32"/>
      <c r="B98" s="33"/>
      <c r="C98" s="32"/>
      <c r="D98" s="32"/>
      <c r="E98" s="34" t="s">
        <v>23</v>
      </c>
      <c r="F98" s="35">
        <v>1</v>
      </c>
      <c r="G98" s="36">
        <v>0</v>
      </c>
      <c r="H98" s="36">
        <v>1</v>
      </c>
      <c r="I98" s="36">
        <v>2</v>
      </c>
      <c r="J98" s="37">
        <f t="shared" si="5"/>
        <v>1</v>
      </c>
      <c r="K98" s="32"/>
      <c r="L98" s="32"/>
      <c r="M98" s="38"/>
      <c r="N98" s="42"/>
      <c r="O98" s="32"/>
      <c r="P98" s="32"/>
    </row>
    <row r="99" spans="1:16" x14ac:dyDescent="0.35">
      <c r="A99" s="15">
        <f>A96+7</f>
        <v>45132</v>
      </c>
      <c r="B99" s="16">
        <f>B96+7</f>
        <v>79</v>
      </c>
      <c r="C99" s="17" t="str">
        <f>C96</f>
        <v>UM+15% FBS</v>
      </c>
      <c r="D99" s="18" t="str">
        <f>D96</f>
        <v>Mechanical</v>
      </c>
      <c r="E99" s="19" t="s">
        <v>21</v>
      </c>
      <c r="F99" s="20">
        <v>137</v>
      </c>
      <c r="G99" s="20">
        <v>117</v>
      </c>
      <c r="H99" s="20">
        <v>142</v>
      </c>
      <c r="I99" s="20">
        <v>131</v>
      </c>
      <c r="J99" s="21">
        <f t="shared" si="5"/>
        <v>131.75</v>
      </c>
      <c r="K99" s="22">
        <f>(J99*2)*10000</f>
        <v>2635000</v>
      </c>
      <c r="L99" s="22">
        <f>K99*3</f>
        <v>7905000</v>
      </c>
      <c r="M99" s="23">
        <f>L96</f>
        <v>970000</v>
      </c>
      <c r="N99" s="40">
        <f>(J99/(J99+J101))*100</f>
        <v>97.05340699815838</v>
      </c>
      <c r="O99" s="24">
        <f>3.32*(LOG(L99)-LOG(M99))</f>
        <v>3.0249520648065817</v>
      </c>
      <c r="P99" s="24">
        <f>P96+O99</f>
        <v>23.688968400976091</v>
      </c>
    </row>
    <row r="100" spans="1:16" x14ac:dyDescent="0.35">
      <c r="A100" s="25"/>
      <c r="B100" s="26"/>
      <c r="C100" s="25"/>
      <c r="D100" s="25"/>
      <c r="E100" s="27" t="s">
        <v>22</v>
      </c>
      <c r="F100" s="28">
        <v>0</v>
      </c>
      <c r="G100" s="29">
        <v>0</v>
      </c>
      <c r="H100" s="29">
        <v>0</v>
      </c>
      <c r="I100" s="29">
        <v>0</v>
      </c>
      <c r="J100" s="30">
        <f t="shared" si="5"/>
        <v>0</v>
      </c>
      <c r="K100" s="25"/>
      <c r="L100" s="25"/>
      <c r="M100" s="31"/>
      <c r="N100" s="41"/>
      <c r="O100" s="25"/>
      <c r="P100" s="25"/>
    </row>
    <row r="101" spans="1:16" ht="15" thickBot="1" x14ac:dyDescent="0.4">
      <c r="A101" s="32"/>
      <c r="B101" s="33"/>
      <c r="C101" s="32"/>
      <c r="D101" s="32"/>
      <c r="E101" s="34" t="s">
        <v>23</v>
      </c>
      <c r="F101" s="35">
        <v>3</v>
      </c>
      <c r="G101" s="36">
        <v>5</v>
      </c>
      <c r="H101" s="36">
        <v>4</v>
      </c>
      <c r="I101" s="36">
        <v>4</v>
      </c>
      <c r="J101" s="37">
        <f t="shared" si="5"/>
        <v>4</v>
      </c>
      <c r="K101" s="32"/>
      <c r="L101" s="32"/>
      <c r="M101" s="38"/>
      <c r="N101" s="42"/>
      <c r="O101" s="32"/>
      <c r="P101" s="32"/>
    </row>
    <row r="102" spans="1:16" x14ac:dyDescent="0.35">
      <c r="A102" s="15">
        <f>A99+7</f>
        <v>45139</v>
      </c>
      <c r="B102" s="16">
        <f>B99+7</f>
        <v>86</v>
      </c>
      <c r="C102" s="17" t="s">
        <v>19</v>
      </c>
      <c r="D102" s="18" t="str">
        <f>D99</f>
        <v>Mechanical</v>
      </c>
      <c r="E102" s="19" t="s">
        <v>21</v>
      </c>
      <c r="F102" s="20">
        <v>86</v>
      </c>
      <c r="G102" s="20">
        <v>123</v>
      </c>
      <c r="H102" s="20">
        <v>118</v>
      </c>
      <c r="I102" s="20">
        <v>113</v>
      </c>
      <c r="J102" s="21">
        <f t="shared" si="5"/>
        <v>110</v>
      </c>
      <c r="K102" s="22">
        <f>(J102*2)*10000</f>
        <v>2200000</v>
      </c>
      <c r="L102" s="22">
        <f>K102*5</f>
        <v>11000000</v>
      </c>
      <c r="M102" s="23">
        <v>3000000</v>
      </c>
      <c r="N102" s="40">
        <f>(J102/(J102+J104))*100</f>
        <v>98.214285714285708</v>
      </c>
      <c r="O102" s="24">
        <f>3.32*(LOG(L102)-LOG(M102))</f>
        <v>1.8733811490560284</v>
      </c>
      <c r="P102" s="24">
        <f>P99+O102</f>
        <v>25.562349550032121</v>
      </c>
    </row>
    <row r="103" spans="1:16" x14ac:dyDescent="0.35">
      <c r="A103" s="25"/>
      <c r="B103" s="26"/>
      <c r="C103" s="25"/>
      <c r="D103" s="25"/>
      <c r="E103" s="27" t="s">
        <v>22</v>
      </c>
      <c r="F103" s="28">
        <v>0</v>
      </c>
      <c r="G103" s="29">
        <v>0</v>
      </c>
      <c r="H103" s="29">
        <v>0</v>
      </c>
      <c r="I103" s="29">
        <v>0</v>
      </c>
      <c r="J103" s="30">
        <f t="shared" si="5"/>
        <v>0</v>
      </c>
      <c r="K103" s="25"/>
      <c r="L103" s="25"/>
      <c r="M103" s="31"/>
      <c r="N103" s="41"/>
      <c r="O103" s="25"/>
      <c r="P103" s="25"/>
    </row>
    <row r="104" spans="1:16" ht="15" thickBot="1" x14ac:dyDescent="0.4">
      <c r="A104" s="32"/>
      <c r="B104" s="33"/>
      <c r="C104" s="32"/>
      <c r="D104" s="32"/>
      <c r="E104" s="34" t="s">
        <v>23</v>
      </c>
      <c r="F104" s="35">
        <v>1</v>
      </c>
      <c r="G104" s="36">
        <v>2</v>
      </c>
      <c r="H104" s="36">
        <v>3</v>
      </c>
      <c r="I104" s="36">
        <v>2</v>
      </c>
      <c r="J104" s="37">
        <f t="shared" si="5"/>
        <v>2</v>
      </c>
      <c r="K104" s="32"/>
      <c r="L104" s="32"/>
      <c r="M104" s="38"/>
      <c r="N104" s="42"/>
      <c r="O104" s="32"/>
      <c r="P104" s="32"/>
    </row>
    <row r="105" spans="1:16" x14ac:dyDescent="0.35">
      <c r="A105" s="15">
        <f>A102+7</f>
        <v>45146</v>
      </c>
      <c r="B105" s="16">
        <f>B102+7</f>
        <v>93</v>
      </c>
      <c r="C105" s="17" t="str">
        <f>C102</f>
        <v>UM+15% FBS</v>
      </c>
      <c r="D105" s="18" t="str">
        <f>D102</f>
        <v>Mechanical</v>
      </c>
      <c r="E105" s="19" t="s">
        <v>21</v>
      </c>
      <c r="F105" s="20">
        <v>70</v>
      </c>
      <c r="G105" s="20">
        <v>64</v>
      </c>
      <c r="H105" s="20">
        <v>82</v>
      </c>
      <c r="I105" s="20">
        <v>82</v>
      </c>
      <c r="J105" s="21">
        <f t="shared" ref="J105:J113" si="6">SUM(F105:I105)/4</f>
        <v>74.5</v>
      </c>
      <c r="K105" s="22">
        <f t="shared" ref="K105:K111" si="7">(J105*2)*10000</f>
        <v>1490000</v>
      </c>
      <c r="L105" s="22">
        <f>K105*5</f>
        <v>7450000</v>
      </c>
      <c r="M105" s="23">
        <v>3000000</v>
      </c>
      <c r="N105" s="40">
        <f>(J105/(J105+J107))*100</f>
        <v>94.904458598726109</v>
      </c>
      <c r="O105" s="24">
        <f>3.32*(LOG(L105)-LOG(M105))</f>
        <v>1.311516259855052</v>
      </c>
      <c r="P105" s="24">
        <f t="shared" ref="P105:P111" si="8">P102+O105</f>
        <v>26.873865809887171</v>
      </c>
    </row>
    <row r="106" spans="1:16" x14ac:dyDescent="0.35">
      <c r="A106" s="25"/>
      <c r="B106" s="26"/>
      <c r="C106" s="25"/>
      <c r="D106" s="25"/>
      <c r="E106" s="27" t="s">
        <v>22</v>
      </c>
      <c r="F106" s="28">
        <v>0</v>
      </c>
      <c r="G106" s="29">
        <v>0</v>
      </c>
      <c r="H106" s="29">
        <v>0</v>
      </c>
      <c r="I106" s="29">
        <v>0</v>
      </c>
      <c r="J106" s="30">
        <f t="shared" si="6"/>
        <v>0</v>
      </c>
      <c r="K106" s="25"/>
      <c r="L106" s="25"/>
      <c r="M106" s="31"/>
      <c r="N106" s="41"/>
      <c r="O106" s="25"/>
      <c r="P106" s="25"/>
    </row>
    <row r="107" spans="1:16" ht="15" thickBot="1" x14ac:dyDescent="0.4">
      <c r="A107" s="32"/>
      <c r="B107" s="33"/>
      <c r="C107" s="32"/>
      <c r="D107" s="32"/>
      <c r="E107" s="34" t="s">
        <v>23</v>
      </c>
      <c r="F107" s="35">
        <v>4</v>
      </c>
      <c r="G107" s="36">
        <v>3</v>
      </c>
      <c r="H107" s="36">
        <v>4</v>
      </c>
      <c r="I107" s="36">
        <v>5</v>
      </c>
      <c r="J107" s="37">
        <f t="shared" si="6"/>
        <v>4</v>
      </c>
      <c r="K107" s="32"/>
      <c r="L107" s="32"/>
      <c r="M107" s="38"/>
      <c r="N107" s="42"/>
      <c r="O107" s="32"/>
      <c r="P107" s="32"/>
    </row>
    <row r="108" spans="1:16" x14ac:dyDescent="0.35">
      <c r="A108" s="15">
        <f>A105+7</f>
        <v>45153</v>
      </c>
      <c r="B108" s="16">
        <f>B105+7</f>
        <v>100</v>
      </c>
      <c r="C108" s="17" t="str">
        <f>C105</f>
        <v>UM+15% FBS</v>
      </c>
      <c r="D108" s="18" t="str">
        <f>D105</f>
        <v>Mechanical</v>
      </c>
      <c r="E108" s="19" t="s">
        <v>21</v>
      </c>
      <c r="F108" s="20">
        <v>68</v>
      </c>
      <c r="G108" s="20">
        <v>83</v>
      </c>
      <c r="H108" s="20">
        <v>72</v>
      </c>
      <c r="I108" s="20">
        <v>79</v>
      </c>
      <c r="J108" s="21">
        <f t="shared" si="6"/>
        <v>75.5</v>
      </c>
      <c r="K108" s="22">
        <f t="shared" si="7"/>
        <v>1510000</v>
      </c>
      <c r="L108" s="22">
        <f>K108*5</f>
        <v>7550000</v>
      </c>
      <c r="M108" s="23">
        <v>3000000</v>
      </c>
      <c r="N108" s="40">
        <f>(J108/(J108+J110))*100</f>
        <v>94.670846394984338</v>
      </c>
      <c r="O108" s="24">
        <f>3.32*(LOG(L108)-LOG(M108))</f>
        <v>1.3307413137396258</v>
      </c>
      <c r="P108" s="24">
        <f t="shared" si="8"/>
        <v>28.204607123626797</v>
      </c>
    </row>
    <row r="109" spans="1:16" x14ac:dyDescent="0.35">
      <c r="A109" s="25"/>
      <c r="B109" s="26"/>
      <c r="C109" s="25"/>
      <c r="D109" s="25"/>
      <c r="E109" s="27" t="s">
        <v>22</v>
      </c>
      <c r="F109" s="28">
        <v>0</v>
      </c>
      <c r="G109" s="29">
        <v>0</v>
      </c>
      <c r="H109" s="29">
        <v>0</v>
      </c>
      <c r="I109" s="29">
        <v>0</v>
      </c>
      <c r="J109" s="30">
        <f t="shared" si="6"/>
        <v>0</v>
      </c>
      <c r="K109" s="25"/>
      <c r="L109" s="25"/>
      <c r="M109" s="31"/>
      <c r="N109" s="41"/>
      <c r="O109" s="25"/>
      <c r="P109" s="25"/>
    </row>
    <row r="110" spans="1:16" ht="15" thickBot="1" x14ac:dyDescent="0.4">
      <c r="A110" s="32"/>
      <c r="B110" s="33"/>
      <c r="C110" s="32"/>
      <c r="D110" s="32"/>
      <c r="E110" s="34" t="s">
        <v>23</v>
      </c>
      <c r="F110" s="35">
        <v>4</v>
      </c>
      <c r="G110" s="36">
        <v>4</v>
      </c>
      <c r="H110" s="36">
        <v>6</v>
      </c>
      <c r="I110" s="36">
        <v>3</v>
      </c>
      <c r="J110" s="37">
        <f t="shared" si="6"/>
        <v>4.25</v>
      </c>
      <c r="K110" s="32"/>
      <c r="L110" s="32"/>
      <c r="M110" s="38"/>
      <c r="N110" s="42"/>
      <c r="O110" s="32"/>
      <c r="P110" s="32"/>
    </row>
    <row r="111" spans="1:16" x14ac:dyDescent="0.35">
      <c r="A111" s="15">
        <f>A108+7</f>
        <v>45160</v>
      </c>
      <c r="B111" s="16">
        <f>B108+7</f>
        <v>107</v>
      </c>
      <c r="C111" s="17" t="str">
        <f>C108</f>
        <v>UM+15% FBS</v>
      </c>
      <c r="D111" s="18" t="str">
        <f>D108</f>
        <v>Mechanical</v>
      </c>
      <c r="E111" s="19" t="s">
        <v>21</v>
      </c>
      <c r="F111" s="20">
        <v>57</v>
      </c>
      <c r="G111" s="20">
        <v>82</v>
      </c>
      <c r="H111" s="20">
        <v>79</v>
      </c>
      <c r="I111" s="20">
        <v>84</v>
      </c>
      <c r="J111" s="21">
        <f t="shared" si="6"/>
        <v>75.5</v>
      </c>
      <c r="K111" s="22">
        <f t="shared" si="7"/>
        <v>1510000</v>
      </c>
      <c r="L111" s="22">
        <f>K111*5</f>
        <v>7550000</v>
      </c>
      <c r="M111" s="23">
        <v>3000000</v>
      </c>
      <c r="N111" s="40">
        <f>(J111/(J111+J113))*100</f>
        <v>84.831460674157299</v>
      </c>
      <c r="O111" s="24">
        <f>3.32*(LOG(L111)-LOG(M111))</f>
        <v>1.3307413137396258</v>
      </c>
      <c r="P111" s="24">
        <f t="shared" si="8"/>
        <v>29.535348437366423</v>
      </c>
    </row>
    <row r="112" spans="1:16" x14ac:dyDescent="0.35">
      <c r="A112" s="25"/>
      <c r="B112" s="26"/>
      <c r="C112" s="25"/>
      <c r="D112" s="25"/>
      <c r="E112" s="27" t="s">
        <v>22</v>
      </c>
      <c r="F112" s="28">
        <v>0</v>
      </c>
      <c r="G112" s="29">
        <v>0</v>
      </c>
      <c r="H112" s="29">
        <v>0</v>
      </c>
      <c r="I112" s="29">
        <v>0</v>
      </c>
      <c r="J112" s="30">
        <f t="shared" si="6"/>
        <v>0</v>
      </c>
      <c r="K112" s="25"/>
      <c r="L112" s="25"/>
      <c r="M112" s="31"/>
      <c r="N112" s="41"/>
      <c r="O112" s="25"/>
      <c r="P112" s="25"/>
    </row>
    <row r="113" spans="1:16" ht="15" thickBot="1" x14ac:dyDescent="0.4">
      <c r="A113" s="32"/>
      <c r="B113" s="33"/>
      <c r="C113" s="32"/>
      <c r="D113" s="32"/>
      <c r="E113" s="34" t="s">
        <v>23</v>
      </c>
      <c r="F113" s="35">
        <v>18</v>
      </c>
      <c r="G113" s="36">
        <v>13</v>
      </c>
      <c r="H113" s="36">
        <v>10</v>
      </c>
      <c r="I113" s="36">
        <v>13</v>
      </c>
      <c r="J113" s="37">
        <f t="shared" si="6"/>
        <v>13.5</v>
      </c>
      <c r="K113" s="32"/>
      <c r="L113" s="32"/>
      <c r="M113" s="38"/>
      <c r="N113" s="42"/>
      <c r="O113" s="32"/>
      <c r="P113" s="32"/>
    </row>
    <row r="114" spans="1:16" x14ac:dyDescent="0.35">
      <c r="A114" s="15">
        <f>A111+7</f>
        <v>45167</v>
      </c>
      <c r="B114" s="16">
        <f>B111+7</f>
        <v>114</v>
      </c>
      <c r="C114" s="17" t="str">
        <f>C111</f>
        <v>UM+15% FBS</v>
      </c>
      <c r="D114" s="18" t="str">
        <f>D111</f>
        <v>Mechanical</v>
      </c>
      <c r="E114" s="19" t="s">
        <v>21</v>
      </c>
      <c r="F114" s="20">
        <v>51</v>
      </c>
      <c r="G114" s="20">
        <v>56</v>
      </c>
      <c r="H114" s="20">
        <v>48</v>
      </c>
      <c r="I114" s="20">
        <v>46</v>
      </c>
      <c r="J114" s="21">
        <f>SUM(F114:I114)/4</f>
        <v>50.25</v>
      </c>
      <c r="K114" s="22">
        <f>(J114*2)*10000</f>
        <v>1005000</v>
      </c>
      <c r="L114" s="22">
        <f>K114*5</f>
        <v>5025000</v>
      </c>
      <c r="M114" s="23">
        <v>3000000</v>
      </c>
      <c r="N114" s="40">
        <f>(J114/(J114+J116))*100</f>
        <v>87.012987012987011</v>
      </c>
      <c r="O114" s="24">
        <f>3.32*(LOG(L114)-LOG(M114))</f>
        <v>0.74372917375790681</v>
      </c>
      <c r="P114" s="24">
        <f>P111+O114</f>
        <v>30.279077611124329</v>
      </c>
    </row>
    <row r="115" spans="1:16" x14ac:dyDescent="0.35">
      <c r="A115" s="25"/>
      <c r="B115" s="26"/>
      <c r="C115" s="25"/>
      <c r="D115" s="25"/>
      <c r="E115" s="27" t="s">
        <v>22</v>
      </c>
      <c r="F115" s="28">
        <v>0</v>
      </c>
      <c r="G115" s="29">
        <v>0</v>
      </c>
      <c r="H115" s="29">
        <v>0</v>
      </c>
      <c r="I115" s="29">
        <v>0</v>
      </c>
      <c r="J115" s="30">
        <f>SUM(F115:I115)/4</f>
        <v>0</v>
      </c>
      <c r="K115" s="25"/>
      <c r="L115" s="25"/>
      <c r="M115" s="31"/>
      <c r="N115" s="41"/>
      <c r="O115" s="25"/>
      <c r="P115" s="25"/>
    </row>
    <row r="116" spans="1:16" ht="15" thickBot="1" x14ac:dyDescent="0.4">
      <c r="A116" s="32"/>
      <c r="B116" s="33"/>
      <c r="C116" s="32"/>
      <c r="D116" s="32"/>
      <c r="E116" s="34" t="s">
        <v>23</v>
      </c>
      <c r="F116" s="35">
        <v>8</v>
      </c>
      <c r="G116" s="36">
        <v>8</v>
      </c>
      <c r="H116" s="36">
        <v>5</v>
      </c>
      <c r="I116" s="36">
        <v>9</v>
      </c>
      <c r="J116" s="37">
        <f>SUM(F116:I116)/4</f>
        <v>7.5</v>
      </c>
      <c r="K116" s="32"/>
      <c r="L116" s="32"/>
      <c r="M116" s="38"/>
      <c r="N116" s="42"/>
      <c r="O116" s="32"/>
      <c r="P116" s="32"/>
    </row>
    <row r="117" spans="1:16" x14ac:dyDescent="0.35">
      <c r="A117" s="15">
        <f>A114+7</f>
        <v>45174</v>
      </c>
      <c r="B117" s="16">
        <f>B114+7</f>
        <v>121</v>
      </c>
      <c r="C117" s="17" t="str">
        <f>C114</f>
        <v>UM+15% FBS</v>
      </c>
      <c r="D117" s="18" t="str">
        <f>D114</f>
        <v>Mechanical</v>
      </c>
      <c r="E117" s="19" t="s">
        <v>21</v>
      </c>
      <c r="F117" s="20">
        <v>47</v>
      </c>
      <c r="G117" s="20">
        <v>66</v>
      </c>
      <c r="H117" s="20">
        <v>76</v>
      </c>
      <c r="I117" s="20">
        <v>78</v>
      </c>
      <c r="J117" s="21">
        <f t="shared" ref="J117:J122" si="9">SUM(F117:I117)/4</f>
        <v>66.75</v>
      </c>
      <c r="K117" s="22">
        <f>(J117*2)*10000</f>
        <v>1335000</v>
      </c>
      <c r="L117" s="22">
        <f>K117*5</f>
        <v>6675000</v>
      </c>
      <c r="M117" s="23">
        <v>3000000</v>
      </c>
      <c r="N117" s="40">
        <f>(J117/(J117+J119))*100</f>
        <v>92.068965517241381</v>
      </c>
      <c r="O117" s="24">
        <f>3.32*(LOG(L117)-LOG(M117))</f>
        <v>1.1531356508522734</v>
      </c>
      <c r="P117" s="24">
        <f>P114+O117</f>
        <v>31.432213261976603</v>
      </c>
    </row>
    <row r="118" spans="1:16" x14ac:dyDescent="0.35">
      <c r="A118" s="25"/>
      <c r="B118" s="26"/>
      <c r="C118" s="25"/>
      <c r="D118" s="25"/>
      <c r="E118" s="27" t="s">
        <v>22</v>
      </c>
      <c r="F118" s="28">
        <v>0</v>
      </c>
      <c r="G118" s="29">
        <v>0</v>
      </c>
      <c r="H118" s="29">
        <v>0</v>
      </c>
      <c r="I118" s="29">
        <v>0</v>
      </c>
      <c r="J118" s="30">
        <f t="shared" si="9"/>
        <v>0</v>
      </c>
      <c r="K118" s="25"/>
      <c r="L118" s="25"/>
      <c r="M118" s="31"/>
      <c r="N118" s="41"/>
      <c r="O118" s="25"/>
      <c r="P118" s="25"/>
    </row>
    <row r="119" spans="1:16" ht="15" thickBot="1" x14ac:dyDescent="0.4">
      <c r="A119" s="32"/>
      <c r="B119" s="33"/>
      <c r="C119" s="32"/>
      <c r="D119" s="32"/>
      <c r="E119" s="34" t="s">
        <v>23</v>
      </c>
      <c r="F119" s="35">
        <v>6</v>
      </c>
      <c r="G119" s="36">
        <v>5</v>
      </c>
      <c r="H119" s="36">
        <v>4</v>
      </c>
      <c r="I119" s="36">
        <v>8</v>
      </c>
      <c r="J119" s="37">
        <f t="shared" si="9"/>
        <v>5.75</v>
      </c>
      <c r="K119" s="32"/>
      <c r="L119" s="32"/>
      <c r="M119" s="38"/>
      <c r="N119" s="42"/>
      <c r="O119" s="32"/>
      <c r="P119" s="32"/>
    </row>
    <row r="120" spans="1:16" x14ac:dyDescent="0.35">
      <c r="A120" s="15">
        <f>A117+7</f>
        <v>45181</v>
      </c>
      <c r="B120" s="16">
        <f>B117+7</f>
        <v>128</v>
      </c>
      <c r="C120" s="17" t="str">
        <f>C117</f>
        <v>UM+15% FBS</v>
      </c>
      <c r="D120" s="18" t="str">
        <f>D117</f>
        <v>Mechanical</v>
      </c>
      <c r="E120" s="19" t="s">
        <v>21</v>
      </c>
      <c r="F120" s="20">
        <v>29</v>
      </c>
      <c r="G120" s="20">
        <v>31</v>
      </c>
      <c r="H120" s="20">
        <v>25</v>
      </c>
      <c r="I120" s="20">
        <v>30</v>
      </c>
      <c r="J120" s="21">
        <f t="shared" si="9"/>
        <v>28.75</v>
      </c>
      <c r="K120" s="22">
        <f>(J120*2)*10000</f>
        <v>575000</v>
      </c>
      <c r="L120" s="22">
        <f>K120*5</f>
        <v>2875000</v>
      </c>
      <c r="M120" s="23">
        <v>3000000</v>
      </c>
      <c r="N120" s="40">
        <f>(J120/(J120+J122))*100</f>
        <v>63.186813186813183</v>
      </c>
      <c r="O120" s="24">
        <v>0</v>
      </c>
      <c r="P120" s="24">
        <f>P117+O120</f>
        <v>31.432213261976603</v>
      </c>
    </row>
    <row r="121" spans="1:16" x14ac:dyDescent="0.35">
      <c r="A121" s="25"/>
      <c r="B121" s="26"/>
      <c r="C121" s="25"/>
      <c r="D121" s="25"/>
      <c r="E121" s="27" t="s">
        <v>22</v>
      </c>
      <c r="F121" s="28">
        <v>0</v>
      </c>
      <c r="G121" s="29">
        <v>0</v>
      </c>
      <c r="H121" s="29">
        <v>0</v>
      </c>
      <c r="I121" s="29">
        <v>0</v>
      </c>
      <c r="J121" s="30">
        <f t="shared" si="9"/>
        <v>0</v>
      </c>
      <c r="K121" s="25"/>
      <c r="L121" s="25"/>
      <c r="M121" s="31"/>
      <c r="N121" s="41"/>
      <c r="O121" s="25"/>
      <c r="P121" s="25"/>
    </row>
    <row r="122" spans="1:16" ht="15" thickBot="1" x14ac:dyDescent="0.4">
      <c r="A122" s="32"/>
      <c r="B122" s="33"/>
      <c r="C122" s="32"/>
      <c r="D122" s="32"/>
      <c r="E122" s="34" t="s">
        <v>23</v>
      </c>
      <c r="F122" s="35">
        <v>17</v>
      </c>
      <c r="G122" s="36">
        <v>22</v>
      </c>
      <c r="H122" s="36">
        <v>15</v>
      </c>
      <c r="I122" s="36">
        <v>13</v>
      </c>
      <c r="J122" s="37">
        <f t="shared" si="9"/>
        <v>16.75</v>
      </c>
      <c r="K122" s="32"/>
      <c r="L122" s="32"/>
      <c r="M122" s="38"/>
      <c r="N122" s="42"/>
      <c r="O122" s="32"/>
      <c r="P122" s="32"/>
    </row>
    <row r="123" spans="1:16" x14ac:dyDescent="0.35">
      <c r="A123" s="15">
        <f>A120+7</f>
        <v>45188</v>
      </c>
      <c r="B123" s="16">
        <f>B120+7</f>
        <v>135</v>
      </c>
      <c r="C123" s="48" t="str">
        <f>C120</f>
        <v>UM+15% FBS</v>
      </c>
      <c r="D123" s="18" t="str">
        <f>D120</f>
        <v>Mechanical</v>
      </c>
      <c r="E123" s="19" t="s">
        <v>21</v>
      </c>
      <c r="F123" s="20">
        <v>34</v>
      </c>
      <c r="G123" s="20">
        <v>31</v>
      </c>
      <c r="H123" s="20">
        <v>39</v>
      </c>
      <c r="I123" s="20">
        <v>29</v>
      </c>
      <c r="J123" s="21">
        <f t="shared" ref="J123:J125" si="10">SUM(F123:I123)/4</f>
        <v>33.25</v>
      </c>
      <c r="K123" s="22">
        <f>(J123*2)*10000</f>
        <v>665000</v>
      </c>
      <c r="L123" s="22">
        <f>K123*5</f>
        <v>3325000</v>
      </c>
      <c r="M123" s="23">
        <f>L120</f>
        <v>2875000</v>
      </c>
      <c r="N123" s="40">
        <f>(J123/(J123+J125))*100</f>
        <v>78.235294117647058</v>
      </c>
      <c r="O123" s="24">
        <f>3.32*(LOG(L123)-LOG(M123))</f>
        <v>0.20967061803673359</v>
      </c>
      <c r="P123" s="24">
        <f>P120+O123</f>
        <v>31.641883880013335</v>
      </c>
    </row>
    <row r="124" spans="1:16" x14ac:dyDescent="0.35">
      <c r="A124" s="25"/>
      <c r="B124" s="26"/>
      <c r="C124" s="25"/>
      <c r="D124" s="25"/>
      <c r="E124" s="27" t="s">
        <v>22</v>
      </c>
      <c r="F124" s="28">
        <v>0</v>
      </c>
      <c r="G124" s="29">
        <v>0</v>
      </c>
      <c r="H124" s="29">
        <v>0</v>
      </c>
      <c r="I124" s="29">
        <v>0</v>
      </c>
      <c r="J124" s="30">
        <f t="shared" si="10"/>
        <v>0</v>
      </c>
      <c r="K124" s="25"/>
      <c r="L124" s="25"/>
      <c r="M124" s="31"/>
      <c r="N124" s="26"/>
      <c r="O124" s="25"/>
      <c r="P124" s="25"/>
    </row>
    <row r="125" spans="1:16" ht="15" thickBot="1" x14ac:dyDescent="0.4">
      <c r="A125" s="32"/>
      <c r="B125" s="33"/>
      <c r="C125" s="32"/>
      <c r="D125" s="32"/>
      <c r="E125" s="34" t="s">
        <v>23</v>
      </c>
      <c r="F125" s="35">
        <v>10</v>
      </c>
      <c r="G125" s="36">
        <v>9</v>
      </c>
      <c r="H125" s="36">
        <v>5</v>
      </c>
      <c r="I125" s="36">
        <v>13</v>
      </c>
      <c r="J125" s="37">
        <f t="shared" si="10"/>
        <v>9.25</v>
      </c>
      <c r="K125" s="32"/>
      <c r="L125" s="32"/>
      <c r="M125" s="38"/>
      <c r="N125" s="33"/>
      <c r="O125" s="32"/>
      <c r="P125" s="32"/>
    </row>
    <row r="126" spans="1:16" ht="15" thickBot="1" x14ac:dyDescent="0.4">
      <c r="A126" s="50" t="s">
        <v>26</v>
      </c>
      <c r="B126" s="51"/>
      <c r="C126" s="52"/>
      <c r="D126" s="53"/>
      <c r="E126" s="52"/>
      <c r="F126" s="54"/>
      <c r="G126" s="55"/>
      <c r="H126" s="55"/>
      <c r="I126" s="56"/>
      <c r="J126" s="52"/>
      <c r="K126" s="52"/>
      <c r="L126" s="52"/>
      <c r="M126" s="52"/>
      <c r="N126" s="52"/>
      <c r="O126" s="52"/>
      <c r="P126" s="53"/>
    </row>
    <row r="127" spans="1:16" x14ac:dyDescent="0.35">
      <c r="A127" s="15">
        <v>45006</v>
      </c>
      <c r="B127" s="16">
        <v>6</v>
      </c>
      <c r="C127" s="17" t="s">
        <v>19</v>
      </c>
      <c r="D127" s="18" t="s">
        <v>20</v>
      </c>
      <c r="E127" s="19" t="s">
        <v>21</v>
      </c>
      <c r="F127" s="20">
        <v>102</v>
      </c>
      <c r="G127" s="20">
        <v>106</v>
      </c>
      <c r="H127" s="20">
        <v>110</v>
      </c>
      <c r="I127" s="20">
        <v>109</v>
      </c>
      <c r="J127" s="21">
        <f t="shared" ref="J127:J132" si="11">SUM(F127:I127)/4</f>
        <v>106.75</v>
      </c>
      <c r="K127" s="22">
        <f>(J127*2)*10000</f>
        <v>2135000</v>
      </c>
      <c r="L127" s="22">
        <f>K127*0.5</f>
        <v>1067500</v>
      </c>
      <c r="M127" s="23">
        <v>500000</v>
      </c>
      <c r="N127" s="40">
        <f>(J127/(J127+J129))*100</f>
        <v>98.160919540229884</v>
      </c>
      <c r="O127" s="24">
        <f>3.32*(LOG(L127)-LOG(M127))</f>
        <v>1.093600959478662</v>
      </c>
      <c r="P127" s="24">
        <f>O127</f>
        <v>1.093600959478662</v>
      </c>
    </row>
    <row r="128" spans="1:16" x14ac:dyDescent="0.35">
      <c r="A128" s="25"/>
      <c r="B128" s="26"/>
      <c r="C128" s="25"/>
      <c r="D128" s="25"/>
      <c r="E128" s="27" t="s">
        <v>22</v>
      </c>
      <c r="F128" s="28">
        <v>0</v>
      </c>
      <c r="G128" s="29">
        <v>0</v>
      </c>
      <c r="H128" s="29">
        <v>0</v>
      </c>
      <c r="I128" s="29">
        <v>0</v>
      </c>
      <c r="J128" s="30">
        <f t="shared" si="11"/>
        <v>0</v>
      </c>
      <c r="K128" s="25"/>
      <c r="L128" s="25"/>
      <c r="M128" s="31"/>
      <c r="N128" s="41"/>
      <c r="O128" s="25"/>
      <c r="P128" s="25"/>
    </row>
    <row r="129" spans="1:16" ht="15" thickBot="1" x14ac:dyDescent="0.4">
      <c r="A129" s="32"/>
      <c r="B129" s="33"/>
      <c r="C129" s="32"/>
      <c r="D129" s="32"/>
      <c r="E129" s="34" t="s">
        <v>23</v>
      </c>
      <c r="F129" s="35">
        <v>1</v>
      </c>
      <c r="G129" s="36">
        <v>3</v>
      </c>
      <c r="H129" s="36">
        <v>2</v>
      </c>
      <c r="I129" s="36">
        <v>2</v>
      </c>
      <c r="J129" s="37">
        <f t="shared" si="11"/>
        <v>2</v>
      </c>
      <c r="K129" s="32"/>
      <c r="L129" s="32"/>
      <c r="M129" s="38"/>
      <c r="N129" s="42"/>
      <c r="O129" s="32"/>
      <c r="P129" s="32"/>
    </row>
    <row r="130" spans="1:16" x14ac:dyDescent="0.35">
      <c r="A130" s="15">
        <f>A127+7</f>
        <v>45013</v>
      </c>
      <c r="B130" s="16">
        <f>B127+7</f>
        <v>13</v>
      </c>
      <c r="C130" s="17" t="str">
        <f>C127</f>
        <v>UM+15% FBS</v>
      </c>
      <c r="D130" s="18" t="s">
        <v>20</v>
      </c>
      <c r="E130" s="19" t="s">
        <v>21</v>
      </c>
      <c r="F130" s="20">
        <v>219</v>
      </c>
      <c r="G130" s="20">
        <v>222</v>
      </c>
      <c r="H130" s="20">
        <v>206</v>
      </c>
      <c r="I130" s="20">
        <v>215</v>
      </c>
      <c r="J130" s="21">
        <f t="shared" si="11"/>
        <v>215.5</v>
      </c>
      <c r="K130" s="22">
        <f>(J130*2)*10000</f>
        <v>4310000</v>
      </c>
      <c r="L130" s="22">
        <f>K130*0.5</f>
        <v>2155000</v>
      </c>
      <c r="M130" s="23">
        <v>1080000</v>
      </c>
      <c r="N130" s="40">
        <f>(J130/(J130+J132))*100</f>
        <v>98.853211009174316</v>
      </c>
      <c r="O130" s="24">
        <f>3.32*(LOG(L130)-LOG(M130))</f>
        <v>0.99607808311253876</v>
      </c>
      <c r="P130" s="24">
        <f>P127+O130</f>
        <v>2.0896790425912006</v>
      </c>
    </row>
    <row r="131" spans="1:16" x14ac:dyDescent="0.35">
      <c r="A131" s="25"/>
      <c r="B131" s="26"/>
      <c r="C131" s="25"/>
      <c r="D131" s="25"/>
      <c r="E131" s="27" t="s">
        <v>22</v>
      </c>
      <c r="F131" s="28">
        <v>0</v>
      </c>
      <c r="G131" s="29">
        <v>0</v>
      </c>
      <c r="H131" s="29">
        <v>0</v>
      </c>
      <c r="I131" s="29">
        <v>0</v>
      </c>
      <c r="J131" s="30">
        <f t="shared" si="11"/>
        <v>0</v>
      </c>
      <c r="K131" s="25"/>
      <c r="L131" s="25"/>
      <c r="M131" s="31"/>
      <c r="N131" s="41"/>
      <c r="O131" s="25"/>
      <c r="P131" s="25"/>
    </row>
    <row r="132" spans="1:16" ht="15" thickBot="1" x14ac:dyDescent="0.4">
      <c r="A132" s="32"/>
      <c r="B132" s="33"/>
      <c r="C132" s="32"/>
      <c r="D132" s="32"/>
      <c r="E132" s="34" t="s">
        <v>23</v>
      </c>
      <c r="F132" s="35">
        <v>3</v>
      </c>
      <c r="G132" s="36">
        <v>2</v>
      </c>
      <c r="H132" s="36">
        <v>4</v>
      </c>
      <c r="I132" s="36">
        <v>1</v>
      </c>
      <c r="J132" s="37">
        <f t="shared" si="11"/>
        <v>2.5</v>
      </c>
      <c r="K132" s="32"/>
      <c r="L132" s="32"/>
      <c r="M132" s="38"/>
      <c r="N132" s="42"/>
      <c r="O132" s="32"/>
      <c r="P132" s="32"/>
    </row>
    <row r="133" spans="1:16" x14ac:dyDescent="0.35">
      <c r="A133" s="15">
        <v>45020</v>
      </c>
      <c r="B133" s="16">
        <v>20</v>
      </c>
      <c r="C133" s="17" t="str">
        <f>C130</f>
        <v>UM+15% FBS</v>
      </c>
      <c r="D133" s="18" t="s">
        <v>27</v>
      </c>
      <c r="E133" s="19" t="s">
        <v>21</v>
      </c>
      <c r="F133" s="20">
        <v>94</v>
      </c>
      <c r="G133" s="20">
        <v>100</v>
      </c>
      <c r="H133" s="20">
        <v>112</v>
      </c>
      <c r="I133" s="20">
        <v>134</v>
      </c>
      <c r="J133" s="21">
        <f>SUM(F133:I133)/4</f>
        <v>110</v>
      </c>
      <c r="K133" s="22">
        <f>(J133*2)*10000</f>
        <v>2200000</v>
      </c>
      <c r="L133" s="22">
        <f>K133*5</f>
        <v>11000000</v>
      </c>
      <c r="M133" s="23">
        <v>5000000</v>
      </c>
      <c r="N133" s="40">
        <f>(J133/(J133+J135))*100</f>
        <v>98.654708520179369</v>
      </c>
      <c r="O133" s="24">
        <f>3.32*(LOG(L133)-LOG(M133))</f>
        <v>1.1368433003297258</v>
      </c>
      <c r="P133" s="24">
        <f>P130+O133</f>
        <v>3.2265223429209264</v>
      </c>
    </row>
    <row r="134" spans="1:16" x14ac:dyDescent="0.35">
      <c r="A134" s="25"/>
      <c r="B134" s="26"/>
      <c r="C134" s="25"/>
      <c r="D134" s="25"/>
      <c r="E134" s="27" t="s">
        <v>22</v>
      </c>
      <c r="F134" s="28">
        <v>0</v>
      </c>
      <c r="G134" s="29">
        <v>0</v>
      </c>
      <c r="H134" s="29">
        <v>0</v>
      </c>
      <c r="I134" s="29">
        <v>0</v>
      </c>
      <c r="J134" s="30">
        <f>SUM(F134:I134)/4</f>
        <v>0</v>
      </c>
      <c r="K134" s="25"/>
      <c r="L134" s="25"/>
      <c r="M134" s="31"/>
      <c r="N134" s="41"/>
      <c r="O134" s="25"/>
      <c r="P134" s="25"/>
    </row>
    <row r="135" spans="1:16" ht="15" thickBot="1" x14ac:dyDescent="0.4">
      <c r="A135" s="32"/>
      <c r="B135" s="33"/>
      <c r="C135" s="32"/>
      <c r="D135" s="32"/>
      <c r="E135" s="34" t="s">
        <v>23</v>
      </c>
      <c r="F135" s="35">
        <v>1</v>
      </c>
      <c r="G135" s="36">
        <v>2</v>
      </c>
      <c r="H135" s="36">
        <v>2</v>
      </c>
      <c r="I135" s="36">
        <v>1</v>
      </c>
      <c r="J135" s="37">
        <f>SUM(F135:I135)/4</f>
        <v>1.5</v>
      </c>
      <c r="K135" s="32"/>
      <c r="L135" s="32"/>
      <c r="M135" s="38"/>
      <c r="N135" s="42"/>
      <c r="O135" s="32"/>
      <c r="P135" s="32"/>
    </row>
    <row r="136" spans="1:16" x14ac:dyDescent="0.35">
      <c r="A136" s="15">
        <f>A133+7</f>
        <v>45027</v>
      </c>
      <c r="B136" s="16">
        <f>B133+7</f>
        <v>27</v>
      </c>
      <c r="C136" s="17" t="str">
        <f>C133</f>
        <v>UM+15% FBS</v>
      </c>
      <c r="D136" s="18" t="str">
        <f>D133</f>
        <v>Col+ Squash</v>
      </c>
      <c r="E136" s="19" t="s">
        <v>21</v>
      </c>
      <c r="F136" s="20">
        <v>136</v>
      </c>
      <c r="G136" s="20">
        <v>143</v>
      </c>
      <c r="H136" s="20">
        <v>139</v>
      </c>
      <c r="I136" s="20">
        <v>157</v>
      </c>
      <c r="J136" s="21">
        <f t="shared" ref="J136:J141" si="12">SUM(F136:I136)/4</f>
        <v>143.75</v>
      </c>
      <c r="K136" s="22">
        <f>(J136*2)*10000</f>
        <v>2875000</v>
      </c>
      <c r="L136" s="22">
        <f>K136*5</f>
        <v>14375000</v>
      </c>
      <c r="M136" s="23">
        <v>3000000</v>
      </c>
      <c r="N136" s="40">
        <f>(J136/(J136+J138))*100</f>
        <v>98.290598290598282</v>
      </c>
      <c r="O136" s="24">
        <f>3.32*(LOG(L136)-LOG(M136))</f>
        <v>2.2592155074914579</v>
      </c>
      <c r="P136" s="24">
        <f>P133+O136</f>
        <v>5.4857378504123844</v>
      </c>
    </row>
    <row r="137" spans="1:16" x14ac:dyDescent="0.35">
      <c r="A137" s="25"/>
      <c r="B137" s="26"/>
      <c r="C137" s="25"/>
      <c r="D137" s="25"/>
      <c r="E137" s="27" t="s">
        <v>22</v>
      </c>
      <c r="F137" s="28">
        <v>0</v>
      </c>
      <c r="G137" s="29">
        <v>0</v>
      </c>
      <c r="H137" s="29">
        <v>0</v>
      </c>
      <c r="I137" s="29">
        <v>0</v>
      </c>
      <c r="J137" s="30">
        <f t="shared" si="12"/>
        <v>0</v>
      </c>
      <c r="K137" s="25"/>
      <c r="L137" s="25"/>
      <c r="M137" s="31"/>
      <c r="N137" s="41"/>
      <c r="O137" s="25"/>
      <c r="P137" s="25"/>
    </row>
    <row r="138" spans="1:16" ht="15" thickBot="1" x14ac:dyDescent="0.4">
      <c r="A138" s="32"/>
      <c r="B138" s="33"/>
      <c r="C138" s="32"/>
      <c r="D138" s="32"/>
      <c r="E138" s="34" t="s">
        <v>23</v>
      </c>
      <c r="F138" s="35">
        <v>2</v>
      </c>
      <c r="G138" s="36">
        <v>3</v>
      </c>
      <c r="H138" s="36">
        <v>3</v>
      </c>
      <c r="I138" s="36">
        <v>2</v>
      </c>
      <c r="J138" s="37">
        <f t="shared" si="12"/>
        <v>2.5</v>
      </c>
      <c r="K138" s="32"/>
      <c r="L138" s="32"/>
      <c r="M138" s="38"/>
      <c r="N138" s="42"/>
      <c r="O138" s="32"/>
      <c r="P138" s="32"/>
    </row>
    <row r="139" spans="1:16" x14ac:dyDescent="0.35">
      <c r="A139" s="15">
        <f>A136+7</f>
        <v>45034</v>
      </c>
      <c r="B139" s="16">
        <f>B136+7</f>
        <v>34</v>
      </c>
      <c r="C139" s="17" t="str">
        <f>C136</f>
        <v>UM+15% FBS</v>
      </c>
      <c r="D139" s="18" t="str">
        <f>D136</f>
        <v>Col+ Squash</v>
      </c>
      <c r="E139" s="19" t="s">
        <v>21</v>
      </c>
      <c r="F139" s="20">
        <v>68</v>
      </c>
      <c r="G139" s="20">
        <v>62</v>
      </c>
      <c r="H139" s="20">
        <v>69</v>
      </c>
      <c r="I139" s="20">
        <v>76</v>
      </c>
      <c r="J139" s="21">
        <f t="shared" si="12"/>
        <v>68.75</v>
      </c>
      <c r="K139" s="22">
        <f>(J139*2)*10000</f>
        <v>1375000</v>
      </c>
      <c r="L139" s="22">
        <f>K139*5</f>
        <v>6875000</v>
      </c>
      <c r="M139" s="23">
        <v>3000000</v>
      </c>
      <c r="N139" s="40">
        <f>(J139/(J139+J141))*100</f>
        <v>96.83098591549296</v>
      </c>
      <c r="O139" s="24">
        <f>3.32*(LOG(L139)-LOG(M139))</f>
        <v>1.1957028066383573</v>
      </c>
      <c r="P139" s="24">
        <f>P136+O139</f>
        <v>6.6814406570507412</v>
      </c>
    </row>
    <row r="140" spans="1:16" x14ac:dyDescent="0.35">
      <c r="A140" s="25"/>
      <c r="B140" s="26"/>
      <c r="C140" s="25"/>
      <c r="D140" s="25"/>
      <c r="E140" s="27" t="s">
        <v>22</v>
      </c>
      <c r="F140" s="28">
        <v>0</v>
      </c>
      <c r="G140" s="29">
        <v>1</v>
      </c>
      <c r="H140" s="29">
        <v>0</v>
      </c>
      <c r="I140" s="29">
        <v>1</v>
      </c>
      <c r="J140" s="30">
        <f t="shared" si="12"/>
        <v>0.5</v>
      </c>
      <c r="K140" s="25"/>
      <c r="L140" s="25"/>
      <c r="M140" s="31"/>
      <c r="N140" s="41"/>
      <c r="O140" s="25"/>
      <c r="P140" s="25"/>
    </row>
    <row r="141" spans="1:16" ht="15" thickBot="1" x14ac:dyDescent="0.4">
      <c r="A141" s="32"/>
      <c r="B141" s="33"/>
      <c r="C141" s="32"/>
      <c r="D141" s="32"/>
      <c r="E141" s="34" t="s">
        <v>23</v>
      </c>
      <c r="F141" s="35">
        <v>2</v>
      </c>
      <c r="G141" s="36">
        <v>4</v>
      </c>
      <c r="H141" s="36">
        <v>1</v>
      </c>
      <c r="I141" s="36">
        <v>2</v>
      </c>
      <c r="J141" s="37">
        <f t="shared" si="12"/>
        <v>2.25</v>
      </c>
      <c r="K141" s="32"/>
      <c r="L141" s="32"/>
      <c r="M141" s="38"/>
      <c r="N141" s="42"/>
      <c r="O141" s="32"/>
      <c r="P141" s="32"/>
    </row>
    <row r="142" spans="1:16" x14ac:dyDescent="0.35">
      <c r="A142" s="15">
        <f>A139+7</f>
        <v>45041</v>
      </c>
      <c r="B142" s="16">
        <f>B139+7</f>
        <v>41</v>
      </c>
      <c r="C142" s="17" t="str">
        <f>C139</f>
        <v>UM+15% FBS</v>
      </c>
      <c r="D142" s="18" t="str">
        <f>D139</f>
        <v>Col+ Squash</v>
      </c>
      <c r="E142" s="19" t="s">
        <v>21</v>
      </c>
      <c r="F142" s="20">
        <v>34</v>
      </c>
      <c r="G142" s="20">
        <v>30</v>
      </c>
      <c r="H142" s="20">
        <v>36</v>
      </c>
      <c r="I142" s="20">
        <v>39</v>
      </c>
      <c r="J142" s="21">
        <f t="shared" ref="J142:J168" si="13">SUM(F142:I142)/4</f>
        <v>34.75</v>
      </c>
      <c r="K142" s="22">
        <f>(J142*2)*10000</f>
        <v>695000</v>
      </c>
      <c r="L142" s="22">
        <f>K142*5</f>
        <v>3475000</v>
      </c>
      <c r="M142" s="23">
        <v>3000000</v>
      </c>
      <c r="N142" s="40">
        <f>(J142/(J142+J144))*100</f>
        <v>95.862068965517238</v>
      </c>
      <c r="O142" s="24">
        <f>3.32*(LOG(L142)-LOG(M142))</f>
        <v>0.21192739996547991</v>
      </c>
      <c r="P142" s="24">
        <f>P139+O142</f>
        <v>6.8933680570162208</v>
      </c>
    </row>
    <row r="143" spans="1:16" x14ac:dyDescent="0.35">
      <c r="A143" s="25"/>
      <c r="B143" s="26"/>
      <c r="C143" s="25"/>
      <c r="D143" s="25"/>
      <c r="E143" s="27" t="s">
        <v>22</v>
      </c>
      <c r="F143" s="28">
        <v>0</v>
      </c>
      <c r="G143" s="29">
        <v>0</v>
      </c>
      <c r="H143" s="29">
        <v>0</v>
      </c>
      <c r="I143" s="29">
        <v>0</v>
      </c>
      <c r="J143" s="30">
        <f t="shared" si="13"/>
        <v>0</v>
      </c>
      <c r="K143" s="25"/>
      <c r="L143" s="25"/>
      <c r="M143" s="31"/>
      <c r="N143" s="41"/>
      <c r="O143" s="25"/>
      <c r="P143" s="25"/>
    </row>
    <row r="144" spans="1:16" ht="15" thickBot="1" x14ac:dyDescent="0.4">
      <c r="A144" s="32"/>
      <c r="B144" s="33"/>
      <c r="C144" s="32"/>
      <c r="D144" s="32"/>
      <c r="E144" s="34" t="s">
        <v>23</v>
      </c>
      <c r="F144" s="35">
        <v>1</v>
      </c>
      <c r="G144" s="36">
        <v>2</v>
      </c>
      <c r="H144" s="36">
        <v>1</v>
      </c>
      <c r="I144" s="36">
        <v>2</v>
      </c>
      <c r="J144" s="37">
        <f t="shared" si="13"/>
        <v>1.5</v>
      </c>
      <c r="K144" s="32"/>
      <c r="L144" s="32"/>
      <c r="M144" s="38"/>
      <c r="N144" s="42"/>
      <c r="O144" s="32"/>
      <c r="P144" s="32"/>
    </row>
    <row r="145" spans="1:16" x14ac:dyDescent="0.35">
      <c r="A145" s="15">
        <f>A142+7</f>
        <v>45048</v>
      </c>
      <c r="B145" s="16">
        <f>B142+7</f>
        <v>48</v>
      </c>
      <c r="C145" s="17" t="str">
        <f>C142</f>
        <v>UM+15% FBS</v>
      </c>
      <c r="D145" s="18" t="str">
        <f>D142</f>
        <v>Col+ Squash</v>
      </c>
      <c r="E145" s="19" t="s">
        <v>21</v>
      </c>
      <c r="F145" s="20">
        <v>51</v>
      </c>
      <c r="G145" s="20">
        <v>44</v>
      </c>
      <c r="H145" s="20">
        <v>60</v>
      </c>
      <c r="I145" s="20">
        <v>64</v>
      </c>
      <c r="J145" s="21">
        <f t="shared" si="13"/>
        <v>54.75</v>
      </c>
      <c r="K145" s="22">
        <f>(J145*2)*10000</f>
        <v>1095000</v>
      </c>
      <c r="L145" s="22">
        <f>K145*5</f>
        <v>5475000</v>
      </c>
      <c r="M145" s="23">
        <v>3000000</v>
      </c>
      <c r="N145" s="40">
        <f>(J145/(J145+J147))*100</f>
        <v>96.475770925110126</v>
      </c>
      <c r="O145" s="24">
        <f>3.32*(LOG(L145)-LOG(M145))</f>
        <v>0.86739272439107795</v>
      </c>
      <c r="P145" s="24">
        <f>P142+O145</f>
        <v>7.7607607814072992</v>
      </c>
    </row>
    <row r="146" spans="1:16" x14ac:dyDescent="0.35">
      <c r="A146" s="25"/>
      <c r="B146" s="26"/>
      <c r="C146" s="25"/>
      <c r="D146" s="25"/>
      <c r="E146" s="27" t="s">
        <v>22</v>
      </c>
      <c r="F146" s="28">
        <v>0</v>
      </c>
      <c r="G146" s="29">
        <v>0</v>
      </c>
      <c r="H146" s="29">
        <v>0</v>
      </c>
      <c r="I146" s="29">
        <v>0</v>
      </c>
      <c r="J146" s="30">
        <f t="shared" si="13"/>
        <v>0</v>
      </c>
      <c r="K146" s="25"/>
      <c r="L146" s="25"/>
      <c r="M146" s="31"/>
      <c r="N146" s="41"/>
      <c r="O146" s="25"/>
      <c r="P146" s="25"/>
    </row>
    <row r="147" spans="1:16" ht="15" thickBot="1" x14ac:dyDescent="0.4">
      <c r="A147" s="32"/>
      <c r="B147" s="33"/>
      <c r="C147" s="32"/>
      <c r="D147" s="32"/>
      <c r="E147" s="34" t="s">
        <v>23</v>
      </c>
      <c r="F147" s="35">
        <v>1</v>
      </c>
      <c r="G147" s="36">
        <v>3</v>
      </c>
      <c r="H147" s="36">
        <v>2</v>
      </c>
      <c r="I147" s="36">
        <v>2</v>
      </c>
      <c r="J147" s="37">
        <f t="shared" si="13"/>
        <v>2</v>
      </c>
      <c r="K147" s="32"/>
      <c r="L147" s="32"/>
      <c r="M147" s="38"/>
      <c r="N147" s="42"/>
      <c r="O147" s="32"/>
      <c r="P147" s="32"/>
    </row>
    <row r="148" spans="1:16" x14ac:dyDescent="0.35">
      <c r="A148" s="15">
        <f>A145+7</f>
        <v>45055</v>
      </c>
      <c r="B148" s="16">
        <f>B145+7</f>
        <v>55</v>
      </c>
      <c r="C148" s="17" t="str">
        <f>C145</f>
        <v>UM+15% FBS</v>
      </c>
      <c r="D148" s="18" t="str">
        <f>D145</f>
        <v>Col+ Squash</v>
      </c>
      <c r="E148" s="19" t="s">
        <v>21</v>
      </c>
      <c r="F148" s="20">
        <v>65</v>
      </c>
      <c r="G148" s="20">
        <v>41</v>
      </c>
      <c r="H148" s="20">
        <v>44</v>
      </c>
      <c r="I148" s="20">
        <v>50</v>
      </c>
      <c r="J148" s="21">
        <f t="shared" si="13"/>
        <v>50</v>
      </c>
      <c r="K148" s="22">
        <f>(J148*2)*10000</f>
        <v>1000000</v>
      </c>
      <c r="L148" s="22">
        <f>K148*5</f>
        <v>5000000</v>
      </c>
      <c r="M148" s="23">
        <v>3000000</v>
      </c>
      <c r="N148" s="40">
        <f>(J148/(J148+J150))*100</f>
        <v>96.15384615384616</v>
      </c>
      <c r="O148" s="24">
        <f>3.32*(LOG(L148)-LOG(M148))</f>
        <v>0.73653784872630235</v>
      </c>
      <c r="P148" s="24">
        <f>P145+O148</f>
        <v>8.4972986301336011</v>
      </c>
    </row>
    <row r="149" spans="1:16" x14ac:dyDescent="0.35">
      <c r="A149" s="25"/>
      <c r="B149" s="26"/>
      <c r="C149" s="25"/>
      <c r="D149" s="25"/>
      <c r="E149" s="27" t="s">
        <v>22</v>
      </c>
      <c r="F149" s="28">
        <v>0</v>
      </c>
      <c r="G149" s="29">
        <v>0</v>
      </c>
      <c r="H149" s="29">
        <v>0</v>
      </c>
      <c r="I149" s="29">
        <v>0</v>
      </c>
      <c r="J149" s="30">
        <f t="shared" si="13"/>
        <v>0</v>
      </c>
      <c r="K149" s="25"/>
      <c r="L149" s="25"/>
      <c r="M149" s="31"/>
      <c r="N149" s="41"/>
      <c r="O149" s="25"/>
      <c r="P149" s="25"/>
    </row>
    <row r="150" spans="1:16" ht="15" thickBot="1" x14ac:dyDescent="0.4">
      <c r="A150" s="32"/>
      <c r="B150" s="33"/>
      <c r="C150" s="32"/>
      <c r="D150" s="32"/>
      <c r="E150" s="34" t="s">
        <v>23</v>
      </c>
      <c r="F150" s="35">
        <v>3</v>
      </c>
      <c r="G150" s="36">
        <v>2</v>
      </c>
      <c r="H150" s="36">
        <v>2</v>
      </c>
      <c r="I150" s="36">
        <v>1</v>
      </c>
      <c r="J150" s="37">
        <f t="shared" si="13"/>
        <v>2</v>
      </c>
      <c r="K150" s="32"/>
      <c r="L150" s="32"/>
      <c r="M150" s="38"/>
      <c r="N150" s="42"/>
      <c r="O150" s="32"/>
      <c r="P150" s="32"/>
    </row>
    <row r="151" spans="1:16" x14ac:dyDescent="0.35">
      <c r="A151" s="15">
        <f>A148+7</f>
        <v>45062</v>
      </c>
      <c r="B151" s="16">
        <f>B148+7</f>
        <v>62</v>
      </c>
      <c r="C151" s="17" t="str">
        <f>C148</f>
        <v>UM+15% FBS</v>
      </c>
      <c r="D151" s="18" t="str">
        <f>D148</f>
        <v>Col+ Squash</v>
      </c>
      <c r="E151" s="19" t="s">
        <v>21</v>
      </c>
      <c r="F151" s="20">
        <v>37</v>
      </c>
      <c r="G151" s="20">
        <v>36</v>
      </c>
      <c r="H151" s="20">
        <v>43</v>
      </c>
      <c r="I151" s="20">
        <v>25</v>
      </c>
      <c r="J151" s="21">
        <f t="shared" si="13"/>
        <v>35.25</v>
      </c>
      <c r="K151" s="22">
        <f>(J151*2)*10000</f>
        <v>705000</v>
      </c>
      <c r="L151" s="22">
        <f>K151*5</f>
        <v>3525000</v>
      </c>
      <c r="M151" s="23">
        <v>3000000</v>
      </c>
      <c r="N151" s="40">
        <f>(J151/(J151+J153))*100</f>
        <v>95.270270270270274</v>
      </c>
      <c r="O151" s="24">
        <f>3.32*(LOG(L151)-LOG(M151))</f>
        <v>0.23252571713774517</v>
      </c>
      <c r="P151" s="24">
        <f>P148+O151</f>
        <v>8.7298243472713466</v>
      </c>
    </row>
    <row r="152" spans="1:16" x14ac:dyDescent="0.35">
      <c r="A152" s="25"/>
      <c r="B152" s="26"/>
      <c r="C152" s="25"/>
      <c r="D152" s="25"/>
      <c r="E152" s="27" t="s">
        <v>22</v>
      </c>
      <c r="F152" s="28">
        <v>0</v>
      </c>
      <c r="G152" s="29">
        <v>0</v>
      </c>
      <c r="H152" s="29">
        <v>0</v>
      </c>
      <c r="I152" s="29">
        <v>0</v>
      </c>
      <c r="J152" s="30">
        <f t="shared" si="13"/>
        <v>0</v>
      </c>
      <c r="K152" s="25"/>
      <c r="L152" s="25"/>
      <c r="M152" s="31"/>
      <c r="N152" s="41"/>
      <c r="O152" s="25"/>
      <c r="P152" s="25"/>
    </row>
    <row r="153" spans="1:16" ht="15" thickBot="1" x14ac:dyDescent="0.4">
      <c r="A153" s="32"/>
      <c r="B153" s="33"/>
      <c r="C153" s="32"/>
      <c r="D153" s="32"/>
      <c r="E153" s="34" t="s">
        <v>23</v>
      </c>
      <c r="F153" s="35">
        <v>2</v>
      </c>
      <c r="G153" s="36">
        <v>2</v>
      </c>
      <c r="H153" s="36">
        <v>1</v>
      </c>
      <c r="I153" s="36">
        <v>2</v>
      </c>
      <c r="J153" s="37">
        <f t="shared" si="13"/>
        <v>1.75</v>
      </c>
      <c r="K153" s="32"/>
      <c r="L153" s="32"/>
      <c r="M153" s="38"/>
      <c r="N153" s="42"/>
      <c r="O153" s="32"/>
      <c r="P153" s="32"/>
    </row>
    <row r="154" spans="1:16" x14ac:dyDescent="0.35">
      <c r="A154" s="15">
        <f>A151+7</f>
        <v>45069</v>
      </c>
      <c r="B154" s="16">
        <f>B151+7</f>
        <v>69</v>
      </c>
      <c r="C154" s="17" t="str">
        <f>C151</f>
        <v>UM+15% FBS</v>
      </c>
      <c r="D154" s="18" t="str">
        <f>D151</f>
        <v>Col+ Squash</v>
      </c>
      <c r="E154" s="19" t="s">
        <v>21</v>
      </c>
      <c r="F154" s="20">
        <v>26</v>
      </c>
      <c r="G154" s="20">
        <v>27</v>
      </c>
      <c r="H154" s="20">
        <v>24</v>
      </c>
      <c r="I154" s="20">
        <v>20</v>
      </c>
      <c r="J154" s="21">
        <f t="shared" si="13"/>
        <v>24.25</v>
      </c>
      <c r="K154" s="22">
        <f>(J154*2)*10000</f>
        <v>485000</v>
      </c>
      <c r="L154" s="22">
        <f>K154*5</f>
        <v>2425000</v>
      </c>
      <c r="M154" s="23">
        <v>3000000</v>
      </c>
      <c r="N154" s="40">
        <f>(J154/(J154+J156))*100</f>
        <v>93.269230769230774</v>
      </c>
      <c r="O154" s="24">
        <v>0</v>
      </c>
      <c r="P154" s="24">
        <f>P151+O154</f>
        <v>8.7298243472713466</v>
      </c>
    </row>
    <row r="155" spans="1:16" x14ac:dyDescent="0.35">
      <c r="A155" s="25"/>
      <c r="B155" s="26"/>
      <c r="C155" s="25"/>
      <c r="D155" s="25"/>
      <c r="E155" s="27" t="s">
        <v>22</v>
      </c>
      <c r="F155" s="28">
        <v>0</v>
      </c>
      <c r="G155" s="29">
        <v>0</v>
      </c>
      <c r="H155" s="29">
        <v>1</v>
      </c>
      <c r="I155" s="29">
        <v>0</v>
      </c>
      <c r="J155" s="30">
        <f t="shared" si="13"/>
        <v>0.25</v>
      </c>
      <c r="K155" s="25"/>
      <c r="L155" s="25"/>
      <c r="M155" s="31"/>
      <c r="N155" s="41"/>
      <c r="O155" s="25"/>
      <c r="P155" s="25"/>
    </row>
    <row r="156" spans="1:16" ht="15" thickBot="1" x14ac:dyDescent="0.4">
      <c r="A156" s="32"/>
      <c r="B156" s="33"/>
      <c r="C156" s="32"/>
      <c r="D156" s="32"/>
      <c r="E156" s="34" t="s">
        <v>23</v>
      </c>
      <c r="F156" s="35">
        <v>2</v>
      </c>
      <c r="G156" s="36">
        <v>1</v>
      </c>
      <c r="H156" s="36">
        <v>2</v>
      </c>
      <c r="I156" s="36">
        <v>2</v>
      </c>
      <c r="J156" s="37">
        <f t="shared" si="13"/>
        <v>1.75</v>
      </c>
      <c r="K156" s="32"/>
      <c r="L156" s="32"/>
      <c r="M156" s="38"/>
      <c r="N156" s="42"/>
      <c r="O156" s="32"/>
      <c r="P156" s="32"/>
    </row>
    <row r="157" spans="1:16" x14ac:dyDescent="0.35">
      <c r="A157" s="15">
        <f>A154+7</f>
        <v>45076</v>
      </c>
      <c r="B157" s="16">
        <f>B154+7</f>
        <v>76</v>
      </c>
      <c r="C157" s="17" t="str">
        <f>C154</f>
        <v>UM+15% FBS</v>
      </c>
      <c r="D157" s="18" t="str">
        <f>D154</f>
        <v>Col+ Squash</v>
      </c>
      <c r="E157" s="19" t="s">
        <v>21</v>
      </c>
      <c r="F157" s="20">
        <v>60</v>
      </c>
      <c r="G157" s="20">
        <v>53</v>
      </c>
      <c r="H157" s="20">
        <v>42</v>
      </c>
      <c r="I157" s="20">
        <v>29</v>
      </c>
      <c r="J157" s="21">
        <f t="shared" si="13"/>
        <v>46</v>
      </c>
      <c r="K157" s="22">
        <f>(J157*2)*10000</f>
        <v>920000</v>
      </c>
      <c r="L157" s="22">
        <f>K157*5</f>
        <v>4600000</v>
      </c>
      <c r="M157" s="23">
        <f>L154</f>
        <v>2425000</v>
      </c>
      <c r="N157" s="40">
        <f>(J157/(J157+J159))*100</f>
        <v>97.354497354497354</v>
      </c>
      <c r="O157" s="24">
        <f>3.32*(LOG(L157)-LOG(M157))</f>
        <v>0.9231130146277281</v>
      </c>
      <c r="P157" s="24">
        <f>P154+O157</f>
        <v>9.6529373618990739</v>
      </c>
    </row>
    <row r="158" spans="1:16" x14ac:dyDescent="0.35">
      <c r="A158" s="25"/>
      <c r="B158" s="26"/>
      <c r="C158" s="25"/>
      <c r="D158" s="25"/>
      <c r="E158" s="27" t="s">
        <v>22</v>
      </c>
      <c r="F158" s="28">
        <v>0</v>
      </c>
      <c r="G158" s="29">
        <v>0</v>
      </c>
      <c r="H158" s="29">
        <v>0</v>
      </c>
      <c r="I158" s="29">
        <v>0</v>
      </c>
      <c r="J158" s="30">
        <f t="shared" si="13"/>
        <v>0</v>
      </c>
      <c r="K158" s="25"/>
      <c r="L158" s="25"/>
      <c r="M158" s="31"/>
      <c r="N158" s="41"/>
      <c r="O158" s="25"/>
      <c r="P158" s="25"/>
    </row>
    <row r="159" spans="1:16" ht="15" thickBot="1" x14ac:dyDescent="0.4">
      <c r="A159" s="32"/>
      <c r="B159" s="33"/>
      <c r="C159" s="32"/>
      <c r="D159" s="32"/>
      <c r="E159" s="34" t="s">
        <v>23</v>
      </c>
      <c r="F159" s="35">
        <v>1</v>
      </c>
      <c r="G159" s="36">
        <v>1</v>
      </c>
      <c r="H159" s="36">
        <v>1</v>
      </c>
      <c r="I159" s="36">
        <v>2</v>
      </c>
      <c r="J159" s="37">
        <f t="shared" si="13"/>
        <v>1.25</v>
      </c>
      <c r="K159" s="32"/>
      <c r="L159" s="32"/>
      <c r="M159" s="38"/>
      <c r="N159" s="42"/>
      <c r="O159" s="32"/>
      <c r="P159" s="32"/>
    </row>
    <row r="160" spans="1:16" x14ac:dyDescent="0.35">
      <c r="A160" s="15">
        <f>A157+7</f>
        <v>45083</v>
      </c>
      <c r="B160" s="16">
        <f>B157+7</f>
        <v>83</v>
      </c>
      <c r="C160" s="17" t="str">
        <f>C157</f>
        <v>UM+15% FBS</v>
      </c>
      <c r="D160" s="18" t="str">
        <f>D157</f>
        <v>Col+ Squash</v>
      </c>
      <c r="E160" s="19" t="s">
        <v>21</v>
      </c>
      <c r="F160" s="20">
        <v>39</v>
      </c>
      <c r="G160" s="20">
        <v>20</v>
      </c>
      <c r="H160" s="20">
        <v>15</v>
      </c>
      <c r="I160" s="20">
        <v>20</v>
      </c>
      <c r="J160" s="21">
        <f t="shared" si="13"/>
        <v>23.5</v>
      </c>
      <c r="K160" s="22">
        <f>(J160*2)*10000</f>
        <v>470000</v>
      </c>
      <c r="L160" s="22">
        <f>K160*5</f>
        <v>2350000</v>
      </c>
      <c r="M160" s="23">
        <v>3000000</v>
      </c>
      <c r="N160" s="40">
        <f>(J160/(J160+J162))*100</f>
        <v>96.907216494845358</v>
      </c>
      <c r="O160" s="24">
        <v>0</v>
      </c>
      <c r="P160" s="24">
        <f>P157+O160</f>
        <v>9.6529373618990739</v>
      </c>
    </row>
    <row r="161" spans="1:16" x14ac:dyDescent="0.35">
      <c r="A161" s="25"/>
      <c r="B161" s="26"/>
      <c r="C161" s="25"/>
      <c r="D161" s="25"/>
      <c r="E161" s="27" t="s">
        <v>22</v>
      </c>
      <c r="F161" s="28">
        <v>0</v>
      </c>
      <c r="G161" s="29">
        <v>0</v>
      </c>
      <c r="H161" s="29">
        <v>0</v>
      </c>
      <c r="I161" s="29">
        <v>0</v>
      </c>
      <c r="J161" s="30">
        <f t="shared" si="13"/>
        <v>0</v>
      </c>
      <c r="K161" s="25"/>
      <c r="L161" s="25"/>
      <c r="M161" s="31"/>
      <c r="N161" s="41"/>
      <c r="O161" s="25"/>
      <c r="P161" s="25"/>
    </row>
    <row r="162" spans="1:16" ht="15" thickBot="1" x14ac:dyDescent="0.4">
      <c r="A162" s="32"/>
      <c r="B162" s="33"/>
      <c r="C162" s="32"/>
      <c r="D162" s="32"/>
      <c r="E162" s="34" t="s">
        <v>23</v>
      </c>
      <c r="F162" s="35">
        <v>1</v>
      </c>
      <c r="G162" s="36">
        <v>1</v>
      </c>
      <c r="H162" s="36">
        <v>1</v>
      </c>
      <c r="I162" s="36">
        <v>0</v>
      </c>
      <c r="J162" s="37">
        <f t="shared" si="13"/>
        <v>0.75</v>
      </c>
      <c r="K162" s="32"/>
      <c r="L162" s="32"/>
      <c r="M162" s="38"/>
      <c r="N162" s="42"/>
      <c r="O162" s="32"/>
      <c r="P162" s="32"/>
    </row>
    <row r="163" spans="1:16" x14ac:dyDescent="0.35">
      <c r="A163" s="15">
        <f>A160+7</f>
        <v>45090</v>
      </c>
      <c r="B163" s="16">
        <f>B160+7</f>
        <v>90</v>
      </c>
      <c r="C163" s="17" t="s">
        <v>19</v>
      </c>
      <c r="D163" s="18" t="str">
        <f>D160</f>
        <v>Col+ Squash</v>
      </c>
      <c r="E163" s="19" t="s">
        <v>21</v>
      </c>
      <c r="F163" s="20">
        <v>29</v>
      </c>
      <c r="G163" s="20">
        <v>30</v>
      </c>
      <c r="H163" s="20">
        <v>31</v>
      </c>
      <c r="I163" s="20">
        <v>34</v>
      </c>
      <c r="J163" s="21">
        <f t="shared" si="13"/>
        <v>31</v>
      </c>
      <c r="K163" s="22">
        <f>(J163*2)*10000</f>
        <v>620000</v>
      </c>
      <c r="L163" s="22">
        <f>K163*5</f>
        <v>3100000</v>
      </c>
      <c r="M163" s="23">
        <f>L160</f>
        <v>2350000</v>
      </c>
      <c r="N163" s="40">
        <f>(J163/(J163+J165))*100</f>
        <v>95.384615384615387</v>
      </c>
      <c r="O163" s="24">
        <f>3.32*(LOG(L163)-LOG(M163))</f>
        <v>0.39937552078762367</v>
      </c>
      <c r="P163" s="24">
        <f>P160+O163</f>
        <v>10.052312882686698</v>
      </c>
    </row>
    <row r="164" spans="1:16" x14ac:dyDescent="0.35">
      <c r="A164" s="25"/>
      <c r="B164" s="26"/>
      <c r="C164" s="25"/>
      <c r="D164" s="25"/>
      <c r="E164" s="27" t="s">
        <v>22</v>
      </c>
      <c r="F164" s="28">
        <v>0</v>
      </c>
      <c r="G164" s="29">
        <v>0</v>
      </c>
      <c r="H164" s="29">
        <v>0</v>
      </c>
      <c r="I164" s="29">
        <v>0</v>
      </c>
      <c r="J164" s="30">
        <f t="shared" si="13"/>
        <v>0</v>
      </c>
      <c r="K164" s="25"/>
      <c r="L164" s="25"/>
      <c r="M164" s="31"/>
      <c r="N164" s="41"/>
      <c r="O164" s="25"/>
      <c r="P164" s="25"/>
    </row>
    <row r="165" spans="1:16" ht="15" thickBot="1" x14ac:dyDescent="0.4">
      <c r="A165" s="32"/>
      <c r="B165" s="33"/>
      <c r="C165" s="32"/>
      <c r="D165" s="32"/>
      <c r="E165" s="34" t="s">
        <v>23</v>
      </c>
      <c r="F165" s="35">
        <v>2</v>
      </c>
      <c r="G165" s="36">
        <v>1</v>
      </c>
      <c r="H165" s="36">
        <v>1</v>
      </c>
      <c r="I165" s="36">
        <v>2</v>
      </c>
      <c r="J165" s="37">
        <f t="shared" si="13"/>
        <v>1.5</v>
      </c>
      <c r="K165" s="32"/>
      <c r="L165" s="32"/>
      <c r="M165" s="38"/>
      <c r="N165" s="42"/>
      <c r="O165" s="32"/>
      <c r="P165" s="32"/>
    </row>
    <row r="166" spans="1:16" x14ac:dyDescent="0.35">
      <c r="A166" s="15">
        <f>A163+7</f>
        <v>45097</v>
      </c>
      <c r="B166" s="16">
        <f>B163+7</f>
        <v>97</v>
      </c>
      <c r="C166" s="17" t="str">
        <f>C163</f>
        <v>UM+15% FBS</v>
      </c>
      <c r="D166" s="18" t="str">
        <f>D163</f>
        <v>Col+ Squash</v>
      </c>
      <c r="E166" s="19" t="s">
        <v>21</v>
      </c>
      <c r="F166" s="20">
        <v>26</v>
      </c>
      <c r="G166" s="20">
        <v>21</v>
      </c>
      <c r="H166" s="20">
        <v>22</v>
      </c>
      <c r="I166" s="20">
        <v>23</v>
      </c>
      <c r="J166" s="21">
        <f t="shared" si="13"/>
        <v>23</v>
      </c>
      <c r="K166" s="22">
        <f>(J166*2)*10000</f>
        <v>460000</v>
      </c>
      <c r="L166" s="22">
        <f>K166*5</f>
        <v>2300000</v>
      </c>
      <c r="M166" s="23">
        <v>3000000</v>
      </c>
      <c r="N166" s="40">
        <f>(J166/(J166+J168))*100</f>
        <v>94.845360824742258</v>
      </c>
      <c r="O166" s="24">
        <v>0</v>
      </c>
      <c r="P166" s="24">
        <f>P163+O166</f>
        <v>10.052312882686698</v>
      </c>
    </row>
    <row r="167" spans="1:16" x14ac:dyDescent="0.35">
      <c r="A167" s="25"/>
      <c r="B167" s="26"/>
      <c r="C167" s="25"/>
      <c r="D167" s="25"/>
      <c r="E167" s="27" t="s">
        <v>22</v>
      </c>
      <c r="F167" s="28">
        <v>0</v>
      </c>
      <c r="G167" s="29">
        <v>0</v>
      </c>
      <c r="H167" s="29">
        <v>0</v>
      </c>
      <c r="I167" s="29">
        <v>0</v>
      </c>
      <c r="J167" s="30">
        <f t="shared" si="13"/>
        <v>0</v>
      </c>
      <c r="K167" s="25"/>
      <c r="L167" s="25"/>
      <c r="M167" s="31"/>
      <c r="N167" s="41"/>
      <c r="O167" s="25"/>
      <c r="P167" s="25"/>
    </row>
    <row r="168" spans="1:16" ht="15" thickBot="1" x14ac:dyDescent="0.4">
      <c r="A168" s="32"/>
      <c r="B168" s="33"/>
      <c r="C168" s="32"/>
      <c r="D168" s="32"/>
      <c r="E168" s="34" t="s">
        <v>23</v>
      </c>
      <c r="F168" s="35">
        <v>1</v>
      </c>
      <c r="G168" s="36">
        <v>2</v>
      </c>
      <c r="H168" s="36">
        <v>1</v>
      </c>
      <c r="I168" s="36">
        <v>1</v>
      </c>
      <c r="J168" s="37">
        <f t="shared" si="13"/>
        <v>1.25</v>
      </c>
      <c r="K168" s="32"/>
      <c r="L168" s="32"/>
      <c r="M168" s="38"/>
      <c r="N168" s="42"/>
      <c r="O168" s="32"/>
      <c r="P168" s="32"/>
    </row>
    <row r="169" spans="1:16" x14ac:dyDescent="0.35">
      <c r="A169" s="15">
        <f>A166+7</f>
        <v>45104</v>
      </c>
      <c r="B169" s="16">
        <f>B166+7</f>
        <v>104</v>
      </c>
      <c r="C169" s="17" t="str">
        <f>C166</f>
        <v>UM+15% FBS</v>
      </c>
      <c r="D169" s="18" t="str">
        <f>D166</f>
        <v>Col+ Squash</v>
      </c>
      <c r="E169" s="19" t="s">
        <v>21</v>
      </c>
      <c r="F169" s="20">
        <v>25</v>
      </c>
      <c r="G169" s="20">
        <v>23</v>
      </c>
      <c r="H169" s="20">
        <v>19</v>
      </c>
      <c r="I169" s="20">
        <v>22</v>
      </c>
      <c r="J169" s="21">
        <f t="shared" ref="J169:J183" si="14">SUM(F169:I169)/4</f>
        <v>22.25</v>
      </c>
      <c r="K169" s="22">
        <f>(J169*2)*10000</f>
        <v>445000</v>
      </c>
      <c r="L169" s="22">
        <f>K169*5</f>
        <v>2225000</v>
      </c>
      <c r="M169" s="23">
        <f>L166</f>
        <v>2300000</v>
      </c>
      <c r="N169" s="40">
        <f>(J169/(J169+J171))*100</f>
        <v>97.802197802197796</v>
      </c>
      <c r="O169" s="24">
        <v>0</v>
      </c>
      <c r="P169" s="24">
        <f>P166+O169</f>
        <v>10.052312882686698</v>
      </c>
    </row>
    <row r="170" spans="1:16" x14ac:dyDescent="0.35">
      <c r="A170" s="25"/>
      <c r="B170" s="26"/>
      <c r="C170" s="25"/>
      <c r="D170" s="25"/>
      <c r="E170" s="27" t="s">
        <v>22</v>
      </c>
      <c r="F170" s="28">
        <v>0</v>
      </c>
      <c r="G170" s="29">
        <v>0</v>
      </c>
      <c r="H170" s="29">
        <v>0</v>
      </c>
      <c r="I170" s="29">
        <v>0</v>
      </c>
      <c r="J170" s="30">
        <f t="shared" si="14"/>
        <v>0</v>
      </c>
      <c r="K170" s="25"/>
      <c r="L170" s="25"/>
      <c r="M170" s="31"/>
      <c r="N170" s="41"/>
      <c r="O170" s="25"/>
      <c r="P170" s="25"/>
    </row>
    <row r="171" spans="1:16" ht="15" thickBot="1" x14ac:dyDescent="0.4">
      <c r="A171" s="32"/>
      <c r="B171" s="33"/>
      <c r="C171" s="32"/>
      <c r="D171" s="32"/>
      <c r="E171" s="34" t="s">
        <v>23</v>
      </c>
      <c r="F171" s="35">
        <v>0</v>
      </c>
      <c r="G171" s="36">
        <v>1</v>
      </c>
      <c r="H171" s="36">
        <v>1</v>
      </c>
      <c r="I171" s="36">
        <v>0</v>
      </c>
      <c r="J171" s="37">
        <f t="shared" si="14"/>
        <v>0.5</v>
      </c>
      <c r="K171" s="32"/>
      <c r="L171" s="32"/>
      <c r="M171" s="38"/>
      <c r="N171" s="42"/>
      <c r="O171" s="32"/>
      <c r="P171" s="32"/>
    </row>
    <row r="172" spans="1:16" x14ac:dyDescent="0.35">
      <c r="A172" s="15">
        <f>A169+7</f>
        <v>45111</v>
      </c>
      <c r="B172" s="16">
        <f>B169+7</f>
        <v>111</v>
      </c>
      <c r="C172" s="17" t="str">
        <f>C169</f>
        <v>UM+15% FBS</v>
      </c>
      <c r="D172" s="18" t="str">
        <f>D169</f>
        <v>Col+ Squash</v>
      </c>
      <c r="E172" s="19" t="s">
        <v>21</v>
      </c>
      <c r="F172" s="20">
        <v>20</v>
      </c>
      <c r="G172" s="20">
        <v>18</v>
      </c>
      <c r="H172" s="20">
        <v>21</v>
      </c>
      <c r="I172" s="20">
        <v>20</v>
      </c>
      <c r="J172" s="21">
        <f t="shared" si="14"/>
        <v>19.75</v>
      </c>
      <c r="K172" s="22">
        <f>(J172*2)*10000</f>
        <v>395000</v>
      </c>
      <c r="L172" s="22">
        <f>K172*5</f>
        <v>1975000</v>
      </c>
      <c r="M172" s="23">
        <f>L169</f>
        <v>2225000</v>
      </c>
      <c r="N172" s="40">
        <f>(J172/(J172+J174))*100</f>
        <v>94.047619047619051</v>
      </c>
      <c r="O172" s="24">
        <v>0</v>
      </c>
      <c r="P172" s="24">
        <f>P169+O172</f>
        <v>10.052312882686698</v>
      </c>
    </row>
    <row r="173" spans="1:16" x14ac:dyDescent="0.35">
      <c r="A173" s="25"/>
      <c r="B173" s="26"/>
      <c r="C173" s="25"/>
      <c r="D173" s="25"/>
      <c r="E173" s="27" t="s">
        <v>22</v>
      </c>
      <c r="F173" s="28">
        <v>0</v>
      </c>
      <c r="G173" s="29">
        <v>0</v>
      </c>
      <c r="H173" s="29">
        <v>0</v>
      </c>
      <c r="I173" s="29">
        <v>0</v>
      </c>
      <c r="J173" s="30">
        <f t="shared" si="14"/>
        <v>0</v>
      </c>
      <c r="K173" s="25"/>
      <c r="L173" s="25"/>
      <c r="M173" s="31"/>
      <c r="N173" s="41"/>
      <c r="O173" s="25"/>
      <c r="P173" s="25"/>
    </row>
    <row r="174" spans="1:16" ht="15" thickBot="1" x14ac:dyDescent="0.4">
      <c r="A174" s="32"/>
      <c r="B174" s="33"/>
      <c r="C174" s="32"/>
      <c r="D174" s="32"/>
      <c r="E174" s="34" t="s">
        <v>23</v>
      </c>
      <c r="F174" s="35">
        <v>1</v>
      </c>
      <c r="G174" s="36">
        <v>1</v>
      </c>
      <c r="H174" s="36">
        <v>1</v>
      </c>
      <c r="I174" s="36">
        <v>2</v>
      </c>
      <c r="J174" s="37">
        <f t="shared" si="14"/>
        <v>1.25</v>
      </c>
      <c r="K174" s="32"/>
      <c r="L174" s="32"/>
      <c r="M174" s="38"/>
      <c r="N174" s="42"/>
      <c r="O174" s="32"/>
      <c r="P174" s="32"/>
    </row>
    <row r="175" spans="1:16" x14ac:dyDescent="0.35">
      <c r="A175" s="15">
        <f>A172+7</f>
        <v>45118</v>
      </c>
      <c r="B175" s="16">
        <f>B172+7</f>
        <v>118</v>
      </c>
      <c r="C175" s="17" t="str">
        <f>C172</f>
        <v>UM+15% FBS</v>
      </c>
      <c r="D175" s="18" t="str">
        <f>D172</f>
        <v>Col+ Squash</v>
      </c>
      <c r="E175" s="19" t="s">
        <v>21</v>
      </c>
      <c r="F175" s="20">
        <v>17</v>
      </c>
      <c r="G175" s="20">
        <v>15</v>
      </c>
      <c r="H175" s="20">
        <v>11</v>
      </c>
      <c r="I175" s="20">
        <v>13</v>
      </c>
      <c r="J175" s="21">
        <f t="shared" si="14"/>
        <v>14</v>
      </c>
      <c r="K175" s="22">
        <f>(J175*2)*10000</f>
        <v>280000</v>
      </c>
      <c r="L175" s="22">
        <f>K175*5</f>
        <v>1400000</v>
      </c>
      <c r="M175" s="23">
        <f>L172</f>
        <v>1975000</v>
      </c>
      <c r="N175" s="40">
        <f>(J175/(J175+J177))*100</f>
        <v>94.915254237288138</v>
      </c>
      <c r="O175" s="24">
        <v>0</v>
      </c>
      <c r="P175" s="24">
        <f>P172+O175</f>
        <v>10.052312882686698</v>
      </c>
    </row>
    <row r="176" spans="1:16" x14ac:dyDescent="0.35">
      <c r="A176" s="25"/>
      <c r="B176" s="26"/>
      <c r="C176" s="25"/>
      <c r="D176" s="25"/>
      <c r="E176" s="27" t="s">
        <v>22</v>
      </c>
      <c r="F176" s="28">
        <v>0</v>
      </c>
      <c r="G176" s="29">
        <v>0</v>
      </c>
      <c r="H176" s="29">
        <v>0</v>
      </c>
      <c r="I176" s="29">
        <v>0</v>
      </c>
      <c r="J176" s="30">
        <f t="shared" si="14"/>
        <v>0</v>
      </c>
      <c r="K176" s="25"/>
      <c r="L176" s="25"/>
      <c r="M176" s="31"/>
      <c r="N176" s="41"/>
      <c r="O176" s="25"/>
      <c r="P176" s="25"/>
    </row>
    <row r="177" spans="1:16" ht="15" thickBot="1" x14ac:dyDescent="0.4">
      <c r="A177" s="32"/>
      <c r="B177" s="33"/>
      <c r="C177" s="32"/>
      <c r="D177" s="32"/>
      <c r="E177" s="34" t="s">
        <v>23</v>
      </c>
      <c r="F177" s="35">
        <v>0</v>
      </c>
      <c r="G177" s="36">
        <v>2</v>
      </c>
      <c r="H177" s="36">
        <v>0</v>
      </c>
      <c r="I177" s="36">
        <v>1</v>
      </c>
      <c r="J177" s="37">
        <f t="shared" si="14"/>
        <v>0.75</v>
      </c>
      <c r="K177" s="32"/>
      <c r="L177" s="32"/>
      <c r="M177" s="38"/>
      <c r="N177" s="42"/>
      <c r="O177" s="32"/>
      <c r="P177" s="32"/>
    </row>
    <row r="178" spans="1:16" x14ac:dyDescent="0.35">
      <c r="A178" s="15">
        <f>A175+7</f>
        <v>45125</v>
      </c>
      <c r="B178" s="16">
        <f>B175+7</f>
        <v>125</v>
      </c>
      <c r="C178" s="17" t="str">
        <f>C175</f>
        <v>UM+15% FBS</v>
      </c>
      <c r="D178" s="18" t="str">
        <f>D175</f>
        <v>Col+ Squash</v>
      </c>
      <c r="E178" s="19" t="s">
        <v>21</v>
      </c>
      <c r="F178" s="20">
        <v>10</v>
      </c>
      <c r="G178" s="20">
        <v>10</v>
      </c>
      <c r="H178" s="20">
        <v>13</v>
      </c>
      <c r="I178" s="20">
        <v>14</v>
      </c>
      <c r="J178" s="21">
        <f t="shared" si="14"/>
        <v>11.75</v>
      </c>
      <c r="K178" s="22">
        <f>(J178*2)*10000</f>
        <v>235000</v>
      </c>
      <c r="L178" s="22">
        <f>K178*5</f>
        <v>1175000</v>
      </c>
      <c r="M178" s="23">
        <f>L175</f>
        <v>1400000</v>
      </c>
      <c r="N178" s="40">
        <f>(J178/(J178+J180))*100</f>
        <v>94</v>
      </c>
      <c r="O178" s="24">
        <v>0</v>
      </c>
      <c r="P178" s="24">
        <f>P175+O178</f>
        <v>10.052312882686698</v>
      </c>
    </row>
    <row r="179" spans="1:16" x14ac:dyDescent="0.35">
      <c r="A179" s="25"/>
      <c r="B179" s="26"/>
      <c r="C179" s="25"/>
      <c r="D179" s="25"/>
      <c r="E179" s="27" t="s">
        <v>22</v>
      </c>
      <c r="F179" s="28">
        <v>0</v>
      </c>
      <c r="G179" s="29">
        <v>0</v>
      </c>
      <c r="H179" s="29">
        <v>0</v>
      </c>
      <c r="I179" s="29">
        <v>0</v>
      </c>
      <c r="J179" s="30">
        <f t="shared" si="14"/>
        <v>0</v>
      </c>
      <c r="K179" s="25"/>
      <c r="L179" s="25"/>
      <c r="M179" s="31"/>
      <c r="N179" s="41"/>
      <c r="O179" s="25"/>
      <c r="P179" s="25"/>
    </row>
    <row r="180" spans="1:16" ht="15" thickBot="1" x14ac:dyDescent="0.4">
      <c r="A180" s="32"/>
      <c r="B180" s="33"/>
      <c r="C180" s="32"/>
      <c r="D180" s="32"/>
      <c r="E180" s="34" t="s">
        <v>23</v>
      </c>
      <c r="F180" s="35">
        <v>1</v>
      </c>
      <c r="G180" s="36">
        <v>0</v>
      </c>
      <c r="H180" s="36">
        <v>1</v>
      </c>
      <c r="I180" s="36">
        <v>1</v>
      </c>
      <c r="J180" s="37">
        <f t="shared" si="14"/>
        <v>0.75</v>
      </c>
      <c r="K180" s="32"/>
      <c r="L180" s="32"/>
      <c r="M180" s="38"/>
      <c r="N180" s="42"/>
      <c r="O180" s="32"/>
      <c r="P180" s="32"/>
    </row>
    <row r="181" spans="1:16" x14ac:dyDescent="0.35">
      <c r="A181" s="15">
        <f>A178+7</f>
        <v>45132</v>
      </c>
      <c r="B181" s="16">
        <f>B178+7</f>
        <v>132</v>
      </c>
      <c r="C181" s="17" t="str">
        <f>C178</f>
        <v>UM+15% FBS</v>
      </c>
      <c r="D181" s="18" t="str">
        <f>D178</f>
        <v>Col+ Squash</v>
      </c>
      <c r="E181" s="19" t="s">
        <v>21</v>
      </c>
      <c r="F181" s="20">
        <v>30</v>
      </c>
      <c r="G181" s="20">
        <v>26</v>
      </c>
      <c r="H181" s="20">
        <v>27</v>
      </c>
      <c r="I181" s="20">
        <v>19</v>
      </c>
      <c r="J181" s="21">
        <f t="shared" si="14"/>
        <v>25.5</v>
      </c>
      <c r="K181" s="22">
        <f>(J181*2)*10000</f>
        <v>510000</v>
      </c>
      <c r="L181" s="22">
        <f>K181*5</f>
        <v>2550000</v>
      </c>
      <c r="M181" s="23">
        <f>L178</f>
        <v>1175000</v>
      </c>
      <c r="N181" s="40">
        <f>(J181/(J181+J183))*100</f>
        <v>93.577981651376149</v>
      </c>
      <c r="O181" s="24">
        <f>3.32*(LOG(L181)-LOG(M181))</f>
        <v>1.117187681902984</v>
      </c>
      <c r="P181" s="24">
        <f>P178+O181</f>
        <v>11.169500564589681</v>
      </c>
    </row>
    <row r="182" spans="1:16" x14ac:dyDescent="0.35">
      <c r="A182" s="25"/>
      <c r="B182" s="26"/>
      <c r="C182" s="25"/>
      <c r="D182" s="25"/>
      <c r="E182" s="27" t="s">
        <v>22</v>
      </c>
      <c r="F182" s="28">
        <v>0</v>
      </c>
      <c r="G182" s="29">
        <v>0</v>
      </c>
      <c r="H182" s="29">
        <v>0</v>
      </c>
      <c r="I182" s="29">
        <v>0</v>
      </c>
      <c r="J182" s="30">
        <f t="shared" si="14"/>
        <v>0</v>
      </c>
      <c r="K182" s="25"/>
      <c r="L182" s="25"/>
      <c r="M182" s="31"/>
      <c r="N182" s="41"/>
      <c r="O182" s="25"/>
      <c r="P182" s="25"/>
    </row>
    <row r="183" spans="1:16" ht="15" thickBot="1" x14ac:dyDescent="0.4">
      <c r="A183" s="32"/>
      <c r="B183" s="33"/>
      <c r="C183" s="32"/>
      <c r="D183" s="32"/>
      <c r="E183" s="34" t="s">
        <v>23</v>
      </c>
      <c r="F183" s="35">
        <v>2</v>
      </c>
      <c r="G183" s="36">
        <v>2</v>
      </c>
      <c r="H183" s="36">
        <v>1</v>
      </c>
      <c r="I183" s="36">
        <v>2</v>
      </c>
      <c r="J183" s="37">
        <f t="shared" si="14"/>
        <v>1.75</v>
      </c>
      <c r="K183" s="32"/>
      <c r="L183" s="32"/>
      <c r="M183" s="38"/>
      <c r="N183" s="42"/>
      <c r="O183" s="32"/>
      <c r="P183" s="32"/>
    </row>
    <row r="184" spans="1:16" x14ac:dyDescent="0.35">
      <c r="A184" s="15">
        <f t="shared" ref="A184:B184" si="15">A181+7</f>
        <v>45139</v>
      </c>
      <c r="B184" s="16">
        <f t="shared" si="15"/>
        <v>139</v>
      </c>
      <c r="C184" s="17" t="str">
        <f>C181</f>
        <v>UM+15% FBS</v>
      </c>
      <c r="D184" s="18" t="str">
        <f t="shared" ref="D184" si="16">D181</f>
        <v>Col+ Squash</v>
      </c>
      <c r="E184" s="19" t="s">
        <v>21</v>
      </c>
      <c r="F184" s="20">
        <v>8</v>
      </c>
      <c r="G184" s="20">
        <v>9</v>
      </c>
      <c r="H184" s="20">
        <v>12</v>
      </c>
      <c r="I184" s="20">
        <v>12</v>
      </c>
      <c r="J184" s="21">
        <f t="shared" ref="J184:J192" si="17">SUM(F184:I184)/4</f>
        <v>10.25</v>
      </c>
      <c r="K184" s="22">
        <f t="shared" ref="K184" si="18">(J184*2)*10000</f>
        <v>205000</v>
      </c>
      <c r="L184" s="22">
        <f t="shared" ref="L184" si="19">K184*5</f>
        <v>1025000</v>
      </c>
      <c r="M184" s="23">
        <f>L181</f>
        <v>2550000</v>
      </c>
      <c r="N184" s="40">
        <f>(J184/(J184+J186))*100</f>
        <v>97.61904761904762</v>
      </c>
      <c r="O184" s="24">
        <v>0</v>
      </c>
      <c r="P184" s="24">
        <f t="shared" ref="P184" si="20">P181+O184</f>
        <v>11.169500564589681</v>
      </c>
    </row>
    <row r="185" spans="1:16" x14ac:dyDescent="0.35">
      <c r="A185" s="25"/>
      <c r="B185" s="26"/>
      <c r="C185" s="25"/>
      <c r="D185" s="25"/>
      <c r="E185" s="27" t="s">
        <v>22</v>
      </c>
      <c r="F185" s="28">
        <v>0</v>
      </c>
      <c r="G185" s="29">
        <v>0</v>
      </c>
      <c r="H185" s="29">
        <v>0</v>
      </c>
      <c r="I185" s="29">
        <v>0</v>
      </c>
      <c r="J185" s="30">
        <f t="shared" si="17"/>
        <v>0</v>
      </c>
      <c r="K185" s="25"/>
      <c r="L185" s="25"/>
      <c r="M185" s="31"/>
      <c r="N185" s="41"/>
      <c r="O185" s="25"/>
      <c r="P185" s="25"/>
    </row>
    <row r="186" spans="1:16" ht="15" thickBot="1" x14ac:dyDescent="0.4">
      <c r="A186" s="32"/>
      <c r="B186" s="33"/>
      <c r="C186" s="32"/>
      <c r="D186" s="32"/>
      <c r="E186" s="34" t="s">
        <v>23</v>
      </c>
      <c r="F186" s="35">
        <v>0</v>
      </c>
      <c r="G186" s="36">
        <v>1</v>
      </c>
      <c r="H186" s="36">
        <v>0</v>
      </c>
      <c r="I186" s="36">
        <v>0</v>
      </c>
      <c r="J186" s="37">
        <f t="shared" si="17"/>
        <v>0.25</v>
      </c>
      <c r="K186" s="32"/>
      <c r="L186" s="32"/>
      <c r="M186" s="38"/>
      <c r="N186" s="42"/>
      <c r="O186" s="32"/>
      <c r="P186" s="32"/>
    </row>
    <row r="187" spans="1:16" x14ac:dyDescent="0.35">
      <c r="A187" s="15">
        <f t="shared" ref="A187:B187" si="21">A184+7</f>
        <v>45146</v>
      </c>
      <c r="B187" s="16">
        <f t="shared" si="21"/>
        <v>146</v>
      </c>
      <c r="C187" s="17" t="str">
        <f>C184</f>
        <v>UM+15% FBS</v>
      </c>
      <c r="D187" s="18" t="str">
        <f t="shared" ref="D187" si="22">D184</f>
        <v>Col+ Squash</v>
      </c>
      <c r="E187" s="19" t="s">
        <v>21</v>
      </c>
      <c r="F187" s="20">
        <v>9</v>
      </c>
      <c r="G187" s="20">
        <v>6</v>
      </c>
      <c r="H187" s="20">
        <v>5</v>
      </c>
      <c r="I187" s="20">
        <v>10</v>
      </c>
      <c r="J187" s="21">
        <f t="shared" si="17"/>
        <v>7.5</v>
      </c>
      <c r="K187" s="22">
        <f t="shared" ref="K187" si="23">(J187*2)*10000</f>
        <v>150000</v>
      </c>
      <c r="L187" s="22">
        <f t="shared" ref="L187" si="24">K187*5</f>
        <v>750000</v>
      </c>
      <c r="M187" s="23">
        <f>L184</f>
        <v>1025000</v>
      </c>
      <c r="N187" s="40">
        <f>(J187/(J187+J189))*100</f>
        <v>96.774193548387103</v>
      </c>
      <c r="O187" s="24">
        <v>0</v>
      </c>
      <c r="P187" s="24">
        <f t="shared" ref="P187" si="25">P184+O187</f>
        <v>11.169500564589681</v>
      </c>
    </row>
    <row r="188" spans="1:16" x14ac:dyDescent="0.35">
      <c r="A188" s="25"/>
      <c r="B188" s="26"/>
      <c r="C188" s="25"/>
      <c r="D188" s="25"/>
      <c r="E188" s="27" t="s">
        <v>22</v>
      </c>
      <c r="F188" s="28">
        <v>0</v>
      </c>
      <c r="G188" s="29">
        <v>0</v>
      </c>
      <c r="H188" s="29">
        <v>0</v>
      </c>
      <c r="I188" s="29">
        <v>0</v>
      </c>
      <c r="J188" s="30">
        <f t="shared" si="17"/>
        <v>0</v>
      </c>
      <c r="K188" s="25"/>
      <c r="L188" s="25"/>
      <c r="M188" s="31"/>
      <c r="N188" s="41"/>
      <c r="O188" s="25"/>
      <c r="P188" s="25"/>
    </row>
    <row r="189" spans="1:16" ht="15" thickBot="1" x14ac:dyDescent="0.4">
      <c r="A189" s="32"/>
      <c r="B189" s="33"/>
      <c r="C189" s="32"/>
      <c r="D189" s="32"/>
      <c r="E189" s="34" t="s">
        <v>23</v>
      </c>
      <c r="F189" s="35">
        <v>1</v>
      </c>
      <c r="G189" s="36">
        <v>0</v>
      </c>
      <c r="H189" s="36">
        <v>0</v>
      </c>
      <c r="I189" s="36">
        <v>0</v>
      </c>
      <c r="J189" s="37">
        <f t="shared" si="17"/>
        <v>0.25</v>
      </c>
      <c r="K189" s="32"/>
      <c r="L189" s="32"/>
      <c r="M189" s="38"/>
      <c r="N189" s="42"/>
      <c r="O189" s="32"/>
      <c r="P189" s="32"/>
    </row>
    <row r="190" spans="1:16" x14ac:dyDescent="0.35">
      <c r="A190" s="15">
        <f t="shared" ref="A190:B190" si="26">A187+7</f>
        <v>45153</v>
      </c>
      <c r="B190" s="16">
        <f t="shared" si="26"/>
        <v>153</v>
      </c>
      <c r="C190" s="48" t="str">
        <f>C187</f>
        <v>UM+15% FBS</v>
      </c>
      <c r="D190" s="49" t="str">
        <f t="shared" ref="D190" si="27">D187</f>
        <v>Col+ Squash</v>
      </c>
      <c r="E190" s="19" t="s">
        <v>21</v>
      </c>
      <c r="F190" s="20">
        <v>6</v>
      </c>
      <c r="G190" s="20">
        <v>3</v>
      </c>
      <c r="H190" s="20">
        <v>8</v>
      </c>
      <c r="I190" s="20">
        <v>6</v>
      </c>
      <c r="J190" s="21">
        <f t="shared" si="17"/>
        <v>5.75</v>
      </c>
      <c r="K190" s="22">
        <f t="shared" ref="K190" si="28">(J190*2)*10000</f>
        <v>115000</v>
      </c>
      <c r="L190" s="22">
        <f t="shared" ref="L190" si="29">K190*5</f>
        <v>575000</v>
      </c>
      <c r="M190" s="23">
        <f>L187</f>
        <v>750000</v>
      </c>
      <c r="N190" s="40">
        <f>(J190/(J190+J192))*100</f>
        <v>92</v>
      </c>
      <c r="O190" s="24">
        <v>0</v>
      </c>
      <c r="P190" s="24">
        <f t="shared" ref="P190" si="30">P187+O190</f>
        <v>11.169500564589681</v>
      </c>
    </row>
    <row r="191" spans="1:16" x14ac:dyDescent="0.35">
      <c r="A191" s="25"/>
      <c r="B191" s="26"/>
      <c r="C191" s="25"/>
      <c r="D191" s="25"/>
      <c r="E191" s="27" t="s">
        <v>22</v>
      </c>
      <c r="F191" s="28">
        <v>0</v>
      </c>
      <c r="G191" s="29">
        <v>0</v>
      </c>
      <c r="H191" s="29">
        <v>0</v>
      </c>
      <c r="I191" s="29">
        <v>0</v>
      </c>
      <c r="J191" s="30">
        <f t="shared" si="17"/>
        <v>0</v>
      </c>
      <c r="K191" s="25"/>
      <c r="L191" s="25"/>
      <c r="M191" s="31"/>
      <c r="N191" s="26"/>
      <c r="O191" s="25"/>
      <c r="P191" s="25"/>
    </row>
    <row r="192" spans="1:16" ht="15" thickBot="1" x14ac:dyDescent="0.4">
      <c r="A192" s="32"/>
      <c r="B192" s="33"/>
      <c r="C192" s="32"/>
      <c r="D192" s="32"/>
      <c r="E192" s="34" t="s">
        <v>23</v>
      </c>
      <c r="F192" s="35">
        <v>0</v>
      </c>
      <c r="G192" s="36">
        <v>1</v>
      </c>
      <c r="H192" s="36">
        <v>0</v>
      </c>
      <c r="I192" s="36">
        <v>1</v>
      </c>
      <c r="J192" s="37">
        <f t="shared" si="17"/>
        <v>0.5</v>
      </c>
      <c r="K192" s="32"/>
      <c r="L192" s="32"/>
      <c r="M192" s="38"/>
      <c r="N192" s="33"/>
      <c r="O192" s="32"/>
      <c r="P192" s="32"/>
    </row>
    <row r="193" spans="1:16" ht="15" thickBot="1" x14ac:dyDescent="0.4">
      <c r="A193" s="59" t="s">
        <v>28</v>
      </c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8"/>
    </row>
    <row r="194" spans="1:16" x14ac:dyDescent="0.35">
      <c r="A194" s="98" t="s">
        <v>29</v>
      </c>
      <c r="B194" s="49">
        <v>0</v>
      </c>
      <c r="C194" s="17" t="s">
        <v>19</v>
      </c>
      <c r="D194" s="18" t="s">
        <v>20</v>
      </c>
      <c r="E194" s="99" t="s">
        <v>30</v>
      </c>
      <c r="F194" s="20">
        <v>341</v>
      </c>
      <c r="G194" s="20">
        <v>415</v>
      </c>
      <c r="H194" s="20">
        <v>389</v>
      </c>
      <c r="I194" s="20">
        <v>350</v>
      </c>
      <c r="J194" s="21">
        <f>AVERAGE(F194:I194)</f>
        <v>373.75</v>
      </c>
      <c r="K194" s="118">
        <f>J194*10000*2</f>
        <v>7475000</v>
      </c>
      <c r="L194" s="22">
        <f>K194*1</f>
        <v>7475000</v>
      </c>
      <c r="M194" s="23"/>
      <c r="N194" s="101">
        <f>(J194/(J194+J195))*100</f>
        <v>77.501296008294446</v>
      </c>
      <c r="O194" s="24" t="e">
        <f>3.32*(LOG(L194)-LOG(M194))</f>
        <v>#NUM!</v>
      </c>
      <c r="P194" s="24">
        <v>0</v>
      </c>
    </row>
    <row r="195" spans="1:16" x14ac:dyDescent="0.35">
      <c r="A195" s="25"/>
      <c r="B195" s="25"/>
      <c r="C195" s="25"/>
      <c r="D195" s="25" t="s">
        <v>31</v>
      </c>
      <c r="E195" s="102" t="s">
        <v>23</v>
      </c>
      <c r="F195" s="28">
        <v>110</v>
      </c>
      <c r="G195" s="29">
        <v>99</v>
      </c>
      <c r="H195" s="29">
        <v>104</v>
      </c>
      <c r="I195" s="29">
        <v>121</v>
      </c>
      <c r="J195" s="21">
        <f t="shared" ref="J195:J214" si="31">AVERAGE(F195:I195)</f>
        <v>108.5</v>
      </c>
      <c r="K195" s="119"/>
      <c r="L195" s="25"/>
      <c r="M195" s="31"/>
      <c r="N195" s="103"/>
      <c r="O195" s="25"/>
      <c r="P195" s="25"/>
    </row>
    <row r="196" spans="1:16" ht="15" thickBot="1" x14ac:dyDescent="0.4">
      <c r="A196" s="32"/>
      <c r="B196" s="32"/>
      <c r="C196" s="32"/>
      <c r="D196" s="32"/>
      <c r="E196" s="104" t="s">
        <v>22</v>
      </c>
      <c r="F196" s="35">
        <v>0</v>
      </c>
      <c r="G196" s="36">
        <v>0</v>
      </c>
      <c r="H196" s="36">
        <v>0</v>
      </c>
      <c r="I196" s="36">
        <v>0</v>
      </c>
      <c r="J196" s="21">
        <f t="shared" si="31"/>
        <v>0</v>
      </c>
      <c r="K196" s="120"/>
      <c r="L196" s="32"/>
      <c r="M196" s="38"/>
      <c r="N196" s="105"/>
      <c r="O196" s="32"/>
      <c r="P196" s="32"/>
    </row>
    <row r="197" spans="1:16" x14ac:dyDescent="0.35">
      <c r="A197" s="15" t="s">
        <v>32</v>
      </c>
      <c r="B197" s="16">
        <v>3</v>
      </c>
      <c r="C197" s="17" t="str">
        <f>C194</f>
        <v>UM+15% FBS</v>
      </c>
      <c r="D197" s="18" t="str">
        <f>D194</f>
        <v>Collagenase</v>
      </c>
      <c r="E197" s="99" t="s">
        <v>21</v>
      </c>
      <c r="F197" s="20">
        <v>64</v>
      </c>
      <c r="G197" s="20">
        <v>79</v>
      </c>
      <c r="H197" s="20">
        <v>89</v>
      </c>
      <c r="I197" s="20">
        <v>77</v>
      </c>
      <c r="J197" s="106">
        <f t="shared" si="31"/>
        <v>77.25</v>
      </c>
      <c r="K197" s="118">
        <f>J197*10000*2</f>
        <v>1545000</v>
      </c>
      <c r="L197" s="22">
        <f>K197*4</f>
        <v>6180000</v>
      </c>
      <c r="M197" s="23">
        <v>3737500</v>
      </c>
      <c r="N197" s="101">
        <f>(J197/(J197+J198))*100</f>
        <v>87.042253521126753</v>
      </c>
      <c r="O197" s="24">
        <f>3.32*(LOG(L197)-LOG(M197))</f>
        <v>0.72511214887101427</v>
      </c>
      <c r="P197" s="126">
        <f t="shared" ref="P197" si="32">IF(O197&lt;0,P194,P194+O197)</f>
        <v>0.72511214887101427</v>
      </c>
    </row>
    <row r="198" spans="1:16" x14ac:dyDescent="0.35">
      <c r="A198" s="25"/>
      <c r="B198" s="26"/>
      <c r="C198" s="25"/>
      <c r="D198" s="25" t="s">
        <v>31</v>
      </c>
      <c r="E198" s="102" t="s">
        <v>23</v>
      </c>
      <c r="F198" s="28">
        <v>10</v>
      </c>
      <c r="G198" s="29">
        <v>17</v>
      </c>
      <c r="H198" s="29">
        <v>10</v>
      </c>
      <c r="I198" s="29">
        <v>9</v>
      </c>
      <c r="J198" s="108">
        <f t="shared" si="31"/>
        <v>11.5</v>
      </c>
      <c r="K198" s="25"/>
      <c r="L198" s="25"/>
      <c r="M198" s="31"/>
      <c r="N198" s="103"/>
      <c r="O198" s="25"/>
      <c r="P198" s="25"/>
    </row>
    <row r="199" spans="1:16" ht="15" thickBot="1" x14ac:dyDescent="0.4">
      <c r="A199" s="32"/>
      <c r="B199" s="33"/>
      <c r="C199" s="32"/>
      <c r="D199" s="32"/>
      <c r="E199" s="104" t="s">
        <v>22</v>
      </c>
      <c r="F199" s="35">
        <v>0</v>
      </c>
      <c r="G199" s="36">
        <v>0</v>
      </c>
      <c r="H199" s="36">
        <v>0</v>
      </c>
      <c r="I199" s="36">
        <v>0</v>
      </c>
      <c r="J199" s="109">
        <f t="shared" si="31"/>
        <v>0</v>
      </c>
      <c r="K199" s="32"/>
      <c r="L199" s="32"/>
      <c r="M199" s="38"/>
      <c r="N199" s="105"/>
      <c r="O199" s="32"/>
      <c r="P199" s="32"/>
    </row>
    <row r="200" spans="1:16" x14ac:dyDescent="0.35">
      <c r="A200" s="15" t="s">
        <v>33</v>
      </c>
      <c r="B200" s="16">
        <v>7</v>
      </c>
      <c r="C200" s="17" t="str">
        <f>C197</f>
        <v>UM+15% FBS</v>
      </c>
      <c r="D200" s="18" t="str">
        <f>D197</f>
        <v>Collagenase</v>
      </c>
      <c r="E200" s="99" t="s">
        <v>21</v>
      </c>
      <c r="F200" s="20">
        <v>36</v>
      </c>
      <c r="G200" s="20">
        <v>22</v>
      </c>
      <c r="H200" s="20">
        <v>29</v>
      </c>
      <c r="I200" s="20">
        <v>20</v>
      </c>
      <c r="J200" s="106">
        <f t="shared" si="31"/>
        <v>26.75</v>
      </c>
      <c r="K200" s="100">
        <f>J200*10000*2</f>
        <v>535000</v>
      </c>
      <c r="L200" s="22">
        <f>K200*5</f>
        <v>2675000</v>
      </c>
      <c r="M200" s="31">
        <v>6180000</v>
      </c>
      <c r="N200" s="101">
        <f>(J200/(J200+J201))*100</f>
        <v>83.59375</v>
      </c>
      <c r="O200" s="24">
        <f>3.32*(LOG(L200)-LOG(M200))</f>
        <v>-1.2073667665888079</v>
      </c>
      <c r="P200" s="126">
        <f t="shared" ref="P200" si="33">IF(O200&lt;0,P197,P197+O200)</f>
        <v>0.72511214887101427</v>
      </c>
    </row>
    <row r="201" spans="1:16" x14ac:dyDescent="0.35">
      <c r="A201" s="25"/>
      <c r="B201" s="26"/>
      <c r="C201" s="25"/>
      <c r="D201" s="25" t="s">
        <v>31</v>
      </c>
      <c r="E201" s="102" t="s">
        <v>23</v>
      </c>
      <c r="F201" s="28">
        <v>4</v>
      </c>
      <c r="G201" s="29">
        <v>5</v>
      </c>
      <c r="H201" s="29">
        <v>4</v>
      </c>
      <c r="I201" s="29">
        <v>8</v>
      </c>
      <c r="J201" s="108">
        <f t="shared" si="31"/>
        <v>5.25</v>
      </c>
      <c r="K201" s="25"/>
      <c r="L201" s="25"/>
      <c r="M201" s="31"/>
      <c r="N201" s="103"/>
      <c r="O201" s="25"/>
      <c r="P201" s="25"/>
    </row>
    <row r="202" spans="1:16" ht="15" thickBot="1" x14ac:dyDescent="0.4">
      <c r="A202" s="32"/>
      <c r="B202" s="33"/>
      <c r="C202" s="32"/>
      <c r="D202" s="32"/>
      <c r="E202" s="104" t="s">
        <v>22</v>
      </c>
      <c r="F202" s="35">
        <v>0</v>
      </c>
      <c r="G202" s="36">
        <v>0</v>
      </c>
      <c r="H202" s="36">
        <v>0</v>
      </c>
      <c r="I202" s="36">
        <v>0</v>
      </c>
      <c r="J202" s="109">
        <f t="shared" si="31"/>
        <v>0</v>
      </c>
      <c r="K202" s="32"/>
      <c r="L202" s="32"/>
      <c r="M202" s="38"/>
      <c r="N202" s="105"/>
      <c r="O202" s="32"/>
      <c r="P202" s="32"/>
    </row>
    <row r="203" spans="1:16" x14ac:dyDescent="0.35">
      <c r="A203" s="15" t="s">
        <v>34</v>
      </c>
      <c r="B203" s="16">
        <v>14</v>
      </c>
      <c r="C203" s="17" t="str">
        <f>C200</f>
        <v>UM+15% FBS</v>
      </c>
      <c r="D203" s="18" t="str">
        <f>D200</f>
        <v>Collagenase</v>
      </c>
      <c r="E203" s="99" t="s">
        <v>21</v>
      </c>
      <c r="F203" s="20">
        <v>31</v>
      </c>
      <c r="G203" s="20">
        <v>28</v>
      </c>
      <c r="H203" s="20">
        <v>22</v>
      </c>
      <c r="I203" s="20">
        <v>32</v>
      </c>
      <c r="J203" s="106">
        <f t="shared" si="31"/>
        <v>28.25</v>
      </c>
      <c r="K203" s="100">
        <f>J203*10000*2</f>
        <v>565000</v>
      </c>
      <c r="L203" s="22">
        <f>K203*5</f>
        <v>2825000</v>
      </c>
      <c r="M203" s="23">
        <f>L200</f>
        <v>2675000</v>
      </c>
      <c r="N203" s="101">
        <f>(J203/(J203+J204))*100</f>
        <v>81.884057971014485</v>
      </c>
      <c r="O203" s="24">
        <f>3.32*(LOG(L203)-LOG(M203))</f>
        <v>7.8666290450057935E-2</v>
      </c>
      <c r="P203" s="126">
        <f t="shared" ref="P203" si="34">IF(O203&lt;0,P200,P200+O203)</f>
        <v>0.80377843932107218</v>
      </c>
    </row>
    <row r="204" spans="1:16" x14ac:dyDescent="0.35">
      <c r="A204" s="25"/>
      <c r="B204" s="26"/>
      <c r="C204" s="25"/>
      <c r="D204" s="25" t="s">
        <v>31</v>
      </c>
      <c r="E204" s="102" t="s">
        <v>23</v>
      </c>
      <c r="F204" s="28">
        <v>9</v>
      </c>
      <c r="G204" s="29">
        <v>8</v>
      </c>
      <c r="H204" s="29">
        <v>3</v>
      </c>
      <c r="I204" s="29">
        <v>5</v>
      </c>
      <c r="J204" s="108">
        <f t="shared" si="31"/>
        <v>6.25</v>
      </c>
      <c r="K204" s="25"/>
      <c r="L204" s="25"/>
      <c r="M204" s="31"/>
      <c r="N204" s="41"/>
      <c r="O204" s="25"/>
      <c r="P204" s="25"/>
    </row>
    <row r="205" spans="1:16" ht="15" thickBot="1" x14ac:dyDescent="0.4">
      <c r="A205" s="32"/>
      <c r="B205" s="33"/>
      <c r="C205" s="32"/>
      <c r="D205" s="32"/>
      <c r="E205" s="104" t="s">
        <v>22</v>
      </c>
      <c r="F205" s="35">
        <v>0</v>
      </c>
      <c r="G205" s="36">
        <v>0</v>
      </c>
      <c r="H205" s="36">
        <v>0</v>
      </c>
      <c r="I205" s="36">
        <v>0</v>
      </c>
      <c r="J205" s="109">
        <f t="shared" si="31"/>
        <v>0</v>
      </c>
      <c r="K205" s="32"/>
      <c r="L205" s="32"/>
      <c r="M205" s="38"/>
      <c r="N205" s="42"/>
      <c r="O205" s="32"/>
      <c r="P205" s="32"/>
    </row>
    <row r="206" spans="1:16" x14ac:dyDescent="0.35">
      <c r="A206" s="15" t="s">
        <v>35</v>
      </c>
      <c r="B206" s="16">
        <v>21</v>
      </c>
      <c r="C206" s="17" t="str">
        <f>C203</f>
        <v>UM+15% FBS</v>
      </c>
      <c r="D206" s="18" t="str">
        <f>D203</f>
        <v>Collagenase</v>
      </c>
      <c r="E206" s="99" t="s">
        <v>21</v>
      </c>
      <c r="F206" s="20">
        <v>20</v>
      </c>
      <c r="G206" s="20">
        <v>19</v>
      </c>
      <c r="H206" s="20">
        <v>24</v>
      </c>
      <c r="I206" s="20">
        <v>22</v>
      </c>
      <c r="J206" s="106">
        <f t="shared" si="31"/>
        <v>21.25</v>
      </c>
      <c r="K206" s="100">
        <f>J206*10000*2</f>
        <v>425000</v>
      </c>
      <c r="L206" s="22">
        <f>K206*5</f>
        <v>2125000</v>
      </c>
      <c r="M206" s="23">
        <f>L203</f>
        <v>2825000</v>
      </c>
      <c r="N206" s="101">
        <f>(J206/(J206+J207))*100</f>
        <v>88.541666666666657</v>
      </c>
      <c r="O206" s="24">
        <f>3.32*(LOG(L206)-LOG(M206))</f>
        <v>-0.41054959899350191</v>
      </c>
      <c r="P206" s="126">
        <f t="shared" ref="P206" si="35">IF(O206&lt;0,P203,P203+O206)</f>
        <v>0.80377843932107218</v>
      </c>
    </row>
    <row r="207" spans="1:16" x14ac:dyDescent="0.35">
      <c r="A207" s="25"/>
      <c r="B207" s="26"/>
      <c r="C207" s="25"/>
      <c r="D207" s="25" t="s">
        <v>31</v>
      </c>
      <c r="E207" s="102" t="s">
        <v>23</v>
      </c>
      <c r="F207" s="28">
        <v>1</v>
      </c>
      <c r="G207" s="29">
        <v>3</v>
      </c>
      <c r="H207" s="29">
        <v>4</v>
      </c>
      <c r="I207" s="29">
        <v>3</v>
      </c>
      <c r="J207" s="108">
        <f t="shared" si="31"/>
        <v>2.75</v>
      </c>
      <c r="K207" s="25"/>
      <c r="L207" s="25"/>
      <c r="M207" s="31"/>
      <c r="N207" s="41"/>
      <c r="O207" s="25"/>
      <c r="P207" s="25"/>
    </row>
    <row r="208" spans="1:16" ht="15" thickBot="1" x14ac:dyDescent="0.4">
      <c r="A208" s="32"/>
      <c r="B208" s="33"/>
      <c r="C208" s="32"/>
      <c r="D208" s="32"/>
      <c r="E208" s="104" t="s">
        <v>22</v>
      </c>
      <c r="F208" s="35">
        <v>0</v>
      </c>
      <c r="G208" s="36">
        <v>0</v>
      </c>
      <c r="H208" s="36">
        <v>0</v>
      </c>
      <c r="I208" s="36">
        <v>0</v>
      </c>
      <c r="J208" s="109">
        <f t="shared" si="31"/>
        <v>0</v>
      </c>
      <c r="K208" s="32"/>
      <c r="L208" s="32"/>
      <c r="M208" s="38"/>
      <c r="N208" s="42"/>
      <c r="O208" s="32"/>
      <c r="P208" s="32"/>
    </row>
    <row r="209" spans="1:16" x14ac:dyDescent="0.35">
      <c r="A209" s="15" t="s">
        <v>36</v>
      </c>
      <c r="B209" s="16">
        <v>28</v>
      </c>
      <c r="C209" s="17" t="str">
        <f>C206</f>
        <v>UM+15% FBS</v>
      </c>
      <c r="D209" s="18" t="str">
        <f>D206</f>
        <v>Collagenase</v>
      </c>
      <c r="E209" s="99" t="s">
        <v>21</v>
      </c>
      <c r="F209" s="20">
        <v>13</v>
      </c>
      <c r="G209" s="20">
        <v>15</v>
      </c>
      <c r="H209" s="20">
        <v>13</v>
      </c>
      <c r="I209" s="20">
        <v>18</v>
      </c>
      <c r="J209" s="106">
        <f t="shared" si="31"/>
        <v>14.75</v>
      </c>
      <c r="K209" s="100">
        <f>J209*10000*2</f>
        <v>295000</v>
      </c>
      <c r="L209" s="22">
        <f>K209*5</f>
        <v>1475000</v>
      </c>
      <c r="M209" s="23">
        <f>L206</f>
        <v>2125000</v>
      </c>
      <c r="N209" s="101">
        <f>(J209/(J209+J210))*100</f>
        <v>86.764705882352942</v>
      </c>
      <c r="O209" s="24">
        <f>3.32*(LOG(L209)-LOG(M209))</f>
        <v>-0.52644215471953193</v>
      </c>
      <c r="P209" s="126">
        <f t="shared" ref="P209" si="36">IF(O209&lt;0,P206,P206+O209)</f>
        <v>0.80377843932107218</v>
      </c>
    </row>
    <row r="210" spans="1:16" x14ac:dyDescent="0.35">
      <c r="A210" s="25"/>
      <c r="B210" s="26"/>
      <c r="C210" s="25"/>
      <c r="D210" s="25" t="s">
        <v>31</v>
      </c>
      <c r="E210" s="102" t="s">
        <v>23</v>
      </c>
      <c r="F210" s="28">
        <v>4</v>
      </c>
      <c r="G210" s="29">
        <v>2</v>
      </c>
      <c r="H210" s="29">
        <v>1</v>
      </c>
      <c r="I210" s="29">
        <v>2</v>
      </c>
      <c r="J210" s="108">
        <f t="shared" si="31"/>
        <v>2.25</v>
      </c>
      <c r="K210" s="25"/>
      <c r="L210" s="25"/>
      <c r="M210" s="31"/>
      <c r="N210" s="41"/>
      <c r="O210" s="25"/>
      <c r="P210" s="25"/>
    </row>
    <row r="211" spans="1:16" ht="15" thickBot="1" x14ac:dyDescent="0.4">
      <c r="A211" s="32"/>
      <c r="B211" s="33"/>
      <c r="C211" s="32"/>
      <c r="D211" s="32"/>
      <c r="E211" s="104" t="s">
        <v>22</v>
      </c>
      <c r="F211" s="35">
        <v>0</v>
      </c>
      <c r="G211" s="36">
        <v>0</v>
      </c>
      <c r="H211" s="36">
        <v>0</v>
      </c>
      <c r="I211" s="36">
        <v>0</v>
      </c>
      <c r="J211" s="109">
        <f t="shared" si="31"/>
        <v>0</v>
      </c>
      <c r="K211" s="32"/>
      <c r="L211" s="32"/>
      <c r="M211" s="38"/>
      <c r="N211" s="42"/>
      <c r="O211" s="32"/>
      <c r="P211" s="32"/>
    </row>
    <row r="212" spans="1:16" x14ac:dyDescent="0.35">
      <c r="A212" s="110" t="s">
        <v>37</v>
      </c>
      <c r="B212" s="111">
        <v>35</v>
      </c>
      <c r="C212" s="48" t="str">
        <f>C209</f>
        <v>UM+15% FBS</v>
      </c>
      <c r="D212" s="49" t="str">
        <f>D209</f>
        <v>Collagenase</v>
      </c>
      <c r="E212" s="99" t="s">
        <v>21</v>
      </c>
      <c r="F212" s="112">
        <v>2</v>
      </c>
      <c r="G212" s="112">
        <v>3</v>
      </c>
      <c r="H212" s="112">
        <v>2</v>
      </c>
      <c r="I212" s="112">
        <v>1</v>
      </c>
      <c r="J212" s="106">
        <f t="shared" si="31"/>
        <v>2</v>
      </c>
      <c r="K212" s="100">
        <f>J212*10000*2</f>
        <v>40000</v>
      </c>
      <c r="L212" s="143">
        <f>K212*5</f>
        <v>200000</v>
      </c>
      <c r="M212" s="113">
        <f>L209</f>
        <v>1475000</v>
      </c>
      <c r="N212" s="101">
        <f>(J212/(J212+J213))*100</f>
        <v>88.888888888888886</v>
      </c>
      <c r="O212" s="114">
        <f>3.32*(LOG(L212)-LOG(M212))</f>
        <v>-2.8809699218386671</v>
      </c>
      <c r="P212" s="126">
        <f t="shared" ref="P212" si="37">IF(O212&lt;0,P209,P209+O212)</f>
        <v>0.80377843932107218</v>
      </c>
    </row>
    <row r="213" spans="1:16" x14ac:dyDescent="0.35">
      <c r="A213" s="25"/>
      <c r="B213" s="26"/>
      <c r="C213" s="25"/>
      <c r="D213" s="25" t="s">
        <v>31</v>
      </c>
      <c r="E213" s="102" t="s">
        <v>23</v>
      </c>
      <c r="F213" s="28">
        <v>0</v>
      </c>
      <c r="G213" s="29">
        <v>0</v>
      </c>
      <c r="H213" s="29">
        <v>1</v>
      </c>
      <c r="I213" s="29">
        <v>0</v>
      </c>
      <c r="J213" s="108">
        <f t="shared" si="31"/>
        <v>0.25</v>
      </c>
      <c r="K213" s="25"/>
      <c r="L213" s="25"/>
      <c r="M213" s="31"/>
      <c r="N213" s="41"/>
      <c r="O213" s="25"/>
      <c r="P213" s="25"/>
    </row>
    <row r="214" spans="1:16" ht="15" thickBot="1" x14ac:dyDescent="0.4">
      <c r="A214" s="32"/>
      <c r="B214" s="33"/>
      <c r="C214" s="32"/>
      <c r="D214" s="32"/>
      <c r="E214" s="104" t="s">
        <v>22</v>
      </c>
      <c r="F214" s="35">
        <v>0</v>
      </c>
      <c r="G214" s="36">
        <v>0</v>
      </c>
      <c r="H214" s="36">
        <v>0</v>
      </c>
      <c r="I214" s="36">
        <v>0</v>
      </c>
      <c r="J214" s="109">
        <f t="shared" si="31"/>
        <v>0</v>
      </c>
      <c r="K214" s="32"/>
      <c r="L214" s="32"/>
      <c r="M214" s="38"/>
      <c r="N214" s="42"/>
      <c r="O214" s="32"/>
      <c r="P214" s="32"/>
    </row>
    <row r="215" spans="1:16" ht="15" thickBot="1" x14ac:dyDescent="0.4">
      <c r="A215" t="s">
        <v>38</v>
      </c>
      <c r="B215" s="47"/>
      <c r="C215" s="47"/>
      <c r="D215" s="47"/>
      <c r="E215" s="13"/>
      <c r="F215" s="47"/>
      <c r="G215" s="115"/>
      <c r="H215" s="115"/>
      <c r="I215" s="115"/>
      <c r="K215" s="47"/>
      <c r="L215" s="47"/>
      <c r="M215" s="116"/>
      <c r="N215" s="117"/>
      <c r="O215" s="47"/>
      <c r="P215" s="47"/>
    </row>
    <row r="216" spans="1:16" ht="15" thickBot="1" x14ac:dyDescent="0.4">
      <c r="A216" s="59" t="s">
        <v>39</v>
      </c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8"/>
    </row>
    <row r="217" spans="1:16" x14ac:dyDescent="0.35">
      <c r="A217" s="98" t="s">
        <v>40</v>
      </c>
      <c r="B217" s="49">
        <v>0</v>
      </c>
      <c r="C217" s="17" t="s">
        <v>41</v>
      </c>
      <c r="D217" s="18" t="s">
        <v>20</v>
      </c>
      <c r="E217" s="99" t="s">
        <v>30</v>
      </c>
      <c r="F217" s="20">
        <v>329</v>
      </c>
      <c r="G217" s="20">
        <v>341</v>
      </c>
      <c r="H217" s="20">
        <v>305</v>
      </c>
      <c r="I217" s="20">
        <v>321</v>
      </c>
      <c r="J217" s="21">
        <f>AVERAGE(F217:I217)</f>
        <v>324</v>
      </c>
      <c r="K217" s="118">
        <f>J217*10000*2</f>
        <v>6480000</v>
      </c>
      <c r="L217" s="22">
        <f>K217*1</f>
        <v>6480000</v>
      </c>
      <c r="M217" s="23">
        <v>3240000</v>
      </c>
      <c r="N217" s="101">
        <f>(J217/(J217+J218))*100</f>
        <v>96.860986547085204</v>
      </c>
      <c r="O217" s="24">
        <f>3.32*(LOG(L217)-LOG(M217))</f>
        <v>0.99941958560441768</v>
      </c>
      <c r="P217" s="24">
        <v>0</v>
      </c>
    </row>
    <row r="218" spans="1:16" x14ac:dyDescent="0.35">
      <c r="A218" s="25"/>
      <c r="B218" s="25"/>
      <c r="C218" s="25"/>
      <c r="D218" s="25"/>
      <c r="E218" s="102" t="s">
        <v>23</v>
      </c>
      <c r="F218" s="28">
        <v>11</v>
      </c>
      <c r="G218" s="29">
        <v>14</v>
      </c>
      <c r="H218" s="29">
        <v>8</v>
      </c>
      <c r="I218" s="29">
        <v>9</v>
      </c>
      <c r="J218" s="21">
        <f t="shared" ref="J218:J249" si="38">AVERAGE(F218:I218)</f>
        <v>10.5</v>
      </c>
      <c r="K218" s="119"/>
      <c r="L218" s="25"/>
      <c r="M218" s="31"/>
      <c r="N218" s="103"/>
      <c r="O218" s="25"/>
      <c r="P218" s="25"/>
    </row>
    <row r="219" spans="1:16" ht="15" thickBot="1" x14ac:dyDescent="0.4">
      <c r="A219" s="32"/>
      <c r="B219" s="32"/>
      <c r="C219" s="32"/>
      <c r="D219" s="32"/>
      <c r="E219" s="104" t="s">
        <v>22</v>
      </c>
      <c r="F219" s="35">
        <v>0</v>
      </c>
      <c r="G219" s="36">
        <v>0</v>
      </c>
      <c r="H219" s="36">
        <v>0</v>
      </c>
      <c r="I219" s="36">
        <v>0</v>
      </c>
      <c r="J219" s="21">
        <f t="shared" si="38"/>
        <v>0</v>
      </c>
      <c r="K219" s="120"/>
      <c r="L219" s="32"/>
      <c r="M219" s="38"/>
      <c r="N219" s="105"/>
      <c r="O219" s="32"/>
      <c r="P219" s="32"/>
    </row>
    <row r="220" spans="1:16" x14ac:dyDescent="0.35">
      <c r="A220" s="98" t="s">
        <v>42</v>
      </c>
      <c r="B220" s="49">
        <v>6</v>
      </c>
      <c r="C220" s="17" t="str">
        <f>C217</f>
        <v>UM+5% FBS</v>
      </c>
      <c r="D220" s="18" t="str">
        <f>D217</f>
        <v>Collagenase</v>
      </c>
      <c r="E220" s="99" t="s">
        <v>21</v>
      </c>
      <c r="F220" s="20">
        <v>98</v>
      </c>
      <c r="G220" s="20">
        <v>92</v>
      </c>
      <c r="H220" s="20">
        <v>111</v>
      </c>
      <c r="I220" s="20">
        <v>94</v>
      </c>
      <c r="J220" s="106">
        <f t="shared" si="38"/>
        <v>98.75</v>
      </c>
      <c r="K220" s="118">
        <f>J220*10000*2</f>
        <v>1975000</v>
      </c>
      <c r="L220" s="18">
        <f>K220*5</f>
        <v>9875000</v>
      </c>
      <c r="M220" s="23">
        <v>3000000</v>
      </c>
      <c r="N220" s="101">
        <f>(J220/(J220+J221))*100</f>
        <v>90.182648401826484</v>
      </c>
      <c r="O220" s="24">
        <f>3.32*(LOG(L220)-LOG(M220))</f>
        <v>1.7178206206017337</v>
      </c>
      <c r="P220" s="126">
        <f t="shared" ref="P220" si="39">IF(O220&lt;0,P217,P217+O220)</f>
        <v>1.7178206206017337</v>
      </c>
    </row>
    <row r="221" spans="1:16" x14ac:dyDescent="0.35">
      <c r="A221" s="25"/>
      <c r="B221" s="26"/>
      <c r="C221" s="25"/>
      <c r="D221" s="25"/>
      <c r="E221" s="102" t="s">
        <v>23</v>
      </c>
      <c r="F221" s="28">
        <v>9</v>
      </c>
      <c r="G221" s="29">
        <v>10</v>
      </c>
      <c r="H221" s="29">
        <v>11</v>
      </c>
      <c r="I221" s="29">
        <v>13</v>
      </c>
      <c r="J221" s="108">
        <f t="shared" si="38"/>
        <v>10.75</v>
      </c>
      <c r="K221" s="119"/>
      <c r="L221" s="25"/>
      <c r="M221" s="31"/>
      <c r="N221" s="103"/>
      <c r="O221" s="25"/>
      <c r="P221" s="25"/>
    </row>
    <row r="222" spans="1:16" ht="15" thickBot="1" x14ac:dyDescent="0.4">
      <c r="A222" s="32"/>
      <c r="B222" s="33"/>
      <c r="C222" s="32"/>
      <c r="D222" s="32"/>
      <c r="E222" s="104" t="s">
        <v>22</v>
      </c>
      <c r="F222" s="35">
        <v>0</v>
      </c>
      <c r="G222" s="36">
        <v>0</v>
      </c>
      <c r="H222" s="36">
        <v>0</v>
      </c>
      <c r="I222" s="36">
        <v>0</v>
      </c>
      <c r="J222" s="109">
        <f t="shared" si="38"/>
        <v>0</v>
      </c>
      <c r="K222" s="120"/>
      <c r="L222" s="32"/>
      <c r="M222" s="38"/>
      <c r="N222" s="105"/>
      <c r="O222" s="32"/>
      <c r="P222" s="32"/>
    </row>
    <row r="223" spans="1:16" x14ac:dyDescent="0.35">
      <c r="A223" s="110" t="s">
        <v>43</v>
      </c>
      <c r="B223" s="111">
        <v>13</v>
      </c>
      <c r="C223" s="48" t="str">
        <f>C220</f>
        <v>UM+5% FBS</v>
      </c>
      <c r="D223" s="49" t="str">
        <f>D220</f>
        <v>Collagenase</v>
      </c>
      <c r="E223" s="99" t="s">
        <v>21</v>
      </c>
      <c r="F223" s="112">
        <v>61</v>
      </c>
      <c r="G223" s="112">
        <v>76</v>
      </c>
      <c r="H223" s="112">
        <v>82</v>
      </c>
      <c r="I223" s="112">
        <v>74</v>
      </c>
      <c r="J223" s="106">
        <f t="shared" si="38"/>
        <v>73.25</v>
      </c>
      <c r="K223" s="118">
        <f>J223*10000*2</f>
        <v>1465000</v>
      </c>
      <c r="L223" s="143">
        <f>K223*5</f>
        <v>7325000</v>
      </c>
      <c r="M223" s="23">
        <v>3000000</v>
      </c>
      <c r="N223" s="101">
        <f>(J223/(J223+J224))*100</f>
        <v>93.910256410256409</v>
      </c>
      <c r="O223" s="114">
        <f>3.32*(LOG(L223)-LOG(M223))</f>
        <v>1.2871187626975298</v>
      </c>
      <c r="P223" s="126">
        <f t="shared" ref="P223" si="40">IF(O223&lt;0,P220,P220+O223)</f>
        <v>3.0049393832992637</v>
      </c>
    </row>
    <row r="224" spans="1:16" ht="16" customHeight="1" x14ac:dyDescent="0.35">
      <c r="A224" s="25"/>
      <c r="B224" s="26"/>
      <c r="C224" s="25"/>
      <c r="D224" s="25"/>
      <c r="E224" s="102" t="s">
        <v>23</v>
      </c>
      <c r="F224" s="28">
        <v>5</v>
      </c>
      <c r="G224" s="29">
        <v>4</v>
      </c>
      <c r="H224" s="29">
        <v>6</v>
      </c>
      <c r="I224" s="29">
        <v>4</v>
      </c>
      <c r="J224" s="108">
        <f t="shared" si="38"/>
        <v>4.75</v>
      </c>
      <c r="K224" s="119"/>
      <c r="L224" s="25"/>
      <c r="M224" s="31"/>
      <c r="N224" s="103"/>
      <c r="O224" s="25"/>
      <c r="P224" s="25"/>
    </row>
    <row r="225" spans="1:16" ht="15" thickBot="1" x14ac:dyDescent="0.4">
      <c r="A225" s="32"/>
      <c r="B225" s="33"/>
      <c r="C225" s="32"/>
      <c r="D225" s="32"/>
      <c r="E225" s="104" t="s">
        <v>22</v>
      </c>
      <c r="F225" s="35">
        <v>0</v>
      </c>
      <c r="G225" s="36">
        <v>0</v>
      </c>
      <c r="H225" s="36">
        <v>0</v>
      </c>
      <c r="I225" s="36">
        <v>0</v>
      </c>
      <c r="J225" s="109">
        <f t="shared" si="38"/>
        <v>0</v>
      </c>
      <c r="K225" s="120"/>
      <c r="L225" s="32"/>
      <c r="M225" s="38"/>
      <c r="N225" s="105"/>
      <c r="O225" s="32"/>
      <c r="P225" s="32"/>
    </row>
    <row r="226" spans="1:16" x14ac:dyDescent="0.35">
      <c r="A226" s="15" t="s">
        <v>44</v>
      </c>
      <c r="B226" s="16">
        <v>20</v>
      </c>
      <c r="C226" s="48" t="str">
        <f>C223</f>
        <v>UM+5% FBS</v>
      </c>
      <c r="D226" s="49" t="str">
        <f>D223</f>
        <v>Collagenase</v>
      </c>
      <c r="E226" s="99" t="s">
        <v>21</v>
      </c>
      <c r="F226" s="112">
        <v>68</v>
      </c>
      <c r="G226" s="112">
        <v>78</v>
      </c>
      <c r="H226" s="112">
        <v>74</v>
      </c>
      <c r="I226" s="112">
        <v>64</v>
      </c>
      <c r="J226" s="106">
        <f t="shared" si="38"/>
        <v>71</v>
      </c>
      <c r="K226" s="118">
        <f>J226*10000*2</f>
        <v>1420000</v>
      </c>
      <c r="L226" s="143">
        <f>K226*5</f>
        <v>7100000</v>
      </c>
      <c r="M226" s="23">
        <v>3000000</v>
      </c>
      <c r="N226" s="101">
        <f>(J226/(J226+J227))*100</f>
        <v>94.983277591973248</v>
      </c>
      <c r="O226" s="114">
        <f>3.32*(LOG(L226)-LOG(M226))</f>
        <v>1.2421351520780506</v>
      </c>
      <c r="P226" s="126">
        <f t="shared" ref="P226" si="41">IF(O226&lt;0,P223,P223+O226)</f>
        <v>4.2470745353773145</v>
      </c>
    </row>
    <row r="227" spans="1:16" x14ac:dyDescent="0.35">
      <c r="A227" s="25"/>
      <c r="B227" s="26"/>
      <c r="C227" s="25"/>
      <c r="D227" s="25"/>
      <c r="E227" s="102" t="s">
        <v>23</v>
      </c>
      <c r="F227" s="28">
        <v>3</v>
      </c>
      <c r="G227" s="29">
        <v>4</v>
      </c>
      <c r="H227" s="29">
        <v>2</v>
      </c>
      <c r="I227" s="29">
        <v>6</v>
      </c>
      <c r="J227" s="108">
        <f t="shared" si="38"/>
        <v>3.75</v>
      </c>
      <c r="K227" s="119"/>
      <c r="L227" s="25"/>
      <c r="M227" s="31"/>
      <c r="N227" s="103"/>
      <c r="O227" s="25"/>
      <c r="P227" s="25"/>
    </row>
    <row r="228" spans="1:16" ht="15" thickBot="1" x14ac:dyDescent="0.4">
      <c r="A228" s="32"/>
      <c r="B228" s="33"/>
      <c r="C228" s="32"/>
      <c r="D228" s="32"/>
      <c r="E228" s="104" t="s">
        <v>22</v>
      </c>
      <c r="F228" s="35">
        <v>0</v>
      </c>
      <c r="G228" s="36">
        <v>0</v>
      </c>
      <c r="H228" s="36">
        <v>0</v>
      </c>
      <c r="I228" s="36">
        <v>0</v>
      </c>
      <c r="J228" s="109">
        <f t="shared" si="38"/>
        <v>0</v>
      </c>
      <c r="K228" s="120"/>
      <c r="L228" s="32"/>
      <c r="M228" s="38"/>
      <c r="N228" s="105"/>
      <c r="O228" s="32"/>
      <c r="P228" s="32"/>
    </row>
    <row r="229" spans="1:16" x14ac:dyDescent="0.35">
      <c r="A229" s="15" t="s">
        <v>45</v>
      </c>
      <c r="B229" s="16">
        <v>27</v>
      </c>
      <c r="C229" s="48" t="str">
        <f t="shared" ref="C229:D229" si="42">C226</f>
        <v>UM+5% FBS</v>
      </c>
      <c r="D229" s="49" t="str">
        <f t="shared" si="42"/>
        <v>Collagenase</v>
      </c>
      <c r="E229" s="99" t="s">
        <v>21</v>
      </c>
      <c r="F229" s="112">
        <v>54</v>
      </c>
      <c r="G229" s="112">
        <v>52</v>
      </c>
      <c r="H229" s="112">
        <v>63</v>
      </c>
      <c r="I229" s="112">
        <v>59</v>
      </c>
      <c r="J229" s="106">
        <f t="shared" si="38"/>
        <v>57</v>
      </c>
      <c r="K229" s="118">
        <f t="shared" ref="K229" si="43">J229*10000*2</f>
        <v>1140000</v>
      </c>
      <c r="L229" s="143">
        <f t="shared" ref="L229" si="44">K229*5</f>
        <v>5700000</v>
      </c>
      <c r="M229" s="23">
        <v>3000000</v>
      </c>
      <c r="N229" s="101">
        <f t="shared" ref="N229" si="45">(J229/(J229+J230))*100</f>
        <v>90.118577075098813</v>
      </c>
      <c r="O229" s="114">
        <f t="shared" ref="O229" si="46">3.32*(LOG(L229)-LOG(M229))</f>
        <v>0.9254619551633918</v>
      </c>
      <c r="P229" s="126">
        <f t="shared" ref="P229" si="47">IF(O229&lt;0,P226,P226+O229)</f>
        <v>5.1725364905407059</v>
      </c>
    </row>
    <row r="230" spans="1:16" x14ac:dyDescent="0.35">
      <c r="A230" s="25"/>
      <c r="B230" s="25"/>
      <c r="C230" s="25"/>
      <c r="D230" s="25"/>
      <c r="E230" s="102" t="s">
        <v>23</v>
      </c>
      <c r="F230" s="28">
        <v>6</v>
      </c>
      <c r="G230" s="29">
        <v>5</v>
      </c>
      <c r="H230" s="29">
        <v>6</v>
      </c>
      <c r="I230" s="29">
        <v>8</v>
      </c>
      <c r="J230" s="108">
        <f t="shared" si="38"/>
        <v>6.25</v>
      </c>
      <c r="K230" s="119"/>
      <c r="L230" s="25"/>
      <c r="M230" s="31"/>
      <c r="N230" s="103"/>
      <c r="O230" s="25"/>
      <c r="P230" s="25"/>
    </row>
    <row r="231" spans="1:16" ht="15" thickBot="1" x14ac:dyDescent="0.4">
      <c r="A231" s="32"/>
      <c r="B231" s="32"/>
      <c r="C231" s="32"/>
      <c r="D231" s="32"/>
      <c r="E231" s="104" t="s">
        <v>22</v>
      </c>
      <c r="F231" s="35">
        <v>0</v>
      </c>
      <c r="G231" s="36">
        <v>0</v>
      </c>
      <c r="H231" s="36">
        <v>0</v>
      </c>
      <c r="I231" s="36">
        <v>0</v>
      </c>
      <c r="J231" s="109">
        <f t="shared" si="38"/>
        <v>0</v>
      </c>
      <c r="K231" s="120"/>
      <c r="L231" s="32"/>
      <c r="M231" s="38"/>
      <c r="N231" s="105"/>
      <c r="O231" s="32"/>
      <c r="P231" s="32"/>
    </row>
    <row r="232" spans="1:16" x14ac:dyDescent="0.35">
      <c r="A232" s="15" t="s">
        <v>46</v>
      </c>
      <c r="B232" s="16">
        <v>34</v>
      </c>
      <c r="C232" s="48" t="str">
        <f t="shared" ref="C232:D232" si="48">C229</f>
        <v>UM+5% FBS</v>
      </c>
      <c r="D232" s="49" t="str">
        <f t="shared" si="48"/>
        <v>Collagenase</v>
      </c>
      <c r="E232" s="99" t="s">
        <v>21</v>
      </c>
      <c r="F232" s="112">
        <v>60</v>
      </c>
      <c r="G232" s="112">
        <v>59</v>
      </c>
      <c r="H232" s="112">
        <v>68</v>
      </c>
      <c r="I232" s="112">
        <v>70</v>
      </c>
      <c r="J232" s="106">
        <f t="shared" si="38"/>
        <v>64.25</v>
      </c>
      <c r="K232" s="118">
        <f t="shared" ref="K232" si="49">J232*10000*2</f>
        <v>1285000</v>
      </c>
      <c r="L232" s="143">
        <f t="shared" ref="L232" si="50">K232*5</f>
        <v>6425000</v>
      </c>
      <c r="M232" s="23">
        <v>3000000</v>
      </c>
      <c r="N232" s="101">
        <f t="shared" ref="N232" si="51">(J232/(J232+J233))*100</f>
        <v>88.927335640138409</v>
      </c>
      <c r="O232" s="114">
        <f t="shared" ref="O232" si="52">3.32*(LOG(L232)-LOG(M232))</f>
        <v>1.0980962325817842</v>
      </c>
      <c r="P232" s="126">
        <f t="shared" ref="P232" si="53">IF(O232&lt;0,P229,P229+O232)</f>
        <v>6.2706327231224899</v>
      </c>
    </row>
    <row r="233" spans="1:16" x14ac:dyDescent="0.35">
      <c r="A233" s="25"/>
      <c r="B233" s="26"/>
      <c r="C233" s="25"/>
      <c r="D233" s="25"/>
      <c r="E233" s="102" t="s">
        <v>23</v>
      </c>
      <c r="F233" s="28">
        <v>12</v>
      </c>
      <c r="G233" s="29">
        <v>10</v>
      </c>
      <c r="H233" s="29">
        <v>7</v>
      </c>
      <c r="I233" s="29">
        <v>3</v>
      </c>
      <c r="J233" s="108">
        <f t="shared" si="38"/>
        <v>8</v>
      </c>
      <c r="K233" s="119"/>
      <c r="L233" s="25"/>
      <c r="M233" s="31"/>
      <c r="N233" s="103"/>
      <c r="O233" s="25"/>
      <c r="P233" s="25"/>
    </row>
    <row r="234" spans="1:16" ht="15" thickBot="1" x14ac:dyDescent="0.4">
      <c r="A234" s="32"/>
      <c r="B234" s="33"/>
      <c r="C234" s="32"/>
      <c r="D234" s="32"/>
      <c r="E234" s="104" t="s">
        <v>22</v>
      </c>
      <c r="F234" s="35">
        <v>0</v>
      </c>
      <c r="G234" s="36">
        <v>0</v>
      </c>
      <c r="H234" s="36">
        <v>0</v>
      </c>
      <c r="I234" s="36">
        <v>0</v>
      </c>
      <c r="J234" s="109">
        <f t="shared" si="38"/>
        <v>0</v>
      </c>
      <c r="K234" s="120"/>
      <c r="L234" s="32"/>
      <c r="M234" s="38"/>
      <c r="N234" s="105"/>
      <c r="O234" s="32"/>
      <c r="P234" s="32"/>
    </row>
    <row r="235" spans="1:16" x14ac:dyDescent="0.35">
      <c r="A235" s="15" t="s">
        <v>47</v>
      </c>
      <c r="B235" s="16">
        <v>41</v>
      </c>
      <c r="C235" s="48" t="str">
        <f t="shared" ref="C235:D235" si="54">C232</f>
        <v>UM+5% FBS</v>
      </c>
      <c r="D235" s="49" t="str">
        <f t="shared" si="54"/>
        <v>Collagenase</v>
      </c>
      <c r="E235" s="99" t="s">
        <v>21</v>
      </c>
      <c r="F235" s="112"/>
      <c r="G235" s="112"/>
      <c r="H235" s="112"/>
      <c r="I235" s="112"/>
      <c r="J235" s="106" t="e">
        <f t="shared" si="38"/>
        <v>#DIV/0!</v>
      </c>
      <c r="K235" s="118" t="e">
        <f t="shared" ref="K235:K238" si="55">J235*10000*2</f>
        <v>#DIV/0!</v>
      </c>
      <c r="L235" s="143" t="e">
        <f t="shared" ref="L235:L238" si="56">K235*5</f>
        <v>#DIV/0!</v>
      </c>
      <c r="M235" s="23">
        <v>3000000</v>
      </c>
      <c r="N235" s="101" t="e">
        <f t="shared" ref="N235" si="57">(J235/(J235+J236))*100</f>
        <v>#DIV/0!</v>
      </c>
      <c r="O235" s="114" t="e">
        <f t="shared" ref="O235" si="58">3.32*(LOG(L235)-LOG(M235))</f>
        <v>#DIV/0!</v>
      </c>
      <c r="P235" s="114">
        <v>6.27</v>
      </c>
    </row>
    <row r="236" spans="1:16" x14ac:dyDescent="0.35">
      <c r="A236" s="25"/>
      <c r="B236" s="25"/>
      <c r="C236" s="25"/>
      <c r="D236" s="25"/>
      <c r="E236" s="102" t="s">
        <v>23</v>
      </c>
      <c r="F236" s="28"/>
      <c r="G236" s="29"/>
      <c r="H236" s="29"/>
      <c r="I236" s="29"/>
      <c r="J236" s="108" t="e">
        <f t="shared" si="38"/>
        <v>#DIV/0!</v>
      </c>
      <c r="K236" s="119"/>
      <c r="L236" s="25"/>
      <c r="M236" s="31"/>
      <c r="N236" s="103"/>
      <c r="O236" s="25"/>
      <c r="P236" s="25"/>
    </row>
    <row r="237" spans="1:16" ht="15" thickBot="1" x14ac:dyDescent="0.4">
      <c r="A237" s="32"/>
      <c r="B237" s="32"/>
      <c r="C237" s="32"/>
      <c r="D237" s="32"/>
      <c r="E237" s="104" t="s">
        <v>22</v>
      </c>
      <c r="F237" s="35">
        <v>0</v>
      </c>
      <c r="G237" s="36">
        <v>0</v>
      </c>
      <c r="H237" s="36">
        <v>0</v>
      </c>
      <c r="I237" s="36">
        <v>0</v>
      </c>
      <c r="J237" s="109">
        <f t="shared" si="38"/>
        <v>0</v>
      </c>
      <c r="K237" s="120"/>
      <c r="L237" s="32"/>
      <c r="M237" s="38"/>
      <c r="N237" s="105"/>
      <c r="O237" s="32"/>
      <c r="P237" s="32"/>
    </row>
    <row r="238" spans="1:16" x14ac:dyDescent="0.35">
      <c r="A238" s="15" t="s">
        <v>48</v>
      </c>
      <c r="B238" s="16">
        <v>48</v>
      </c>
      <c r="C238" s="48" t="str">
        <f t="shared" ref="C238:D238" si="59">C235</f>
        <v>UM+5% FBS</v>
      </c>
      <c r="D238" s="49" t="str">
        <f t="shared" si="59"/>
        <v>Collagenase</v>
      </c>
      <c r="E238" s="99" t="s">
        <v>21</v>
      </c>
      <c r="F238" s="112">
        <v>86</v>
      </c>
      <c r="G238" s="112">
        <v>81</v>
      </c>
      <c r="H238" s="112">
        <v>79</v>
      </c>
      <c r="I238" s="112">
        <v>87</v>
      </c>
      <c r="J238" s="106">
        <f t="shared" si="38"/>
        <v>83.25</v>
      </c>
      <c r="K238" s="118">
        <f t="shared" si="55"/>
        <v>1665000</v>
      </c>
      <c r="L238" s="143">
        <f t="shared" si="56"/>
        <v>8325000</v>
      </c>
      <c r="M238" s="113">
        <v>3000000</v>
      </c>
      <c r="N238" s="101">
        <f t="shared" ref="N238" si="60">(J238/(J238+J239))*100</f>
        <v>76.376146788990823</v>
      </c>
      <c r="O238" s="114">
        <f t="shared" ref="O238" si="61">3.32*(LOG(L238)-LOG(M238))</f>
        <v>1.4716331183628677</v>
      </c>
      <c r="P238" s="126">
        <f>IF(O238&lt;0,P235,P235+O238)</f>
        <v>7.7416331183628673</v>
      </c>
    </row>
    <row r="239" spans="1:16" x14ac:dyDescent="0.35">
      <c r="A239" s="25"/>
      <c r="B239" s="26"/>
      <c r="C239" s="25"/>
      <c r="D239" s="25"/>
      <c r="E239" s="102" t="s">
        <v>23</v>
      </c>
      <c r="F239" s="28">
        <v>28</v>
      </c>
      <c r="G239" s="29">
        <v>30</v>
      </c>
      <c r="H239" s="29">
        <v>27</v>
      </c>
      <c r="I239" s="29">
        <v>18</v>
      </c>
      <c r="J239" s="108">
        <f t="shared" si="38"/>
        <v>25.75</v>
      </c>
      <c r="K239" s="119"/>
      <c r="L239" s="25"/>
      <c r="M239" s="31"/>
      <c r="N239" s="103"/>
      <c r="O239" s="25"/>
      <c r="P239" s="25"/>
    </row>
    <row r="240" spans="1:16" ht="15" thickBot="1" x14ac:dyDescent="0.4">
      <c r="A240" s="32"/>
      <c r="B240" s="33"/>
      <c r="C240" s="32"/>
      <c r="D240" s="32"/>
      <c r="E240" s="104" t="s">
        <v>22</v>
      </c>
      <c r="F240" s="35">
        <v>0</v>
      </c>
      <c r="G240" s="36">
        <v>0</v>
      </c>
      <c r="H240" s="36">
        <v>0</v>
      </c>
      <c r="I240" s="36">
        <v>0</v>
      </c>
      <c r="J240" s="109">
        <f t="shared" si="38"/>
        <v>0</v>
      </c>
      <c r="K240" s="120"/>
      <c r="L240" s="32"/>
      <c r="M240" s="38"/>
      <c r="N240" s="105"/>
      <c r="O240" s="32"/>
      <c r="P240" s="32"/>
    </row>
    <row r="241" spans="1:16" x14ac:dyDescent="0.35">
      <c r="A241" s="15" t="s">
        <v>49</v>
      </c>
      <c r="B241" s="16">
        <v>55</v>
      </c>
      <c r="C241" s="48" t="str">
        <f t="shared" ref="C241:D241" si="62">C238</f>
        <v>UM+5% FBS</v>
      </c>
      <c r="D241" s="49" t="str">
        <f t="shared" si="62"/>
        <v>Collagenase</v>
      </c>
      <c r="E241" s="99" t="s">
        <v>21</v>
      </c>
      <c r="F241" s="112">
        <v>56</v>
      </c>
      <c r="G241" s="112">
        <v>52</v>
      </c>
      <c r="H241" s="112">
        <v>65</v>
      </c>
      <c r="I241" s="112">
        <v>64</v>
      </c>
      <c r="J241" s="106">
        <f t="shared" si="38"/>
        <v>59.25</v>
      </c>
      <c r="K241" s="118">
        <f t="shared" ref="K241" si="63">J241*10000*2</f>
        <v>1185000</v>
      </c>
      <c r="L241" s="143">
        <f t="shared" ref="L241" si="64">K241*5</f>
        <v>5925000</v>
      </c>
      <c r="M241" s="113">
        <v>3000000</v>
      </c>
      <c r="N241" s="101">
        <f t="shared" ref="N241" si="65">(J241/(J241+J242))*100</f>
        <v>84.042553191489361</v>
      </c>
      <c r="O241" s="114">
        <f t="shared" ref="O241" si="66">3.32*(LOG(L241)-LOG(M241))</f>
        <v>0.98128277187542834</v>
      </c>
      <c r="P241" s="126">
        <f t="shared" ref="P241" si="67">IF(O241&lt;0,P238,P238+O241)</f>
        <v>8.7229158902382959</v>
      </c>
    </row>
    <row r="242" spans="1:16" x14ac:dyDescent="0.35">
      <c r="A242" s="25"/>
      <c r="B242" s="26"/>
      <c r="C242" s="25"/>
      <c r="D242" s="25"/>
      <c r="E242" s="102" t="s">
        <v>23</v>
      </c>
      <c r="F242" s="28">
        <v>8</v>
      </c>
      <c r="G242" s="29">
        <v>12</v>
      </c>
      <c r="H242" s="29">
        <v>12</v>
      </c>
      <c r="I242" s="29">
        <v>13</v>
      </c>
      <c r="J242" s="108">
        <f t="shared" si="38"/>
        <v>11.25</v>
      </c>
      <c r="K242" s="119"/>
      <c r="L242" s="25"/>
      <c r="M242" s="31"/>
      <c r="N242" s="103"/>
      <c r="O242" s="25"/>
      <c r="P242" s="25"/>
    </row>
    <row r="243" spans="1:16" ht="15" thickBot="1" x14ac:dyDescent="0.4">
      <c r="A243" s="32"/>
      <c r="B243" s="33"/>
      <c r="C243" s="32"/>
      <c r="D243" s="32"/>
      <c r="E243" s="104" t="s">
        <v>22</v>
      </c>
      <c r="F243" s="35">
        <v>0</v>
      </c>
      <c r="G243" s="36">
        <v>0</v>
      </c>
      <c r="H243" s="36">
        <v>0</v>
      </c>
      <c r="I243" s="36">
        <v>0</v>
      </c>
      <c r="J243" s="109">
        <f t="shared" si="38"/>
        <v>0</v>
      </c>
      <c r="K243" s="120"/>
      <c r="L243" s="32"/>
      <c r="M243" s="38"/>
      <c r="N243" s="105"/>
      <c r="O243" s="32"/>
      <c r="P243" s="32"/>
    </row>
    <row r="244" spans="1:16" x14ac:dyDescent="0.35">
      <c r="A244" s="15" t="s">
        <v>50</v>
      </c>
      <c r="B244" s="16">
        <v>62</v>
      </c>
      <c r="C244" s="48" t="str">
        <f t="shared" ref="C244:D244" si="68">C241</f>
        <v>UM+5% FBS</v>
      </c>
      <c r="D244" s="49" t="str">
        <f t="shared" si="68"/>
        <v>Collagenase</v>
      </c>
      <c r="E244" s="99" t="s">
        <v>21</v>
      </c>
      <c r="F244" s="112">
        <v>56</v>
      </c>
      <c r="G244" s="112">
        <v>65</v>
      </c>
      <c r="H244" s="112">
        <v>42</v>
      </c>
      <c r="I244" s="112">
        <v>52</v>
      </c>
      <c r="J244" s="106">
        <f t="shared" si="38"/>
        <v>53.75</v>
      </c>
      <c r="K244" s="118">
        <f t="shared" ref="K244" si="69">J244*10000*2</f>
        <v>1075000</v>
      </c>
      <c r="L244" s="143">
        <f t="shared" ref="L244" si="70">K244*5</f>
        <v>5375000</v>
      </c>
      <c r="M244" s="113">
        <v>3000000</v>
      </c>
      <c r="N244" s="101">
        <f t="shared" ref="N244" si="71">(J244/(J244+J245))*100</f>
        <v>85.657370517928285</v>
      </c>
      <c r="O244" s="114">
        <f t="shared" ref="O244" si="72">3.32*(LOG(L244)-LOG(M244))</f>
        <v>0.84081395004169601</v>
      </c>
      <c r="P244" s="126">
        <f t="shared" ref="P244" si="73">IF(O244&lt;0,P241,P241+O244)</f>
        <v>9.5637298402799917</v>
      </c>
    </row>
    <row r="245" spans="1:16" x14ac:dyDescent="0.35">
      <c r="A245" s="25"/>
      <c r="B245" s="26"/>
      <c r="C245" s="25"/>
      <c r="D245" s="25"/>
      <c r="E245" s="102" t="s">
        <v>23</v>
      </c>
      <c r="F245" s="28">
        <v>8</v>
      </c>
      <c r="G245" s="29">
        <v>7</v>
      </c>
      <c r="H245" s="29">
        <v>10</v>
      </c>
      <c r="I245" s="29">
        <v>11</v>
      </c>
      <c r="J245" s="108">
        <f t="shared" si="38"/>
        <v>9</v>
      </c>
      <c r="K245" s="25"/>
      <c r="L245" s="25"/>
      <c r="M245" s="31"/>
      <c r="N245" s="103"/>
      <c r="O245" s="25"/>
      <c r="P245" s="25"/>
    </row>
    <row r="246" spans="1:16" ht="15" thickBot="1" x14ac:dyDescent="0.4">
      <c r="A246" s="32"/>
      <c r="B246" s="33"/>
      <c r="C246" s="32"/>
      <c r="D246" s="32"/>
      <c r="E246" s="104" t="s">
        <v>22</v>
      </c>
      <c r="F246" s="35">
        <v>0</v>
      </c>
      <c r="G246" s="36">
        <v>0</v>
      </c>
      <c r="H246" s="36">
        <v>0</v>
      </c>
      <c r="I246" s="36">
        <v>0</v>
      </c>
      <c r="J246" s="109">
        <f t="shared" si="38"/>
        <v>0</v>
      </c>
      <c r="K246" s="32"/>
      <c r="L246" s="32"/>
      <c r="M246" s="38"/>
      <c r="N246" s="105"/>
      <c r="O246" s="32"/>
      <c r="P246" s="32"/>
    </row>
    <row r="247" spans="1:16" x14ac:dyDescent="0.35">
      <c r="A247" s="15" t="s">
        <v>51</v>
      </c>
      <c r="B247" s="16">
        <v>69</v>
      </c>
      <c r="C247" s="48" t="str">
        <f t="shared" ref="C247:D247" si="74">C244</f>
        <v>UM+5% FBS</v>
      </c>
      <c r="D247" s="49" t="str">
        <f t="shared" si="74"/>
        <v>Collagenase</v>
      </c>
      <c r="E247" s="99" t="s">
        <v>21</v>
      </c>
      <c r="F247" s="112">
        <v>47</v>
      </c>
      <c r="G247" s="112">
        <v>43</v>
      </c>
      <c r="H247" s="112">
        <v>44</v>
      </c>
      <c r="I247" s="112">
        <v>35</v>
      </c>
      <c r="J247" s="106">
        <f t="shared" si="38"/>
        <v>42.25</v>
      </c>
      <c r="K247" s="100">
        <f t="shared" ref="K247" si="75">J247*10000*2</f>
        <v>845000</v>
      </c>
      <c r="L247" s="143">
        <f t="shared" ref="L247" si="76">K247*5</f>
        <v>4225000</v>
      </c>
      <c r="M247" s="189">
        <v>3000000</v>
      </c>
      <c r="N247" s="101">
        <f t="shared" ref="N247" si="77">(J247/(J247+J248))*100</f>
        <v>74.778761061946909</v>
      </c>
      <c r="O247" s="114">
        <f t="shared" ref="O247" si="78">3.32*(LOG(L247)-LOG(M247))</f>
        <v>0.49370212243928191</v>
      </c>
      <c r="P247" s="126">
        <f t="shared" ref="P247" si="79">IF(O247&lt;0,P244,P244+O247)</f>
        <v>10.057431962719274</v>
      </c>
    </row>
    <row r="248" spans="1:16" x14ac:dyDescent="0.35">
      <c r="A248" s="25"/>
      <c r="B248" s="26"/>
      <c r="C248" s="25"/>
      <c r="D248" s="25"/>
      <c r="E248" s="102" t="s">
        <v>23</v>
      </c>
      <c r="F248" s="28">
        <v>15</v>
      </c>
      <c r="G248" s="29">
        <v>8</v>
      </c>
      <c r="H248" s="29">
        <v>14</v>
      </c>
      <c r="I248" s="29">
        <v>20</v>
      </c>
      <c r="J248" s="108">
        <f t="shared" si="38"/>
        <v>14.25</v>
      </c>
      <c r="K248" s="25"/>
      <c r="L248" s="25"/>
      <c r="M248" s="190"/>
      <c r="N248" s="103"/>
      <c r="O248" s="25"/>
      <c r="P248" s="25"/>
    </row>
    <row r="249" spans="1:16" ht="15" thickBot="1" x14ac:dyDescent="0.4">
      <c r="A249" s="32"/>
      <c r="B249" s="33"/>
      <c r="C249" s="32"/>
      <c r="D249" s="32"/>
      <c r="E249" s="104" t="s">
        <v>22</v>
      </c>
      <c r="F249" s="35">
        <v>0</v>
      </c>
      <c r="G249" s="36">
        <v>0</v>
      </c>
      <c r="H249" s="36">
        <v>0</v>
      </c>
      <c r="I249" s="36">
        <v>0</v>
      </c>
      <c r="J249" s="109">
        <f t="shared" si="38"/>
        <v>0</v>
      </c>
      <c r="K249" s="32"/>
      <c r="L249" s="32"/>
      <c r="M249" s="38"/>
      <c r="N249" s="105"/>
      <c r="O249" s="32"/>
      <c r="P249" s="32"/>
    </row>
    <row r="250" spans="1:16" ht="15" thickBot="1" x14ac:dyDescent="0.4"/>
    <row r="251" spans="1:16" ht="15" thickBot="1" x14ac:dyDescent="0.4">
      <c r="A251" s="59" t="s">
        <v>52</v>
      </c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8"/>
    </row>
    <row r="252" spans="1:16" x14ac:dyDescent="0.35">
      <c r="A252" s="98" t="s">
        <v>40</v>
      </c>
      <c r="B252" s="49">
        <v>0</v>
      </c>
      <c r="C252" s="17" t="s">
        <v>41</v>
      </c>
      <c r="D252" s="18" t="s">
        <v>20</v>
      </c>
      <c r="E252" s="99" t="s">
        <v>30</v>
      </c>
      <c r="F252" s="20">
        <v>402</v>
      </c>
      <c r="G252" s="20">
        <v>383</v>
      </c>
      <c r="H252" s="20">
        <v>370</v>
      </c>
      <c r="I252" s="20">
        <v>399</v>
      </c>
      <c r="J252" s="21">
        <f>AVERAGE(F252:I252)</f>
        <v>388.5</v>
      </c>
      <c r="K252" s="118">
        <f>J252*10000*2</f>
        <v>7770000</v>
      </c>
      <c r="L252" s="22">
        <f>K252*1</f>
        <v>7770000</v>
      </c>
      <c r="M252" s="23"/>
      <c r="N252" s="101">
        <f>(J252/(J252+J253))*100</f>
        <v>97.185741088180109</v>
      </c>
      <c r="O252" s="24" t="e">
        <f>3.32*(LOG(L252)-LOG(M252))</f>
        <v>#NUM!</v>
      </c>
      <c r="P252" s="24">
        <v>0</v>
      </c>
    </row>
    <row r="253" spans="1:16" x14ac:dyDescent="0.35">
      <c r="A253" s="25"/>
      <c r="B253" s="25"/>
      <c r="C253" s="25"/>
      <c r="D253" s="25"/>
      <c r="E253" s="102" t="s">
        <v>23</v>
      </c>
      <c r="F253" s="28">
        <v>10</v>
      </c>
      <c r="G253" s="29">
        <v>9</v>
      </c>
      <c r="H253" s="29">
        <v>14</v>
      </c>
      <c r="I253" s="29">
        <v>12</v>
      </c>
      <c r="J253" s="21">
        <f t="shared" ref="J253:J284" si="80">AVERAGE(F253:I253)</f>
        <v>11.25</v>
      </c>
      <c r="K253" s="119"/>
      <c r="L253" s="119"/>
      <c r="M253" s="31"/>
      <c r="N253" s="103"/>
      <c r="O253" s="25"/>
      <c r="P253" s="25"/>
    </row>
    <row r="254" spans="1:16" ht="15" thickBot="1" x14ac:dyDescent="0.4">
      <c r="A254" s="32"/>
      <c r="B254" s="32"/>
      <c r="C254" s="32"/>
      <c r="D254" s="32"/>
      <c r="E254" s="104" t="s">
        <v>22</v>
      </c>
      <c r="F254" s="35">
        <v>0</v>
      </c>
      <c r="G254" s="36">
        <v>0</v>
      </c>
      <c r="H254" s="36">
        <v>0</v>
      </c>
      <c r="I254" s="36">
        <v>0</v>
      </c>
      <c r="J254" s="21">
        <f t="shared" si="80"/>
        <v>0</v>
      </c>
      <c r="K254" s="120"/>
      <c r="L254" s="120"/>
      <c r="M254" s="38"/>
      <c r="N254" s="105"/>
      <c r="O254" s="32"/>
      <c r="P254" s="32"/>
    </row>
    <row r="255" spans="1:16" x14ac:dyDescent="0.35">
      <c r="A255" s="98" t="s">
        <v>42</v>
      </c>
      <c r="B255" s="49">
        <v>6</v>
      </c>
      <c r="C255" s="17" t="str">
        <f>C252</f>
        <v>UM+5% FBS</v>
      </c>
      <c r="D255" s="18" t="str">
        <f>D252</f>
        <v>Collagenase</v>
      </c>
      <c r="E255" s="99" t="s">
        <v>21</v>
      </c>
      <c r="F255" s="20">
        <v>140</v>
      </c>
      <c r="G255" s="20">
        <v>173</v>
      </c>
      <c r="H255" s="20">
        <v>176</v>
      </c>
      <c r="I255" s="20">
        <v>162</v>
      </c>
      <c r="J255" s="106">
        <f t="shared" si="80"/>
        <v>162.75</v>
      </c>
      <c r="K255" s="118">
        <f>J255*10000*2</f>
        <v>3255000</v>
      </c>
      <c r="L255" s="22">
        <f>K255*5</f>
        <v>16275000</v>
      </c>
      <c r="M255" s="23">
        <f>L252</f>
        <v>7770000</v>
      </c>
      <c r="N255" s="101">
        <f>(J255/(J255+J256))*100</f>
        <v>86.339522546419104</v>
      </c>
      <c r="O255" s="24">
        <f>3.32*(LOG(L255)-LOG(M255))</f>
        <v>1.0660519284185248</v>
      </c>
      <c r="P255" s="126">
        <f t="shared" ref="P255" si="81">IF(O255&lt;0,P252,P252+O255)</f>
        <v>1.0660519284185248</v>
      </c>
    </row>
    <row r="256" spans="1:16" x14ac:dyDescent="0.35">
      <c r="A256" s="25"/>
      <c r="B256" s="26"/>
      <c r="C256" s="25"/>
      <c r="D256" s="25"/>
      <c r="E256" s="102" t="s">
        <v>23</v>
      </c>
      <c r="F256" s="28">
        <v>17</v>
      </c>
      <c r="G256" s="29">
        <v>25</v>
      </c>
      <c r="H256" s="29">
        <v>29</v>
      </c>
      <c r="I256" s="29">
        <v>32</v>
      </c>
      <c r="J256" s="108">
        <f t="shared" si="80"/>
        <v>25.75</v>
      </c>
      <c r="K256" s="119"/>
      <c r="L256" s="119"/>
      <c r="M256" s="31"/>
      <c r="N256" s="103"/>
      <c r="O256" s="25"/>
      <c r="P256" s="25"/>
    </row>
    <row r="257" spans="1:16" ht="15" thickBot="1" x14ac:dyDescent="0.4">
      <c r="A257" s="32"/>
      <c r="B257" s="33"/>
      <c r="C257" s="32"/>
      <c r="D257" s="32"/>
      <c r="E257" s="104" t="s">
        <v>22</v>
      </c>
      <c r="F257" s="35">
        <v>0</v>
      </c>
      <c r="G257" s="36">
        <v>0</v>
      </c>
      <c r="H257" s="36">
        <v>0</v>
      </c>
      <c r="I257" s="36">
        <v>0</v>
      </c>
      <c r="J257" s="109">
        <f t="shared" si="80"/>
        <v>0</v>
      </c>
      <c r="K257" s="120"/>
      <c r="L257" s="120"/>
      <c r="M257" s="38"/>
      <c r="N257" s="105"/>
      <c r="O257" s="32"/>
      <c r="P257" s="32"/>
    </row>
    <row r="258" spans="1:16" x14ac:dyDescent="0.35">
      <c r="A258" s="110" t="s">
        <v>43</v>
      </c>
      <c r="B258" s="111">
        <v>13</v>
      </c>
      <c r="C258" s="48" t="str">
        <f>C255</f>
        <v>UM+5% FBS</v>
      </c>
      <c r="D258" s="49" t="str">
        <f>D255</f>
        <v>Collagenase</v>
      </c>
      <c r="E258" s="99" t="s">
        <v>21</v>
      </c>
      <c r="F258" s="112">
        <v>155</v>
      </c>
      <c r="G258" s="112">
        <v>174</v>
      </c>
      <c r="H258" s="112">
        <v>169</v>
      </c>
      <c r="I258" s="112">
        <v>173</v>
      </c>
      <c r="J258" s="106">
        <f t="shared" si="80"/>
        <v>167.75</v>
      </c>
      <c r="K258" s="118">
        <f>J258*10000*2</f>
        <v>3355000</v>
      </c>
      <c r="L258" s="143">
        <f>K258*5</f>
        <v>16775000</v>
      </c>
      <c r="M258" s="23">
        <v>3000000</v>
      </c>
      <c r="N258" s="101">
        <f>(J258/(J258+J259))*100</f>
        <v>87.597911227154043</v>
      </c>
      <c r="O258" s="114">
        <f>3.32*(LOG(L258)-LOG(M258))</f>
        <v>2.4818370300829398</v>
      </c>
      <c r="P258" s="126">
        <f t="shared" ref="P258" si="82">IF(O258&lt;0,P255,P255+O258)</f>
        <v>3.5478889585014644</v>
      </c>
    </row>
    <row r="259" spans="1:16" ht="16" customHeight="1" x14ac:dyDescent="0.35">
      <c r="A259" s="25"/>
      <c r="B259" s="26"/>
      <c r="C259" s="25"/>
      <c r="D259" s="25"/>
      <c r="E259" s="102" t="s">
        <v>23</v>
      </c>
      <c r="F259" s="28">
        <v>28</v>
      </c>
      <c r="G259" s="29">
        <v>22</v>
      </c>
      <c r="H259" s="29">
        <v>26</v>
      </c>
      <c r="I259" s="29">
        <v>19</v>
      </c>
      <c r="J259" s="108">
        <f t="shared" si="80"/>
        <v>23.75</v>
      </c>
      <c r="K259" s="119"/>
      <c r="L259" s="119"/>
      <c r="M259" s="31"/>
      <c r="N259" s="103"/>
      <c r="O259" s="25"/>
      <c r="P259" s="25"/>
    </row>
    <row r="260" spans="1:16" ht="15" thickBot="1" x14ac:dyDescent="0.4">
      <c r="A260" s="32"/>
      <c r="B260" s="33"/>
      <c r="C260" s="32"/>
      <c r="D260" s="32"/>
      <c r="E260" s="104" t="s">
        <v>22</v>
      </c>
      <c r="F260" s="35">
        <v>0</v>
      </c>
      <c r="G260" s="36">
        <v>0</v>
      </c>
      <c r="H260" s="36">
        <v>0</v>
      </c>
      <c r="I260" s="36">
        <v>0</v>
      </c>
      <c r="J260" s="109">
        <f t="shared" si="80"/>
        <v>0</v>
      </c>
      <c r="K260" s="120"/>
      <c r="L260" s="120"/>
      <c r="M260" s="38"/>
      <c r="N260" s="105"/>
      <c r="O260" s="32"/>
      <c r="P260" s="32"/>
    </row>
    <row r="261" spans="1:16" x14ac:dyDescent="0.35">
      <c r="A261" s="110" t="s">
        <v>44</v>
      </c>
      <c r="B261" s="111">
        <v>20</v>
      </c>
      <c r="C261" s="48" t="str">
        <f>C258</f>
        <v>UM+5% FBS</v>
      </c>
      <c r="D261" s="49" t="str">
        <f>D258</f>
        <v>Collagenase</v>
      </c>
      <c r="E261" s="99" t="s">
        <v>21</v>
      </c>
      <c r="F261" s="112">
        <v>132</v>
      </c>
      <c r="G261" s="112">
        <v>126</v>
      </c>
      <c r="H261" s="112">
        <v>142</v>
      </c>
      <c r="I261" s="112">
        <v>139</v>
      </c>
      <c r="J261" s="106">
        <f t="shared" si="80"/>
        <v>134.75</v>
      </c>
      <c r="K261" s="118">
        <f>J261*10000*2</f>
        <v>2695000</v>
      </c>
      <c r="L261" s="143">
        <f>K261*5</f>
        <v>13475000</v>
      </c>
      <c r="M261" s="23">
        <v>3000000</v>
      </c>
      <c r="N261" s="101">
        <f>(J261/(J261+J262))*100</f>
        <v>83.307573415765063</v>
      </c>
      <c r="O261" s="114">
        <f>3.32*(LOG(L261)-LOG(M261))</f>
        <v>2.1659929635418589</v>
      </c>
      <c r="P261" s="126">
        <f t="shared" ref="P261" si="83">IF(O261&lt;0,P258,P258+O261)</f>
        <v>5.7138819220433232</v>
      </c>
    </row>
    <row r="262" spans="1:16" x14ac:dyDescent="0.35">
      <c r="A262" s="25"/>
      <c r="B262" s="26"/>
      <c r="C262" s="25"/>
      <c r="D262" s="25"/>
      <c r="E262" s="102" t="s">
        <v>23</v>
      </c>
      <c r="F262" s="28">
        <v>24</v>
      </c>
      <c r="G262" s="29">
        <v>28</v>
      </c>
      <c r="H262" s="29">
        <v>26</v>
      </c>
      <c r="I262" s="29">
        <v>30</v>
      </c>
      <c r="J262" s="108">
        <f t="shared" si="80"/>
        <v>27</v>
      </c>
      <c r="K262" s="119"/>
      <c r="L262" s="119"/>
      <c r="M262" s="31"/>
      <c r="N262" s="103"/>
      <c r="O262" s="25"/>
      <c r="P262" s="25"/>
    </row>
    <row r="263" spans="1:16" ht="15" thickBot="1" x14ac:dyDescent="0.4">
      <c r="A263" s="32"/>
      <c r="B263" s="33"/>
      <c r="C263" s="32"/>
      <c r="D263" s="32"/>
      <c r="E263" s="104" t="s">
        <v>22</v>
      </c>
      <c r="F263" s="35">
        <v>0</v>
      </c>
      <c r="G263" s="36">
        <v>0</v>
      </c>
      <c r="H263" s="36">
        <v>0</v>
      </c>
      <c r="I263" s="36">
        <v>0</v>
      </c>
      <c r="J263" s="109">
        <f t="shared" si="80"/>
        <v>0</v>
      </c>
      <c r="K263" s="120"/>
      <c r="L263" s="120"/>
      <c r="M263" s="38"/>
      <c r="N263" s="105"/>
      <c r="O263" s="32"/>
      <c r="P263" s="32"/>
    </row>
    <row r="264" spans="1:16" x14ac:dyDescent="0.35">
      <c r="A264" s="15" t="s">
        <v>45</v>
      </c>
      <c r="B264" s="16">
        <v>27</v>
      </c>
      <c r="C264" s="48" t="str">
        <f t="shared" ref="C264:D264" si="84">C261</f>
        <v>UM+5% FBS</v>
      </c>
      <c r="D264" s="49" t="str">
        <f t="shared" si="84"/>
        <v>Collagenase</v>
      </c>
      <c r="E264" s="99" t="s">
        <v>21</v>
      </c>
      <c r="F264" s="112">
        <v>117</v>
      </c>
      <c r="G264" s="112">
        <v>120</v>
      </c>
      <c r="H264" s="112">
        <v>131</v>
      </c>
      <c r="I264" s="112">
        <v>126</v>
      </c>
      <c r="J264" s="106">
        <f t="shared" si="80"/>
        <v>123.5</v>
      </c>
      <c r="K264" s="118">
        <f t="shared" ref="K264" si="85">J264*10000*2</f>
        <v>2470000</v>
      </c>
      <c r="L264" s="143">
        <f t="shared" ref="L264" si="86">K264*5</f>
        <v>12350000</v>
      </c>
      <c r="M264" s="23">
        <v>3000000</v>
      </c>
      <c r="N264" s="101">
        <f t="shared" ref="N264" si="87">(J264/(J264+J265))*100</f>
        <v>83.870967741935488</v>
      </c>
      <c r="O264" s="114">
        <f t="shared" ref="O264" si="88">3.32*(LOG(L264)-LOG(M264))</f>
        <v>2.0402917335483925</v>
      </c>
      <c r="P264" s="126">
        <f t="shared" ref="P264" si="89">IF(O264&lt;0,P261,P261+O264)</f>
        <v>7.7541736555917158</v>
      </c>
    </row>
    <row r="265" spans="1:16" x14ac:dyDescent="0.35">
      <c r="A265" s="25"/>
      <c r="B265" s="25"/>
      <c r="C265" s="25"/>
      <c r="D265" s="25"/>
      <c r="E265" s="102" t="s">
        <v>23</v>
      </c>
      <c r="F265" s="28">
        <v>26</v>
      </c>
      <c r="G265" s="29">
        <v>29</v>
      </c>
      <c r="H265" s="29">
        <v>21</v>
      </c>
      <c r="I265" s="29">
        <v>19</v>
      </c>
      <c r="J265" s="108">
        <f t="shared" si="80"/>
        <v>23.75</v>
      </c>
      <c r="K265" s="119"/>
      <c r="L265" s="119"/>
      <c r="M265" s="31"/>
      <c r="N265" s="103"/>
      <c r="O265" s="25"/>
      <c r="P265" s="25"/>
    </row>
    <row r="266" spans="1:16" ht="15" thickBot="1" x14ac:dyDescent="0.4">
      <c r="A266" s="32"/>
      <c r="B266" s="32"/>
      <c r="C266" s="32"/>
      <c r="D266" s="32"/>
      <c r="E266" s="104" t="s">
        <v>22</v>
      </c>
      <c r="F266" s="35">
        <v>0</v>
      </c>
      <c r="G266" s="36">
        <v>0</v>
      </c>
      <c r="H266" s="36">
        <v>0</v>
      </c>
      <c r="I266" s="36">
        <v>0</v>
      </c>
      <c r="J266" s="109">
        <f t="shared" si="80"/>
        <v>0</v>
      </c>
      <c r="K266" s="120"/>
      <c r="L266" s="120"/>
      <c r="M266" s="38"/>
      <c r="N266" s="105"/>
      <c r="O266" s="32"/>
      <c r="P266" s="32"/>
    </row>
    <row r="267" spans="1:16" x14ac:dyDescent="0.35">
      <c r="A267" s="15" t="s">
        <v>46</v>
      </c>
      <c r="B267" s="16">
        <v>34</v>
      </c>
      <c r="C267" s="48" t="str">
        <f t="shared" ref="C267:D267" si="90">C264</f>
        <v>UM+5% FBS</v>
      </c>
      <c r="D267" s="49" t="str">
        <f t="shared" si="90"/>
        <v>Collagenase</v>
      </c>
      <c r="E267" s="99" t="s">
        <v>21</v>
      </c>
      <c r="F267" s="112">
        <v>99</v>
      </c>
      <c r="G267" s="112">
        <v>105</v>
      </c>
      <c r="H267" s="112">
        <v>112</v>
      </c>
      <c r="I267" s="112">
        <v>110</v>
      </c>
      <c r="J267" s="106">
        <f t="shared" si="80"/>
        <v>106.5</v>
      </c>
      <c r="K267" s="118">
        <f t="shared" ref="K267" si="91">J267*10000*2</f>
        <v>2130000</v>
      </c>
      <c r="L267" s="143">
        <f t="shared" ref="L267" si="92">K267*5</f>
        <v>10650000</v>
      </c>
      <c r="M267" s="23">
        <v>3000000</v>
      </c>
      <c r="N267" s="101">
        <f t="shared" ref="N267" si="93">(J267/(J267+J268))*100</f>
        <v>82.398452611218559</v>
      </c>
      <c r="O267" s="114">
        <f t="shared" ref="O267" si="94">3.32*(LOG(L267)-LOG(M267))</f>
        <v>1.8267581321429127</v>
      </c>
      <c r="P267" s="126">
        <f t="shared" ref="P267" si="95">IF(O267&lt;0,P264,P264+O267)</f>
        <v>9.5809317877346292</v>
      </c>
    </row>
    <row r="268" spans="1:16" x14ac:dyDescent="0.35">
      <c r="A268" s="25"/>
      <c r="B268" s="26"/>
      <c r="C268" s="25"/>
      <c r="D268" s="25"/>
      <c r="E268" s="102" t="s">
        <v>23</v>
      </c>
      <c r="F268" s="28">
        <v>23</v>
      </c>
      <c r="G268" s="29">
        <v>21</v>
      </c>
      <c r="H268" s="29">
        <v>27</v>
      </c>
      <c r="I268" s="29">
        <v>20</v>
      </c>
      <c r="J268" s="108">
        <f t="shared" si="80"/>
        <v>22.75</v>
      </c>
      <c r="K268" s="119"/>
      <c r="L268" s="119"/>
      <c r="M268" s="31"/>
      <c r="N268" s="103"/>
      <c r="O268" s="25"/>
      <c r="P268" s="25"/>
    </row>
    <row r="269" spans="1:16" ht="15" thickBot="1" x14ac:dyDescent="0.4">
      <c r="A269" s="32"/>
      <c r="B269" s="33"/>
      <c r="C269" s="32"/>
      <c r="D269" s="32"/>
      <c r="E269" s="104" t="s">
        <v>22</v>
      </c>
      <c r="F269" s="35">
        <v>0</v>
      </c>
      <c r="G269" s="36">
        <v>0</v>
      </c>
      <c r="H269" s="36">
        <v>0</v>
      </c>
      <c r="I269" s="36">
        <v>0</v>
      </c>
      <c r="J269" s="109">
        <f t="shared" si="80"/>
        <v>0</v>
      </c>
      <c r="K269" s="120"/>
      <c r="L269" s="120"/>
      <c r="M269" s="38"/>
      <c r="N269" s="105"/>
      <c r="O269" s="32"/>
      <c r="P269" s="32"/>
    </row>
    <row r="270" spans="1:16" x14ac:dyDescent="0.35">
      <c r="A270" s="15" t="s">
        <v>47</v>
      </c>
      <c r="B270" s="16">
        <v>41</v>
      </c>
      <c r="C270" s="48" t="str">
        <f t="shared" ref="C270:D270" si="96">C267</f>
        <v>UM+5% FBS</v>
      </c>
      <c r="D270" s="49" t="str">
        <f t="shared" si="96"/>
        <v>Collagenase</v>
      </c>
      <c r="E270" s="99" t="s">
        <v>21</v>
      </c>
      <c r="F270" s="112"/>
      <c r="G270" s="112"/>
      <c r="H270" s="112"/>
      <c r="I270" s="112"/>
      <c r="J270" s="106" t="e">
        <f t="shared" si="80"/>
        <v>#DIV/0!</v>
      </c>
      <c r="K270" s="118" t="e">
        <f t="shared" ref="K270:K273" si="97">J270*10000*2</f>
        <v>#DIV/0!</v>
      </c>
      <c r="L270" s="143" t="e">
        <f t="shared" ref="L270:L273" si="98">K270*5</f>
        <v>#DIV/0!</v>
      </c>
      <c r="M270" s="23">
        <v>3000000</v>
      </c>
      <c r="N270" s="101" t="e">
        <f t="shared" ref="N270" si="99">(J270/(J270+J271))*100</f>
        <v>#DIV/0!</v>
      </c>
      <c r="O270" s="114" t="e">
        <f t="shared" ref="O270" si="100">3.32*(LOG(L270)-LOG(M270))</f>
        <v>#DIV/0!</v>
      </c>
      <c r="P270" s="114">
        <v>9.58</v>
      </c>
    </row>
    <row r="271" spans="1:16" x14ac:dyDescent="0.35">
      <c r="A271" s="25"/>
      <c r="B271" s="25"/>
      <c r="C271" s="25"/>
      <c r="D271" s="25"/>
      <c r="E271" s="102" t="s">
        <v>23</v>
      </c>
      <c r="F271" s="28"/>
      <c r="G271" s="29"/>
      <c r="H271" s="29"/>
      <c r="I271" s="29"/>
      <c r="J271" s="108" t="e">
        <f t="shared" si="80"/>
        <v>#DIV/0!</v>
      </c>
      <c r="K271" s="119"/>
      <c r="L271" s="119"/>
      <c r="M271" s="31"/>
      <c r="N271" s="103"/>
      <c r="O271" s="25"/>
      <c r="P271" s="25"/>
    </row>
    <row r="272" spans="1:16" ht="15" thickBot="1" x14ac:dyDescent="0.4">
      <c r="A272" s="32"/>
      <c r="B272" s="32"/>
      <c r="C272" s="32"/>
      <c r="D272" s="32"/>
      <c r="E272" s="104" t="s">
        <v>22</v>
      </c>
      <c r="F272" s="35">
        <v>0</v>
      </c>
      <c r="G272" s="36">
        <v>0</v>
      </c>
      <c r="H272" s="36">
        <v>0</v>
      </c>
      <c r="I272" s="36">
        <v>0</v>
      </c>
      <c r="J272" s="109">
        <f t="shared" si="80"/>
        <v>0</v>
      </c>
      <c r="K272" s="120"/>
      <c r="L272" s="120"/>
      <c r="M272" s="38"/>
      <c r="N272" s="105"/>
      <c r="O272" s="32"/>
      <c r="P272" s="32"/>
    </row>
    <row r="273" spans="1:16" x14ac:dyDescent="0.35">
      <c r="A273" s="15" t="s">
        <v>48</v>
      </c>
      <c r="B273" s="16">
        <v>48</v>
      </c>
      <c r="C273" s="48" t="str">
        <f t="shared" ref="C273:D273" si="101">C270</f>
        <v>UM+5% FBS</v>
      </c>
      <c r="D273" s="49" t="str">
        <f t="shared" si="101"/>
        <v>Collagenase</v>
      </c>
      <c r="E273" s="99" t="s">
        <v>21</v>
      </c>
      <c r="F273" s="112">
        <v>44</v>
      </c>
      <c r="G273" s="112">
        <v>49</v>
      </c>
      <c r="H273" s="112">
        <v>41</v>
      </c>
      <c r="I273" s="112">
        <v>48</v>
      </c>
      <c r="J273" s="106">
        <f t="shared" si="80"/>
        <v>45.5</v>
      </c>
      <c r="K273" s="118">
        <f t="shared" si="97"/>
        <v>910000</v>
      </c>
      <c r="L273" s="143">
        <f t="shared" si="98"/>
        <v>4550000</v>
      </c>
      <c r="M273" s="23">
        <v>3000000</v>
      </c>
      <c r="N273" s="101">
        <f t="shared" ref="N273" si="102">(J273/(J273+J274))*100</f>
        <v>83.486238532110093</v>
      </c>
      <c r="O273" s="114">
        <f t="shared" ref="O273" si="103">3.32*(LOG(L273)-LOG(M273))</f>
        <v>0.60055527123233399</v>
      </c>
      <c r="P273" s="126">
        <f t="shared" ref="P273" si="104">IF(O273&lt;0,P270,P270+O273)</f>
        <v>10.180555271232334</v>
      </c>
    </row>
    <row r="274" spans="1:16" x14ac:dyDescent="0.35">
      <c r="A274" s="25"/>
      <c r="B274" s="26"/>
      <c r="C274" s="25"/>
      <c r="D274" s="25"/>
      <c r="E274" s="102" t="s">
        <v>23</v>
      </c>
      <c r="F274" s="28">
        <v>7</v>
      </c>
      <c r="G274" s="29">
        <v>9</v>
      </c>
      <c r="H274" s="29">
        <v>10</v>
      </c>
      <c r="I274" s="29">
        <v>10</v>
      </c>
      <c r="J274" s="108">
        <f t="shared" si="80"/>
        <v>9</v>
      </c>
      <c r="K274" s="119"/>
      <c r="L274" s="119"/>
      <c r="M274" s="31"/>
      <c r="N274" s="103"/>
      <c r="O274" s="25"/>
      <c r="P274" s="25"/>
    </row>
    <row r="275" spans="1:16" ht="15" thickBot="1" x14ac:dyDescent="0.4">
      <c r="A275" s="32"/>
      <c r="B275" s="33"/>
      <c r="C275" s="32"/>
      <c r="D275" s="32"/>
      <c r="E275" s="104" t="s">
        <v>22</v>
      </c>
      <c r="F275" s="35">
        <v>0</v>
      </c>
      <c r="G275" s="36">
        <v>0</v>
      </c>
      <c r="H275" s="36">
        <v>0</v>
      </c>
      <c r="I275" s="36">
        <v>0</v>
      </c>
      <c r="J275" s="109">
        <f t="shared" si="80"/>
        <v>0</v>
      </c>
      <c r="K275" s="120"/>
      <c r="L275" s="120"/>
      <c r="M275" s="38"/>
      <c r="N275" s="105"/>
      <c r="O275" s="32"/>
      <c r="P275" s="32"/>
    </row>
    <row r="276" spans="1:16" x14ac:dyDescent="0.35">
      <c r="A276" s="15" t="s">
        <v>49</v>
      </c>
      <c r="B276" s="16">
        <v>55</v>
      </c>
      <c r="C276" s="48" t="str">
        <f t="shared" ref="C276:D276" si="105">C273</f>
        <v>UM+5% FBS</v>
      </c>
      <c r="D276" s="49" t="str">
        <f t="shared" si="105"/>
        <v>Collagenase</v>
      </c>
      <c r="E276" s="99" t="s">
        <v>21</v>
      </c>
      <c r="F276" s="112">
        <v>42</v>
      </c>
      <c r="G276" s="112">
        <v>54</v>
      </c>
      <c r="H276" s="112">
        <v>66</v>
      </c>
      <c r="I276" s="112">
        <v>74</v>
      </c>
      <c r="J276" s="106">
        <f t="shared" si="80"/>
        <v>59</v>
      </c>
      <c r="K276" s="118">
        <f t="shared" ref="K276" si="106">J276*10000*2</f>
        <v>1180000</v>
      </c>
      <c r="L276" s="143">
        <f t="shared" ref="L276" si="107">K276*5</f>
        <v>5900000</v>
      </c>
      <c r="M276" s="23">
        <v>3000000</v>
      </c>
      <c r="N276" s="101">
        <f t="shared" ref="N276" si="108">(J276/(J276+J277))*100</f>
        <v>89.056603773584911</v>
      </c>
      <c r="O276" s="114">
        <f t="shared" ref="O276" si="109">3.32*(LOG(L276)-LOG(M276))</f>
        <v>0.97518611298263747</v>
      </c>
      <c r="P276" s="126">
        <f t="shared" ref="P276" si="110">IF(O276&lt;0,P273,P273+O276)</f>
        <v>11.155741384214972</v>
      </c>
    </row>
    <row r="277" spans="1:16" x14ac:dyDescent="0.35">
      <c r="A277" s="25"/>
      <c r="B277" s="26"/>
      <c r="C277" s="25"/>
      <c r="D277" s="25"/>
      <c r="E277" s="102" t="s">
        <v>23</v>
      </c>
      <c r="F277" s="28">
        <v>9</v>
      </c>
      <c r="G277" s="29">
        <v>4</v>
      </c>
      <c r="H277" s="29">
        <v>9</v>
      </c>
      <c r="I277" s="29">
        <v>7</v>
      </c>
      <c r="J277" s="108">
        <f t="shared" si="80"/>
        <v>7.25</v>
      </c>
      <c r="K277" s="119"/>
      <c r="L277" s="119"/>
      <c r="M277" s="31"/>
      <c r="N277" s="103"/>
      <c r="O277" s="25"/>
      <c r="P277" s="25"/>
    </row>
    <row r="278" spans="1:16" ht="15" thickBot="1" x14ac:dyDescent="0.4">
      <c r="A278" s="32"/>
      <c r="B278" s="33"/>
      <c r="C278" s="32"/>
      <c r="D278" s="32"/>
      <c r="E278" s="104" t="s">
        <v>22</v>
      </c>
      <c r="F278" s="35">
        <v>0</v>
      </c>
      <c r="G278" s="36">
        <v>0</v>
      </c>
      <c r="H278" s="36">
        <v>0</v>
      </c>
      <c r="I278" s="36">
        <v>0</v>
      </c>
      <c r="J278" s="109">
        <f t="shared" si="80"/>
        <v>0</v>
      </c>
      <c r="K278" s="120"/>
      <c r="L278" s="120"/>
      <c r="M278" s="38"/>
      <c r="N278" s="105"/>
      <c r="O278" s="32"/>
      <c r="P278" s="32"/>
    </row>
    <row r="279" spans="1:16" x14ac:dyDescent="0.35">
      <c r="A279" s="15" t="s">
        <v>50</v>
      </c>
      <c r="B279" s="16">
        <v>62</v>
      </c>
      <c r="C279" s="48" t="str">
        <f t="shared" ref="C279:D279" si="111">C276</f>
        <v>UM+5% FBS</v>
      </c>
      <c r="D279" s="49" t="str">
        <f t="shared" si="111"/>
        <v>Collagenase</v>
      </c>
      <c r="E279" s="99" t="s">
        <v>21</v>
      </c>
      <c r="F279" s="112">
        <v>68</v>
      </c>
      <c r="G279" s="112">
        <v>52</v>
      </c>
      <c r="H279" s="112">
        <v>54</v>
      </c>
      <c r="I279" s="112">
        <v>51</v>
      </c>
      <c r="J279" s="106">
        <f t="shared" si="80"/>
        <v>56.25</v>
      </c>
      <c r="K279" s="118">
        <f t="shared" ref="K279" si="112">J279*10000*2</f>
        <v>1125000</v>
      </c>
      <c r="L279" s="143">
        <f t="shared" ref="L279" si="113">K279*5</f>
        <v>5625000</v>
      </c>
      <c r="M279" s="23">
        <v>3000000</v>
      </c>
      <c r="N279" s="101">
        <f t="shared" ref="N279" si="114">(J279/(J279+J280))*100</f>
        <v>87.890625</v>
      </c>
      <c r="O279" s="114">
        <f t="shared" ref="O279" si="115">3.32*(LOG(L279)-LOG(M279))</f>
        <v>0.9063642232516087</v>
      </c>
      <c r="P279" s="126">
        <f t="shared" ref="P279" si="116">IF(O279&lt;0,P276,P276+O279)</f>
        <v>12.062105607466581</v>
      </c>
    </row>
    <row r="280" spans="1:16" x14ac:dyDescent="0.35">
      <c r="A280" s="25"/>
      <c r="B280" s="26"/>
      <c r="C280" s="25"/>
      <c r="D280" s="25"/>
      <c r="E280" s="102" t="s">
        <v>23</v>
      </c>
      <c r="F280" s="28">
        <v>10</v>
      </c>
      <c r="G280" s="29">
        <v>6</v>
      </c>
      <c r="H280" s="29">
        <v>8</v>
      </c>
      <c r="I280" s="29">
        <v>7</v>
      </c>
      <c r="J280" s="108">
        <f t="shared" si="80"/>
        <v>7.75</v>
      </c>
      <c r="K280" s="25"/>
      <c r="L280" s="119"/>
      <c r="M280" s="31"/>
      <c r="N280" s="103"/>
      <c r="O280" s="25"/>
      <c r="P280" s="25"/>
    </row>
    <row r="281" spans="1:16" ht="15" thickBot="1" x14ac:dyDescent="0.4">
      <c r="A281" s="32"/>
      <c r="B281" s="33"/>
      <c r="C281" s="32"/>
      <c r="D281" s="32"/>
      <c r="E281" s="104" t="s">
        <v>22</v>
      </c>
      <c r="F281" s="35">
        <v>0</v>
      </c>
      <c r="G281" s="36">
        <v>0</v>
      </c>
      <c r="H281" s="36">
        <v>0</v>
      </c>
      <c r="I281" s="36">
        <v>0</v>
      </c>
      <c r="J281" s="109">
        <f t="shared" si="80"/>
        <v>0</v>
      </c>
      <c r="K281" s="32"/>
      <c r="L281" s="120"/>
      <c r="M281" s="38"/>
      <c r="N281" s="105"/>
      <c r="O281" s="32"/>
      <c r="P281" s="32"/>
    </row>
    <row r="282" spans="1:16" x14ac:dyDescent="0.35">
      <c r="A282" s="15" t="s">
        <v>51</v>
      </c>
      <c r="B282" s="16">
        <v>69</v>
      </c>
      <c r="C282" s="48" t="str">
        <f t="shared" ref="C282:D282" si="117">C279</f>
        <v>UM+5% FBS</v>
      </c>
      <c r="D282" s="49" t="str">
        <f t="shared" si="117"/>
        <v>Collagenase</v>
      </c>
      <c r="E282" s="99" t="s">
        <v>21</v>
      </c>
      <c r="F282" s="112">
        <v>40</v>
      </c>
      <c r="G282" s="112">
        <v>37</v>
      </c>
      <c r="H282" s="112">
        <v>31</v>
      </c>
      <c r="I282" s="112">
        <v>46</v>
      </c>
      <c r="J282" s="106">
        <f t="shared" si="80"/>
        <v>38.5</v>
      </c>
      <c r="K282" s="100">
        <f t="shared" ref="K282" si="118">J282*10000*2</f>
        <v>770000</v>
      </c>
      <c r="L282" s="143">
        <f t="shared" ref="L282" si="119">K282*5</f>
        <v>3850000</v>
      </c>
      <c r="M282" s="199">
        <v>3000000</v>
      </c>
      <c r="N282" s="101">
        <f t="shared" ref="N282" si="120">(J282/(J282+J283))*100</f>
        <v>81.914893617021278</v>
      </c>
      <c r="O282" s="114">
        <f t="shared" ref="O282" si="121">3.32*(LOG(L282)-LOG(M282))</f>
        <v>0.3596870562989436</v>
      </c>
      <c r="P282" s="126">
        <f t="shared" ref="P282" si="122">IF(O282&lt;0,P279,P279+O282)</f>
        <v>12.421792663765524</v>
      </c>
    </row>
    <row r="283" spans="1:16" x14ac:dyDescent="0.35">
      <c r="A283" s="25"/>
      <c r="B283" s="26"/>
      <c r="C283" s="25"/>
      <c r="D283" s="25"/>
      <c r="E283" s="102" t="s">
        <v>23</v>
      </c>
      <c r="F283" s="28">
        <v>7</v>
      </c>
      <c r="G283" s="29">
        <v>8</v>
      </c>
      <c r="H283" s="29">
        <v>9</v>
      </c>
      <c r="I283" s="29">
        <v>10</v>
      </c>
      <c r="J283" s="108">
        <f t="shared" si="80"/>
        <v>8.5</v>
      </c>
      <c r="K283" s="25"/>
      <c r="L283" s="119"/>
      <c r="M283" s="190"/>
      <c r="N283" s="103"/>
      <c r="O283" s="25"/>
      <c r="P283" s="25"/>
    </row>
    <row r="284" spans="1:16" ht="15" thickBot="1" x14ac:dyDescent="0.4">
      <c r="A284" s="32"/>
      <c r="B284" s="33"/>
      <c r="C284" s="32"/>
      <c r="D284" s="32"/>
      <c r="E284" s="104" t="s">
        <v>22</v>
      </c>
      <c r="F284" s="35">
        <v>0</v>
      </c>
      <c r="G284" s="36">
        <v>0</v>
      </c>
      <c r="H284" s="36">
        <v>0</v>
      </c>
      <c r="I284" s="36">
        <v>0</v>
      </c>
      <c r="J284" s="109">
        <f t="shared" si="80"/>
        <v>0</v>
      </c>
      <c r="K284" s="32"/>
      <c r="L284" s="120"/>
      <c r="M284" s="200"/>
      <c r="N284" s="105"/>
      <c r="O284" s="32"/>
      <c r="P284" s="32"/>
    </row>
    <row r="285" spans="1:16" ht="15" thickBot="1" x14ac:dyDescent="0.4">
      <c r="A285" s="191"/>
      <c r="B285" s="192"/>
      <c r="C285" s="192"/>
      <c r="D285" s="192"/>
      <c r="E285" s="193"/>
      <c r="F285" s="192"/>
      <c r="G285" s="194"/>
      <c r="H285" s="194"/>
      <c r="I285" s="194"/>
      <c r="J285" s="195"/>
      <c r="K285" s="192"/>
      <c r="L285" s="196"/>
      <c r="M285" s="197"/>
      <c r="N285" s="195"/>
      <c r="O285" s="192"/>
      <c r="P285" s="198"/>
    </row>
    <row r="286" spans="1:16" ht="15" thickBot="1" x14ac:dyDescent="0.4">
      <c r="A286" s="59" t="s">
        <v>53</v>
      </c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169"/>
      <c r="M286" s="57"/>
      <c r="N286" s="57"/>
      <c r="O286" s="57"/>
      <c r="P286" s="58"/>
    </row>
    <row r="287" spans="1:16" x14ac:dyDescent="0.35">
      <c r="A287" s="98" t="s">
        <v>40</v>
      </c>
      <c r="B287" s="49">
        <v>0</v>
      </c>
      <c r="C287" s="48" t="s">
        <v>54</v>
      </c>
      <c r="D287" s="49" t="s">
        <v>20</v>
      </c>
      <c r="E287" s="99" t="s">
        <v>30</v>
      </c>
      <c r="F287" s="20">
        <v>402</v>
      </c>
      <c r="G287" s="20">
        <v>383</v>
      </c>
      <c r="H287" s="20">
        <v>370</v>
      </c>
      <c r="I287" s="20">
        <v>399</v>
      </c>
      <c r="J287" s="170">
        <f>AVERAGE(F287:I287)</f>
        <v>388.5</v>
      </c>
      <c r="K287" s="118">
        <f>J287*10000*2</f>
        <v>7770000</v>
      </c>
      <c r="L287" s="143">
        <f>K287*1</f>
        <v>7770000</v>
      </c>
      <c r="M287" s="23">
        <v>3885000</v>
      </c>
      <c r="N287" s="101">
        <f>(J287/(J287+J288))*100</f>
        <v>97.185741088180109</v>
      </c>
      <c r="O287" s="114">
        <f>3.32*(LOG(L287)-LOG(M287))</f>
        <v>0.99941958560441768</v>
      </c>
      <c r="P287" s="24">
        <v>0</v>
      </c>
    </row>
    <row r="288" spans="1:16" x14ac:dyDescent="0.35">
      <c r="A288" s="25"/>
      <c r="B288" s="25"/>
      <c r="C288" s="25"/>
      <c r="D288" s="25"/>
      <c r="E288" s="102" t="s">
        <v>23</v>
      </c>
      <c r="F288" s="28">
        <v>10</v>
      </c>
      <c r="G288" s="29">
        <v>9</v>
      </c>
      <c r="H288" s="29">
        <v>14</v>
      </c>
      <c r="I288" s="29">
        <v>12</v>
      </c>
      <c r="J288" s="21">
        <f t="shared" ref="J288:J351" si="123">AVERAGE(F288:I288)</f>
        <v>11.25</v>
      </c>
      <c r="K288" s="119"/>
      <c r="L288" s="119"/>
      <c r="M288" s="31"/>
      <c r="N288" s="103"/>
      <c r="O288" s="25"/>
      <c r="P288" s="25"/>
    </row>
    <row r="289" spans="1:16" ht="15" thickBot="1" x14ac:dyDescent="0.4">
      <c r="A289" s="32"/>
      <c r="B289" s="32"/>
      <c r="C289" s="32"/>
      <c r="D289" s="32"/>
      <c r="E289" s="104" t="s">
        <v>22</v>
      </c>
      <c r="F289" s="35">
        <v>0</v>
      </c>
      <c r="G289" s="36">
        <v>0</v>
      </c>
      <c r="H289" s="36">
        <v>0</v>
      </c>
      <c r="I289" s="36">
        <v>0</v>
      </c>
      <c r="J289" s="171">
        <f t="shared" si="123"/>
        <v>0</v>
      </c>
      <c r="K289" s="120"/>
      <c r="L289" s="120"/>
      <c r="M289" s="38"/>
      <c r="N289" s="105"/>
      <c r="O289" s="32"/>
      <c r="P289" s="32"/>
    </row>
    <row r="290" spans="1:16" x14ac:dyDescent="0.35">
      <c r="A290" s="98" t="s">
        <v>42</v>
      </c>
      <c r="B290" s="49">
        <v>6</v>
      </c>
      <c r="C290" s="48" t="str">
        <f>C287</f>
        <v>UM+10% FBS</v>
      </c>
      <c r="D290" s="49" t="s">
        <v>20</v>
      </c>
      <c r="E290" s="99" t="s">
        <v>30</v>
      </c>
      <c r="F290" s="112">
        <v>198</v>
      </c>
      <c r="G290" s="112">
        <v>175</v>
      </c>
      <c r="H290" s="112">
        <v>180</v>
      </c>
      <c r="I290" s="112">
        <v>176</v>
      </c>
      <c r="J290" s="170">
        <f t="shared" si="123"/>
        <v>182.25</v>
      </c>
      <c r="K290" s="118">
        <f t="shared" ref="K290" si="124">J290*10000*2</f>
        <v>3645000</v>
      </c>
      <c r="L290" s="143">
        <f>K290*5</f>
        <v>18225000</v>
      </c>
      <c r="M290" s="23">
        <v>3000000</v>
      </c>
      <c r="N290" s="101">
        <f t="shared" ref="N290" si="125">(J290/(J290+J291))*100</f>
        <v>86.785714285714292</v>
      </c>
      <c r="O290" s="114">
        <f t="shared" ref="O290" si="126">3.32*(LOG(L290)-LOG(M290))</f>
        <v>2.6013736571375605</v>
      </c>
      <c r="P290" s="126">
        <f t="shared" ref="P290" si="127">IF(O290&lt;0,P287,P287+O290)</f>
        <v>2.6013736571375605</v>
      </c>
    </row>
    <row r="291" spans="1:16" x14ac:dyDescent="0.35">
      <c r="A291" s="25"/>
      <c r="B291" s="25"/>
      <c r="C291" s="25"/>
      <c r="D291" s="25"/>
      <c r="E291" s="102" t="s">
        <v>23</v>
      </c>
      <c r="F291" s="28">
        <v>23</v>
      </c>
      <c r="G291" s="29">
        <v>32</v>
      </c>
      <c r="H291" s="29">
        <v>35</v>
      </c>
      <c r="I291" s="29">
        <v>21</v>
      </c>
      <c r="J291" s="21">
        <f t="shared" si="123"/>
        <v>27.75</v>
      </c>
      <c r="K291" s="119"/>
      <c r="L291" s="119"/>
      <c r="M291" s="31"/>
      <c r="N291" s="103"/>
      <c r="O291" s="25"/>
      <c r="P291" s="25"/>
    </row>
    <row r="292" spans="1:16" ht="15" thickBot="1" x14ac:dyDescent="0.4">
      <c r="A292" s="32"/>
      <c r="B292" s="32"/>
      <c r="C292" s="32"/>
      <c r="D292" s="32"/>
      <c r="E292" s="104" t="s">
        <v>22</v>
      </c>
      <c r="F292" s="35">
        <v>0</v>
      </c>
      <c r="G292" s="36">
        <v>0</v>
      </c>
      <c r="H292" s="36">
        <v>0</v>
      </c>
      <c r="I292" s="36">
        <v>0</v>
      </c>
      <c r="J292" s="171">
        <f t="shared" si="123"/>
        <v>0</v>
      </c>
      <c r="K292" s="120"/>
      <c r="L292" s="120"/>
      <c r="M292" s="38"/>
      <c r="N292" s="105"/>
      <c r="O292" s="32"/>
      <c r="P292" s="32"/>
    </row>
    <row r="293" spans="1:16" x14ac:dyDescent="0.35">
      <c r="A293" s="110" t="s">
        <v>43</v>
      </c>
      <c r="B293" s="111">
        <v>13</v>
      </c>
      <c r="C293" s="48" t="str">
        <f>C290</f>
        <v>UM+10% FBS</v>
      </c>
      <c r="D293" s="49" t="s">
        <v>20</v>
      </c>
      <c r="E293" s="99" t="s">
        <v>30</v>
      </c>
      <c r="F293" s="112">
        <v>84</v>
      </c>
      <c r="G293" s="112">
        <v>107</v>
      </c>
      <c r="H293" s="112">
        <v>89</v>
      </c>
      <c r="I293" s="112">
        <v>107</v>
      </c>
      <c r="J293" s="170">
        <f t="shared" si="123"/>
        <v>96.75</v>
      </c>
      <c r="K293" s="118">
        <f t="shared" ref="K293" si="128">J293*10000*2</f>
        <v>1935000</v>
      </c>
      <c r="L293" s="143">
        <f>K293*5</f>
        <v>9675000</v>
      </c>
      <c r="M293" s="23">
        <v>3000000</v>
      </c>
      <c r="N293" s="101">
        <f t="shared" ref="N293" si="129">(J293/(J293+J294))*100</f>
        <v>89.791183294663568</v>
      </c>
      <c r="O293" s="114">
        <f t="shared" ref="O293" si="130">3.32*(LOG(L293)-LOG(M293))</f>
        <v>1.6883186669846704</v>
      </c>
      <c r="P293" s="126">
        <f t="shared" ref="P293" si="131">IF(O293&lt;0,P290,P290+O293)</f>
        <v>4.2896923241222309</v>
      </c>
    </row>
    <row r="294" spans="1:16" x14ac:dyDescent="0.35">
      <c r="A294" s="25"/>
      <c r="B294" s="25"/>
      <c r="C294" s="25"/>
      <c r="D294" s="25"/>
      <c r="E294" s="102" t="s">
        <v>23</v>
      </c>
      <c r="F294" s="28">
        <v>10</v>
      </c>
      <c r="G294" s="29">
        <v>10</v>
      </c>
      <c r="H294" s="29">
        <v>11</v>
      </c>
      <c r="I294" s="29">
        <v>13</v>
      </c>
      <c r="J294" s="21">
        <f t="shared" si="123"/>
        <v>11</v>
      </c>
      <c r="K294" s="119"/>
      <c r="L294" s="119"/>
      <c r="M294" s="31"/>
      <c r="N294" s="103"/>
      <c r="O294" s="25"/>
      <c r="P294" s="25"/>
    </row>
    <row r="295" spans="1:16" ht="15" thickBot="1" x14ac:dyDescent="0.4">
      <c r="A295" s="32"/>
      <c r="B295" s="32"/>
      <c r="C295" s="32"/>
      <c r="D295" s="32"/>
      <c r="E295" s="104" t="s">
        <v>22</v>
      </c>
      <c r="F295" s="35">
        <v>0</v>
      </c>
      <c r="G295" s="36">
        <v>0</v>
      </c>
      <c r="H295" s="36">
        <v>0</v>
      </c>
      <c r="I295" s="36">
        <v>0</v>
      </c>
      <c r="J295" s="171">
        <f t="shared" si="123"/>
        <v>0</v>
      </c>
      <c r="K295" s="120"/>
      <c r="L295" s="120"/>
      <c r="M295" s="38"/>
      <c r="N295" s="105"/>
      <c r="O295" s="32"/>
      <c r="P295" s="32"/>
    </row>
    <row r="296" spans="1:16" x14ac:dyDescent="0.35">
      <c r="A296" s="110" t="s">
        <v>44</v>
      </c>
      <c r="B296" s="111">
        <v>20</v>
      </c>
      <c r="C296" s="48" t="str">
        <f t="shared" ref="C296" si="132">C293</f>
        <v>UM+10% FBS</v>
      </c>
      <c r="D296" s="49" t="s">
        <v>20</v>
      </c>
      <c r="E296" s="99" t="s">
        <v>30</v>
      </c>
      <c r="F296" s="112">
        <v>120</v>
      </c>
      <c r="G296" s="112">
        <v>115</v>
      </c>
      <c r="H296" s="112">
        <v>122</v>
      </c>
      <c r="I296" s="112">
        <v>109</v>
      </c>
      <c r="J296" s="170">
        <f t="shared" si="123"/>
        <v>116.5</v>
      </c>
      <c r="K296" s="118">
        <f t="shared" ref="K296" si="133">J296*10000*2</f>
        <v>2330000</v>
      </c>
      <c r="L296" s="143">
        <f t="shared" ref="L296" si="134">K296*5</f>
        <v>11650000</v>
      </c>
      <c r="M296" s="23">
        <v>3000000</v>
      </c>
      <c r="N296" s="101">
        <f t="shared" ref="N296" si="135">(J296/(J296+J297))*100</f>
        <v>91.015625</v>
      </c>
      <c r="O296" s="114">
        <f t="shared" ref="O296" si="136">3.32*(LOG(L296)-LOG(M296))</f>
        <v>1.9561595065326849</v>
      </c>
      <c r="P296" s="126">
        <f t="shared" ref="P296" si="137">IF(O296&lt;0,P293,P293+O296)</f>
        <v>6.2458518306549156</v>
      </c>
    </row>
    <row r="297" spans="1:16" x14ac:dyDescent="0.35">
      <c r="A297" s="25"/>
      <c r="B297" s="26"/>
      <c r="C297" s="25"/>
      <c r="D297" s="25"/>
      <c r="E297" s="102" t="s">
        <v>23</v>
      </c>
      <c r="F297" s="28">
        <v>10</v>
      </c>
      <c r="G297" s="29">
        <v>12</v>
      </c>
      <c r="H297" s="29">
        <v>10</v>
      </c>
      <c r="I297" s="29">
        <v>14</v>
      </c>
      <c r="J297" s="21">
        <f t="shared" si="123"/>
        <v>11.5</v>
      </c>
      <c r="K297" s="119"/>
      <c r="L297" s="119"/>
      <c r="M297" s="31"/>
      <c r="N297" s="103"/>
      <c r="O297" s="25"/>
      <c r="P297" s="25"/>
    </row>
    <row r="298" spans="1:16" ht="15" thickBot="1" x14ac:dyDescent="0.4">
      <c r="A298" s="32"/>
      <c r="B298" s="33"/>
      <c r="C298" s="32"/>
      <c r="D298" s="32"/>
      <c r="E298" s="104" t="s">
        <v>22</v>
      </c>
      <c r="F298" s="35">
        <v>0</v>
      </c>
      <c r="G298" s="36">
        <v>0</v>
      </c>
      <c r="H298" s="36">
        <v>0</v>
      </c>
      <c r="I298" s="36">
        <v>0</v>
      </c>
      <c r="J298" s="171">
        <f t="shared" si="123"/>
        <v>0</v>
      </c>
      <c r="K298" s="120"/>
      <c r="L298" s="120"/>
      <c r="M298" s="38"/>
      <c r="N298" s="105"/>
      <c r="O298" s="32"/>
      <c r="P298" s="32"/>
    </row>
    <row r="299" spans="1:16" x14ac:dyDescent="0.35">
      <c r="A299" s="15" t="s">
        <v>45</v>
      </c>
      <c r="B299" s="16">
        <v>27</v>
      </c>
      <c r="C299" s="48" t="str">
        <f t="shared" ref="C299" si="138">C296</f>
        <v>UM+10% FBS</v>
      </c>
      <c r="D299" s="49" t="s">
        <v>20</v>
      </c>
      <c r="E299" s="99" t="s">
        <v>30</v>
      </c>
      <c r="F299" s="112">
        <v>116</v>
      </c>
      <c r="G299" s="112">
        <v>107</v>
      </c>
      <c r="H299" s="112">
        <v>118</v>
      </c>
      <c r="I299" s="112">
        <v>123</v>
      </c>
      <c r="J299" s="170">
        <f t="shared" si="123"/>
        <v>116</v>
      </c>
      <c r="K299" s="118">
        <f t="shared" ref="K299" si="139">J299*10000*2</f>
        <v>2320000</v>
      </c>
      <c r="L299" s="143">
        <f t="shared" ref="L299" si="140">K299*5</f>
        <v>11600000</v>
      </c>
      <c r="M299" s="23">
        <v>3000000</v>
      </c>
      <c r="N299" s="101">
        <f t="shared" ref="N299" si="141">(J299/(J299+J300))*100</f>
        <v>88.045540796963948</v>
      </c>
      <c r="O299" s="114">
        <f t="shared" ref="O299" si="142">3.32*(LOG(L299)-LOG(M299))</f>
        <v>1.9499579585640883</v>
      </c>
      <c r="P299" s="126">
        <f t="shared" ref="P299" si="143">IF(O299&lt;0,P296,P296+O299)</f>
        <v>8.1958097892190036</v>
      </c>
    </row>
    <row r="300" spans="1:16" x14ac:dyDescent="0.35">
      <c r="A300" s="25"/>
      <c r="B300" s="25"/>
      <c r="C300" s="25"/>
      <c r="D300" s="25"/>
      <c r="E300" s="102" t="s">
        <v>23</v>
      </c>
      <c r="F300" s="28">
        <v>16</v>
      </c>
      <c r="G300" s="29">
        <v>15</v>
      </c>
      <c r="H300" s="29">
        <v>20</v>
      </c>
      <c r="I300" s="29">
        <v>12</v>
      </c>
      <c r="J300" s="21">
        <f t="shared" si="123"/>
        <v>15.75</v>
      </c>
      <c r="K300" s="119"/>
      <c r="L300" s="119"/>
      <c r="M300" s="31"/>
      <c r="N300" s="103"/>
      <c r="O300" s="25"/>
      <c r="P300" s="25"/>
    </row>
    <row r="301" spans="1:16" ht="15" thickBot="1" x14ac:dyDescent="0.4">
      <c r="A301" s="32"/>
      <c r="B301" s="32"/>
      <c r="C301" s="32"/>
      <c r="D301" s="32"/>
      <c r="E301" s="104" t="s">
        <v>22</v>
      </c>
      <c r="F301" s="35">
        <v>0</v>
      </c>
      <c r="G301" s="36">
        <v>0</v>
      </c>
      <c r="H301" s="36">
        <v>0</v>
      </c>
      <c r="I301" s="36">
        <v>0</v>
      </c>
      <c r="J301" s="171">
        <f t="shared" si="123"/>
        <v>0</v>
      </c>
      <c r="K301" s="120"/>
      <c r="L301" s="120"/>
      <c r="M301" s="38"/>
      <c r="N301" s="105"/>
      <c r="O301" s="32"/>
      <c r="P301" s="32"/>
    </row>
    <row r="302" spans="1:16" x14ac:dyDescent="0.35">
      <c r="A302" s="15" t="s">
        <v>46</v>
      </c>
      <c r="B302" s="16">
        <v>34</v>
      </c>
      <c r="C302" s="48" t="str">
        <f t="shared" ref="C302" si="144">C299</f>
        <v>UM+10% FBS</v>
      </c>
      <c r="D302" s="49" t="s">
        <v>20</v>
      </c>
      <c r="E302" s="99" t="s">
        <v>30</v>
      </c>
      <c r="F302" s="112">
        <v>103</v>
      </c>
      <c r="G302" s="112">
        <v>106</v>
      </c>
      <c r="H302" s="112">
        <v>97</v>
      </c>
      <c r="I302" s="112">
        <v>99</v>
      </c>
      <c r="J302" s="170">
        <f t="shared" si="123"/>
        <v>101.25</v>
      </c>
      <c r="K302" s="118">
        <f t="shared" ref="K302" si="145">J302*10000*2</f>
        <v>2025000</v>
      </c>
      <c r="L302" s="143">
        <f t="shared" ref="L302" si="146">K302*5</f>
        <v>10125000</v>
      </c>
      <c r="M302" s="23">
        <v>3000000</v>
      </c>
      <c r="N302" s="101">
        <f t="shared" ref="N302" si="147">(J302/(J302+J303))*100</f>
        <v>81.325301204819283</v>
      </c>
      <c r="O302" s="114">
        <f t="shared" ref="O302" si="148">3.32*(LOG(L302)-LOG(M302))</f>
        <v>1.7538689401945833</v>
      </c>
      <c r="P302" s="126">
        <f t="shared" ref="P302" si="149">IF(O302&lt;0,P299,P299+O302)</f>
        <v>9.9496787294135878</v>
      </c>
    </row>
    <row r="303" spans="1:16" x14ac:dyDescent="0.35">
      <c r="A303" s="25"/>
      <c r="B303" s="25"/>
      <c r="C303" s="25"/>
      <c r="D303" s="25"/>
      <c r="E303" s="102" t="s">
        <v>23</v>
      </c>
      <c r="F303" s="28">
        <v>26</v>
      </c>
      <c r="G303" s="29">
        <v>22</v>
      </c>
      <c r="H303" s="29">
        <v>24</v>
      </c>
      <c r="I303" s="29">
        <v>21</v>
      </c>
      <c r="J303" s="21">
        <f t="shared" si="123"/>
        <v>23.25</v>
      </c>
      <c r="K303" s="119"/>
      <c r="L303" s="119"/>
      <c r="M303" s="31"/>
      <c r="N303" s="103"/>
      <c r="O303" s="25"/>
      <c r="P303" s="25"/>
    </row>
    <row r="304" spans="1:16" ht="15" thickBot="1" x14ac:dyDescent="0.4">
      <c r="A304" s="32"/>
      <c r="B304" s="32"/>
      <c r="C304" s="32"/>
      <c r="D304" s="32"/>
      <c r="E304" s="104" t="s">
        <v>22</v>
      </c>
      <c r="F304" s="35">
        <v>0</v>
      </c>
      <c r="G304" s="36">
        <v>0</v>
      </c>
      <c r="H304" s="36">
        <v>0</v>
      </c>
      <c r="I304" s="36">
        <v>0</v>
      </c>
      <c r="J304" s="171">
        <f t="shared" si="123"/>
        <v>0</v>
      </c>
      <c r="K304" s="120"/>
      <c r="L304" s="120"/>
      <c r="M304" s="38"/>
      <c r="N304" s="105"/>
      <c r="O304" s="32"/>
      <c r="P304" s="32"/>
    </row>
    <row r="305" spans="1:16" x14ac:dyDescent="0.35">
      <c r="A305" s="15" t="s">
        <v>47</v>
      </c>
      <c r="B305" s="16">
        <v>41</v>
      </c>
      <c r="C305" s="48" t="str">
        <f t="shared" ref="C305:C308" si="150">C302</f>
        <v>UM+10% FBS</v>
      </c>
      <c r="D305" s="49" t="s">
        <v>20</v>
      </c>
      <c r="E305" s="99" t="s">
        <v>30</v>
      </c>
      <c r="F305" s="112"/>
      <c r="G305" s="112"/>
      <c r="H305" s="112"/>
      <c r="I305" s="112"/>
      <c r="J305" s="170" t="e">
        <f t="shared" si="123"/>
        <v>#DIV/0!</v>
      </c>
      <c r="K305" s="118" t="e">
        <f t="shared" ref="K305" si="151">J305*10000*2</f>
        <v>#DIV/0!</v>
      </c>
      <c r="L305" s="143" t="e">
        <f t="shared" ref="L305:L308" si="152">K305*5</f>
        <v>#DIV/0!</v>
      </c>
      <c r="M305" s="23">
        <v>3000000</v>
      </c>
      <c r="N305" s="101" t="e">
        <f t="shared" ref="N305" si="153">(J305/(J305+J306))*100</f>
        <v>#DIV/0!</v>
      </c>
      <c r="O305" s="114" t="e">
        <f t="shared" ref="O305" si="154">3.32*(LOG(L305)-LOG(M305))</f>
        <v>#DIV/0!</v>
      </c>
      <c r="P305" s="126">
        <v>9.9499999999999993</v>
      </c>
    </row>
    <row r="306" spans="1:16" x14ac:dyDescent="0.35">
      <c r="A306" s="25"/>
      <c r="B306" s="25"/>
      <c r="C306" s="25"/>
      <c r="D306" s="25"/>
      <c r="E306" s="102" t="s">
        <v>23</v>
      </c>
      <c r="F306" s="28"/>
      <c r="G306" s="29"/>
      <c r="H306" s="29"/>
      <c r="I306" s="29"/>
      <c r="J306" s="21" t="e">
        <f t="shared" si="123"/>
        <v>#DIV/0!</v>
      </c>
      <c r="K306" s="119"/>
      <c r="L306" s="119"/>
      <c r="M306" s="31"/>
      <c r="N306" s="103"/>
      <c r="O306" s="25"/>
      <c r="P306" s="25"/>
    </row>
    <row r="307" spans="1:16" ht="15" thickBot="1" x14ac:dyDescent="0.4">
      <c r="A307" s="32"/>
      <c r="B307" s="32"/>
      <c r="C307" s="32"/>
      <c r="D307" s="32"/>
      <c r="E307" s="104" t="s">
        <v>22</v>
      </c>
      <c r="F307" s="35">
        <v>0</v>
      </c>
      <c r="G307" s="36">
        <v>0</v>
      </c>
      <c r="H307" s="36">
        <v>0</v>
      </c>
      <c r="I307" s="36">
        <v>0</v>
      </c>
      <c r="J307" s="171">
        <f t="shared" si="123"/>
        <v>0</v>
      </c>
      <c r="K307" s="120"/>
      <c r="L307" s="120"/>
      <c r="M307" s="38"/>
      <c r="N307" s="105"/>
      <c r="O307" s="32"/>
      <c r="P307" s="32"/>
    </row>
    <row r="308" spans="1:16" x14ac:dyDescent="0.35">
      <c r="A308" s="15" t="s">
        <v>48</v>
      </c>
      <c r="B308" s="16">
        <v>48</v>
      </c>
      <c r="C308" s="48" t="str">
        <f t="shared" si="150"/>
        <v>UM+10% FBS</v>
      </c>
      <c r="D308" s="49" t="s">
        <v>20</v>
      </c>
      <c r="E308" s="99" t="s">
        <v>30</v>
      </c>
      <c r="F308" s="112">
        <v>88</v>
      </c>
      <c r="G308" s="112">
        <v>84</v>
      </c>
      <c r="H308" s="112">
        <v>79</v>
      </c>
      <c r="I308" s="112">
        <v>74</v>
      </c>
      <c r="J308" s="170">
        <f t="shared" si="123"/>
        <v>81.25</v>
      </c>
      <c r="K308" s="118">
        <f t="shared" ref="K308" si="155">J308*10000*2</f>
        <v>1625000</v>
      </c>
      <c r="L308" s="143">
        <f t="shared" si="152"/>
        <v>8125000</v>
      </c>
      <c r="M308" s="23">
        <v>3000000</v>
      </c>
      <c r="N308" s="101">
        <f t="shared" ref="N308" si="156">(J308/(J308+J309))*100</f>
        <v>76.832151300236404</v>
      </c>
      <c r="O308" s="114">
        <f t="shared" ref="O308" si="157">3.32*(LOG(L308)-LOG(M308))</f>
        <v>1.4365710215717478</v>
      </c>
      <c r="P308" s="126">
        <f t="shared" ref="P308" si="158">IF(O308&lt;0,P305,P305+O308)</f>
        <v>11.386571021571747</v>
      </c>
    </row>
    <row r="309" spans="1:16" x14ac:dyDescent="0.35">
      <c r="A309" s="25"/>
      <c r="B309" s="25"/>
      <c r="C309" s="25"/>
      <c r="D309" s="25"/>
      <c r="E309" s="102" t="s">
        <v>23</v>
      </c>
      <c r="F309" s="28">
        <v>21</v>
      </c>
      <c r="G309" s="29">
        <v>25</v>
      </c>
      <c r="H309" s="29">
        <v>24</v>
      </c>
      <c r="I309" s="29">
        <v>28</v>
      </c>
      <c r="J309" s="21">
        <f t="shared" si="123"/>
        <v>24.5</v>
      </c>
      <c r="K309" s="119"/>
      <c r="L309" s="119"/>
      <c r="M309" s="31"/>
      <c r="N309" s="103"/>
      <c r="O309" s="25"/>
      <c r="P309" s="25"/>
    </row>
    <row r="310" spans="1:16" ht="15" thickBot="1" x14ac:dyDescent="0.4">
      <c r="A310" s="32"/>
      <c r="B310" s="32"/>
      <c r="C310" s="32"/>
      <c r="D310" s="32"/>
      <c r="E310" s="104" t="s">
        <v>22</v>
      </c>
      <c r="F310" s="35">
        <v>0</v>
      </c>
      <c r="G310" s="36">
        <v>0</v>
      </c>
      <c r="H310" s="36">
        <v>0</v>
      </c>
      <c r="I310" s="36">
        <v>0</v>
      </c>
      <c r="J310" s="171">
        <f t="shared" si="123"/>
        <v>0</v>
      </c>
      <c r="K310" s="120"/>
      <c r="L310" s="120"/>
      <c r="M310" s="38"/>
      <c r="N310" s="105"/>
      <c r="O310" s="32"/>
      <c r="P310" s="32"/>
    </row>
    <row r="311" spans="1:16" x14ac:dyDescent="0.35">
      <c r="A311" s="15" t="s">
        <v>49</v>
      </c>
      <c r="B311" s="16">
        <v>55</v>
      </c>
      <c r="C311" s="48" t="str">
        <f t="shared" ref="C311" si="159">C308</f>
        <v>UM+10% FBS</v>
      </c>
      <c r="D311" s="49" t="s">
        <v>20</v>
      </c>
      <c r="E311" s="99" t="s">
        <v>30</v>
      </c>
      <c r="F311" s="112">
        <v>69</v>
      </c>
      <c r="G311" s="112">
        <v>71</v>
      </c>
      <c r="H311" s="112">
        <v>68</v>
      </c>
      <c r="I311" s="112">
        <v>72</v>
      </c>
      <c r="J311" s="170">
        <f t="shared" si="123"/>
        <v>70</v>
      </c>
      <c r="K311" s="118">
        <f t="shared" ref="K311" si="160">J311*10000*2</f>
        <v>1400000</v>
      </c>
      <c r="L311" s="143">
        <f t="shared" ref="L311" si="161">K311*5</f>
        <v>7000000</v>
      </c>
      <c r="M311" s="23">
        <v>3000000</v>
      </c>
      <c r="N311" s="101">
        <f t="shared" ref="N311" si="162">(J311/(J311+J312))*100</f>
        <v>80</v>
      </c>
      <c r="O311" s="114">
        <f t="shared" ref="O311" si="163">3.32*(LOG(L311)-LOG(M311))</f>
        <v>1.2216829271780532</v>
      </c>
      <c r="P311" s="126">
        <f t="shared" ref="P311" si="164">IF(O311&lt;0,P308,P308+O311)</f>
        <v>12.6082539487498</v>
      </c>
    </row>
    <row r="312" spans="1:16" x14ac:dyDescent="0.35">
      <c r="A312" s="25"/>
      <c r="B312" s="25"/>
      <c r="C312" s="25"/>
      <c r="D312" s="25"/>
      <c r="E312" s="102" t="s">
        <v>23</v>
      </c>
      <c r="F312" s="28">
        <v>14</v>
      </c>
      <c r="G312" s="29">
        <v>28</v>
      </c>
      <c r="H312" s="29">
        <v>13</v>
      </c>
      <c r="I312" s="29">
        <v>15</v>
      </c>
      <c r="J312" s="21">
        <f t="shared" si="123"/>
        <v>17.5</v>
      </c>
      <c r="K312" s="119"/>
      <c r="L312" s="119"/>
      <c r="M312" s="31"/>
      <c r="N312" s="103"/>
      <c r="O312" s="25"/>
      <c r="P312" s="25"/>
    </row>
    <row r="313" spans="1:16" ht="15" thickBot="1" x14ac:dyDescent="0.4">
      <c r="A313" s="32"/>
      <c r="B313" s="32"/>
      <c r="C313" s="32"/>
      <c r="D313" s="32"/>
      <c r="E313" s="104" t="s">
        <v>22</v>
      </c>
      <c r="F313" s="35">
        <v>0</v>
      </c>
      <c r="G313" s="36">
        <v>0</v>
      </c>
      <c r="H313" s="36">
        <v>0</v>
      </c>
      <c r="I313" s="36">
        <v>0</v>
      </c>
      <c r="J313" s="171">
        <f t="shared" si="123"/>
        <v>0</v>
      </c>
      <c r="K313" s="120"/>
      <c r="L313" s="120"/>
      <c r="M313" s="38"/>
      <c r="N313" s="105"/>
      <c r="O313" s="32"/>
      <c r="P313" s="32"/>
    </row>
    <row r="314" spans="1:16" x14ac:dyDescent="0.35">
      <c r="A314" s="15" t="s">
        <v>50</v>
      </c>
      <c r="B314" s="16">
        <v>62</v>
      </c>
      <c r="C314" s="48" t="str">
        <f t="shared" ref="C314" si="165">C311</f>
        <v>UM+10% FBS</v>
      </c>
      <c r="D314" s="49" t="s">
        <v>20</v>
      </c>
      <c r="E314" s="99" t="s">
        <v>30</v>
      </c>
      <c r="F314" s="112">
        <v>51</v>
      </c>
      <c r="G314" s="112">
        <v>34</v>
      </c>
      <c r="H314" s="112">
        <v>36</v>
      </c>
      <c r="I314" s="112">
        <v>32</v>
      </c>
      <c r="J314" s="170">
        <f t="shared" si="123"/>
        <v>38.25</v>
      </c>
      <c r="K314" s="118">
        <f t="shared" ref="K314" si="166">J314*10000*2</f>
        <v>765000</v>
      </c>
      <c r="L314" s="143">
        <f t="shared" ref="L314" si="167">K314*5</f>
        <v>3825000</v>
      </c>
      <c r="M314" s="23">
        <v>3000000</v>
      </c>
      <c r="N314" s="101">
        <f t="shared" ref="N314" si="168">(J314/(J314+J315))*100</f>
        <v>80.104712041884824</v>
      </c>
      <c r="O314" s="114">
        <f t="shared" ref="O314" si="169">3.32*(LOG(L314)-LOG(M314))</f>
        <v>0.35029381343631433</v>
      </c>
      <c r="P314" s="126">
        <f t="shared" ref="P314" si="170">IF(O314&lt;0,P311,P311+O314)</f>
        <v>12.958547762186114</v>
      </c>
    </row>
    <row r="315" spans="1:16" x14ac:dyDescent="0.35">
      <c r="A315" s="25"/>
      <c r="B315" s="25"/>
      <c r="C315" s="25"/>
      <c r="D315" s="25"/>
      <c r="E315" s="102" t="s">
        <v>23</v>
      </c>
      <c r="F315" s="28">
        <v>9</v>
      </c>
      <c r="G315" s="29">
        <v>10</v>
      </c>
      <c r="H315" s="29">
        <v>8</v>
      </c>
      <c r="I315" s="29">
        <v>11</v>
      </c>
      <c r="J315" s="21">
        <f t="shared" si="123"/>
        <v>9.5</v>
      </c>
      <c r="K315" s="119"/>
      <c r="L315" s="119"/>
      <c r="M315" s="31"/>
      <c r="N315" s="103"/>
      <c r="O315" s="25"/>
      <c r="P315" s="25"/>
    </row>
    <row r="316" spans="1:16" ht="15" thickBot="1" x14ac:dyDescent="0.4">
      <c r="A316" s="32"/>
      <c r="B316" s="32"/>
      <c r="C316" s="32"/>
      <c r="D316" s="32"/>
      <c r="E316" s="104" t="s">
        <v>22</v>
      </c>
      <c r="F316" s="35">
        <v>0</v>
      </c>
      <c r="G316" s="36">
        <v>0</v>
      </c>
      <c r="H316" s="36">
        <v>0</v>
      </c>
      <c r="I316" s="36">
        <v>0</v>
      </c>
      <c r="J316" s="171">
        <f t="shared" si="123"/>
        <v>0</v>
      </c>
      <c r="K316" s="32"/>
      <c r="L316" s="120"/>
      <c r="M316" s="38"/>
      <c r="N316" s="105"/>
      <c r="O316" s="32"/>
      <c r="P316" s="32"/>
    </row>
    <row r="317" spans="1:16" x14ac:dyDescent="0.35">
      <c r="A317" s="15" t="s">
        <v>51</v>
      </c>
      <c r="B317" s="16">
        <v>69</v>
      </c>
      <c r="C317" s="48" t="str">
        <f t="shared" ref="C317" si="171">C314</f>
        <v>UM+10% FBS</v>
      </c>
      <c r="D317" s="49" t="s">
        <v>20</v>
      </c>
      <c r="E317" s="99" t="s">
        <v>30</v>
      </c>
      <c r="F317" s="112">
        <v>35</v>
      </c>
      <c r="G317" s="112">
        <v>33</v>
      </c>
      <c r="H317" s="112">
        <v>28</v>
      </c>
      <c r="I317" s="112">
        <v>25</v>
      </c>
      <c r="J317" s="170">
        <f t="shared" si="123"/>
        <v>30.25</v>
      </c>
      <c r="K317" s="100">
        <f t="shared" ref="K317" si="172">J317*10000*2</f>
        <v>605000</v>
      </c>
      <c r="L317" s="143">
        <f t="shared" ref="L317" si="173">K317*5</f>
        <v>3025000</v>
      </c>
      <c r="M317" s="199">
        <v>3000000</v>
      </c>
      <c r="N317" s="101">
        <f t="shared" ref="N317" si="174">(J317/(J317+J318))*100</f>
        <v>84.027777777777786</v>
      </c>
      <c r="O317" s="114">
        <f t="shared" ref="O317" si="175">3.32*(LOG(L317)-LOG(M317))</f>
        <v>1.1965692572498092E-2</v>
      </c>
      <c r="P317" s="126">
        <f t="shared" ref="P317" si="176">IF(O317&lt;0,P314,P314+O317)</f>
        <v>12.970513454758613</v>
      </c>
    </row>
    <row r="318" spans="1:16" x14ac:dyDescent="0.35">
      <c r="A318" s="25"/>
      <c r="B318" s="25"/>
      <c r="C318" s="25"/>
      <c r="D318" s="25"/>
      <c r="E318" s="102" t="s">
        <v>23</v>
      </c>
      <c r="F318" s="28">
        <v>6</v>
      </c>
      <c r="G318" s="29">
        <v>10</v>
      </c>
      <c r="H318" s="29">
        <v>4</v>
      </c>
      <c r="I318" s="29">
        <v>3</v>
      </c>
      <c r="J318" s="21">
        <f t="shared" si="123"/>
        <v>5.75</v>
      </c>
      <c r="K318" s="25"/>
      <c r="L318" s="119"/>
      <c r="M318" s="190"/>
      <c r="N318" s="103"/>
      <c r="O318" s="25"/>
      <c r="P318" s="25"/>
    </row>
    <row r="319" spans="1:16" ht="15" thickBot="1" x14ac:dyDescent="0.4">
      <c r="A319" s="32"/>
      <c r="B319" s="32"/>
      <c r="C319" s="32"/>
      <c r="D319" s="32"/>
      <c r="E319" s="104" t="s">
        <v>22</v>
      </c>
      <c r="F319" s="35">
        <v>0</v>
      </c>
      <c r="G319" s="36">
        <v>0</v>
      </c>
      <c r="H319" s="36">
        <v>0</v>
      </c>
      <c r="I319" s="36">
        <v>0</v>
      </c>
      <c r="J319" s="171">
        <f t="shared" si="123"/>
        <v>0</v>
      </c>
      <c r="K319" s="32"/>
      <c r="L319" s="120"/>
      <c r="M319" s="200"/>
      <c r="N319" s="105"/>
      <c r="O319" s="32"/>
      <c r="P319" s="32"/>
    </row>
    <row r="320" spans="1:16" x14ac:dyDescent="0.35">
      <c r="A320" s="15" t="s">
        <v>55</v>
      </c>
      <c r="B320" s="16">
        <v>76</v>
      </c>
      <c r="C320" s="48" t="str">
        <f t="shared" ref="C320:D320" si="177">C317</f>
        <v>UM+10% FBS</v>
      </c>
      <c r="D320" s="49" t="str">
        <f t="shared" si="177"/>
        <v>Collagenase</v>
      </c>
      <c r="E320" s="99" t="s">
        <v>21</v>
      </c>
      <c r="F320" s="112">
        <v>29</v>
      </c>
      <c r="G320" s="112">
        <v>27</v>
      </c>
      <c r="H320" s="112">
        <v>34</v>
      </c>
      <c r="I320" s="112">
        <v>24</v>
      </c>
      <c r="J320" s="106">
        <f t="shared" si="123"/>
        <v>28.5</v>
      </c>
      <c r="K320" s="100">
        <f t="shared" ref="K320" si="178">J320*10000*2</f>
        <v>570000</v>
      </c>
      <c r="L320" s="143">
        <f t="shared" ref="L320" si="179">K320*5</f>
        <v>2850000</v>
      </c>
      <c r="M320" s="199">
        <f>L317</f>
        <v>3025000</v>
      </c>
      <c r="N320" s="101">
        <f t="shared" ref="N320" si="180">(J320/(J320+J321))*100</f>
        <v>85.714285714285708</v>
      </c>
      <c r="O320" s="114">
        <f t="shared" ref="O320" si="181">3.32*(LOG(L320)-LOG(M320))</f>
        <v>-8.5923323013524025E-2</v>
      </c>
      <c r="P320" s="126">
        <f t="shared" ref="P320" si="182">IF(O320&lt;0,P317,P317+O320)</f>
        <v>12.970513454758613</v>
      </c>
    </row>
    <row r="321" spans="1:16" x14ac:dyDescent="0.35">
      <c r="A321" s="25"/>
      <c r="B321" s="26"/>
      <c r="C321" s="25"/>
      <c r="D321" s="25"/>
      <c r="E321" s="102" t="s">
        <v>23</v>
      </c>
      <c r="F321" s="28">
        <v>4</v>
      </c>
      <c r="G321" s="29">
        <v>6</v>
      </c>
      <c r="H321" s="29">
        <v>5</v>
      </c>
      <c r="I321" s="29">
        <v>4</v>
      </c>
      <c r="J321" s="108">
        <f t="shared" si="123"/>
        <v>4.75</v>
      </c>
      <c r="K321" s="25"/>
      <c r="L321" s="119"/>
      <c r="M321" s="190"/>
      <c r="N321" s="103"/>
      <c r="O321" s="25"/>
      <c r="P321" s="25"/>
    </row>
    <row r="322" spans="1:16" ht="15" thickBot="1" x14ac:dyDescent="0.4">
      <c r="A322" s="32"/>
      <c r="B322" s="33"/>
      <c r="C322" s="32"/>
      <c r="D322" s="32"/>
      <c r="E322" s="104" t="s">
        <v>22</v>
      </c>
      <c r="F322" s="35">
        <v>0</v>
      </c>
      <c r="G322" s="36">
        <v>0</v>
      </c>
      <c r="H322" s="36">
        <v>0</v>
      </c>
      <c r="I322" s="36">
        <v>0</v>
      </c>
      <c r="J322" s="109">
        <f t="shared" si="123"/>
        <v>0</v>
      </c>
      <c r="K322" s="32"/>
      <c r="L322" s="120"/>
      <c r="M322" s="200"/>
      <c r="N322" s="105"/>
      <c r="O322" s="32"/>
      <c r="P322" s="32"/>
    </row>
    <row r="323" spans="1:16" x14ac:dyDescent="0.35">
      <c r="A323" s="15" t="s">
        <v>56</v>
      </c>
      <c r="B323" s="16">
        <v>83</v>
      </c>
      <c r="C323" s="48" t="str">
        <f t="shared" ref="C323:D323" si="183">C320</f>
        <v>UM+10% FBS</v>
      </c>
      <c r="D323" s="49" t="str">
        <f t="shared" si="183"/>
        <v>Collagenase</v>
      </c>
      <c r="E323" s="99" t="s">
        <v>21</v>
      </c>
      <c r="F323" s="112">
        <v>18</v>
      </c>
      <c r="G323" s="112">
        <v>19</v>
      </c>
      <c r="H323" s="112">
        <v>20</v>
      </c>
      <c r="I323" s="112">
        <v>16</v>
      </c>
      <c r="J323" s="106">
        <f t="shared" si="123"/>
        <v>18.25</v>
      </c>
      <c r="K323" s="100">
        <f t="shared" ref="K323" si="184">J323*10000*2</f>
        <v>365000</v>
      </c>
      <c r="L323" s="143">
        <f t="shared" ref="L323" si="185">K323*5</f>
        <v>1825000</v>
      </c>
      <c r="M323" s="199">
        <f>L320</f>
        <v>2850000</v>
      </c>
      <c r="N323" s="101">
        <f t="shared" ref="N323" si="186">(J323/(J323+J324))*100</f>
        <v>84.883720930232556</v>
      </c>
      <c r="O323" s="114">
        <f t="shared" ref="O323" si="187">3.32*(LOG(L323)-LOG(M323))</f>
        <v>-0.64269221083717587</v>
      </c>
      <c r="P323" s="126">
        <f t="shared" ref="P323" si="188">IF(O323&lt;0,P320,P320+O323)</f>
        <v>12.970513454758613</v>
      </c>
    </row>
    <row r="324" spans="1:16" x14ac:dyDescent="0.35">
      <c r="A324" s="25"/>
      <c r="B324" s="26"/>
      <c r="C324" s="25"/>
      <c r="D324" s="25"/>
      <c r="E324" s="102" t="s">
        <v>23</v>
      </c>
      <c r="F324" s="28">
        <v>4</v>
      </c>
      <c r="G324" s="29">
        <v>2</v>
      </c>
      <c r="H324" s="29">
        <v>3</v>
      </c>
      <c r="I324" s="29">
        <v>4</v>
      </c>
      <c r="J324" s="108">
        <f t="shared" si="123"/>
        <v>3.25</v>
      </c>
      <c r="K324" s="25"/>
      <c r="L324" s="119"/>
      <c r="M324" s="190"/>
      <c r="N324" s="103"/>
      <c r="O324" s="25"/>
      <c r="P324" s="25"/>
    </row>
    <row r="325" spans="1:16" ht="15" thickBot="1" x14ac:dyDescent="0.4">
      <c r="A325" s="32"/>
      <c r="B325" s="33"/>
      <c r="C325" s="32"/>
      <c r="D325" s="32"/>
      <c r="E325" s="104" t="s">
        <v>22</v>
      </c>
      <c r="F325" s="35">
        <v>0</v>
      </c>
      <c r="G325" s="36">
        <v>0</v>
      </c>
      <c r="H325" s="36">
        <v>0</v>
      </c>
      <c r="I325" s="36">
        <v>0</v>
      </c>
      <c r="J325" s="109">
        <f t="shared" si="123"/>
        <v>0</v>
      </c>
      <c r="K325" s="32"/>
      <c r="L325" s="120"/>
      <c r="M325" s="200"/>
      <c r="N325" s="105"/>
      <c r="O325" s="32"/>
      <c r="P325" s="32"/>
    </row>
    <row r="326" spans="1:16" x14ac:dyDescent="0.35">
      <c r="A326" s="15" t="s">
        <v>57</v>
      </c>
      <c r="B326" s="16">
        <v>105</v>
      </c>
      <c r="C326" s="48" t="str">
        <f t="shared" ref="C326:D326" si="189">C323</f>
        <v>UM+10% FBS</v>
      </c>
      <c r="D326" s="49" t="str">
        <f t="shared" si="189"/>
        <v>Collagenase</v>
      </c>
      <c r="E326" s="99" t="s">
        <v>21</v>
      </c>
      <c r="F326" s="112">
        <v>30</v>
      </c>
      <c r="G326" s="112">
        <v>47</v>
      </c>
      <c r="H326" s="112">
        <v>51</v>
      </c>
      <c r="I326" s="112">
        <v>37</v>
      </c>
      <c r="J326" s="106">
        <f t="shared" si="123"/>
        <v>41.25</v>
      </c>
      <c r="K326" s="100">
        <f t="shared" ref="K326" si="190">J326*10000*2</f>
        <v>825000</v>
      </c>
      <c r="L326" s="143">
        <f t="shared" ref="L326" si="191">K326*5</f>
        <v>4125000</v>
      </c>
      <c r="M326" s="199">
        <f>L323</f>
        <v>1825000</v>
      </c>
      <c r="N326" s="101">
        <f t="shared" ref="N326" si="192">(J326/(J326+J327))*100</f>
        <v>87.7659574468085</v>
      </c>
      <c r="O326" s="114">
        <f t="shared" ref="O326" si="193">3.32*(LOG(L326)-LOG(M326))</f>
        <v>1.1758147991902566</v>
      </c>
      <c r="P326" s="126">
        <f t="shared" ref="P326" si="194">IF(O326&lt;0,P323,P323+O326)</f>
        <v>14.14632825394887</v>
      </c>
    </row>
    <row r="327" spans="1:16" x14ac:dyDescent="0.35">
      <c r="A327" s="25"/>
      <c r="B327" s="26"/>
      <c r="C327" s="25"/>
      <c r="D327" s="25"/>
      <c r="E327" s="102" t="s">
        <v>23</v>
      </c>
      <c r="F327" s="28">
        <v>4</v>
      </c>
      <c r="G327" s="29">
        <v>6</v>
      </c>
      <c r="H327" s="29">
        <v>7</v>
      </c>
      <c r="I327" s="29">
        <v>6</v>
      </c>
      <c r="J327" s="108">
        <f t="shared" si="123"/>
        <v>5.75</v>
      </c>
      <c r="K327" s="25"/>
      <c r="L327" s="119"/>
      <c r="M327" s="190"/>
      <c r="N327" s="103"/>
      <c r="O327" s="25"/>
      <c r="P327" s="25"/>
    </row>
    <row r="328" spans="1:16" ht="15" thickBot="1" x14ac:dyDescent="0.4">
      <c r="A328" s="32"/>
      <c r="B328" s="33"/>
      <c r="C328" s="32"/>
      <c r="D328" s="32"/>
      <c r="E328" s="104" t="s">
        <v>22</v>
      </c>
      <c r="F328" s="35">
        <v>0</v>
      </c>
      <c r="G328" s="36">
        <v>0</v>
      </c>
      <c r="H328" s="36">
        <v>0</v>
      </c>
      <c r="I328" s="36">
        <v>0</v>
      </c>
      <c r="J328" s="109">
        <f t="shared" si="123"/>
        <v>0</v>
      </c>
      <c r="K328" s="32"/>
      <c r="L328" s="120"/>
      <c r="M328" s="200"/>
      <c r="N328" s="105"/>
      <c r="O328" s="32"/>
      <c r="P328" s="32"/>
    </row>
    <row r="329" spans="1:16" x14ac:dyDescent="0.35">
      <c r="A329" s="15" t="s">
        <v>58</v>
      </c>
      <c r="B329" s="16">
        <v>112</v>
      </c>
      <c r="C329" s="48" t="str">
        <f t="shared" ref="C329:D329" si="195">C323</f>
        <v>UM+10% FBS</v>
      </c>
      <c r="D329" s="49" t="str">
        <f t="shared" si="195"/>
        <v>Collagenase</v>
      </c>
      <c r="E329" s="99" t="s">
        <v>21</v>
      </c>
      <c r="F329" s="112">
        <v>32</v>
      </c>
      <c r="G329" s="112">
        <v>42</v>
      </c>
      <c r="H329" s="112">
        <v>39</v>
      </c>
      <c r="I329" s="112">
        <v>46</v>
      </c>
      <c r="J329" s="106">
        <f t="shared" si="123"/>
        <v>39.75</v>
      </c>
      <c r="K329" s="100">
        <f>J329*10000*2</f>
        <v>795000</v>
      </c>
      <c r="L329" s="143">
        <f>K329*4</f>
        <v>3180000</v>
      </c>
      <c r="M329" s="199">
        <f>L326</f>
        <v>4125000</v>
      </c>
      <c r="N329" s="101">
        <f t="shared" ref="N329" si="196">(J329/(J329+J330))*100</f>
        <v>79.899497487437188</v>
      </c>
      <c r="O329" s="114">
        <f t="shared" ref="O329" si="197">3.32*(LOG(L329)-LOG(M329))</f>
        <v>-0.37514948523301711</v>
      </c>
      <c r="P329" s="126">
        <f>IF(O329&lt;0,P326,P326+O329)</f>
        <v>14.14632825394887</v>
      </c>
    </row>
    <row r="330" spans="1:16" x14ac:dyDescent="0.35">
      <c r="A330" s="25"/>
      <c r="B330" s="26"/>
      <c r="C330" s="25"/>
      <c r="D330" s="25"/>
      <c r="E330" s="102" t="s">
        <v>23</v>
      </c>
      <c r="F330" s="28">
        <v>4</v>
      </c>
      <c r="G330" s="29">
        <v>12</v>
      </c>
      <c r="H330" s="29">
        <v>11</v>
      </c>
      <c r="I330" s="29">
        <v>13</v>
      </c>
      <c r="J330" s="108">
        <f t="shared" si="123"/>
        <v>10</v>
      </c>
      <c r="K330" s="25"/>
      <c r="L330" s="119"/>
      <c r="M330" s="190"/>
      <c r="N330" s="103"/>
      <c r="O330" s="25"/>
      <c r="P330" s="25"/>
    </row>
    <row r="331" spans="1:16" ht="15" thickBot="1" x14ac:dyDescent="0.4">
      <c r="A331" s="32"/>
      <c r="B331" s="33"/>
      <c r="C331" s="32"/>
      <c r="D331" s="32"/>
      <c r="E331" s="104" t="s">
        <v>22</v>
      </c>
      <c r="F331" s="35">
        <v>0</v>
      </c>
      <c r="G331" s="36">
        <v>0</v>
      </c>
      <c r="H331" s="36">
        <v>0</v>
      </c>
      <c r="I331" s="36">
        <v>0</v>
      </c>
      <c r="J331" s="109">
        <f t="shared" si="123"/>
        <v>0</v>
      </c>
      <c r="K331" s="32"/>
      <c r="L331" s="120"/>
      <c r="M331" s="200"/>
      <c r="N331" s="105"/>
      <c r="O331" s="32"/>
      <c r="P331" s="32"/>
    </row>
    <row r="332" spans="1:16" x14ac:dyDescent="0.35">
      <c r="A332" s="15" t="s">
        <v>59</v>
      </c>
      <c r="B332" s="16">
        <v>119</v>
      </c>
      <c r="C332" s="48" t="str">
        <f t="shared" ref="C332:D332" si="198">C326</f>
        <v>UM+10% FBS</v>
      </c>
      <c r="D332" s="49" t="str">
        <f t="shared" si="198"/>
        <v>Collagenase</v>
      </c>
      <c r="E332" s="99" t="s">
        <v>21</v>
      </c>
      <c r="F332" s="112">
        <v>37</v>
      </c>
      <c r="G332" s="112">
        <v>15</v>
      </c>
      <c r="H332" s="112">
        <v>19</v>
      </c>
      <c r="I332" s="112">
        <v>21</v>
      </c>
      <c r="J332" s="106">
        <f t="shared" si="123"/>
        <v>23</v>
      </c>
      <c r="K332" s="100">
        <f t="shared" ref="K332" si="199">J332*10000*2</f>
        <v>460000</v>
      </c>
      <c r="L332" s="143">
        <f t="shared" ref="L332" si="200">K332*5</f>
        <v>2300000</v>
      </c>
      <c r="M332" s="199">
        <v>1400000</v>
      </c>
      <c r="N332" s="101">
        <f t="shared" ref="N332" si="201">(J332/(J332+J333))*100</f>
        <v>92</v>
      </c>
      <c r="O332" s="114">
        <f t="shared" ref="O332" si="202">3.32*(LOG(L332)-LOG(M332))</f>
        <v>0.71579133712665821</v>
      </c>
      <c r="P332" s="126">
        <f>IF(O332&lt;0,P329,P329+O332)</f>
        <v>14.862119591075528</v>
      </c>
    </row>
    <row r="333" spans="1:16" x14ac:dyDescent="0.35">
      <c r="A333" s="25"/>
      <c r="B333" s="26"/>
      <c r="C333" s="25"/>
      <c r="D333" s="25"/>
      <c r="E333" s="102" t="s">
        <v>23</v>
      </c>
      <c r="F333" s="28">
        <v>2</v>
      </c>
      <c r="G333" s="29">
        <v>1</v>
      </c>
      <c r="H333" s="29">
        <v>2</v>
      </c>
      <c r="I333" s="29">
        <v>3</v>
      </c>
      <c r="J333" s="108">
        <f t="shared" si="123"/>
        <v>2</v>
      </c>
      <c r="K333" s="25"/>
      <c r="L333" s="119"/>
      <c r="M333" s="190"/>
      <c r="N333" s="103"/>
      <c r="O333" s="25"/>
      <c r="P333" s="25"/>
    </row>
    <row r="334" spans="1:16" ht="15" thickBot="1" x14ac:dyDescent="0.4">
      <c r="A334" s="32"/>
      <c r="B334" s="33"/>
      <c r="C334" s="32"/>
      <c r="D334" s="32"/>
      <c r="E334" s="104" t="s">
        <v>22</v>
      </c>
      <c r="F334" s="35">
        <v>0</v>
      </c>
      <c r="G334" s="36">
        <v>0</v>
      </c>
      <c r="H334" s="36">
        <v>0</v>
      </c>
      <c r="I334" s="36">
        <v>0</v>
      </c>
      <c r="J334" s="109">
        <f t="shared" si="123"/>
        <v>0</v>
      </c>
      <c r="K334" s="32"/>
      <c r="L334" s="120"/>
      <c r="M334" s="200"/>
      <c r="N334" s="105"/>
      <c r="O334" s="32"/>
      <c r="P334" s="32"/>
    </row>
    <row r="335" spans="1:16" x14ac:dyDescent="0.35">
      <c r="A335" s="15" t="s">
        <v>60</v>
      </c>
      <c r="B335" s="16">
        <v>126</v>
      </c>
      <c r="C335" s="48" t="str">
        <f t="shared" ref="C335:D335" si="203">C329</f>
        <v>UM+10% FBS</v>
      </c>
      <c r="D335" s="49" t="str">
        <f t="shared" si="203"/>
        <v>Collagenase</v>
      </c>
      <c r="E335" s="99" t="s">
        <v>21</v>
      </c>
      <c r="F335" s="112">
        <v>44</v>
      </c>
      <c r="G335" s="112">
        <v>46</v>
      </c>
      <c r="H335" s="112">
        <v>40</v>
      </c>
      <c r="I335" s="112">
        <v>42</v>
      </c>
      <c r="J335" s="106">
        <f t="shared" si="123"/>
        <v>43</v>
      </c>
      <c r="K335" s="100">
        <f t="shared" ref="K335" si="204">J335*10000*2</f>
        <v>860000</v>
      </c>
      <c r="L335" s="143">
        <f t="shared" ref="L335" si="205">K335*5</f>
        <v>4300000</v>
      </c>
      <c r="M335" s="199">
        <f>L332</f>
        <v>2300000</v>
      </c>
      <c r="N335" s="101">
        <f t="shared" ref="N335" si="206">(J335/(J335+J336))*100</f>
        <v>95.555555555555557</v>
      </c>
      <c r="O335" s="114">
        <f t="shared" ref="O335" si="207">3.32*(LOG(L335)-LOG(M335))</f>
        <v>0.90217885694581712</v>
      </c>
      <c r="P335" s="126">
        <f>IF(O335&lt;0,P332,P332+O335)</f>
        <v>15.764298448021345</v>
      </c>
    </row>
    <row r="336" spans="1:16" x14ac:dyDescent="0.35">
      <c r="A336" s="25"/>
      <c r="B336" s="26"/>
      <c r="C336" s="25"/>
      <c r="D336" s="25"/>
      <c r="E336" s="102" t="s">
        <v>23</v>
      </c>
      <c r="F336" s="28">
        <v>2</v>
      </c>
      <c r="G336" s="29">
        <v>3</v>
      </c>
      <c r="H336" s="29">
        <v>2</v>
      </c>
      <c r="I336" s="29">
        <v>1</v>
      </c>
      <c r="J336" s="108">
        <f t="shared" si="123"/>
        <v>2</v>
      </c>
      <c r="K336" s="25"/>
      <c r="L336" s="119"/>
      <c r="M336" s="190"/>
      <c r="N336" s="103"/>
      <c r="O336" s="25"/>
      <c r="P336" s="25"/>
    </row>
    <row r="337" spans="1:16" ht="15" thickBot="1" x14ac:dyDescent="0.4">
      <c r="A337" s="32"/>
      <c r="B337" s="33"/>
      <c r="C337" s="32"/>
      <c r="D337" s="32"/>
      <c r="E337" s="104" t="s">
        <v>22</v>
      </c>
      <c r="F337" s="35">
        <v>0</v>
      </c>
      <c r="G337" s="36">
        <v>0</v>
      </c>
      <c r="H337" s="36">
        <v>0</v>
      </c>
      <c r="I337" s="36">
        <v>0</v>
      </c>
      <c r="J337" s="109">
        <f t="shared" si="123"/>
        <v>0</v>
      </c>
      <c r="K337" s="32"/>
      <c r="L337" s="120"/>
      <c r="M337" s="200"/>
      <c r="N337" s="105"/>
      <c r="O337" s="32"/>
      <c r="P337" s="32"/>
    </row>
    <row r="338" spans="1:16" x14ac:dyDescent="0.35">
      <c r="A338" s="15" t="s">
        <v>61</v>
      </c>
      <c r="B338" s="16">
        <v>133</v>
      </c>
      <c r="C338" s="48" t="str">
        <f t="shared" ref="C338:D338" si="208">C332</f>
        <v>UM+10% FBS</v>
      </c>
      <c r="D338" s="49" t="str">
        <f t="shared" si="208"/>
        <v>Collagenase</v>
      </c>
      <c r="E338" s="99" t="s">
        <v>21</v>
      </c>
      <c r="F338" s="112">
        <v>40</v>
      </c>
      <c r="G338" s="112">
        <v>40</v>
      </c>
      <c r="H338" s="112">
        <v>49</v>
      </c>
      <c r="I338" s="112">
        <v>61</v>
      </c>
      <c r="J338" s="106">
        <f t="shared" si="123"/>
        <v>47.5</v>
      </c>
      <c r="K338" s="100">
        <f t="shared" ref="K338" si="209">J338*10000*2</f>
        <v>950000</v>
      </c>
      <c r="L338" s="143">
        <f t="shared" ref="L338" si="210">K338*5</f>
        <v>4750000</v>
      </c>
      <c r="M338" s="199">
        <f>L335</f>
        <v>4300000</v>
      </c>
      <c r="N338" s="101">
        <f t="shared" ref="N338" si="211">(J338/(J338+J339))*100</f>
        <v>76</v>
      </c>
      <c r="O338" s="114">
        <f t="shared" ref="O338" si="212">3.32*(LOG(L338)-LOG(M338))</f>
        <v>0.14350751143033011</v>
      </c>
      <c r="P338" s="126">
        <f>IF(O338&lt;0,P335,P335+O338)</f>
        <v>15.907805959451675</v>
      </c>
    </row>
    <row r="339" spans="1:16" x14ac:dyDescent="0.35">
      <c r="A339" s="25"/>
      <c r="B339" s="26"/>
      <c r="C339" s="25"/>
      <c r="D339" s="25"/>
      <c r="E339" s="102" t="s">
        <v>23</v>
      </c>
      <c r="F339" s="28">
        <v>18</v>
      </c>
      <c r="G339" s="29">
        <v>9</v>
      </c>
      <c r="H339" s="29">
        <v>18</v>
      </c>
      <c r="I339" s="29">
        <v>15</v>
      </c>
      <c r="J339" s="108">
        <f t="shared" si="123"/>
        <v>15</v>
      </c>
      <c r="K339" s="25"/>
      <c r="L339" s="119"/>
      <c r="M339" s="190"/>
      <c r="N339" s="103"/>
      <c r="O339" s="25"/>
      <c r="P339" s="25"/>
    </row>
    <row r="340" spans="1:16" ht="15" thickBot="1" x14ac:dyDescent="0.4">
      <c r="A340" s="32"/>
      <c r="B340" s="33"/>
      <c r="C340" s="32"/>
      <c r="D340" s="32"/>
      <c r="E340" s="104" t="s">
        <v>22</v>
      </c>
      <c r="F340" s="35">
        <v>0</v>
      </c>
      <c r="G340" s="36">
        <v>0</v>
      </c>
      <c r="H340" s="36">
        <v>0</v>
      </c>
      <c r="I340" s="36">
        <v>0</v>
      </c>
      <c r="J340" s="109">
        <f t="shared" si="123"/>
        <v>0</v>
      </c>
      <c r="K340" s="32"/>
      <c r="L340" s="120"/>
      <c r="M340" s="200"/>
      <c r="N340" s="105"/>
      <c r="O340" s="32"/>
      <c r="P340" s="32"/>
    </row>
    <row r="341" spans="1:16" x14ac:dyDescent="0.35">
      <c r="A341" s="15" t="s">
        <v>62</v>
      </c>
      <c r="B341" s="16">
        <v>140</v>
      </c>
      <c r="C341" s="48" t="str">
        <f t="shared" ref="C341:D341" si="213">C335</f>
        <v>UM+10% FBS</v>
      </c>
      <c r="D341" s="49" t="str">
        <f t="shared" si="213"/>
        <v>Collagenase</v>
      </c>
      <c r="E341" s="99" t="s">
        <v>21</v>
      </c>
      <c r="F341" s="112">
        <v>68</v>
      </c>
      <c r="G341" s="112">
        <v>46</v>
      </c>
      <c r="H341" s="112">
        <v>60</v>
      </c>
      <c r="I341" s="112">
        <v>40</v>
      </c>
      <c r="J341" s="106">
        <f t="shared" si="123"/>
        <v>53.5</v>
      </c>
      <c r="K341" s="100">
        <f t="shared" ref="K341" si="214">J341*10000*2</f>
        <v>1070000</v>
      </c>
      <c r="L341" s="143">
        <f t="shared" ref="L341" si="215">K341*5</f>
        <v>5350000</v>
      </c>
      <c r="M341" s="199">
        <f>L338</f>
        <v>4750000</v>
      </c>
      <c r="N341" s="101">
        <f t="shared" ref="N341" si="216">(J341/(J341+J342))*100</f>
        <v>68.370607028753994</v>
      </c>
      <c r="O341" s="114">
        <f t="shared" ref="O341" si="217">3.32*(LOG(L341)-LOG(M341))</f>
        <v>0.17151177235592222</v>
      </c>
      <c r="P341" s="126">
        <f>IF(O341&lt;0,P338,P338+O341)</f>
        <v>16.079317731807599</v>
      </c>
    </row>
    <row r="342" spans="1:16" x14ac:dyDescent="0.35">
      <c r="A342" s="25"/>
      <c r="B342" s="26"/>
      <c r="C342" s="25"/>
      <c r="D342" s="25"/>
      <c r="E342" s="102" t="s">
        <v>23</v>
      </c>
      <c r="F342" s="28">
        <v>18</v>
      </c>
      <c r="G342" s="29">
        <v>24</v>
      </c>
      <c r="H342" s="29">
        <v>27</v>
      </c>
      <c r="I342" s="29">
        <v>30</v>
      </c>
      <c r="J342" s="108">
        <f t="shared" si="123"/>
        <v>24.75</v>
      </c>
      <c r="K342" s="25"/>
      <c r="L342" s="119"/>
      <c r="M342" s="190"/>
      <c r="N342" s="103"/>
      <c r="O342" s="25"/>
      <c r="P342" s="25"/>
    </row>
    <row r="343" spans="1:16" ht="15" thickBot="1" x14ac:dyDescent="0.4">
      <c r="A343" s="32"/>
      <c r="B343" s="33"/>
      <c r="C343" s="32"/>
      <c r="D343" s="32"/>
      <c r="E343" s="104" t="s">
        <v>22</v>
      </c>
      <c r="F343" s="35">
        <v>0</v>
      </c>
      <c r="G343" s="36">
        <v>0</v>
      </c>
      <c r="H343" s="36">
        <v>0</v>
      </c>
      <c r="I343" s="36">
        <v>0</v>
      </c>
      <c r="J343" s="109">
        <f t="shared" si="123"/>
        <v>0</v>
      </c>
      <c r="K343" s="32"/>
      <c r="L343" s="120"/>
      <c r="M343" s="200"/>
      <c r="N343" s="105"/>
      <c r="O343" s="32"/>
      <c r="P343" s="32"/>
    </row>
    <row r="344" spans="1:16" x14ac:dyDescent="0.35">
      <c r="A344" s="15" t="s">
        <v>63</v>
      </c>
      <c r="B344" s="16">
        <v>147</v>
      </c>
      <c r="C344" s="48" t="str">
        <f t="shared" ref="C344:D344" si="218">C338</f>
        <v>UM+10% FBS</v>
      </c>
      <c r="D344" s="49" t="str">
        <f t="shared" si="218"/>
        <v>Collagenase</v>
      </c>
      <c r="E344" s="99" t="s">
        <v>21</v>
      </c>
      <c r="F344" s="112">
        <v>40</v>
      </c>
      <c r="G344" s="112">
        <v>65</v>
      </c>
      <c r="H344" s="112">
        <v>47</v>
      </c>
      <c r="I344" s="112">
        <v>63</v>
      </c>
      <c r="J344" s="106">
        <f t="shared" si="123"/>
        <v>53.75</v>
      </c>
      <c r="K344" s="100">
        <f t="shared" ref="K344" si="219">J344*10000*2</f>
        <v>1075000</v>
      </c>
      <c r="L344" s="143">
        <f t="shared" ref="L344" si="220">K344*5</f>
        <v>5375000</v>
      </c>
      <c r="M344" s="199">
        <f>L341</f>
        <v>5350000</v>
      </c>
      <c r="N344" s="101">
        <f t="shared" ref="N344" si="221">(J344/(J344+J345))*100</f>
        <v>74.137931034482762</v>
      </c>
      <c r="O344" s="114">
        <f t="shared" ref="O344" si="222">3.32*(LOG(L344)-LOG(M344))</f>
        <v>6.7219594004973258E-3</v>
      </c>
      <c r="P344" s="126">
        <f>IF(O344&lt;0,P341,P341+O344)</f>
        <v>16.086039691208097</v>
      </c>
    </row>
    <row r="345" spans="1:16" x14ac:dyDescent="0.35">
      <c r="A345" s="25"/>
      <c r="B345" s="26"/>
      <c r="C345" s="25"/>
      <c r="D345" s="25"/>
      <c r="E345" s="102" t="s">
        <v>23</v>
      </c>
      <c r="F345" s="28">
        <v>11</v>
      </c>
      <c r="G345" s="29">
        <v>16</v>
      </c>
      <c r="H345" s="29">
        <v>22</v>
      </c>
      <c r="I345" s="29">
        <v>26</v>
      </c>
      <c r="J345" s="108">
        <f t="shared" si="123"/>
        <v>18.75</v>
      </c>
      <c r="K345" s="25"/>
      <c r="L345" s="119"/>
      <c r="M345" s="190"/>
      <c r="N345" s="103"/>
      <c r="O345" s="25"/>
      <c r="P345" s="25"/>
    </row>
    <row r="346" spans="1:16" ht="15" thickBot="1" x14ac:dyDescent="0.4">
      <c r="A346" s="32"/>
      <c r="B346" s="33"/>
      <c r="C346" s="32"/>
      <c r="D346" s="32"/>
      <c r="E346" s="104" t="s">
        <v>22</v>
      </c>
      <c r="F346" s="35">
        <v>0</v>
      </c>
      <c r="G346" s="36">
        <v>0</v>
      </c>
      <c r="H346" s="36">
        <v>0</v>
      </c>
      <c r="I346" s="36">
        <v>0</v>
      </c>
      <c r="J346" s="109">
        <f t="shared" si="123"/>
        <v>0</v>
      </c>
      <c r="K346" s="32"/>
      <c r="L346" s="120"/>
      <c r="M346" s="200"/>
      <c r="N346" s="105"/>
      <c r="O346" s="32"/>
      <c r="P346" s="32"/>
    </row>
    <row r="347" spans="1:16" x14ac:dyDescent="0.35">
      <c r="A347" s="15" t="s">
        <v>64</v>
      </c>
      <c r="B347" s="16">
        <v>153</v>
      </c>
      <c r="C347" s="48" t="str">
        <f t="shared" ref="C347:D347" si="223">C341</f>
        <v>UM+10% FBS</v>
      </c>
      <c r="D347" s="49" t="str">
        <f t="shared" si="223"/>
        <v>Collagenase</v>
      </c>
      <c r="E347" s="99" t="s">
        <v>21</v>
      </c>
      <c r="F347" s="112">
        <v>24</v>
      </c>
      <c r="G347" s="112">
        <v>26</v>
      </c>
      <c r="H347" s="112">
        <v>30</v>
      </c>
      <c r="I347" s="112">
        <v>32</v>
      </c>
      <c r="J347" s="106">
        <f t="shared" si="123"/>
        <v>28</v>
      </c>
      <c r="K347" s="100">
        <f t="shared" ref="K347" si="224">J347*10000*2</f>
        <v>560000</v>
      </c>
      <c r="L347" s="143">
        <f t="shared" ref="L347" si="225">K347*5</f>
        <v>2800000</v>
      </c>
      <c r="M347" s="199">
        <f>L344</f>
        <v>5375000</v>
      </c>
      <c r="N347" s="101">
        <f t="shared" ref="N347" si="226">(J347/(J347+J348))*100</f>
        <v>71.794871794871796</v>
      </c>
      <c r="O347" s="114">
        <f t="shared" ref="O347" si="227">3.32*(LOG(L347)-LOG(M347))</f>
        <v>-0.94029185165480733</v>
      </c>
      <c r="P347" s="126">
        <f>IF(O347&lt;0,P344,P344+O347)</f>
        <v>16.086039691208097</v>
      </c>
    </row>
    <row r="348" spans="1:16" x14ac:dyDescent="0.35">
      <c r="A348" s="25"/>
      <c r="B348" s="26"/>
      <c r="C348" s="25"/>
      <c r="D348" s="25"/>
      <c r="E348" s="102" t="s">
        <v>23</v>
      </c>
      <c r="F348" s="28">
        <v>7</v>
      </c>
      <c r="G348" s="29">
        <v>11</v>
      </c>
      <c r="H348" s="29">
        <v>8</v>
      </c>
      <c r="I348" s="29">
        <v>18</v>
      </c>
      <c r="J348" s="108">
        <f t="shared" si="123"/>
        <v>11</v>
      </c>
      <c r="K348" s="25"/>
      <c r="L348" s="119"/>
      <c r="M348" s="190"/>
      <c r="N348" s="103"/>
      <c r="O348" s="25"/>
      <c r="P348" s="25"/>
    </row>
    <row r="349" spans="1:16" ht="15" thickBot="1" x14ac:dyDescent="0.4">
      <c r="A349" s="32"/>
      <c r="B349" s="33"/>
      <c r="C349" s="32"/>
      <c r="D349" s="32"/>
      <c r="E349" s="104" t="s">
        <v>22</v>
      </c>
      <c r="F349" s="35">
        <v>0</v>
      </c>
      <c r="G349" s="36">
        <v>0</v>
      </c>
      <c r="H349" s="36">
        <v>0</v>
      </c>
      <c r="I349" s="36">
        <v>0</v>
      </c>
      <c r="J349" s="109">
        <f t="shared" si="123"/>
        <v>0</v>
      </c>
      <c r="K349" s="32"/>
      <c r="L349" s="120"/>
      <c r="M349" s="200"/>
      <c r="N349" s="105"/>
      <c r="O349" s="32"/>
      <c r="P349" s="32"/>
    </row>
    <row r="350" spans="1:16" x14ac:dyDescent="0.35">
      <c r="A350" s="15" t="s">
        <v>65</v>
      </c>
      <c r="B350" s="16">
        <v>160</v>
      </c>
      <c r="C350" s="48" t="str">
        <f t="shared" ref="C350:D350" si="228">C344</f>
        <v>UM+10% FBS</v>
      </c>
      <c r="D350" s="49" t="str">
        <f t="shared" si="228"/>
        <v>Collagenase</v>
      </c>
      <c r="E350" s="99" t="s">
        <v>21</v>
      </c>
      <c r="F350" s="112">
        <v>50</v>
      </c>
      <c r="G350" s="112">
        <v>41</v>
      </c>
      <c r="H350" s="112">
        <v>46</v>
      </c>
      <c r="I350" s="112">
        <v>44</v>
      </c>
      <c r="J350" s="106">
        <f t="shared" si="123"/>
        <v>45.25</v>
      </c>
      <c r="K350" s="100">
        <f t="shared" ref="K350" si="229">J350*10000*2</f>
        <v>905000</v>
      </c>
      <c r="L350" s="143">
        <f t="shared" ref="L350" si="230">K350*5</f>
        <v>4525000</v>
      </c>
      <c r="M350" s="199">
        <f>L347</f>
        <v>2800000</v>
      </c>
      <c r="N350" s="101">
        <f t="shared" ref="N350" si="231">(J350/(J350+J351))*100</f>
        <v>83.410138248847929</v>
      </c>
      <c r="O350" s="114">
        <f t="shared" ref="O350" si="232">3.32*(LOG(L350)-LOG(M350))</f>
        <v>0.69208903330068861</v>
      </c>
      <c r="P350" s="126">
        <f>IF(O350&lt;0,P347,P347+O350)</f>
        <v>16.778128724508786</v>
      </c>
    </row>
    <row r="351" spans="1:16" x14ac:dyDescent="0.35">
      <c r="A351" s="25"/>
      <c r="B351" s="26"/>
      <c r="C351" s="25"/>
      <c r="D351" s="25"/>
      <c r="E351" s="102" t="s">
        <v>23</v>
      </c>
      <c r="F351" s="28">
        <v>6</v>
      </c>
      <c r="G351" s="29">
        <v>13</v>
      </c>
      <c r="H351" s="29">
        <v>8</v>
      </c>
      <c r="I351" s="29">
        <v>9</v>
      </c>
      <c r="J351" s="108">
        <f t="shared" si="123"/>
        <v>9</v>
      </c>
      <c r="K351" s="25"/>
      <c r="L351" s="119"/>
      <c r="M351" s="190"/>
      <c r="N351" s="103"/>
      <c r="O351" s="25"/>
      <c r="P351" s="25"/>
    </row>
    <row r="352" spans="1:16" ht="15" thickBot="1" x14ac:dyDescent="0.4">
      <c r="A352" s="32"/>
      <c r="B352" s="33"/>
      <c r="C352" s="32"/>
      <c r="D352" s="32"/>
      <c r="E352" s="104" t="s">
        <v>22</v>
      </c>
      <c r="F352" s="35">
        <v>0</v>
      </c>
      <c r="G352" s="36">
        <v>0</v>
      </c>
      <c r="H352" s="36">
        <v>0</v>
      </c>
      <c r="I352" s="36">
        <v>0</v>
      </c>
      <c r="J352" s="109">
        <f t="shared" ref="J352" si="233">AVERAGE(F352:I352)</f>
        <v>0</v>
      </c>
      <c r="K352" s="32"/>
      <c r="L352" s="120"/>
      <c r="M352" s="200"/>
      <c r="N352" s="105"/>
      <c r="O352" s="32"/>
      <c r="P352" s="32"/>
    </row>
  </sheetData>
  <mergeCells count="13">
    <mergeCell ref="F2:I2"/>
    <mergeCell ref="A2:A3"/>
    <mergeCell ref="B2:B3"/>
    <mergeCell ref="C2:C3"/>
    <mergeCell ref="D2:D3"/>
    <mergeCell ref="E2:E3"/>
    <mergeCell ref="P2:P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979E-79C9-4C38-A336-591F154AA5B0}">
  <dimension ref="A1:P101"/>
  <sheetViews>
    <sheetView workbookViewId="0">
      <pane ySplit="2" topLeftCell="A3" activePane="bottomLeft" state="frozen"/>
      <selection pane="bottomLeft" activeCell="D4" sqref="D4"/>
    </sheetView>
  </sheetViews>
  <sheetFormatPr defaultRowHeight="14.5" x14ac:dyDescent="0.35"/>
  <cols>
    <col min="1" max="2" width="10.54296875" customWidth="1"/>
    <col min="3" max="4" width="11.54296875" customWidth="1"/>
    <col min="6" max="9" width="6.81640625" customWidth="1"/>
    <col min="11" max="12" width="10.54296875" customWidth="1"/>
    <col min="13" max="13" width="11" customWidth="1"/>
    <col min="14" max="14" width="10.54296875" customWidth="1"/>
    <col min="15" max="15" width="9.54296875" customWidth="1"/>
    <col min="16" max="16" width="13.54296875" customWidth="1"/>
  </cols>
  <sheetData>
    <row r="1" spans="1:16" ht="15" thickBot="1" x14ac:dyDescent="0.4">
      <c r="A1" s="188" t="s">
        <v>66</v>
      </c>
    </row>
    <row r="2" spans="1:16" ht="35.15" customHeight="1" x14ac:dyDescent="0.35">
      <c r="A2" s="218" t="s">
        <v>1</v>
      </c>
      <c r="B2" s="220" t="s">
        <v>2</v>
      </c>
      <c r="C2" s="211" t="s">
        <v>3</v>
      </c>
      <c r="D2" s="209" t="s">
        <v>4</v>
      </c>
      <c r="E2" s="209" t="s">
        <v>5</v>
      </c>
      <c r="F2" s="215" t="s">
        <v>6</v>
      </c>
      <c r="G2" s="216"/>
      <c r="H2" s="216"/>
      <c r="I2" s="217"/>
      <c r="J2" s="211" t="s">
        <v>7</v>
      </c>
      <c r="K2" s="213" t="s">
        <v>8</v>
      </c>
      <c r="L2" s="213" t="s">
        <v>9</v>
      </c>
      <c r="M2" s="213" t="s">
        <v>10</v>
      </c>
      <c r="N2" s="213" t="s">
        <v>11</v>
      </c>
      <c r="O2" s="213" t="s">
        <v>12</v>
      </c>
      <c r="P2" s="209" t="s">
        <v>13</v>
      </c>
    </row>
    <row r="3" spans="1:16" ht="15" thickBot="1" x14ac:dyDescent="0.4">
      <c r="A3" s="219"/>
      <c r="B3" s="221"/>
      <c r="C3" s="212"/>
      <c r="D3" s="210"/>
      <c r="E3" s="210"/>
      <c r="F3" s="44" t="s">
        <v>14</v>
      </c>
      <c r="G3" s="45" t="s">
        <v>15</v>
      </c>
      <c r="H3" s="45" t="s">
        <v>16</v>
      </c>
      <c r="I3" s="46" t="s">
        <v>17</v>
      </c>
      <c r="J3" s="212"/>
      <c r="K3" s="214"/>
      <c r="L3" s="214"/>
      <c r="M3" s="214"/>
      <c r="N3" s="214"/>
      <c r="O3" s="214"/>
      <c r="P3" s="210"/>
    </row>
    <row r="4" spans="1:16" ht="14.5" customHeight="1" thickBot="1" x14ac:dyDescent="0.4">
      <c r="A4" s="60" t="s">
        <v>67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1:16" x14ac:dyDescent="0.35">
      <c r="A5" s="15">
        <v>45055</v>
      </c>
      <c r="B5" s="16">
        <v>2</v>
      </c>
      <c r="C5" s="17" t="s">
        <v>19</v>
      </c>
      <c r="D5" s="18" t="s">
        <v>20</v>
      </c>
      <c r="E5" s="19" t="s">
        <v>21</v>
      </c>
      <c r="F5" s="20">
        <v>66</v>
      </c>
      <c r="G5" s="20">
        <v>88</v>
      </c>
      <c r="H5" s="20">
        <v>103</v>
      </c>
      <c r="I5" s="20">
        <v>101</v>
      </c>
      <c r="J5" s="21">
        <f>SUM(F5:I5)/4</f>
        <v>89.5</v>
      </c>
      <c r="K5" s="22">
        <f>(J5*2)*10000</f>
        <v>1790000</v>
      </c>
      <c r="L5" s="22">
        <f>K5*2</f>
        <v>3580000</v>
      </c>
      <c r="M5" s="23">
        <v>3000000</v>
      </c>
      <c r="N5" s="40">
        <f>(J5/(J5+J7))*100</f>
        <v>95.978552278820374</v>
      </c>
      <c r="O5" s="24">
        <f>3.32*(LOG(L5)-LOG(M5))</f>
        <v>0.2548490827883837</v>
      </c>
      <c r="P5" s="114">
        <f>O5</f>
        <v>0.2548490827883837</v>
      </c>
    </row>
    <row r="6" spans="1:16" x14ac:dyDescent="0.35">
      <c r="A6" s="25"/>
      <c r="B6" s="26"/>
      <c r="C6" s="25"/>
      <c r="D6" s="25"/>
      <c r="E6" s="27" t="s">
        <v>22</v>
      </c>
      <c r="F6" s="28">
        <v>0</v>
      </c>
      <c r="G6" s="29">
        <v>0</v>
      </c>
      <c r="H6" s="29">
        <v>0</v>
      </c>
      <c r="I6" s="29">
        <v>0</v>
      </c>
      <c r="J6" s="30">
        <f>SUM(F6:I6)/4</f>
        <v>0</v>
      </c>
      <c r="K6" s="25"/>
      <c r="L6" s="25"/>
      <c r="M6" s="31"/>
      <c r="N6" s="41"/>
      <c r="O6" s="25"/>
      <c r="P6" s="25"/>
    </row>
    <row r="7" spans="1:16" ht="15" thickBot="1" x14ac:dyDescent="0.4">
      <c r="A7" s="32"/>
      <c r="B7" s="33"/>
      <c r="C7" s="32"/>
      <c r="D7" s="32"/>
      <c r="E7" s="34" t="s">
        <v>23</v>
      </c>
      <c r="F7" s="35">
        <v>2</v>
      </c>
      <c r="G7" s="36">
        <v>3</v>
      </c>
      <c r="H7" s="36">
        <v>5</v>
      </c>
      <c r="I7" s="36">
        <v>5</v>
      </c>
      <c r="J7" s="37">
        <f>SUM(F7:I7)/4</f>
        <v>3.75</v>
      </c>
      <c r="K7" s="32"/>
      <c r="L7" s="32"/>
      <c r="M7" s="38"/>
      <c r="N7" s="42"/>
      <c r="O7" s="32"/>
      <c r="P7" s="32"/>
    </row>
    <row r="8" spans="1:16" x14ac:dyDescent="0.35">
      <c r="A8" s="15">
        <f>A5+7</f>
        <v>45062</v>
      </c>
      <c r="B8" s="16">
        <f>B5+7</f>
        <v>9</v>
      </c>
      <c r="C8" s="17" t="str">
        <f>C5</f>
        <v>UM+15% FBS</v>
      </c>
      <c r="D8" s="18" t="str">
        <f>D5</f>
        <v>Collagenase</v>
      </c>
      <c r="E8" s="19" t="s">
        <v>21</v>
      </c>
      <c r="F8" s="20">
        <v>62</v>
      </c>
      <c r="G8" s="20">
        <v>87</v>
      </c>
      <c r="H8" s="20">
        <v>81</v>
      </c>
      <c r="I8" s="20">
        <v>89</v>
      </c>
      <c r="J8" s="21">
        <f t="shared" ref="J8:J13" si="0">SUM(F8:I8)/4</f>
        <v>79.75</v>
      </c>
      <c r="K8" s="22">
        <f>(J8*2)*10000</f>
        <v>1595000</v>
      </c>
      <c r="L8" s="22">
        <f>K8*2</f>
        <v>3190000</v>
      </c>
      <c r="M8" s="23">
        <f>L5</f>
        <v>3580000</v>
      </c>
      <c r="N8" s="40">
        <f>(J8/(J8+J10))*100</f>
        <v>96.374622356495465</v>
      </c>
      <c r="O8" s="24">
        <v>0</v>
      </c>
      <c r="P8" s="126">
        <f t="shared" ref="P8" si="1">IF(O8&lt;0,P5,P5+O8)</f>
        <v>0.2548490827883837</v>
      </c>
    </row>
    <row r="9" spans="1:16" x14ac:dyDescent="0.35">
      <c r="A9" s="25"/>
      <c r="B9" s="26"/>
      <c r="C9" s="25"/>
      <c r="D9" s="25"/>
      <c r="E9" s="27" t="s">
        <v>22</v>
      </c>
      <c r="F9" s="28">
        <v>0</v>
      </c>
      <c r="G9" s="29">
        <v>0</v>
      </c>
      <c r="H9" s="29">
        <v>0</v>
      </c>
      <c r="I9" s="29">
        <v>0</v>
      </c>
      <c r="J9" s="30">
        <f t="shared" si="0"/>
        <v>0</v>
      </c>
      <c r="K9" s="25"/>
      <c r="L9" s="25"/>
      <c r="M9" s="31"/>
      <c r="N9" s="41"/>
      <c r="O9" s="25"/>
      <c r="P9" s="127"/>
    </row>
    <row r="10" spans="1:16" ht="15" thickBot="1" x14ac:dyDescent="0.4">
      <c r="A10" s="32"/>
      <c r="B10" s="33"/>
      <c r="C10" s="32"/>
      <c r="D10" s="32"/>
      <c r="E10" s="34" t="s">
        <v>23</v>
      </c>
      <c r="F10" s="35">
        <v>3</v>
      </c>
      <c r="G10" s="36">
        <v>2</v>
      </c>
      <c r="H10" s="36">
        <v>3</v>
      </c>
      <c r="I10" s="36">
        <v>4</v>
      </c>
      <c r="J10" s="37">
        <f t="shared" si="0"/>
        <v>3</v>
      </c>
      <c r="K10" s="32"/>
      <c r="L10" s="32"/>
      <c r="M10" s="38"/>
      <c r="N10" s="42"/>
      <c r="O10" s="32"/>
      <c r="P10" s="128"/>
    </row>
    <row r="11" spans="1:16" x14ac:dyDescent="0.35">
      <c r="A11" s="15">
        <f>A8+7</f>
        <v>45069</v>
      </c>
      <c r="B11" s="16">
        <f>B8+7</f>
        <v>16</v>
      </c>
      <c r="C11" s="17" t="str">
        <f>C8</f>
        <v>UM+15% FBS</v>
      </c>
      <c r="D11" s="18" t="str">
        <f>D8</f>
        <v>Collagenase</v>
      </c>
      <c r="E11" s="19" t="s">
        <v>21</v>
      </c>
      <c r="F11" s="20">
        <v>50</v>
      </c>
      <c r="G11" s="20">
        <v>36</v>
      </c>
      <c r="H11" s="20">
        <v>48</v>
      </c>
      <c r="I11" s="20">
        <v>47</v>
      </c>
      <c r="J11" s="21">
        <f t="shared" si="0"/>
        <v>45.25</v>
      </c>
      <c r="K11" s="22">
        <f>(J11*2)*10000</f>
        <v>905000</v>
      </c>
      <c r="L11" s="22">
        <f>K11*2</f>
        <v>1810000</v>
      </c>
      <c r="M11" s="23">
        <f>L8</f>
        <v>3190000</v>
      </c>
      <c r="N11" s="40">
        <f>(J11/(J11+J13))*100</f>
        <v>93.782383419689126</v>
      </c>
      <c r="O11" s="24">
        <v>0</v>
      </c>
      <c r="P11" s="126">
        <f t="shared" ref="P11" si="2">IF(O11&lt;0,P8,P8+O11)</f>
        <v>0.2548490827883837</v>
      </c>
    </row>
    <row r="12" spans="1:16" x14ac:dyDescent="0.35">
      <c r="A12" s="25"/>
      <c r="B12" s="26"/>
      <c r="C12" s="25"/>
      <c r="D12" s="25"/>
      <c r="E12" s="27" t="s">
        <v>22</v>
      </c>
      <c r="F12" s="28">
        <v>0</v>
      </c>
      <c r="G12" s="29">
        <v>0</v>
      </c>
      <c r="H12" s="29">
        <v>0</v>
      </c>
      <c r="I12" s="29">
        <v>0</v>
      </c>
      <c r="J12" s="30">
        <f t="shared" si="0"/>
        <v>0</v>
      </c>
      <c r="K12" s="25"/>
      <c r="L12" s="25"/>
      <c r="M12" s="31"/>
      <c r="N12" s="41"/>
      <c r="O12" s="25"/>
      <c r="P12" s="127"/>
    </row>
    <row r="13" spans="1:16" ht="15" thickBot="1" x14ac:dyDescent="0.4">
      <c r="A13" s="32"/>
      <c r="B13" s="33"/>
      <c r="C13" s="32"/>
      <c r="D13" s="32"/>
      <c r="E13" s="34" t="s">
        <v>23</v>
      </c>
      <c r="F13" s="35">
        <v>3</v>
      </c>
      <c r="G13" s="36">
        <v>5</v>
      </c>
      <c r="H13" s="36">
        <v>2</v>
      </c>
      <c r="I13" s="36">
        <v>2</v>
      </c>
      <c r="J13" s="37">
        <f t="shared" si="0"/>
        <v>3</v>
      </c>
      <c r="K13" s="32"/>
      <c r="L13" s="32"/>
      <c r="M13" s="38"/>
      <c r="N13" s="42"/>
      <c r="O13" s="32"/>
      <c r="P13" s="128"/>
    </row>
    <row r="14" spans="1:16" x14ac:dyDescent="0.35">
      <c r="A14" s="15">
        <f>A11+7</f>
        <v>45076</v>
      </c>
      <c r="B14" s="16">
        <f>B11+7</f>
        <v>23</v>
      </c>
      <c r="C14" s="17" t="str">
        <f>C11</f>
        <v>UM+15% FBS</v>
      </c>
      <c r="D14" s="18" t="str">
        <f>D11</f>
        <v>Collagenase</v>
      </c>
      <c r="E14" s="19" t="s">
        <v>21</v>
      </c>
      <c r="F14" s="20">
        <v>46</v>
      </c>
      <c r="G14" s="20">
        <v>52</v>
      </c>
      <c r="H14" s="20">
        <v>48</v>
      </c>
      <c r="I14" s="20">
        <v>53</v>
      </c>
      <c r="J14" s="21">
        <f t="shared" ref="J14:J22" si="3">SUM(F14:I14)/4</f>
        <v>49.75</v>
      </c>
      <c r="K14" s="22">
        <f>(J14*2)*10000</f>
        <v>995000</v>
      </c>
      <c r="L14" s="22">
        <f>K14*2</f>
        <v>1990000</v>
      </c>
      <c r="M14" s="23">
        <f>L11</f>
        <v>1810000</v>
      </c>
      <c r="N14" s="40">
        <f>(J14/(J14+J16))*100</f>
        <v>94.761904761904759</v>
      </c>
      <c r="O14" s="24">
        <f>3.32*(LOG(L14)-LOG(M14))</f>
        <v>0.13669934511453244</v>
      </c>
      <c r="P14" s="126">
        <f t="shared" ref="P14" si="4">IF(O14&lt;0,P11,P11+O14)</f>
        <v>0.39154842790291611</v>
      </c>
    </row>
    <row r="15" spans="1:16" x14ac:dyDescent="0.35">
      <c r="A15" s="25"/>
      <c r="B15" s="26"/>
      <c r="C15" s="25"/>
      <c r="D15" s="25"/>
      <c r="E15" s="27" t="s">
        <v>22</v>
      </c>
      <c r="F15" s="28">
        <v>0</v>
      </c>
      <c r="G15" s="29">
        <v>0</v>
      </c>
      <c r="H15" s="29">
        <v>0</v>
      </c>
      <c r="I15" s="29">
        <v>0</v>
      </c>
      <c r="J15" s="30">
        <f t="shared" si="3"/>
        <v>0</v>
      </c>
      <c r="K15" s="25"/>
      <c r="L15" s="25"/>
      <c r="M15" s="31"/>
      <c r="N15" s="41"/>
      <c r="O15" s="25"/>
      <c r="P15" s="127"/>
    </row>
    <row r="16" spans="1:16" ht="15" thickBot="1" x14ac:dyDescent="0.4">
      <c r="A16" s="32"/>
      <c r="B16" s="33"/>
      <c r="C16" s="32"/>
      <c r="D16" s="32"/>
      <c r="E16" s="34" t="s">
        <v>23</v>
      </c>
      <c r="F16" s="35">
        <v>3</v>
      </c>
      <c r="G16" s="36">
        <v>4</v>
      </c>
      <c r="H16" s="36">
        <v>2</v>
      </c>
      <c r="I16" s="36">
        <v>2</v>
      </c>
      <c r="J16" s="37">
        <f t="shared" si="3"/>
        <v>2.75</v>
      </c>
      <c r="K16" s="32"/>
      <c r="L16" s="32"/>
      <c r="M16" s="38"/>
      <c r="N16" s="42"/>
      <c r="O16" s="32"/>
      <c r="P16" s="128"/>
    </row>
    <row r="17" spans="1:16" x14ac:dyDescent="0.35">
      <c r="A17" s="15">
        <f>A14+7</f>
        <v>45083</v>
      </c>
      <c r="B17" s="16">
        <f>B14+7</f>
        <v>30</v>
      </c>
      <c r="C17" s="17" t="str">
        <f>C14</f>
        <v>UM+15% FBS</v>
      </c>
      <c r="D17" s="18" t="str">
        <f>D14</f>
        <v>Collagenase</v>
      </c>
      <c r="E17" s="19" t="s">
        <v>21</v>
      </c>
      <c r="F17" s="20">
        <v>34</v>
      </c>
      <c r="G17" s="20">
        <v>26</v>
      </c>
      <c r="H17" s="20">
        <v>24</v>
      </c>
      <c r="I17" s="20">
        <v>40</v>
      </c>
      <c r="J17" s="21">
        <f t="shared" si="3"/>
        <v>31</v>
      </c>
      <c r="K17" s="22">
        <f>(J17*2)*10000</f>
        <v>620000</v>
      </c>
      <c r="L17" s="22">
        <f>K17*2</f>
        <v>1240000</v>
      </c>
      <c r="M17" s="23">
        <f>L14</f>
        <v>1990000</v>
      </c>
      <c r="N17" s="40">
        <f>(J17/(J17+J19))*100</f>
        <v>92.537313432835816</v>
      </c>
      <c r="O17" s="24">
        <v>0</v>
      </c>
      <c r="P17" s="126">
        <f t="shared" ref="P17" si="5">IF(O17&lt;0,P14,P14+O17)</f>
        <v>0.39154842790291611</v>
      </c>
    </row>
    <row r="18" spans="1:16" x14ac:dyDescent="0.35">
      <c r="A18" s="25"/>
      <c r="B18" s="26"/>
      <c r="C18" s="25"/>
      <c r="D18" s="25"/>
      <c r="E18" s="27" t="s">
        <v>22</v>
      </c>
      <c r="F18" s="28">
        <v>0</v>
      </c>
      <c r="G18" s="29">
        <v>0</v>
      </c>
      <c r="H18" s="29">
        <v>0</v>
      </c>
      <c r="I18" s="29">
        <v>0</v>
      </c>
      <c r="J18" s="30">
        <f t="shared" si="3"/>
        <v>0</v>
      </c>
      <c r="K18" s="25"/>
      <c r="L18" s="25"/>
      <c r="M18" s="31"/>
      <c r="N18" s="41"/>
      <c r="O18" s="25"/>
      <c r="P18" s="127"/>
    </row>
    <row r="19" spans="1:16" ht="15" thickBot="1" x14ac:dyDescent="0.4">
      <c r="A19" s="32"/>
      <c r="B19" s="33"/>
      <c r="C19" s="32"/>
      <c r="D19" s="32"/>
      <c r="E19" s="34" t="s">
        <v>23</v>
      </c>
      <c r="F19" s="35">
        <v>2</v>
      </c>
      <c r="G19" s="36">
        <v>4</v>
      </c>
      <c r="H19" s="36">
        <v>2</v>
      </c>
      <c r="I19" s="36">
        <v>2</v>
      </c>
      <c r="J19" s="37">
        <f t="shared" si="3"/>
        <v>2.5</v>
      </c>
      <c r="K19" s="32"/>
      <c r="L19" s="32"/>
      <c r="M19" s="38"/>
      <c r="N19" s="42"/>
      <c r="O19" s="32"/>
      <c r="P19" s="128"/>
    </row>
    <row r="20" spans="1:16" x14ac:dyDescent="0.35">
      <c r="A20" s="15">
        <f>A17+7</f>
        <v>45090</v>
      </c>
      <c r="B20" s="16">
        <f>B17+7</f>
        <v>37</v>
      </c>
      <c r="C20" s="17" t="str">
        <f>C17</f>
        <v>UM+15% FBS</v>
      </c>
      <c r="D20" s="18" t="str">
        <f>D17</f>
        <v>Collagenase</v>
      </c>
      <c r="E20" s="19" t="s">
        <v>21</v>
      </c>
      <c r="F20" s="20">
        <v>47</v>
      </c>
      <c r="G20" s="20">
        <v>42</v>
      </c>
      <c r="H20" s="20">
        <v>48</v>
      </c>
      <c r="I20" s="20">
        <v>46</v>
      </c>
      <c r="J20" s="21">
        <f t="shared" si="3"/>
        <v>45.75</v>
      </c>
      <c r="K20" s="22">
        <f>(J20*2)*10000</f>
        <v>915000</v>
      </c>
      <c r="L20" s="22">
        <f>K20*2</f>
        <v>1830000</v>
      </c>
      <c r="M20" s="23">
        <f>L17</f>
        <v>1240000</v>
      </c>
      <c r="N20" s="40">
        <f>(J20/(J20+J22))*100</f>
        <v>93.84615384615384</v>
      </c>
      <c r="O20" s="24">
        <f>3.32*(LOG(L20)-LOG(M20))</f>
        <v>0.56117762316640751</v>
      </c>
      <c r="P20" s="126">
        <f t="shared" ref="P20" si="6">IF(O20&lt;0,P17,P17+O20)</f>
        <v>0.95272605106932362</v>
      </c>
    </row>
    <row r="21" spans="1:16" x14ac:dyDescent="0.35">
      <c r="A21" s="25"/>
      <c r="B21" s="26"/>
      <c r="C21" s="25"/>
      <c r="D21" s="25"/>
      <c r="E21" s="27" t="s">
        <v>22</v>
      </c>
      <c r="F21" s="28">
        <v>0</v>
      </c>
      <c r="G21" s="29">
        <v>0</v>
      </c>
      <c r="H21" s="29">
        <v>0</v>
      </c>
      <c r="I21" s="29">
        <v>0</v>
      </c>
      <c r="J21" s="30">
        <f t="shared" si="3"/>
        <v>0</v>
      </c>
      <c r="K21" s="25"/>
      <c r="L21" s="25"/>
      <c r="M21" s="31"/>
      <c r="N21" s="41"/>
      <c r="O21" s="25"/>
      <c r="P21" s="127"/>
    </row>
    <row r="22" spans="1:16" ht="15" thickBot="1" x14ac:dyDescent="0.4">
      <c r="A22" s="32"/>
      <c r="B22" s="33"/>
      <c r="C22" s="32"/>
      <c r="D22" s="32"/>
      <c r="E22" s="34" t="s">
        <v>23</v>
      </c>
      <c r="F22" s="35">
        <v>2</v>
      </c>
      <c r="G22" s="36">
        <v>5</v>
      </c>
      <c r="H22" s="36">
        <v>3</v>
      </c>
      <c r="I22" s="36">
        <v>2</v>
      </c>
      <c r="J22" s="37">
        <f t="shared" si="3"/>
        <v>3</v>
      </c>
      <c r="K22" s="32"/>
      <c r="L22" s="32"/>
      <c r="M22" s="38"/>
      <c r="N22" s="42"/>
      <c r="O22" s="32"/>
      <c r="P22" s="128"/>
    </row>
    <row r="23" spans="1:16" x14ac:dyDescent="0.35">
      <c r="A23" s="15">
        <f>A20+7</f>
        <v>45097</v>
      </c>
      <c r="B23" s="16">
        <f>B20+7</f>
        <v>44</v>
      </c>
      <c r="C23" s="17" t="str">
        <f>C20</f>
        <v>UM+15% FBS</v>
      </c>
      <c r="D23" s="18" t="str">
        <f>D20</f>
        <v>Collagenase</v>
      </c>
      <c r="E23" s="19" t="s">
        <v>21</v>
      </c>
      <c r="F23" s="20">
        <v>31</v>
      </c>
      <c r="G23" s="20">
        <v>35</v>
      </c>
      <c r="H23" s="20">
        <v>31</v>
      </c>
      <c r="I23" s="20">
        <v>37</v>
      </c>
      <c r="J23" s="21">
        <f>SUM(F23:I23)/4</f>
        <v>33.5</v>
      </c>
      <c r="K23" s="22">
        <f>(J23*2)*10000</f>
        <v>670000</v>
      </c>
      <c r="L23" s="22">
        <f>K23*2</f>
        <v>1340000</v>
      </c>
      <c r="M23" s="23">
        <f>L20</f>
        <v>1830000</v>
      </c>
      <c r="N23" s="40">
        <f>(J23/(J23+J25))*100</f>
        <v>95.035460992907801</v>
      </c>
      <c r="O23" s="24">
        <v>0</v>
      </c>
      <c r="P23" s="126">
        <f t="shared" ref="P23" si="7">IF(O23&lt;0,P20,P20+O23)</f>
        <v>0.95272605106932362</v>
      </c>
    </row>
    <row r="24" spans="1:16" x14ac:dyDescent="0.35">
      <c r="A24" s="25"/>
      <c r="B24" s="26"/>
      <c r="C24" s="25"/>
      <c r="D24" s="25"/>
      <c r="E24" s="27" t="s">
        <v>22</v>
      </c>
      <c r="F24" s="28">
        <v>0</v>
      </c>
      <c r="G24" s="29">
        <v>0</v>
      </c>
      <c r="H24" s="29">
        <v>0</v>
      </c>
      <c r="I24" s="29">
        <v>0</v>
      </c>
      <c r="J24" s="30">
        <f>SUM(F24:I24)/4</f>
        <v>0</v>
      </c>
      <c r="K24" s="25"/>
      <c r="L24" s="25"/>
      <c r="M24" s="31"/>
      <c r="N24" s="41"/>
      <c r="O24" s="25"/>
      <c r="P24" s="127"/>
    </row>
    <row r="25" spans="1:16" ht="15" thickBot="1" x14ac:dyDescent="0.4">
      <c r="A25" s="32"/>
      <c r="B25" s="33"/>
      <c r="C25" s="32"/>
      <c r="D25" s="32"/>
      <c r="E25" s="34" t="s">
        <v>23</v>
      </c>
      <c r="F25" s="35">
        <v>1</v>
      </c>
      <c r="G25" s="36">
        <v>2</v>
      </c>
      <c r="H25" s="36">
        <v>2</v>
      </c>
      <c r="I25" s="36">
        <v>2</v>
      </c>
      <c r="J25" s="37">
        <f>SUM(F25:I25)/4</f>
        <v>1.75</v>
      </c>
      <c r="K25" s="32"/>
      <c r="L25" s="32"/>
      <c r="M25" s="38"/>
      <c r="N25" s="42"/>
      <c r="O25" s="32"/>
      <c r="P25" s="128"/>
    </row>
    <row r="26" spans="1:16" x14ac:dyDescent="0.35">
      <c r="A26" s="15">
        <f>A23+7</f>
        <v>45104</v>
      </c>
      <c r="B26" s="16">
        <f>B23+7</f>
        <v>51</v>
      </c>
      <c r="C26" s="17" t="str">
        <f>C23</f>
        <v>UM+15% FBS</v>
      </c>
      <c r="D26" s="18" t="str">
        <f>D23</f>
        <v>Collagenase</v>
      </c>
      <c r="E26" s="19" t="s">
        <v>21</v>
      </c>
      <c r="F26" s="20">
        <v>41</v>
      </c>
      <c r="G26" s="20">
        <v>37</v>
      </c>
      <c r="H26" s="20">
        <v>36</v>
      </c>
      <c r="I26" s="20">
        <v>43</v>
      </c>
      <c r="J26" s="21">
        <f t="shared" ref="J26:J31" si="8">SUM(F26:I26)/4</f>
        <v>39.25</v>
      </c>
      <c r="K26" s="22">
        <f>(J26*2)*10000</f>
        <v>785000</v>
      </c>
      <c r="L26" s="22">
        <f>K26*2</f>
        <v>1570000</v>
      </c>
      <c r="M26" s="23">
        <f>L23</f>
        <v>1340000</v>
      </c>
      <c r="N26" s="40">
        <f>(J26/(J26+J28))*100</f>
        <v>95.731707317073173</v>
      </c>
      <c r="O26" s="24">
        <f>3.32*(LOG(L26)-LOG(M26))</f>
        <v>0.22839891542749682</v>
      </c>
      <c r="P26" s="126">
        <f t="shared" ref="P26" si="9">IF(O26&lt;0,P23,P23+O26)</f>
        <v>1.1811249664968204</v>
      </c>
    </row>
    <row r="27" spans="1:16" x14ac:dyDescent="0.35">
      <c r="A27" s="25"/>
      <c r="B27" s="26"/>
      <c r="C27" s="25"/>
      <c r="D27" s="25"/>
      <c r="E27" s="27" t="s">
        <v>22</v>
      </c>
      <c r="F27" s="28">
        <v>0</v>
      </c>
      <c r="G27" s="29">
        <v>0</v>
      </c>
      <c r="H27" s="29">
        <v>0</v>
      </c>
      <c r="I27" s="29">
        <v>0</v>
      </c>
      <c r="J27" s="30">
        <f t="shared" si="8"/>
        <v>0</v>
      </c>
      <c r="K27" s="25"/>
      <c r="L27" s="25"/>
      <c r="M27" s="31"/>
      <c r="N27" s="41"/>
      <c r="O27" s="25"/>
      <c r="P27" s="127"/>
    </row>
    <row r="28" spans="1:16" ht="15" thickBot="1" x14ac:dyDescent="0.4">
      <c r="A28" s="32"/>
      <c r="B28" s="33"/>
      <c r="C28" s="32"/>
      <c r="D28" s="32"/>
      <c r="E28" s="34" t="s">
        <v>23</v>
      </c>
      <c r="F28" s="35">
        <v>2</v>
      </c>
      <c r="G28" s="36">
        <v>1</v>
      </c>
      <c r="H28" s="36">
        <v>1</v>
      </c>
      <c r="I28" s="36">
        <v>3</v>
      </c>
      <c r="J28" s="37">
        <f t="shared" si="8"/>
        <v>1.75</v>
      </c>
      <c r="K28" s="32"/>
      <c r="L28" s="32"/>
      <c r="M28" s="38"/>
      <c r="N28" s="42"/>
      <c r="O28" s="32"/>
      <c r="P28" s="128"/>
    </row>
    <row r="29" spans="1:16" x14ac:dyDescent="0.35">
      <c r="A29" s="15">
        <f>A26+7</f>
        <v>45111</v>
      </c>
      <c r="B29" s="16">
        <f>B26+7</f>
        <v>58</v>
      </c>
      <c r="C29" s="17" t="str">
        <f>C26</f>
        <v>UM+15% FBS</v>
      </c>
      <c r="D29" s="18" t="str">
        <f>D26</f>
        <v>Collagenase</v>
      </c>
      <c r="E29" s="19" t="s">
        <v>21</v>
      </c>
      <c r="F29" s="20">
        <v>39</v>
      </c>
      <c r="G29" s="20">
        <v>28</v>
      </c>
      <c r="H29" s="20">
        <v>48</v>
      </c>
      <c r="I29" s="20">
        <v>34</v>
      </c>
      <c r="J29" s="21">
        <f t="shared" si="8"/>
        <v>37.25</v>
      </c>
      <c r="K29" s="22">
        <f>(J29*2)*10000</f>
        <v>745000</v>
      </c>
      <c r="L29" s="22">
        <f>K29*2</f>
        <v>1490000</v>
      </c>
      <c r="M29" s="23">
        <f>L26</f>
        <v>1570000</v>
      </c>
      <c r="N29" s="40">
        <f>(J29/(J29+J31))*100</f>
        <v>96.129032258064512</v>
      </c>
      <c r="O29" s="24">
        <v>0</v>
      </c>
      <c r="P29" s="126">
        <f t="shared" ref="P29" si="10">IF(O29&lt;0,P26,P26+O29)</f>
        <v>1.1811249664968204</v>
      </c>
    </row>
    <row r="30" spans="1:16" x14ac:dyDescent="0.35">
      <c r="A30" s="25"/>
      <c r="B30" s="26"/>
      <c r="C30" s="25"/>
      <c r="D30" s="25"/>
      <c r="E30" s="27" t="s">
        <v>22</v>
      </c>
      <c r="F30" s="28">
        <v>0</v>
      </c>
      <c r="G30" s="29">
        <v>0</v>
      </c>
      <c r="H30" s="29">
        <v>0</v>
      </c>
      <c r="I30" s="29">
        <v>0</v>
      </c>
      <c r="J30" s="30">
        <f t="shared" si="8"/>
        <v>0</v>
      </c>
      <c r="K30" s="25"/>
      <c r="L30" s="25"/>
      <c r="M30" s="31"/>
      <c r="N30" s="41"/>
      <c r="O30" s="25"/>
      <c r="P30" s="127"/>
    </row>
    <row r="31" spans="1:16" ht="15" thickBot="1" x14ac:dyDescent="0.4">
      <c r="A31" s="32"/>
      <c r="B31" s="33"/>
      <c r="C31" s="32"/>
      <c r="D31" s="32"/>
      <c r="E31" s="34" t="s">
        <v>23</v>
      </c>
      <c r="F31" s="35">
        <v>1</v>
      </c>
      <c r="G31" s="36">
        <v>2</v>
      </c>
      <c r="H31" s="36">
        <v>1</v>
      </c>
      <c r="I31" s="36">
        <v>2</v>
      </c>
      <c r="J31" s="37">
        <f t="shared" si="8"/>
        <v>1.5</v>
      </c>
      <c r="K31" s="32"/>
      <c r="L31" s="32"/>
      <c r="M31" s="38"/>
      <c r="N31" s="42"/>
      <c r="O31" s="32"/>
      <c r="P31" s="128"/>
    </row>
    <row r="32" spans="1:16" x14ac:dyDescent="0.35">
      <c r="A32" s="15">
        <f>A29+7</f>
        <v>45118</v>
      </c>
      <c r="B32" s="16">
        <f>B29+7</f>
        <v>65</v>
      </c>
      <c r="C32" s="17" t="str">
        <f>C29</f>
        <v>UM+15% FBS</v>
      </c>
      <c r="D32" s="18" t="str">
        <f>D29</f>
        <v>Collagenase</v>
      </c>
      <c r="E32" s="19" t="s">
        <v>21</v>
      </c>
      <c r="F32" s="20">
        <v>22</v>
      </c>
      <c r="G32" s="20">
        <v>19</v>
      </c>
      <c r="H32" s="20">
        <v>18</v>
      </c>
      <c r="I32" s="20">
        <v>14</v>
      </c>
      <c r="J32" s="21">
        <f>SUM(F32:I32)/4</f>
        <v>18.25</v>
      </c>
      <c r="K32" s="22">
        <f>(J32*2)*10000</f>
        <v>365000</v>
      </c>
      <c r="L32" s="22">
        <f>K32*2</f>
        <v>730000</v>
      </c>
      <c r="M32" s="23">
        <f>L29</f>
        <v>1490000</v>
      </c>
      <c r="N32" s="40">
        <f>(J32/(J32+J34))*100</f>
        <v>94.805194805194802</v>
      </c>
      <c r="O32" s="24">
        <v>0</v>
      </c>
      <c r="P32" s="126">
        <f t="shared" ref="P32" si="11">IF(O32&lt;0,P29,P29+O32)</f>
        <v>1.1811249664968204</v>
      </c>
    </row>
    <row r="33" spans="1:16" x14ac:dyDescent="0.35">
      <c r="A33" s="25"/>
      <c r="B33" s="26"/>
      <c r="C33" s="25"/>
      <c r="D33" s="25"/>
      <c r="E33" s="27" t="s">
        <v>22</v>
      </c>
      <c r="F33" s="28">
        <v>0</v>
      </c>
      <c r="G33" s="29">
        <v>0</v>
      </c>
      <c r="H33" s="29">
        <v>0</v>
      </c>
      <c r="I33" s="29">
        <v>0</v>
      </c>
      <c r="J33" s="30">
        <f>SUM(F33:I33)/4</f>
        <v>0</v>
      </c>
      <c r="K33" s="25"/>
      <c r="L33" s="25"/>
      <c r="M33" s="31"/>
      <c r="N33" s="41"/>
      <c r="O33" s="25"/>
      <c r="P33" s="127"/>
    </row>
    <row r="34" spans="1:16" ht="15" thickBot="1" x14ac:dyDescent="0.4">
      <c r="A34" s="32"/>
      <c r="B34" s="33"/>
      <c r="C34" s="32"/>
      <c r="D34" s="32"/>
      <c r="E34" s="34" t="s">
        <v>23</v>
      </c>
      <c r="F34" s="35">
        <v>1</v>
      </c>
      <c r="G34" s="36">
        <v>1</v>
      </c>
      <c r="H34" s="36">
        <v>2</v>
      </c>
      <c r="I34" s="36">
        <v>0</v>
      </c>
      <c r="J34" s="37">
        <f>SUM(F34:I34)/4</f>
        <v>1</v>
      </c>
      <c r="K34" s="32"/>
      <c r="L34" s="32"/>
      <c r="M34" s="38"/>
      <c r="N34" s="42"/>
      <c r="O34" s="32"/>
      <c r="P34" s="128"/>
    </row>
    <row r="35" spans="1:16" x14ac:dyDescent="0.35">
      <c r="A35" s="15">
        <f>A32+7</f>
        <v>45125</v>
      </c>
      <c r="B35" s="16">
        <f>B32+7</f>
        <v>72</v>
      </c>
      <c r="C35" s="17" t="str">
        <f>C32</f>
        <v>UM+15% FBS</v>
      </c>
      <c r="D35" s="18" t="str">
        <f>D32</f>
        <v>Collagenase</v>
      </c>
      <c r="E35" s="19" t="s">
        <v>21</v>
      </c>
      <c r="F35" s="20">
        <v>14</v>
      </c>
      <c r="G35" s="20">
        <v>11</v>
      </c>
      <c r="H35" s="20">
        <v>17</v>
      </c>
      <c r="I35" s="20">
        <v>21</v>
      </c>
      <c r="J35" s="21">
        <f t="shared" ref="J35:J40" si="12">SUM(F35:I35)/4</f>
        <v>15.75</v>
      </c>
      <c r="K35" s="22">
        <f>(J35*2)*10000</f>
        <v>315000</v>
      </c>
      <c r="L35" s="22">
        <f>K35*2</f>
        <v>630000</v>
      </c>
      <c r="M35" s="23">
        <f>L32</f>
        <v>730000</v>
      </c>
      <c r="N35" s="40">
        <f>(J35/(J35+J37))*100</f>
        <v>91.304347826086953</v>
      </c>
      <c r="O35" s="24">
        <v>0</v>
      </c>
      <c r="P35" s="126">
        <f t="shared" ref="P35" si="13">IF(O35&lt;0,P32,P32+O35)</f>
        <v>1.1811249664968204</v>
      </c>
    </row>
    <row r="36" spans="1:16" x14ac:dyDescent="0.35">
      <c r="A36" s="25"/>
      <c r="B36" s="26"/>
      <c r="C36" s="25"/>
      <c r="D36" s="25"/>
      <c r="E36" s="27" t="s">
        <v>22</v>
      </c>
      <c r="F36" s="28">
        <v>0</v>
      </c>
      <c r="G36" s="29">
        <v>0</v>
      </c>
      <c r="H36" s="29">
        <v>0</v>
      </c>
      <c r="I36" s="29">
        <v>0</v>
      </c>
      <c r="J36" s="30">
        <f t="shared" si="12"/>
        <v>0</v>
      </c>
      <c r="K36" s="25"/>
      <c r="L36" s="25"/>
      <c r="M36" s="31"/>
      <c r="N36" s="41"/>
      <c r="O36" s="25"/>
      <c r="P36" s="127"/>
    </row>
    <row r="37" spans="1:16" ht="15" thickBot="1" x14ac:dyDescent="0.4">
      <c r="A37" s="32"/>
      <c r="B37" s="33"/>
      <c r="C37" s="32"/>
      <c r="D37" s="32"/>
      <c r="E37" s="34" t="s">
        <v>23</v>
      </c>
      <c r="F37" s="35">
        <v>1</v>
      </c>
      <c r="G37" s="36">
        <v>1</v>
      </c>
      <c r="H37" s="36">
        <v>2</v>
      </c>
      <c r="I37" s="36">
        <v>2</v>
      </c>
      <c r="J37" s="37">
        <f t="shared" si="12"/>
        <v>1.5</v>
      </c>
      <c r="K37" s="32"/>
      <c r="L37" s="32"/>
      <c r="M37" s="38"/>
      <c r="N37" s="42"/>
      <c r="O37" s="32"/>
      <c r="P37" s="128"/>
    </row>
    <row r="38" spans="1:16" x14ac:dyDescent="0.35">
      <c r="A38" s="15">
        <f>A35+7</f>
        <v>45132</v>
      </c>
      <c r="B38" s="16">
        <f>B35+7</f>
        <v>79</v>
      </c>
      <c r="C38" s="17" t="str">
        <f>C35</f>
        <v>UM+15% FBS</v>
      </c>
      <c r="D38" s="18" t="str">
        <f>D35</f>
        <v>Collagenase</v>
      </c>
      <c r="E38" s="19" t="s">
        <v>21</v>
      </c>
      <c r="F38" s="20">
        <v>21</v>
      </c>
      <c r="G38" s="20">
        <v>19</v>
      </c>
      <c r="H38" s="20">
        <v>16</v>
      </c>
      <c r="I38" s="20">
        <v>13</v>
      </c>
      <c r="J38" s="21">
        <f t="shared" si="12"/>
        <v>17.25</v>
      </c>
      <c r="K38" s="22">
        <f>(J38*2)*10000</f>
        <v>345000</v>
      </c>
      <c r="L38" s="22">
        <f>K38*2</f>
        <v>690000</v>
      </c>
      <c r="M38" s="23">
        <f>L35</f>
        <v>630000</v>
      </c>
      <c r="N38" s="40">
        <f>(J38/(J38+J40))*100</f>
        <v>93.243243243243242</v>
      </c>
      <c r="O38" s="24">
        <f>3.32*(LOG(L38)-LOG(M38))</f>
        <v>0.13116835706179614</v>
      </c>
      <c r="P38" s="126">
        <f t="shared" ref="P38" si="14">IF(O38&lt;0,P35,P35+O38)</f>
        <v>1.3122933235586165</v>
      </c>
    </row>
    <row r="39" spans="1:16" x14ac:dyDescent="0.35">
      <c r="A39" s="25"/>
      <c r="B39" s="26"/>
      <c r="C39" s="25"/>
      <c r="D39" s="25"/>
      <c r="E39" s="27" t="s">
        <v>22</v>
      </c>
      <c r="F39" s="28">
        <v>0</v>
      </c>
      <c r="G39" s="29">
        <v>0</v>
      </c>
      <c r="H39" s="29">
        <v>0</v>
      </c>
      <c r="I39" s="29">
        <v>0</v>
      </c>
      <c r="J39" s="30">
        <f t="shared" si="12"/>
        <v>0</v>
      </c>
      <c r="K39" s="25"/>
      <c r="L39" s="25"/>
      <c r="M39" s="31"/>
      <c r="N39" s="41"/>
      <c r="O39" s="25"/>
      <c r="P39" s="127"/>
    </row>
    <row r="40" spans="1:16" ht="15" thickBot="1" x14ac:dyDescent="0.4">
      <c r="A40" s="32"/>
      <c r="B40" s="33"/>
      <c r="C40" s="32"/>
      <c r="D40" s="32"/>
      <c r="E40" s="34" t="s">
        <v>23</v>
      </c>
      <c r="F40" s="35">
        <v>1</v>
      </c>
      <c r="G40" s="36">
        <v>1</v>
      </c>
      <c r="H40" s="36">
        <v>2</v>
      </c>
      <c r="I40" s="36">
        <v>1</v>
      </c>
      <c r="J40" s="37">
        <f t="shared" si="12"/>
        <v>1.25</v>
      </c>
      <c r="K40" s="32"/>
      <c r="L40" s="32"/>
      <c r="M40" s="38"/>
      <c r="N40" s="42"/>
      <c r="O40" s="32"/>
      <c r="P40" s="128"/>
    </row>
    <row r="41" spans="1:16" ht="15" thickBot="1" x14ac:dyDescent="0.4">
      <c r="A41" s="60" t="s">
        <v>68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172"/>
    </row>
    <row r="42" spans="1:16" x14ac:dyDescent="0.35">
      <c r="A42" s="98" t="s">
        <v>29</v>
      </c>
      <c r="B42" s="49">
        <v>0</v>
      </c>
      <c r="C42" s="17" t="s">
        <v>19</v>
      </c>
      <c r="D42" s="18" t="s">
        <v>20</v>
      </c>
      <c r="E42" s="99" t="s">
        <v>30</v>
      </c>
      <c r="F42" s="20">
        <v>114</v>
      </c>
      <c r="G42" s="20">
        <v>134</v>
      </c>
      <c r="H42" s="20">
        <v>121</v>
      </c>
      <c r="I42" s="20">
        <v>104</v>
      </c>
      <c r="J42" s="21">
        <f>AVERAGE(F42:I42)</f>
        <v>118.25</v>
      </c>
      <c r="K42" s="118">
        <f>J42*10000*2</f>
        <v>2365000</v>
      </c>
      <c r="L42" s="22">
        <f>K42*1</f>
        <v>2365000</v>
      </c>
      <c r="M42" s="23"/>
      <c r="N42" s="101">
        <f>(J42/(J42+J43))*100</f>
        <v>89.077212806026367</v>
      </c>
      <c r="O42" s="24" t="e">
        <f>3.32*(LOG(L42)-LOG(M42))</f>
        <v>#NUM!</v>
      </c>
      <c r="P42" s="114">
        <v>0</v>
      </c>
    </row>
    <row r="43" spans="1:16" x14ac:dyDescent="0.35">
      <c r="A43" s="25"/>
      <c r="B43" s="25"/>
      <c r="C43" s="25"/>
      <c r="D43" s="25" t="s">
        <v>31</v>
      </c>
      <c r="E43" s="102" t="s">
        <v>23</v>
      </c>
      <c r="F43" s="28">
        <v>18</v>
      </c>
      <c r="G43" s="29">
        <v>11</v>
      </c>
      <c r="H43" s="29">
        <v>13</v>
      </c>
      <c r="I43" s="29">
        <v>16</v>
      </c>
      <c r="J43" s="21">
        <f t="shared" ref="J43:J50" si="15">AVERAGE(F43:I43)</f>
        <v>14.5</v>
      </c>
      <c r="K43" s="119"/>
      <c r="L43" s="25"/>
      <c r="M43" s="31"/>
      <c r="N43" s="103"/>
      <c r="O43" s="25"/>
      <c r="P43" s="127"/>
    </row>
    <row r="44" spans="1:16" ht="15" thickBot="1" x14ac:dyDescent="0.4">
      <c r="A44" s="32"/>
      <c r="B44" s="32"/>
      <c r="C44" s="32"/>
      <c r="D44" s="32"/>
      <c r="E44" s="104" t="s">
        <v>22</v>
      </c>
      <c r="F44" s="35">
        <v>0</v>
      </c>
      <c r="G44" s="36">
        <v>0</v>
      </c>
      <c r="H44" s="36">
        <v>0</v>
      </c>
      <c r="I44" s="36">
        <v>0</v>
      </c>
      <c r="J44" s="21">
        <f t="shared" si="15"/>
        <v>0</v>
      </c>
      <c r="K44" s="120"/>
      <c r="L44" s="32"/>
      <c r="M44" s="38"/>
      <c r="N44" s="105"/>
      <c r="O44" s="32"/>
      <c r="P44" s="128"/>
    </row>
    <row r="45" spans="1:16" x14ac:dyDescent="0.35">
      <c r="A45" s="15" t="s">
        <v>32</v>
      </c>
      <c r="B45" s="16">
        <v>3</v>
      </c>
      <c r="C45" s="17" t="str">
        <f>C42</f>
        <v>UM+15% FBS</v>
      </c>
      <c r="D45" s="18" t="str">
        <f>D42</f>
        <v>Collagenase</v>
      </c>
      <c r="E45" s="99" t="s">
        <v>21</v>
      </c>
      <c r="F45" s="20">
        <v>14</v>
      </c>
      <c r="G45" s="20">
        <v>23</v>
      </c>
      <c r="H45" s="20">
        <v>20</v>
      </c>
      <c r="I45" s="20">
        <v>23</v>
      </c>
      <c r="J45" s="106">
        <f t="shared" si="15"/>
        <v>20</v>
      </c>
      <c r="K45" s="118">
        <f>J45*10000*2</f>
        <v>400000</v>
      </c>
      <c r="L45" s="107">
        <f>K45*5</f>
        <v>2000000</v>
      </c>
      <c r="M45" s="23">
        <v>2365000</v>
      </c>
      <c r="N45" s="101">
        <f>(J45/(J45+J46))*100</f>
        <v>90.909090909090907</v>
      </c>
      <c r="O45" s="24">
        <f>3.32*(LOG(L45)-LOG(M45))</f>
        <v>-0.24169981604069884</v>
      </c>
      <c r="P45" s="126">
        <f t="shared" ref="P45" si="16">IF(O45&lt;0,P42,P42+O45)</f>
        <v>0</v>
      </c>
    </row>
    <row r="46" spans="1:16" x14ac:dyDescent="0.35">
      <c r="A46" s="25"/>
      <c r="B46" s="26"/>
      <c r="C46" s="25"/>
      <c r="D46" s="25" t="s">
        <v>31</v>
      </c>
      <c r="E46" s="102" t="s">
        <v>23</v>
      </c>
      <c r="F46" s="28">
        <v>2</v>
      </c>
      <c r="G46" s="29">
        <v>2</v>
      </c>
      <c r="H46" s="29">
        <v>1</v>
      </c>
      <c r="I46" s="29">
        <v>3</v>
      </c>
      <c r="J46" s="108">
        <f t="shared" si="15"/>
        <v>2</v>
      </c>
      <c r="K46" s="119"/>
      <c r="L46" s="25"/>
      <c r="M46" s="31"/>
      <c r="N46" s="103"/>
      <c r="O46" s="25"/>
      <c r="P46" s="127"/>
    </row>
    <row r="47" spans="1:16" ht="15" thickBot="1" x14ac:dyDescent="0.4">
      <c r="A47" s="32"/>
      <c r="B47" s="33"/>
      <c r="C47" s="32"/>
      <c r="D47" s="32"/>
      <c r="E47" s="104" t="s">
        <v>22</v>
      </c>
      <c r="F47" s="35">
        <v>0</v>
      </c>
      <c r="G47" s="36">
        <v>0</v>
      </c>
      <c r="H47" s="36">
        <v>0</v>
      </c>
      <c r="I47" s="36">
        <v>0</v>
      </c>
      <c r="J47" s="109">
        <f t="shared" si="15"/>
        <v>0</v>
      </c>
      <c r="K47" s="120"/>
      <c r="L47" s="32"/>
      <c r="M47" s="38"/>
      <c r="N47" s="105"/>
      <c r="O47" s="32"/>
      <c r="P47" s="128"/>
    </row>
    <row r="48" spans="1:16" x14ac:dyDescent="0.35">
      <c r="A48" s="15" t="s">
        <v>33</v>
      </c>
      <c r="B48" s="16">
        <v>7</v>
      </c>
      <c r="C48" s="17" t="str">
        <f>C45</f>
        <v>UM+15% FBS</v>
      </c>
      <c r="D48" s="18" t="str">
        <f>D45</f>
        <v>Collagenase</v>
      </c>
      <c r="E48" s="99" t="s">
        <v>21</v>
      </c>
      <c r="F48" s="20">
        <v>64</v>
      </c>
      <c r="G48" s="20">
        <v>70</v>
      </c>
      <c r="H48" s="20">
        <v>81</v>
      </c>
      <c r="I48" s="20">
        <v>67</v>
      </c>
      <c r="J48" s="106">
        <f t="shared" si="15"/>
        <v>70.5</v>
      </c>
      <c r="K48" s="118">
        <f>J48*10000*2</f>
        <v>1410000</v>
      </c>
      <c r="L48" s="107">
        <f>K48*5</f>
        <v>7050000</v>
      </c>
      <c r="M48" s="23">
        <f>L45</f>
        <v>2000000</v>
      </c>
      <c r="N48" s="101">
        <f>(J48/(J48+J49))*100</f>
        <v>93.687707641196013</v>
      </c>
      <c r="O48" s="24">
        <f>3.32*(LOG(L48)-LOG(M48))</f>
        <v>1.8165682828070249</v>
      </c>
      <c r="P48" s="126">
        <f t="shared" ref="P48" si="17">IF(O48&lt;0,P45,P45+O48)</f>
        <v>1.8165682828070249</v>
      </c>
    </row>
    <row r="49" spans="1:16" x14ac:dyDescent="0.35">
      <c r="A49" s="25"/>
      <c r="B49" s="26"/>
      <c r="C49" s="25"/>
      <c r="D49" s="25" t="s">
        <v>31</v>
      </c>
      <c r="E49" s="102" t="s">
        <v>23</v>
      </c>
      <c r="F49" s="28">
        <v>4</v>
      </c>
      <c r="G49" s="29">
        <v>6</v>
      </c>
      <c r="H49" s="29">
        <v>4</v>
      </c>
      <c r="I49" s="29">
        <v>5</v>
      </c>
      <c r="J49" s="108">
        <f t="shared" si="15"/>
        <v>4.75</v>
      </c>
      <c r="K49" s="119"/>
      <c r="L49" s="25"/>
      <c r="M49" s="31"/>
      <c r="N49" s="103"/>
      <c r="O49" s="25"/>
      <c r="P49" s="127"/>
    </row>
    <row r="50" spans="1:16" ht="15" thickBot="1" x14ac:dyDescent="0.4">
      <c r="A50" s="32"/>
      <c r="B50" s="33"/>
      <c r="C50" s="32"/>
      <c r="D50" s="32"/>
      <c r="E50" s="104" t="s">
        <v>22</v>
      </c>
      <c r="F50" s="35">
        <v>0</v>
      </c>
      <c r="G50" s="36">
        <v>0</v>
      </c>
      <c r="H50" s="36">
        <v>0</v>
      </c>
      <c r="I50" s="36">
        <v>0</v>
      </c>
      <c r="J50" s="109">
        <f t="shared" si="15"/>
        <v>0</v>
      </c>
      <c r="K50" s="120"/>
      <c r="L50" s="32"/>
      <c r="M50" s="38"/>
      <c r="N50" s="105"/>
      <c r="O50" s="32"/>
      <c r="P50" s="128"/>
    </row>
    <row r="51" spans="1:16" x14ac:dyDescent="0.35">
      <c r="A51" s="15" t="s">
        <v>34</v>
      </c>
      <c r="B51" s="16">
        <v>14</v>
      </c>
      <c r="C51" s="17" t="str">
        <f>C48</f>
        <v>UM+15% FBS</v>
      </c>
      <c r="D51" s="18" t="str">
        <f>D48</f>
        <v>Collagenase</v>
      </c>
      <c r="E51" s="99" t="s">
        <v>21</v>
      </c>
      <c r="F51" s="20">
        <v>84</v>
      </c>
      <c r="G51" s="20">
        <v>56</v>
      </c>
      <c r="H51" s="20">
        <v>42</v>
      </c>
      <c r="I51" s="20">
        <v>55</v>
      </c>
      <c r="J51" s="106">
        <f>AVERAGE(F51:I51)</f>
        <v>59.25</v>
      </c>
      <c r="K51" s="118">
        <f>J51*10000*2</f>
        <v>1185000</v>
      </c>
      <c r="L51" s="18">
        <f>K51*5</f>
        <v>5925000</v>
      </c>
      <c r="M51" s="23">
        <f>L48</f>
        <v>7050000</v>
      </c>
      <c r="N51" s="101">
        <f>(J51/(J51+J52))*100</f>
        <v>93.675889328063249</v>
      </c>
      <c r="O51" s="24">
        <f>3.32*(LOG(L51)-LOG(M51))</f>
        <v>-0.25066253086673457</v>
      </c>
      <c r="P51" s="126">
        <f t="shared" ref="P51" si="18">IF(O51&lt;0,P48,P48+O51)</f>
        <v>1.8165682828070249</v>
      </c>
    </row>
    <row r="52" spans="1:16" x14ac:dyDescent="0.35">
      <c r="A52" s="25"/>
      <c r="B52" s="26"/>
      <c r="C52" s="25"/>
      <c r="D52" s="25" t="s">
        <v>31</v>
      </c>
      <c r="E52" s="102" t="s">
        <v>23</v>
      </c>
      <c r="F52" s="28">
        <v>6</v>
      </c>
      <c r="G52" s="29">
        <v>3</v>
      </c>
      <c r="H52" s="29">
        <v>3</v>
      </c>
      <c r="I52" s="29">
        <v>4</v>
      </c>
      <c r="J52" s="108">
        <f>AVERAGE(F52:I52)</f>
        <v>4</v>
      </c>
      <c r="K52" s="119"/>
      <c r="L52" s="25"/>
      <c r="M52" s="31"/>
      <c r="N52" s="41"/>
      <c r="O52" s="25"/>
      <c r="P52" s="127"/>
    </row>
    <row r="53" spans="1:16" ht="15" thickBot="1" x14ac:dyDescent="0.4">
      <c r="A53" s="32"/>
      <c r="B53" s="33"/>
      <c r="C53" s="32"/>
      <c r="D53" s="32"/>
      <c r="E53" s="104" t="s">
        <v>22</v>
      </c>
      <c r="F53" s="35">
        <v>0</v>
      </c>
      <c r="G53" s="36">
        <v>0</v>
      </c>
      <c r="H53" s="36">
        <v>0</v>
      </c>
      <c r="I53" s="36">
        <v>0</v>
      </c>
      <c r="J53" s="109">
        <f>AVERAGE(F53:I53)</f>
        <v>0</v>
      </c>
      <c r="K53" s="120"/>
      <c r="L53" s="32"/>
      <c r="M53" s="38"/>
      <c r="N53" s="42"/>
      <c r="O53" s="32"/>
      <c r="P53" s="128"/>
    </row>
    <row r="54" spans="1:16" x14ac:dyDescent="0.35">
      <c r="A54" s="15" t="s">
        <v>35</v>
      </c>
      <c r="B54" s="16">
        <v>21</v>
      </c>
      <c r="C54" s="17" t="str">
        <f t="shared" ref="C54:D54" si="19">C51</f>
        <v>UM+15% FBS</v>
      </c>
      <c r="D54" s="18" t="str">
        <f t="shared" si="19"/>
        <v>Collagenase</v>
      </c>
      <c r="E54" s="99" t="s">
        <v>21</v>
      </c>
      <c r="F54" s="20">
        <v>36</v>
      </c>
      <c r="G54" s="20">
        <v>37</v>
      </c>
      <c r="H54" s="20">
        <v>24</v>
      </c>
      <c r="I54" s="20">
        <v>21</v>
      </c>
      <c r="J54" s="106">
        <f t="shared" ref="J54:J62" si="20">AVERAGE(F54:I54)</f>
        <v>29.5</v>
      </c>
      <c r="K54" s="118">
        <f t="shared" ref="K54" si="21">J54*10000*2</f>
        <v>590000</v>
      </c>
      <c r="L54" s="18">
        <f t="shared" ref="L54" si="22">K54*5</f>
        <v>2950000</v>
      </c>
      <c r="M54" s="23">
        <f>L51</f>
        <v>5925000</v>
      </c>
      <c r="N54" s="101">
        <f t="shared" ref="N54" si="23">(J54/(J54+J55))*100</f>
        <v>90.769230769230774</v>
      </c>
      <c r="O54" s="24">
        <f t="shared" ref="O54" si="24">3.32*(LOG(L54)-LOG(M54))</f>
        <v>-1.0055162444972057</v>
      </c>
      <c r="P54" s="126">
        <f t="shared" ref="P54" si="25">IF(O54&lt;0,P51,P51+O54)</f>
        <v>1.8165682828070249</v>
      </c>
    </row>
    <row r="55" spans="1:16" x14ac:dyDescent="0.35">
      <c r="A55" s="25"/>
      <c r="B55" s="26"/>
      <c r="C55" s="25"/>
      <c r="D55" s="25" t="s">
        <v>31</v>
      </c>
      <c r="E55" s="102" t="s">
        <v>23</v>
      </c>
      <c r="F55" s="28">
        <v>3</v>
      </c>
      <c r="G55" s="29">
        <v>2</v>
      </c>
      <c r="H55" s="29">
        <v>2</v>
      </c>
      <c r="I55" s="29">
        <v>5</v>
      </c>
      <c r="J55" s="108">
        <f t="shared" si="20"/>
        <v>3</v>
      </c>
      <c r="K55" s="119"/>
      <c r="L55" s="25"/>
      <c r="M55" s="31"/>
      <c r="N55" s="41"/>
      <c r="O55" s="25"/>
      <c r="P55" s="127"/>
    </row>
    <row r="56" spans="1:16" ht="15" thickBot="1" x14ac:dyDescent="0.4">
      <c r="A56" s="32"/>
      <c r="B56" s="33"/>
      <c r="C56" s="32"/>
      <c r="D56" s="32"/>
      <c r="E56" s="104" t="s">
        <v>22</v>
      </c>
      <c r="F56" s="35">
        <v>0</v>
      </c>
      <c r="G56" s="36">
        <v>0</v>
      </c>
      <c r="H56" s="36">
        <v>0</v>
      </c>
      <c r="I56" s="36">
        <v>0</v>
      </c>
      <c r="J56" s="109">
        <f t="shared" si="20"/>
        <v>0</v>
      </c>
      <c r="K56" s="120"/>
      <c r="L56" s="32"/>
      <c r="M56" s="38"/>
      <c r="N56" s="42"/>
      <c r="O56" s="32"/>
      <c r="P56" s="128"/>
    </row>
    <row r="57" spans="1:16" x14ac:dyDescent="0.35">
      <c r="A57" s="15" t="s">
        <v>36</v>
      </c>
      <c r="B57" s="16">
        <v>28</v>
      </c>
      <c r="C57" s="17" t="str">
        <f t="shared" ref="C57:D57" si="26">C54</f>
        <v>UM+15% FBS</v>
      </c>
      <c r="D57" s="18" t="str">
        <f t="shared" si="26"/>
        <v>Collagenase</v>
      </c>
      <c r="E57" s="99" t="s">
        <v>21</v>
      </c>
      <c r="F57" s="20">
        <v>20</v>
      </c>
      <c r="G57" s="20">
        <v>13</v>
      </c>
      <c r="H57" s="20">
        <v>12</v>
      </c>
      <c r="I57" s="20">
        <v>18</v>
      </c>
      <c r="J57" s="106">
        <f t="shared" si="20"/>
        <v>15.75</v>
      </c>
      <c r="K57" s="118">
        <f t="shared" ref="K57" si="27">J57*10000*2</f>
        <v>315000</v>
      </c>
      <c r="L57" s="18">
        <f t="shared" ref="L57" si="28">K57*5</f>
        <v>1575000</v>
      </c>
      <c r="M57" s="23">
        <f>L54</f>
        <v>2950000</v>
      </c>
      <c r="N57" s="101">
        <f t="shared" ref="N57" si="29">(J57/(J57+J58))*100</f>
        <v>88.732394366197184</v>
      </c>
      <c r="O57" s="24">
        <f t="shared" ref="O57" si="30">3.32*(LOG(L57)-LOG(M57))</f>
        <v>-0.90483764007044543</v>
      </c>
      <c r="P57" s="126">
        <f t="shared" ref="P57" si="31">IF(O57&lt;0,P54,P54+O57)</f>
        <v>1.8165682828070249</v>
      </c>
    </row>
    <row r="58" spans="1:16" x14ac:dyDescent="0.35">
      <c r="A58" s="25"/>
      <c r="B58" s="26"/>
      <c r="C58" s="25"/>
      <c r="D58" s="25" t="s">
        <v>31</v>
      </c>
      <c r="E58" s="102" t="s">
        <v>23</v>
      </c>
      <c r="F58" s="28">
        <v>2</v>
      </c>
      <c r="G58" s="29">
        <v>2</v>
      </c>
      <c r="H58" s="29">
        <v>1</v>
      </c>
      <c r="I58" s="29">
        <v>3</v>
      </c>
      <c r="J58" s="108">
        <f t="shared" si="20"/>
        <v>2</v>
      </c>
      <c r="K58" s="119"/>
      <c r="L58" s="25"/>
      <c r="M58" s="31"/>
      <c r="N58" s="41"/>
      <c r="O58" s="25"/>
      <c r="P58" s="127"/>
    </row>
    <row r="59" spans="1:16" ht="15" thickBot="1" x14ac:dyDescent="0.4">
      <c r="A59" s="32"/>
      <c r="B59" s="33"/>
      <c r="C59" s="32"/>
      <c r="D59" s="32"/>
      <c r="E59" s="104" t="s">
        <v>22</v>
      </c>
      <c r="F59" s="35">
        <v>0</v>
      </c>
      <c r="G59" s="36">
        <v>0</v>
      </c>
      <c r="H59" s="36">
        <v>0</v>
      </c>
      <c r="I59" s="36">
        <v>0</v>
      </c>
      <c r="J59" s="109">
        <f t="shared" si="20"/>
        <v>0</v>
      </c>
      <c r="K59" s="120"/>
      <c r="L59" s="32"/>
      <c r="M59" s="38"/>
      <c r="N59" s="42"/>
      <c r="O59" s="32"/>
      <c r="P59" s="128"/>
    </row>
    <row r="60" spans="1:16" x14ac:dyDescent="0.35">
      <c r="A60" s="110" t="s">
        <v>37</v>
      </c>
      <c r="B60" s="111">
        <v>35</v>
      </c>
      <c r="C60" s="48" t="str">
        <f t="shared" ref="C60:D60" si="32">C57</f>
        <v>UM+15% FBS</v>
      </c>
      <c r="D60" s="49" t="str">
        <f t="shared" si="32"/>
        <v>Collagenase</v>
      </c>
      <c r="E60" s="99" t="s">
        <v>21</v>
      </c>
      <c r="F60" s="112">
        <v>1</v>
      </c>
      <c r="G60" s="112">
        <v>3</v>
      </c>
      <c r="H60" s="112">
        <v>4</v>
      </c>
      <c r="I60" s="112">
        <v>5</v>
      </c>
      <c r="J60" s="106">
        <f t="shared" si="20"/>
        <v>3.25</v>
      </c>
      <c r="K60" s="118">
        <f t="shared" ref="K60" si="33">J60*10000*2</f>
        <v>65000</v>
      </c>
      <c r="L60" s="49">
        <f t="shared" ref="L60" si="34">K60*5</f>
        <v>325000</v>
      </c>
      <c r="M60" s="113">
        <f>L57</f>
        <v>1575000</v>
      </c>
      <c r="N60" s="101">
        <f t="shared" ref="N60" si="35">(J60/(J60+J61))*100</f>
        <v>92.857142857142861</v>
      </c>
      <c r="O60" s="114">
        <f t="shared" ref="O60" si="36">3.32*(LOG(L60)-LOG(M60))</f>
        <v>-2.2755186945271939</v>
      </c>
      <c r="P60" s="126">
        <f t="shared" ref="P60" si="37">IF(O60&lt;0,P57,P57+O60)</f>
        <v>1.8165682828070249</v>
      </c>
    </row>
    <row r="61" spans="1:16" x14ac:dyDescent="0.35">
      <c r="A61" s="25"/>
      <c r="B61" s="26"/>
      <c r="C61" s="25"/>
      <c r="D61" s="25" t="s">
        <v>31</v>
      </c>
      <c r="E61" s="102" t="s">
        <v>23</v>
      </c>
      <c r="F61" s="28">
        <v>0</v>
      </c>
      <c r="G61" s="29">
        <v>0</v>
      </c>
      <c r="H61" s="29">
        <v>0</v>
      </c>
      <c r="I61" s="29">
        <v>1</v>
      </c>
      <c r="J61" s="108">
        <f t="shared" si="20"/>
        <v>0.25</v>
      </c>
      <c r="K61" s="25"/>
      <c r="L61" s="25"/>
      <c r="M61" s="31"/>
      <c r="N61" s="41"/>
      <c r="O61" s="25"/>
      <c r="P61" s="127"/>
    </row>
    <row r="62" spans="1:16" ht="15" thickBot="1" x14ac:dyDescent="0.4">
      <c r="A62" s="32"/>
      <c r="B62" s="33"/>
      <c r="C62" s="32"/>
      <c r="D62" s="32"/>
      <c r="E62" s="104" t="s">
        <v>22</v>
      </c>
      <c r="F62" s="35">
        <v>0</v>
      </c>
      <c r="G62" s="36">
        <v>0</v>
      </c>
      <c r="H62" s="36">
        <v>0</v>
      </c>
      <c r="I62" s="36">
        <v>0</v>
      </c>
      <c r="J62" s="109">
        <f t="shared" si="20"/>
        <v>0</v>
      </c>
      <c r="K62" s="32"/>
      <c r="L62" s="32"/>
      <c r="M62" s="38"/>
      <c r="N62" s="42"/>
      <c r="O62" s="32"/>
      <c r="P62" s="128"/>
    </row>
    <row r="63" spans="1:16" ht="15" thickBot="1" x14ac:dyDescent="0.4">
      <c r="A63" t="s">
        <v>38</v>
      </c>
      <c r="B63" s="47"/>
      <c r="C63" s="47"/>
      <c r="D63" s="47"/>
      <c r="E63" s="13"/>
      <c r="F63" s="47"/>
      <c r="G63" s="115"/>
      <c r="H63" s="115"/>
      <c r="I63" s="115"/>
      <c r="K63" s="47"/>
      <c r="L63" s="47"/>
      <c r="M63" s="116"/>
      <c r="N63" s="117"/>
      <c r="O63" s="47"/>
      <c r="P63" s="117"/>
    </row>
    <row r="64" spans="1:16" ht="15" thickBot="1" x14ac:dyDescent="0.4">
      <c r="A64" s="60" t="s">
        <v>69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172"/>
    </row>
    <row r="65" spans="1:16" x14ac:dyDescent="0.35">
      <c r="A65" s="98" t="s">
        <v>40</v>
      </c>
      <c r="B65" s="49">
        <v>0</v>
      </c>
      <c r="C65" s="17" t="s">
        <v>41</v>
      </c>
      <c r="D65" s="18" t="s">
        <v>20</v>
      </c>
      <c r="E65" s="99" t="s">
        <v>30</v>
      </c>
      <c r="F65" s="20">
        <v>39</v>
      </c>
      <c r="G65" s="20">
        <v>42</v>
      </c>
      <c r="H65" s="20">
        <v>39</v>
      </c>
      <c r="I65" s="121">
        <v>40</v>
      </c>
      <c r="J65" s="49">
        <f>AVERAGE(F65:I65)</f>
        <v>40</v>
      </c>
      <c r="K65" s="100">
        <f>J65*10000*2</f>
        <v>800000</v>
      </c>
      <c r="L65" s="22">
        <f>K65*1</f>
        <v>800000</v>
      </c>
      <c r="M65" s="23">
        <v>400000</v>
      </c>
      <c r="N65" s="101">
        <f>(J65/(J65+J66))*100</f>
        <v>100</v>
      </c>
      <c r="O65" s="24">
        <f>3.32*(LOG(L65)-LOG(M65))</f>
        <v>0.99941958560441768</v>
      </c>
      <c r="P65" s="24">
        <v>0</v>
      </c>
    </row>
    <row r="66" spans="1:16" x14ac:dyDescent="0.35">
      <c r="A66" s="25"/>
      <c r="B66" s="25"/>
      <c r="C66" s="25"/>
      <c r="D66" s="25"/>
      <c r="E66" s="102" t="s">
        <v>23</v>
      </c>
      <c r="F66" s="28">
        <v>0</v>
      </c>
      <c r="G66" s="29">
        <v>0</v>
      </c>
      <c r="H66" s="29">
        <v>0</v>
      </c>
      <c r="I66" s="122">
        <v>0</v>
      </c>
      <c r="J66" s="18">
        <f t="shared" ref="J66:J67" si="38">AVERAGE(F66:I66)</f>
        <v>0</v>
      </c>
      <c r="K66" s="25"/>
      <c r="L66" s="25"/>
      <c r="M66" s="31"/>
      <c r="N66" s="103"/>
      <c r="O66" s="25"/>
      <c r="P66" s="127"/>
    </row>
    <row r="67" spans="1:16" ht="15" thickBot="1" x14ac:dyDescent="0.4">
      <c r="A67" s="32"/>
      <c r="B67" s="32"/>
      <c r="C67" s="32"/>
      <c r="D67" s="32"/>
      <c r="E67" s="104" t="s">
        <v>22</v>
      </c>
      <c r="F67" s="35">
        <v>0</v>
      </c>
      <c r="G67" s="36">
        <v>0</v>
      </c>
      <c r="H67" s="36">
        <v>0</v>
      </c>
      <c r="I67" s="123">
        <v>0</v>
      </c>
      <c r="J67" s="124">
        <f t="shared" si="38"/>
        <v>0</v>
      </c>
      <c r="K67" s="32"/>
      <c r="L67" s="32"/>
      <c r="M67" s="38"/>
      <c r="N67" s="105"/>
      <c r="O67" s="32"/>
      <c r="P67" s="128"/>
    </row>
    <row r="68" spans="1:16" x14ac:dyDescent="0.35">
      <c r="A68" s="98" t="s">
        <v>42</v>
      </c>
      <c r="B68" s="49">
        <v>6</v>
      </c>
      <c r="C68" s="17" t="s">
        <v>41</v>
      </c>
      <c r="D68" s="18" t="s">
        <v>20</v>
      </c>
      <c r="E68" s="99" t="s">
        <v>30</v>
      </c>
      <c r="F68" s="20">
        <v>19</v>
      </c>
      <c r="G68" s="20">
        <v>18</v>
      </c>
      <c r="H68" s="20">
        <v>23</v>
      </c>
      <c r="I68" s="121">
        <v>21</v>
      </c>
      <c r="J68" s="49">
        <f>AVERAGE(F68:I68)</f>
        <v>20.25</v>
      </c>
      <c r="K68" s="100">
        <f>J68*10000*2</f>
        <v>405000</v>
      </c>
      <c r="L68" s="22">
        <f>K68*2</f>
        <v>810000</v>
      </c>
      <c r="M68" s="23">
        <f>L65</f>
        <v>800000</v>
      </c>
      <c r="N68" s="101">
        <f>(J68/(J68+J69))*100</f>
        <v>94.186046511627907</v>
      </c>
      <c r="O68" s="24">
        <f>3.32*(LOG(L68)-LOG(M68))</f>
        <v>1.7911505863863118E-2</v>
      </c>
      <c r="P68" s="126">
        <f t="shared" ref="P68" si="39">IF(O68&lt;0,P65,P65+O68)</f>
        <v>1.7911505863863118E-2</v>
      </c>
    </row>
    <row r="69" spans="1:16" x14ac:dyDescent="0.35">
      <c r="A69" s="25"/>
      <c r="B69" s="25"/>
      <c r="C69" s="25"/>
      <c r="D69" s="25"/>
      <c r="E69" s="102" t="s">
        <v>23</v>
      </c>
      <c r="F69" s="28">
        <v>0</v>
      </c>
      <c r="G69" s="29">
        <v>2</v>
      </c>
      <c r="H69" s="29">
        <v>1</v>
      </c>
      <c r="I69" s="122">
        <v>2</v>
      </c>
      <c r="J69" s="18">
        <f t="shared" ref="J69:J70" si="40">AVERAGE(F69:I69)</f>
        <v>1.25</v>
      </c>
      <c r="K69" s="25"/>
      <c r="L69" s="25"/>
      <c r="M69" s="31"/>
      <c r="N69" s="103"/>
      <c r="O69" s="25"/>
      <c r="P69" s="127"/>
    </row>
    <row r="70" spans="1:16" ht="15" thickBot="1" x14ac:dyDescent="0.4">
      <c r="A70" s="32"/>
      <c r="B70" s="32"/>
      <c r="C70" s="32"/>
      <c r="D70" s="32"/>
      <c r="E70" s="104" t="s">
        <v>22</v>
      </c>
      <c r="F70" s="35">
        <v>0</v>
      </c>
      <c r="G70" s="36">
        <v>0</v>
      </c>
      <c r="H70" s="36">
        <v>0</v>
      </c>
      <c r="I70" s="123">
        <v>0</v>
      </c>
      <c r="J70" s="124">
        <f t="shared" si="40"/>
        <v>0</v>
      </c>
      <c r="K70" s="32"/>
      <c r="L70" s="32"/>
      <c r="M70" s="38"/>
      <c r="N70" s="105"/>
      <c r="O70" s="32"/>
      <c r="P70" s="128"/>
    </row>
    <row r="71" spans="1:16" x14ac:dyDescent="0.35">
      <c r="A71" s="110" t="s">
        <v>43</v>
      </c>
      <c r="B71" s="111">
        <v>13</v>
      </c>
      <c r="C71" s="17" t="s">
        <v>41</v>
      </c>
      <c r="D71" s="18" t="s">
        <v>20</v>
      </c>
      <c r="E71" s="99" t="s">
        <v>30</v>
      </c>
      <c r="F71" s="20">
        <v>46</v>
      </c>
      <c r="G71" s="20">
        <v>49</v>
      </c>
      <c r="H71" s="20">
        <v>63</v>
      </c>
      <c r="I71" s="121">
        <v>64</v>
      </c>
      <c r="J71" s="49">
        <f>AVERAGE(F71:I71)</f>
        <v>55.5</v>
      </c>
      <c r="K71" s="118">
        <f>J71*10000*2</f>
        <v>1110000</v>
      </c>
      <c r="L71" s="22">
        <f>K71*2</f>
        <v>2220000</v>
      </c>
      <c r="M71" s="23">
        <f>L68</f>
        <v>810000</v>
      </c>
      <c r="N71" s="101">
        <f>(J71/(J71+J72))*100</f>
        <v>95.689655172413794</v>
      </c>
      <c r="O71" s="24">
        <f>3.32*(LOG(L71)-LOG(M71))</f>
        <v>1.4537216124990044</v>
      </c>
      <c r="P71" s="126">
        <f t="shared" ref="P71" si="41">IF(O71&lt;0,P68,P68+O71)</f>
        <v>1.4716331183628675</v>
      </c>
    </row>
    <row r="72" spans="1:16" x14ac:dyDescent="0.35">
      <c r="A72" s="25"/>
      <c r="B72" s="25"/>
      <c r="C72" s="25"/>
      <c r="D72" s="25"/>
      <c r="E72" s="102" t="s">
        <v>23</v>
      </c>
      <c r="F72" s="28">
        <v>2</v>
      </c>
      <c r="G72" s="29">
        <v>2</v>
      </c>
      <c r="H72" s="29">
        <v>4</v>
      </c>
      <c r="I72" s="122">
        <v>2</v>
      </c>
      <c r="J72" s="18">
        <f t="shared" ref="J72:J73" si="42">AVERAGE(F72:I72)</f>
        <v>2.5</v>
      </c>
      <c r="K72" s="25"/>
      <c r="L72" s="25"/>
      <c r="M72" s="31"/>
      <c r="N72" s="103"/>
      <c r="O72" s="25"/>
      <c r="P72" s="127"/>
    </row>
    <row r="73" spans="1:16" ht="15" thickBot="1" x14ac:dyDescent="0.4">
      <c r="A73" s="32"/>
      <c r="B73" s="32"/>
      <c r="C73" s="32"/>
      <c r="D73" s="32"/>
      <c r="E73" s="104" t="s">
        <v>22</v>
      </c>
      <c r="F73" s="35">
        <v>0</v>
      </c>
      <c r="G73" s="36">
        <v>0</v>
      </c>
      <c r="H73" s="36">
        <v>0</v>
      </c>
      <c r="I73" s="123">
        <v>0</v>
      </c>
      <c r="J73" s="124">
        <f t="shared" si="42"/>
        <v>0</v>
      </c>
      <c r="K73" s="32"/>
      <c r="L73" s="32"/>
      <c r="M73" s="38"/>
      <c r="N73" s="105"/>
      <c r="O73" s="32"/>
      <c r="P73" s="128"/>
    </row>
    <row r="74" spans="1:16" x14ac:dyDescent="0.35">
      <c r="A74" s="15" t="s">
        <v>44</v>
      </c>
      <c r="B74" s="16">
        <v>20</v>
      </c>
      <c r="C74" s="17" t="s">
        <v>41</v>
      </c>
      <c r="D74" s="18" t="s">
        <v>20</v>
      </c>
      <c r="E74" s="99" t="s">
        <v>30</v>
      </c>
      <c r="F74" s="20">
        <v>38</v>
      </c>
      <c r="G74" s="20">
        <v>32</v>
      </c>
      <c r="H74" s="20">
        <v>35</v>
      </c>
      <c r="I74" s="121">
        <v>42</v>
      </c>
      <c r="J74" s="49">
        <f>AVERAGE(F74:I74)</f>
        <v>36.75</v>
      </c>
      <c r="K74" s="100">
        <f>J74*10000*2</f>
        <v>735000</v>
      </c>
      <c r="L74" s="22">
        <f>K74*2</f>
        <v>1470000</v>
      </c>
      <c r="M74" s="23">
        <f>L71</f>
        <v>2220000</v>
      </c>
      <c r="N74" s="101">
        <f>(J74/(J74+J75))*100</f>
        <v>92.452830188679243</v>
      </c>
      <c r="O74" s="24">
        <f>3.32*(LOG(L74)-LOG(M74))</f>
        <v>-0.59439832381217506</v>
      </c>
      <c r="P74" s="126">
        <f t="shared" ref="P74" si="43">IF(O74&lt;0,P71,P71+O74)</f>
        <v>1.4716331183628675</v>
      </c>
    </row>
    <row r="75" spans="1:16" x14ac:dyDescent="0.35">
      <c r="A75" s="25"/>
      <c r="B75" s="25"/>
      <c r="C75" s="25"/>
      <c r="D75" s="25"/>
      <c r="E75" s="102" t="s">
        <v>23</v>
      </c>
      <c r="F75" s="28">
        <v>3</v>
      </c>
      <c r="G75" s="29">
        <v>4</v>
      </c>
      <c r="H75" s="29">
        <v>2</v>
      </c>
      <c r="I75" s="122">
        <v>3</v>
      </c>
      <c r="J75" s="18">
        <f t="shared" ref="J75:J76" si="44">AVERAGE(F75:I75)</f>
        <v>3</v>
      </c>
      <c r="K75" s="25"/>
      <c r="L75" s="25"/>
      <c r="M75" s="31"/>
      <c r="N75" s="103"/>
      <c r="O75" s="25"/>
      <c r="P75" s="127"/>
    </row>
    <row r="76" spans="1:16" ht="15" thickBot="1" x14ac:dyDescent="0.4">
      <c r="A76" s="32"/>
      <c r="B76" s="32"/>
      <c r="C76" s="32"/>
      <c r="D76" s="32"/>
      <c r="E76" s="104" t="s">
        <v>22</v>
      </c>
      <c r="F76" s="35">
        <v>0</v>
      </c>
      <c r="G76" s="36">
        <v>0</v>
      </c>
      <c r="H76" s="36">
        <v>0</v>
      </c>
      <c r="I76" s="123">
        <v>0</v>
      </c>
      <c r="J76" s="124">
        <f t="shared" si="44"/>
        <v>0</v>
      </c>
      <c r="K76" s="32"/>
      <c r="L76" s="32"/>
      <c r="M76" s="38"/>
      <c r="N76" s="105"/>
      <c r="O76" s="32"/>
      <c r="P76" s="128"/>
    </row>
    <row r="77" spans="1:16" x14ac:dyDescent="0.35">
      <c r="A77" s="15" t="s">
        <v>45</v>
      </c>
      <c r="B77" s="16">
        <v>27</v>
      </c>
      <c r="C77" s="17" t="s">
        <v>41</v>
      </c>
      <c r="D77" s="18" t="s">
        <v>20</v>
      </c>
      <c r="E77" s="99" t="s">
        <v>30</v>
      </c>
      <c r="F77" s="20">
        <v>30</v>
      </c>
      <c r="G77" s="20">
        <v>35</v>
      </c>
      <c r="H77" s="20">
        <v>32</v>
      </c>
      <c r="I77" s="121">
        <v>37</v>
      </c>
      <c r="J77" s="49">
        <f>AVERAGE(F77:I77)</f>
        <v>33.5</v>
      </c>
      <c r="K77" s="100">
        <f>J77*10000*2</f>
        <v>670000</v>
      </c>
      <c r="L77" s="22">
        <f>K77*2</f>
        <v>1340000</v>
      </c>
      <c r="M77" s="23">
        <f>L74</f>
        <v>1470000</v>
      </c>
      <c r="N77" s="101">
        <f>(J77/(J77+J78))*100</f>
        <v>91.156462585034021</v>
      </c>
      <c r="O77" s="24">
        <f>3.32*(LOG(L77)-LOG(M77))</f>
        <v>-0.13350562079278572</v>
      </c>
      <c r="P77" s="126">
        <f t="shared" ref="P77" si="45">IF(O77&lt;0,P74,P74+O77)</f>
        <v>1.4716331183628675</v>
      </c>
    </row>
    <row r="78" spans="1:16" x14ac:dyDescent="0.35">
      <c r="A78" s="25"/>
      <c r="B78" s="25"/>
      <c r="C78" s="25"/>
      <c r="D78" s="25"/>
      <c r="E78" s="102" t="s">
        <v>23</v>
      </c>
      <c r="F78" s="28">
        <v>5</v>
      </c>
      <c r="G78" s="29">
        <v>2</v>
      </c>
      <c r="H78" s="29">
        <v>4</v>
      </c>
      <c r="I78" s="122">
        <v>2</v>
      </c>
      <c r="J78" s="18">
        <f t="shared" ref="J78:J79" si="46">AVERAGE(F78:I78)</f>
        <v>3.25</v>
      </c>
      <c r="K78" s="25"/>
      <c r="L78" s="25"/>
      <c r="M78" s="31"/>
      <c r="N78" s="103"/>
      <c r="O78" s="25"/>
      <c r="P78" s="127"/>
    </row>
    <row r="79" spans="1:16" ht="15" thickBot="1" x14ac:dyDescent="0.4">
      <c r="A79" s="32"/>
      <c r="B79" s="32"/>
      <c r="C79" s="32"/>
      <c r="D79" s="32"/>
      <c r="E79" s="104" t="s">
        <v>22</v>
      </c>
      <c r="F79" s="35">
        <v>0</v>
      </c>
      <c r="G79" s="36">
        <v>0</v>
      </c>
      <c r="H79" s="36">
        <v>0</v>
      </c>
      <c r="I79" s="123">
        <v>0</v>
      </c>
      <c r="J79" s="124">
        <f t="shared" si="46"/>
        <v>0</v>
      </c>
      <c r="K79" s="32"/>
      <c r="L79" s="32"/>
      <c r="M79" s="38"/>
      <c r="N79" s="105"/>
      <c r="O79" s="32"/>
      <c r="P79" s="128"/>
    </row>
    <row r="80" spans="1:16" x14ac:dyDescent="0.35">
      <c r="A80" s="15" t="s">
        <v>46</v>
      </c>
      <c r="B80" s="16">
        <v>34</v>
      </c>
      <c r="C80" s="17" t="s">
        <v>41</v>
      </c>
      <c r="D80" s="18" t="s">
        <v>20</v>
      </c>
      <c r="E80" s="99" t="s">
        <v>30</v>
      </c>
      <c r="F80" s="20">
        <v>21</v>
      </c>
      <c r="G80" s="20">
        <v>17</v>
      </c>
      <c r="H80" s="20">
        <v>16</v>
      </c>
      <c r="I80" s="121">
        <v>17</v>
      </c>
      <c r="J80" s="18">
        <f>AVERAGE(F80:I80)</f>
        <v>17.75</v>
      </c>
      <c r="K80" s="100">
        <f>J80*10000*2</f>
        <v>355000</v>
      </c>
      <c r="L80" s="22">
        <f>K80*2</f>
        <v>710000</v>
      </c>
      <c r="M80" s="23">
        <f>L77</f>
        <v>1340000</v>
      </c>
      <c r="N80" s="101">
        <f>(J80/(J80+J81))*100</f>
        <v>86.58536585365853</v>
      </c>
      <c r="O80" s="24">
        <f>3.32*(LOG(L80)-LOG(M80))</f>
        <v>-0.91581021282382946</v>
      </c>
      <c r="P80" s="126">
        <f t="shared" ref="P80" si="47">IF(O80&lt;0,P77,P77+O80)</f>
        <v>1.4716331183628675</v>
      </c>
    </row>
    <row r="81" spans="1:16" x14ac:dyDescent="0.35">
      <c r="A81" s="25"/>
      <c r="B81" s="25"/>
      <c r="C81" s="25"/>
      <c r="D81" s="25"/>
      <c r="E81" s="102" t="s">
        <v>23</v>
      </c>
      <c r="F81" s="28">
        <v>2</v>
      </c>
      <c r="G81" s="29">
        <v>2</v>
      </c>
      <c r="H81" s="29">
        <v>3</v>
      </c>
      <c r="I81" s="122">
        <v>4</v>
      </c>
      <c r="J81" s="18">
        <f t="shared" ref="J81:J82" si="48">AVERAGE(F81:I81)</f>
        <v>2.75</v>
      </c>
      <c r="K81" s="25"/>
      <c r="L81" s="25"/>
      <c r="M81" s="31"/>
      <c r="N81" s="103"/>
      <c r="O81" s="25"/>
      <c r="P81" s="127"/>
    </row>
    <row r="82" spans="1:16" ht="15" thickBot="1" x14ac:dyDescent="0.4">
      <c r="A82" s="32"/>
      <c r="B82" s="32"/>
      <c r="C82" s="32"/>
      <c r="D82" s="32"/>
      <c r="E82" s="104" t="s">
        <v>22</v>
      </c>
      <c r="F82" s="35">
        <v>0</v>
      </c>
      <c r="G82" s="36">
        <v>0</v>
      </c>
      <c r="H82" s="36">
        <v>0</v>
      </c>
      <c r="I82" s="123">
        <v>0</v>
      </c>
      <c r="J82" s="124">
        <f t="shared" si="48"/>
        <v>0</v>
      </c>
      <c r="K82" s="32"/>
      <c r="L82" s="32"/>
      <c r="M82" s="38"/>
      <c r="N82" s="105"/>
      <c r="O82" s="32"/>
      <c r="P82" s="128"/>
    </row>
    <row r="83" spans="1:16" ht="15" thickBot="1" x14ac:dyDescent="0.4">
      <c r="A83" s="60" t="s">
        <v>70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172"/>
    </row>
    <row r="84" spans="1:16" x14ac:dyDescent="0.35">
      <c r="A84" s="98" t="s">
        <v>40</v>
      </c>
      <c r="B84" s="49">
        <v>0</v>
      </c>
      <c r="C84" s="17" t="s">
        <v>54</v>
      </c>
      <c r="D84" s="18" t="s">
        <v>20</v>
      </c>
      <c r="E84" s="99" t="s">
        <v>30</v>
      </c>
      <c r="F84" s="20">
        <v>39</v>
      </c>
      <c r="G84" s="20">
        <v>42</v>
      </c>
      <c r="H84" s="20">
        <v>39</v>
      </c>
      <c r="I84" s="121">
        <v>40</v>
      </c>
      <c r="J84" s="49">
        <f>AVERAGE(F84:I84)</f>
        <v>40</v>
      </c>
      <c r="K84" s="100">
        <f>J84*10000*2</f>
        <v>800000</v>
      </c>
      <c r="L84" s="22">
        <f>K84*1</f>
        <v>800000</v>
      </c>
      <c r="M84" s="23">
        <v>400000</v>
      </c>
      <c r="N84" s="101">
        <f>(J84/(J84+J85))*100</f>
        <v>100</v>
      </c>
      <c r="O84" s="24">
        <f>3.32*(LOG(L84)-LOG(M84))</f>
        <v>0.99941958560441768</v>
      </c>
      <c r="P84" s="24">
        <v>0</v>
      </c>
    </row>
    <row r="85" spans="1:16" x14ac:dyDescent="0.35">
      <c r="A85" s="25"/>
      <c r="B85" s="25"/>
      <c r="C85" s="25"/>
      <c r="D85" s="25"/>
      <c r="E85" s="102" t="s">
        <v>23</v>
      </c>
      <c r="F85" s="28">
        <v>0</v>
      </c>
      <c r="G85" s="29">
        <v>0</v>
      </c>
      <c r="H85" s="29">
        <v>0</v>
      </c>
      <c r="I85" s="122">
        <v>0</v>
      </c>
      <c r="J85" s="18">
        <f t="shared" ref="J85:J86" si="49">AVERAGE(F85:I85)</f>
        <v>0</v>
      </c>
      <c r="K85" s="25"/>
      <c r="L85" s="25"/>
      <c r="M85" s="31"/>
      <c r="N85" s="103"/>
      <c r="O85" s="25"/>
      <c r="P85" s="127"/>
    </row>
    <row r="86" spans="1:16" ht="15" thickBot="1" x14ac:dyDescent="0.4">
      <c r="A86" s="32"/>
      <c r="B86" s="32"/>
      <c r="C86" s="32"/>
      <c r="D86" s="32"/>
      <c r="E86" s="104" t="s">
        <v>22</v>
      </c>
      <c r="F86" s="35">
        <v>0</v>
      </c>
      <c r="G86" s="36">
        <v>0</v>
      </c>
      <c r="H86" s="36">
        <v>0</v>
      </c>
      <c r="I86" s="123">
        <v>0</v>
      </c>
      <c r="J86" s="124">
        <f t="shared" si="49"/>
        <v>0</v>
      </c>
      <c r="K86" s="32"/>
      <c r="L86" s="32"/>
      <c r="M86" s="38"/>
      <c r="N86" s="105"/>
      <c r="O86" s="32"/>
      <c r="P86" s="128"/>
    </row>
    <row r="87" spans="1:16" x14ac:dyDescent="0.35">
      <c r="A87" s="98" t="s">
        <v>42</v>
      </c>
      <c r="B87" s="49">
        <v>6</v>
      </c>
      <c r="C87" s="17" t="s">
        <v>54</v>
      </c>
      <c r="D87" s="18" t="s">
        <v>20</v>
      </c>
      <c r="E87" s="99" t="s">
        <v>30</v>
      </c>
      <c r="F87" s="20">
        <v>29</v>
      </c>
      <c r="G87" s="20">
        <v>23</v>
      </c>
      <c r="H87" s="20">
        <v>28</v>
      </c>
      <c r="I87" s="121">
        <v>27</v>
      </c>
      <c r="J87" s="49">
        <f>AVERAGE(F87:I87)</f>
        <v>26.75</v>
      </c>
      <c r="K87" s="100">
        <f>J87*10000*2</f>
        <v>535000</v>
      </c>
      <c r="L87" s="22">
        <f>K87*2</f>
        <v>1070000</v>
      </c>
      <c r="M87" s="23">
        <f>L84</f>
        <v>800000</v>
      </c>
      <c r="N87" s="101">
        <f>(J87/(J87+J88))*100</f>
        <v>94.690265486725664</v>
      </c>
      <c r="O87" s="24">
        <f>3.32*(LOG(L87)-LOG(M87))</f>
        <v>0.41929538510164299</v>
      </c>
      <c r="P87" s="126">
        <f t="shared" ref="P87" si="50">IF(O87&lt;0,P84,P84+O87)</f>
        <v>0.41929538510164299</v>
      </c>
    </row>
    <row r="88" spans="1:16" x14ac:dyDescent="0.35">
      <c r="A88" s="25"/>
      <c r="B88" s="25"/>
      <c r="C88" s="25"/>
      <c r="D88" s="25"/>
      <c r="E88" s="102" t="s">
        <v>23</v>
      </c>
      <c r="F88" s="28">
        <v>1</v>
      </c>
      <c r="G88" s="29">
        <v>2</v>
      </c>
      <c r="H88" s="29">
        <v>2</v>
      </c>
      <c r="I88" s="122">
        <v>1</v>
      </c>
      <c r="J88" s="18">
        <f t="shared" ref="J88:J89" si="51">AVERAGE(F88:I88)</f>
        <v>1.5</v>
      </c>
      <c r="K88" s="25"/>
      <c r="L88" s="25"/>
      <c r="M88" s="31"/>
      <c r="N88" s="103"/>
      <c r="O88" s="25"/>
      <c r="P88" s="127"/>
    </row>
    <row r="89" spans="1:16" ht="15" thickBot="1" x14ac:dyDescent="0.4">
      <c r="A89" s="32"/>
      <c r="B89" s="32"/>
      <c r="C89" s="32"/>
      <c r="D89" s="32"/>
      <c r="E89" s="104" t="s">
        <v>22</v>
      </c>
      <c r="F89" s="35">
        <v>0</v>
      </c>
      <c r="G89" s="36">
        <v>0</v>
      </c>
      <c r="H89" s="36">
        <v>0</v>
      </c>
      <c r="I89" s="123">
        <v>0</v>
      </c>
      <c r="J89" s="124">
        <f t="shared" si="51"/>
        <v>0</v>
      </c>
      <c r="K89" s="32"/>
      <c r="L89" s="32"/>
      <c r="M89" s="38"/>
      <c r="N89" s="105"/>
      <c r="O89" s="32"/>
      <c r="P89" s="128"/>
    </row>
    <row r="90" spans="1:16" x14ac:dyDescent="0.35">
      <c r="A90" s="110" t="s">
        <v>43</v>
      </c>
      <c r="B90" s="111">
        <v>13</v>
      </c>
      <c r="C90" s="17" t="s">
        <v>54</v>
      </c>
      <c r="D90" s="18" t="s">
        <v>20</v>
      </c>
      <c r="E90" s="99" t="s">
        <v>30</v>
      </c>
      <c r="F90" s="20">
        <v>41</v>
      </c>
      <c r="G90" s="20">
        <v>43</v>
      </c>
      <c r="H90" s="20">
        <v>47</v>
      </c>
      <c r="I90" s="121">
        <v>39</v>
      </c>
      <c r="J90" s="49">
        <f>AVERAGE(F90:I90)</f>
        <v>42.5</v>
      </c>
      <c r="K90" s="100">
        <f>J90*10000*2</f>
        <v>850000</v>
      </c>
      <c r="L90" s="22">
        <f>K90*2</f>
        <v>1700000</v>
      </c>
      <c r="M90" s="23">
        <f>L87</f>
        <v>1070000</v>
      </c>
      <c r="N90" s="101">
        <f>(J90/(J90+J91))*100</f>
        <v>95.50561797752809</v>
      </c>
      <c r="O90" s="24">
        <f>3.32*(LOG(L90)-LOG(M90))</f>
        <v>0.66753627706097374</v>
      </c>
      <c r="P90" s="126">
        <f t="shared" ref="P90" si="52">IF(O90&lt;0,P87,P87+O90)</f>
        <v>1.0868316621626168</v>
      </c>
    </row>
    <row r="91" spans="1:16" x14ac:dyDescent="0.35">
      <c r="A91" s="25"/>
      <c r="B91" s="25"/>
      <c r="C91" s="25"/>
      <c r="D91" s="25"/>
      <c r="E91" s="102" t="s">
        <v>23</v>
      </c>
      <c r="F91" s="28">
        <v>2</v>
      </c>
      <c r="G91" s="29">
        <v>1</v>
      </c>
      <c r="H91" s="29">
        <v>3</v>
      </c>
      <c r="I91" s="122">
        <v>2</v>
      </c>
      <c r="J91" s="18">
        <f t="shared" ref="J91:J92" si="53">AVERAGE(F91:I91)</f>
        <v>2</v>
      </c>
      <c r="K91" s="25"/>
      <c r="L91" s="25"/>
      <c r="M91" s="31"/>
      <c r="N91" s="103"/>
      <c r="O91" s="25"/>
      <c r="P91" s="127"/>
    </row>
    <row r="92" spans="1:16" ht="15" thickBot="1" x14ac:dyDescent="0.4">
      <c r="A92" s="32"/>
      <c r="B92" s="32"/>
      <c r="C92" s="32"/>
      <c r="D92" s="32"/>
      <c r="E92" s="104" t="s">
        <v>22</v>
      </c>
      <c r="F92" s="35">
        <v>0</v>
      </c>
      <c r="G92" s="36">
        <v>0</v>
      </c>
      <c r="H92" s="36">
        <v>0</v>
      </c>
      <c r="I92" s="123">
        <v>0</v>
      </c>
      <c r="J92" s="124">
        <f t="shared" si="53"/>
        <v>0</v>
      </c>
      <c r="K92" s="32"/>
      <c r="L92" s="32"/>
      <c r="M92" s="38"/>
      <c r="N92" s="105"/>
      <c r="O92" s="32"/>
      <c r="P92" s="128"/>
    </row>
    <row r="93" spans="1:16" x14ac:dyDescent="0.35">
      <c r="A93" s="15" t="s">
        <v>44</v>
      </c>
      <c r="B93" s="16">
        <v>20</v>
      </c>
      <c r="C93" s="17" t="s">
        <v>54</v>
      </c>
      <c r="D93" s="18" t="s">
        <v>20</v>
      </c>
      <c r="E93" s="99" t="s">
        <v>30</v>
      </c>
      <c r="F93" s="20">
        <v>40</v>
      </c>
      <c r="G93" s="20">
        <v>32</v>
      </c>
      <c r="H93" s="20">
        <v>39</v>
      </c>
      <c r="I93" s="121">
        <v>42</v>
      </c>
      <c r="J93" s="49">
        <f>AVERAGE(F93:I93)</f>
        <v>38.25</v>
      </c>
      <c r="K93" s="100">
        <f>J93*10000*2</f>
        <v>765000</v>
      </c>
      <c r="L93" s="22">
        <f>K93*2</f>
        <v>1530000</v>
      </c>
      <c r="M93" s="23">
        <f>L90</f>
        <v>1700000</v>
      </c>
      <c r="N93" s="101">
        <f>(J93/(J93+J94))*100</f>
        <v>92.72727272727272</v>
      </c>
      <c r="O93" s="24">
        <f>3.32*(LOG(L93)-LOG(M93))</f>
        <v>-0.15191486866144327</v>
      </c>
      <c r="P93" s="126">
        <f t="shared" ref="P93" si="54">IF(O93&lt;0,P90,P90+O93)</f>
        <v>1.0868316621626168</v>
      </c>
    </row>
    <row r="94" spans="1:16" x14ac:dyDescent="0.35">
      <c r="A94" s="25"/>
      <c r="B94" s="25"/>
      <c r="C94" s="25"/>
      <c r="D94" s="25"/>
      <c r="E94" s="102" t="s">
        <v>23</v>
      </c>
      <c r="F94" s="28">
        <v>3</v>
      </c>
      <c r="G94" s="29">
        <v>3</v>
      </c>
      <c r="H94" s="29">
        <v>4</v>
      </c>
      <c r="I94" s="122">
        <v>2</v>
      </c>
      <c r="J94" s="18">
        <f t="shared" ref="J94:J101" si="55">AVERAGE(F94:I94)</f>
        <v>3</v>
      </c>
      <c r="K94" s="25"/>
      <c r="L94" s="25"/>
      <c r="M94" s="31"/>
      <c r="N94" s="103"/>
      <c r="O94" s="25"/>
      <c r="P94" s="127"/>
    </row>
    <row r="95" spans="1:16" ht="15" thickBot="1" x14ac:dyDescent="0.4">
      <c r="A95" s="32"/>
      <c r="B95" s="32"/>
      <c r="C95" s="32"/>
      <c r="D95" s="32"/>
      <c r="E95" s="104" t="s">
        <v>22</v>
      </c>
      <c r="F95" s="35">
        <v>0</v>
      </c>
      <c r="G95" s="36">
        <v>0</v>
      </c>
      <c r="H95" s="36">
        <v>0</v>
      </c>
      <c r="I95" s="123">
        <v>0</v>
      </c>
      <c r="J95" s="124">
        <f t="shared" si="55"/>
        <v>0</v>
      </c>
      <c r="K95" s="32"/>
      <c r="L95" s="32"/>
      <c r="M95" s="38"/>
      <c r="N95" s="105"/>
      <c r="O95" s="32"/>
      <c r="P95" s="128"/>
    </row>
    <row r="96" spans="1:16" x14ac:dyDescent="0.35">
      <c r="A96" s="15" t="s">
        <v>45</v>
      </c>
      <c r="B96" s="16">
        <v>27</v>
      </c>
      <c r="C96" s="17" t="s">
        <v>54</v>
      </c>
      <c r="D96" s="18" t="s">
        <v>20</v>
      </c>
      <c r="E96" s="99" t="s">
        <v>30</v>
      </c>
      <c r="F96" s="20">
        <v>33</v>
      </c>
      <c r="G96" s="20">
        <v>37</v>
      </c>
      <c r="H96" s="20">
        <v>34</v>
      </c>
      <c r="I96" s="121">
        <v>31</v>
      </c>
      <c r="J96" s="49">
        <f t="shared" si="55"/>
        <v>33.75</v>
      </c>
      <c r="K96" s="100">
        <f t="shared" ref="K96" si="56">J96*10000*2</f>
        <v>675000</v>
      </c>
      <c r="L96" s="22">
        <f>K96*2</f>
        <v>1350000</v>
      </c>
      <c r="M96" s="23">
        <f>L93</f>
        <v>1530000</v>
      </c>
      <c r="N96" s="101">
        <f t="shared" ref="N96" si="57">(J96/(J96+J97))*100</f>
        <v>91.83673469387756</v>
      </c>
      <c r="O96" s="24">
        <f t="shared" ref="O96" si="58">3.32*(LOG(L96)-LOG(M96))</f>
        <v>-0.180467438911005</v>
      </c>
      <c r="P96" s="126">
        <f t="shared" ref="P96" si="59">IF(O96&lt;0,P93,P93+O96)</f>
        <v>1.0868316621626168</v>
      </c>
    </row>
    <row r="97" spans="1:16" x14ac:dyDescent="0.35">
      <c r="A97" s="25"/>
      <c r="B97" s="25"/>
      <c r="C97" s="25"/>
      <c r="D97" s="25"/>
      <c r="E97" s="102" t="s">
        <v>23</v>
      </c>
      <c r="F97" s="28">
        <v>4</v>
      </c>
      <c r="G97" s="29">
        <v>3</v>
      </c>
      <c r="H97" s="29">
        <v>3</v>
      </c>
      <c r="I97" s="122">
        <v>2</v>
      </c>
      <c r="J97" s="18">
        <f t="shared" si="55"/>
        <v>3</v>
      </c>
      <c r="K97" s="25"/>
      <c r="L97" s="25"/>
      <c r="M97" s="31"/>
      <c r="N97" s="103"/>
      <c r="O97" s="25"/>
      <c r="P97" s="127"/>
    </row>
    <row r="98" spans="1:16" ht="15" thickBot="1" x14ac:dyDescent="0.4">
      <c r="A98" s="32"/>
      <c r="B98" s="32"/>
      <c r="C98" s="32"/>
      <c r="D98" s="32"/>
      <c r="E98" s="104" t="s">
        <v>22</v>
      </c>
      <c r="F98" s="35">
        <v>0</v>
      </c>
      <c r="G98" s="36">
        <v>0</v>
      </c>
      <c r="H98" s="36">
        <v>0</v>
      </c>
      <c r="I98" s="123">
        <v>0</v>
      </c>
      <c r="J98" s="124">
        <f t="shared" si="55"/>
        <v>0</v>
      </c>
      <c r="K98" s="32"/>
      <c r="L98" s="32"/>
      <c r="M98" s="38"/>
      <c r="N98" s="105"/>
      <c r="O98" s="32"/>
      <c r="P98" s="128"/>
    </row>
    <row r="99" spans="1:16" x14ac:dyDescent="0.35">
      <c r="A99" s="15" t="s">
        <v>46</v>
      </c>
      <c r="B99" s="16">
        <v>34</v>
      </c>
      <c r="C99" s="17" t="s">
        <v>54</v>
      </c>
      <c r="D99" s="18" t="s">
        <v>20</v>
      </c>
      <c r="E99" s="99" t="s">
        <v>30</v>
      </c>
      <c r="F99" s="20">
        <v>27</v>
      </c>
      <c r="G99" s="20">
        <v>24</v>
      </c>
      <c r="H99" s="20">
        <v>25</v>
      </c>
      <c r="I99" s="121">
        <v>22</v>
      </c>
      <c r="J99" s="49">
        <f t="shared" si="55"/>
        <v>24.5</v>
      </c>
      <c r="K99" s="100">
        <f t="shared" ref="K99" si="60">J99*10000*2</f>
        <v>490000</v>
      </c>
      <c r="L99" s="22">
        <f>K99*2</f>
        <v>980000</v>
      </c>
      <c r="M99" s="23">
        <f>L96</f>
        <v>1350000</v>
      </c>
      <c r="N99" s="101">
        <f t="shared" ref="N99" si="61">(J99/(J99+J100))*100</f>
        <v>87.5</v>
      </c>
      <c r="O99" s="24">
        <f t="shared" ref="O99" si="62">3.32*(LOG(L99)-LOG(M99))</f>
        <v>-0.46183754010433797</v>
      </c>
      <c r="P99" s="126">
        <f t="shared" ref="P99" si="63">IF(O99&lt;0,P96,P96+O99)</f>
        <v>1.0868316621626168</v>
      </c>
    </row>
    <row r="100" spans="1:16" x14ac:dyDescent="0.35">
      <c r="A100" s="25"/>
      <c r="B100" s="25"/>
      <c r="C100" s="25"/>
      <c r="D100" s="25"/>
      <c r="E100" s="102" t="s">
        <v>23</v>
      </c>
      <c r="F100" s="28">
        <v>3</v>
      </c>
      <c r="G100" s="29">
        <v>2</v>
      </c>
      <c r="H100" s="29">
        <v>4</v>
      </c>
      <c r="I100" s="122">
        <v>5</v>
      </c>
      <c r="J100" s="18">
        <f t="shared" si="55"/>
        <v>3.5</v>
      </c>
      <c r="K100" s="25"/>
      <c r="L100" s="25"/>
      <c r="M100" s="31"/>
      <c r="N100" s="103"/>
      <c r="O100" s="25"/>
      <c r="P100" s="127"/>
    </row>
    <row r="101" spans="1:16" ht="15" thickBot="1" x14ac:dyDescent="0.4">
      <c r="A101" s="32"/>
      <c r="B101" s="32"/>
      <c r="C101" s="32"/>
      <c r="D101" s="32"/>
      <c r="E101" s="104" t="s">
        <v>22</v>
      </c>
      <c r="F101" s="35">
        <v>0</v>
      </c>
      <c r="G101" s="36">
        <v>0</v>
      </c>
      <c r="H101" s="36">
        <v>0</v>
      </c>
      <c r="I101" s="123">
        <v>0</v>
      </c>
      <c r="J101" s="124">
        <f t="shared" si="55"/>
        <v>0</v>
      </c>
      <c r="K101" s="32"/>
      <c r="L101" s="32"/>
      <c r="M101" s="38"/>
      <c r="N101" s="105"/>
      <c r="O101" s="32"/>
      <c r="P101" s="128"/>
    </row>
  </sheetData>
  <mergeCells count="13">
    <mergeCell ref="F2:I2"/>
    <mergeCell ref="A2:A3"/>
    <mergeCell ref="B2:B3"/>
    <mergeCell ref="C2:C3"/>
    <mergeCell ref="D2:D3"/>
    <mergeCell ref="E2:E3"/>
    <mergeCell ref="P2:P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BC3F0-9DD1-4181-A1DE-3EC8CACBB028}">
  <dimension ref="A1:Q63"/>
  <sheetViews>
    <sheetView workbookViewId="0">
      <pane ySplit="2" topLeftCell="A3" activePane="bottomLeft" state="frozen"/>
      <selection pane="bottomLeft" activeCell="D4" sqref="D4"/>
    </sheetView>
  </sheetViews>
  <sheetFormatPr defaultRowHeight="14.5" x14ac:dyDescent="0.35"/>
  <cols>
    <col min="1" max="2" width="10.54296875" customWidth="1"/>
    <col min="3" max="4" width="11.54296875" customWidth="1"/>
    <col min="6" max="9" width="6.81640625" customWidth="1"/>
    <col min="11" max="12" width="10.54296875" customWidth="1"/>
    <col min="13" max="13" width="11" customWidth="1"/>
    <col min="14" max="14" width="10.54296875" customWidth="1"/>
    <col min="15" max="15" width="9.54296875" customWidth="1"/>
    <col min="16" max="16" width="13.54296875" style="13" customWidth="1"/>
  </cols>
  <sheetData>
    <row r="1" spans="1:16" ht="15" thickBot="1" x14ac:dyDescent="0.4">
      <c r="A1" s="188" t="s">
        <v>71</v>
      </c>
    </row>
    <row r="2" spans="1:16" ht="35.15" customHeight="1" x14ac:dyDescent="0.35">
      <c r="A2" s="218" t="s">
        <v>1</v>
      </c>
      <c r="B2" s="220" t="s">
        <v>2</v>
      </c>
      <c r="C2" s="211" t="s">
        <v>3</v>
      </c>
      <c r="D2" s="209" t="s">
        <v>4</v>
      </c>
      <c r="E2" s="209" t="s">
        <v>5</v>
      </c>
      <c r="F2" s="215" t="s">
        <v>6</v>
      </c>
      <c r="G2" s="216"/>
      <c r="H2" s="216"/>
      <c r="I2" s="217"/>
      <c r="J2" s="211" t="s">
        <v>7</v>
      </c>
      <c r="K2" s="213" t="s">
        <v>8</v>
      </c>
      <c r="L2" s="213" t="s">
        <v>72</v>
      </c>
      <c r="M2" s="213" t="s">
        <v>10</v>
      </c>
      <c r="N2" s="213" t="s">
        <v>11</v>
      </c>
      <c r="O2" s="213" t="s">
        <v>12</v>
      </c>
      <c r="P2" s="209" t="s">
        <v>13</v>
      </c>
    </row>
    <row r="3" spans="1:16" ht="15" thickBot="1" x14ac:dyDescent="0.4">
      <c r="A3" s="219"/>
      <c r="B3" s="221"/>
      <c r="C3" s="212"/>
      <c r="D3" s="210"/>
      <c r="E3" s="210"/>
      <c r="F3" s="44" t="s">
        <v>14</v>
      </c>
      <c r="G3" s="45" t="s">
        <v>15</v>
      </c>
      <c r="H3" s="45" t="s">
        <v>16</v>
      </c>
      <c r="I3" s="46" t="s">
        <v>17</v>
      </c>
      <c r="J3" s="212"/>
      <c r="K3" s="214"/>
      <c r="L3" s="214"/>
      <c r="M3" s="214"/>
      <c r="N3" s="214"/>
      <c r="O3" s="214"/>
      <c r="P3" s="210"/>
    </row>
    <row r="4" spans="1:16" ht="15" thickBot="1" x14ac:dyDescent="0.4">
      <c r="A4" s="63" t="s">
        <v>73</v>
      </c>
      <c r="B4" s="64"/>
      <c r="C4" s="65"/>
      <c r="D4" s="66"/>
      <c r="E4" s="67"/>
      <c r="F4" s="68"/>
      <c r="G4" s="69"/>
      <c r="H4" s="69"/>
      <c r="I4" s="70"/>
      <c r="J4" s="67"/>
      <c r="K4" s="67"/>
      <c r="L4" s="67"/>
      <c r="M4" s="67"/>
      <c r="N4" s="67"/>
      <c r="O4" s="67"/>
      <c r="P4" s="66"/>
    </row>
    <row r="5" spans="1:16" x14ac:dyDescent="0.35">
      <c r="A5" s="15">
        <v>45055</v>
      </c>
      <c r="B5" s="16">
        <v>2</v>
      </c>
      <c r="C5" s="17" t="s">
        <v>19</v>
      </c>
      <c r="D5" s="18" t="s">
        <v>20</v>
      </c>
      <c r="E5" s="19" t="s">
        <v>21</v>
      </c>
      <c r="F5" s="20">
        <v>53</v>
      </c>
      <c r="G5" s="20">
        <v>65</v>
      </c>
      <c r="H5" s="20">
        <v>64</v>
      </c>
      <c r="I5" s="20">
        <v>64</v>
      </c>
      <c r="J5" s="21">
        <f>SUM(F5:I5)/4</f>
        <v>61.5</v>
      </c>
      <c r="K5" s="22">
        <f>(J5*2)*10000</f>
        <v>1230000</v>
      </c>
      <c r="L5" s="22">
        <f>K5*2</f>
        <v>2460000</v>
      </c>
      <c r="M5" s="23">
        <v>3000000</v>
      </c>
      <c r="N5" s="40">
        <f>(J5/(J5+J7))*100</f>
        <v>96.09375</v>
      </c>
      <c r="O5" s="24">
        <v>0</v>
      </c>
      <c r="P5" s="24">
        <f>O5</f>
        <v>0</v>
      </c>
    </row>
    <row r="6" spans="1:16" x14ac:dyDescent="0.35">
      <c r="A6" s="25"/>
      <c r="B6" s="26"/>
      <c r="C6" s="25"/>
      <c r="D6" s="25"/>
      <c r="E6" s="27" t="s">
        <v>22</v>
      </c>
      <c r="F6" s="28">
        <v>0</v>
      </c>
      <c r="G6" s="29">
        <v>0</v>
      </c>
      <c r="H6" s="29">
        <v>0</v>
      </c>
      <c r="I6" s="29">
        <v>0</v>
      </c>
      <c r="J6" s="30">
        <f>SUM(F6:I6)/4</f>
        <v>0</v>
      </c>
      <c r="K6" s="25"/>
      <c r="L6" s="25"/>
      <c r="M6" s="31"/>
      <c r="N6" s="41"/>
      <c r="O6" s="25"/>
      <c r="P6" s="25"/>
    </row>
    <row r="7" spans="1:16" ht="15" thickBot="1" x14ac:dyDescent="0.4">
      <c r="A7" s="32"/>
      <c r="B7" s="33"/>
      <c r="C7" s="32"/>
      <c r="D7" s="32"/>
      <c r="E7" s="34" t="s">
        <v>23</v>
      </c>
      <c r="F7" s="35">
        <v>0</v>
      </c>
      <c r="G7" s="36">
        <v>3</v>
      </c>
      <c r="H7" s="36">
        <v>4</v>
      </c>
      <c r="I7" s="36">
        <v>3</v>
      </c>
      <c r="J7" s="37">
        <f>SUM(F7:I7)/4</f>
        <v>2.5</v>
      </c>
      <c r="K7" s="32"/>
      <c r="L7" s="32"/>
      <c r="M7" s="38"/>
      <c r="N7" s="42"/>
      <c r="O7" s="32"/>
      <c r="P7" s="32"/>
    </row>
    <row r="8" spans="1:16" x14ac:dyDescent="0.35">
      <c r="A8" s="15">
        <f>A5+7</f>
        <v>45062</v>
      </c>
      <c r="B8" s="16">
        <f>B5+7</f>
        <v>9</v>
      </c>
      <c r="C8" s="17" t="str">
        <f>C5</f>
        <v>UM+15% FBS</v>
      </c>
      <c r="D8" s="18" t="str">
        <f>D5</f>
        <v>Collagenase</v>
      </c>
      <c r="E8" s="19" t="s">
        <v>21</v>
      </c>
      <c r="F8" s="20">
        <v>67</v>
      </c>
      <c r="G8" s="20">
        <v>69</v>
      </c>
      <c r="H8" s="20">
        <v>63</v>
      </c>
      <c r="I8" s="20">
        <v>74</v>
      </c>
      <c r="J8" s="21">
        <f t="shared" ref="J8:J13" si="0">SUM(F8:I8)/4</f>
        <v>68.25</v>
      </c>
      <c r="K8" s="22">
        <f>(J8*2)*10000</f>
        <v>1365000</v>
      </c>
      <c r="L8" s="22">
        <f>K8*2</f>
        <v>2730000</v>
      </c>
      <c r="M8" s="23">
        <f>L5</f>
        <v>2460000</v>
      </c>
      <c r="N8" s="40">
        <f>(J8/(J8+J10))*100</f>
        <v>96.808510638297875</v>
      </c>
      <c r="O8" s="24">
        <f>3.32*(LOG(L8)-LOG(M8))</f>
        <v>0.15015543259209216</v>
      </c>
      <c r="P8" s="126">
        <f t="shared" ref="P8" si="1">IF(O8&lt;0,P5,P5+O8)</f>
        <v>0.15015543259209216</v>
      </c>
    </row>
    <row r="9" spans="1:16" x14ac:dyDescent="0.35">
      <c r="A9" s="25"/>
      <c r="B9" s="26"/>
      <c r="C9" s="25"/>
      <c r="D9" s="25"/>
      <c r="E9" s="27" t="s">
        <v>22</v>
      </c>
      <c r="F9" s="28">
        <v>0</v>
      </c>
      <c r="G9" s="29">
        <v>0</v>
      </c>
      <c r="H9" s="29">
        <v>0</v>
      </c>
      <c r="I9" s="29">
        <v>0</v>
      </c>
      <c r="J9" s="30">
        <f t="shared" si="0"/>
        <v>0</v>
      </c>
      <c r="K9" s="25"/>
      <c r="L9" s="25"/>
      <c r="M9" s="31"/>
      <c r="N9" s="41"/>
      <c r="O9" s="25"/>
      <c r="P9" s="127"/>
    </row>
    <row r="10" spans="1:16" ht="15" thickBot="1" x14ac:dyDescent="0.4">
      <c r="A10" s="32"/>
      <c r="B10" s="33"/>
      <c r="C10" s="32"/>
      <c r="D10" s="32"/>
      <c r="E10" s="34" t="s">
        <v>23</v>
      </c>
      <c r="F10" s="35">
        <v>1</v>
      </c>
      <c r="G10" s="36">
        <v>1</v>
      </c>
      <c r="H10" s="36">
        <v>4</v>
      </c>
      <c r="I10" s="36">
        <v>3</v>
      </c>
      <c r="J10" s="37">
        <f t="shared" si="0"/>
        <v>2.25</v>
      </c>
      <c r="K10" s="32"/>
      <c r="L10" s="32"/>
      <c r="M10" s="38"/>
      <c r="N10" s="42"/>
      <c r="O10" s="32"/>
      <c r="P10" s="128"/>
    </row>
    <row r="11" spans="1:16" x14ac:dyDescent="0.35">
      <c r="A11" s="15">
        <f>A8+7</f>
        <v>45069</v>
      </c>
      <c r="B11" s="16">
        <f>B8+7</f>
        <v>16</v>
      </c>
      <c r="C11" s="17" t="str">
        <f>C8</f>
        <v>UM+15% FBS</v>
      </c>
      <c r="D11" s="18" t="str">
        <f>D8</f>
        <v>Collagenase</v>
      </c>
      <c r="E11" s="19" t="s">
        <v>21</v>
      </c>
      <c r="F11" s="20">
        <v>62</v>
      </c>
      <c r="G11" s="20">
        <v>73</v>
      </c>
      <c r="H11" s="20">
        <v>79</v>
      </c>
      <c r="I11" s="20">
        <v>64</v>
      </c>
      <c r="J11" s="21">
        <f t="shared" si="0"/>
        <v>69.5</v>
      </c>
      <c r="K11" s="22">
        <f>(J11*2)*10000</f>
        <v>1390000</v>
      </c>
      <c r="L11" s="22">
        <f>K11*2</f>
        <v>2780000</v>
      </c>
      <c r="M11" s="23">
        <f>L8</f>
        <v>2730000</v>
      </c>
      <c r="N11" s="40">
        <f>(J11/(J11+J13))*100</f>
        <v>96.527777777777786</v>
      </c>
      <c r="O11" s="24">
        <f>3.32*(LOG(L11)-LOG(M11))</f>
        <v>2.6168734272701569E-2</v>
      </c>
      <c r="P11" s="126">
        <f t="shared" ref="P11" si="2">IF(O11&lt;0,P8,P8+O11)</f>
        <v>0.17632416686479374</v>
      </c>
    </row>
    <row r="12" spans="1:16" x14ac:dyDescent="0.35">
      <c r="A12" s="25"/>
      <c r="B12" s="26"/>
      <c r="C12" s="25"/>
      <c r="D12" s="25"/>
      <c r="E12" s="27" t="s">
        <v>22</v>
      </c>
      <c r="F12" s="28">
        <v>0</v>
      </c>
      <c r="G12" s="29">
        <v>0</v>
      </c>
      <c r="H12" s="29">
        <v>0</v>
      </c>
      <c r="I12" s="29">
        <v>0</v>
      </c>
      <c r="J12" s="30">
        <f t="shared" si="0"/>
        <v>0</v>
      </c>
      <c r="K12" s="25"/>
      <c r="L12" s="25"/>
      <c r="M12" s="31"/>
      <c r="N12" s="41"/>
      <c r="O12" s="25"/>
      <c r="P12" s="127"/>
    </row>
    <row r="13" spans="1:16" ht="15" thickBot="1" x14ac:dyDescent="0.4">
      <c r="A13" s="32"/>
      <c r="B13" s="33"/>
      <c r="C13" s="32"/>
      <c r="D13" s="32"/>
      <c r="E13" s="34" t="s">
        <v>23</v>
      </c>
      <c r="F13" s="35">
        <v>4</v>
      </c>
      <c r="G13" s="36">
        <v>3</v>
      </c>
      <c r="H13" s="36">
        <v>2</v>
      </c>
      <c r="I13" s="36">
        <v>1</v>
      </c>
      <c r="J13" s="37">
        <f t="shared" si="0"/>
        <v>2.5</v>
      </c>
      <c r="K13" s="32"/>
      <c r="L13" s="32"/>
      <c r="M13" s="38"/>
      <c r="N13" s="42"/>
      <c r="O13" s="32"/>
      <c r="P13" s="128"/>
    </row>
    <row r="14" spans="1:16" x14ac:dyDescent="0.35">
      <c r="A14" s="15">
        <f>A11+7</f>
        <v>45076</v>
      </c>
      <c r="B14" s="16">
        <f>B11+7</f>
        <v>23</v>
      </c>
      <c r="C14" s="17" t="str">
        <f>C11</f>
        <v>UM+15% FBS</v>
      </c>
      <c r="D14" s="18" t="str">
        <f>D11</f>
        <v>Collagenase</v>
      </c>
      <c r="E14" s="19" t="s">
        <v>21</v>
      </c>
      <c r="F14" s="20">
        <v>77</v>
      </c>
      <c r="G14" s="20">
        <v>73</v>
      </c>
      <c r="H14" s="20">
        <v>71</v>
      </c>
      <c r="I14" s="20">
        <v>76</v>
      </c>
      <c r="J14" s="21">
        <f t="shared" ref="J14:J31" si="3">SUM(F14:I14)/4</f>
        <v>74.25</v>
      </c>
      <c r="K14" s="22">
        <f>(J14*2)*10000</f>
        <v>1485000</v>
      </c>
      <c r="L14" s="22">
        <f>K14*2</f>
        <v>2970000</v>
      </c>
      <c r="M14" s="23">
        <f>L11</f>
        <v>2780000</v>
      </c>
      <c r="N14" s="40">
        <f>(J14/(J14+J16))*100</f>
        <v>94.585987261146499</v>
      </c>
      <c r="O14" s="24">
        <f>3.32*(LOG(L14)-LOG(M14))</f>
        <v>9.5322689285131712E-2</v>
      </c>
      <c r="P14" s="126">
        <f t="shared" ref="P14" si="4">IF(O14&lt;0,P11,P11+O14)</f>
        <v>0.27164685614992545</v>
      </c>
    </row>
    <row r="15" spans="1:16" x14ac:dyDescent="0.35">
      <c r="A15" s="25"/>
      <c r="B15" s="26"/>
      <c r="C15" s="25"/>
      <c r="D15" s="25"/>
      <c r="E15" s="27" t="s">
        <v>22</v>
      </c>
      <c r="F15" s="28">
        <v>0</v>
      </c>
      <c r="G15" s="29">
        <v>0</v>
      </c>
      <c r="H15" s="29">
        <v>0</v>
      </c>
      <c r="I15" s="29">
        <v>0</v>
      </c>
      <c r="J15" s="30">
        <f t="shared" si="3"/>
        <v>0</v>
      </c>
      <c r="K15" s="25"/>
      <c r="L15" s="25"/>
      <c r="M15" s="31"/>
      <c r="N15" s="41"/>
      <c r="O15" s="25"/>
      <c r="P15" s="127"/>
    </row>
    <row r="16" spans="1:16" ht="15" thickBot="1" x14ac:dyDescent="0.4">
      <c r="A16" s="32"/>
      <c r="B16" s="33"/>
      <c r="C16" s="32"/>
      <c r="D16" s="32"/>
      <c r="E16" s="34" t="s">
        <v>23</v>
      </c>
      <c r="F16" s="35">
        <v>4</v>
      </c>
      <c r="G16" s="36">
        <v>5</v>
      </c>
      <c r="H16" s="36">
        <v>3</v>
      </c>
      <c r="I16" s="36">
        <v>5</v>
      </c>
      <c r="J16" s="37">
        <f t="shared" si="3"/>
        <v>4.25</v>
      </c>
      <c r="K16" s="32"/>
      <c r="L16" s="32"/>
      <c r="M16" s="38"/>
      <c r="N16" s="42"/>
      <c r="O16" s="32"/>
      <c r="P16" s="128"/>
    </row>
    <row r="17" spans="1:16" x14ac:dyDescent="0.35">
      <c r="A17" s="15">
        <f>A14+7</f>
        <v>45083</v>
      </c>
      <c r="B17" s="16">
        <f>B14+7</f>
        <v>30</v>
      </c>
      <c r="C17" s="17" t="str">
        <f>C14</f>
        <v>UM+15% FBS</v>
      </c>
      <c r="D17" s="18" t="str">
        <f>D14</f>
        <v>Collagenase</v>
      </c>
      <c r="E17" s="19" t="s">
        <v>21</v>
      </c>
      <c r="F17" s="20">
        <v>18</v>
      </c>
      <c r="G17" s="20">
        <v>36</v>
      </c>
      <c r="H17" s="20">
        <v>30</v>
      </c>
      <c r="I17" s="20">
        <v>29</v>
      </c>
      <c r="J17" s="21">
        <f t="shared" si="3"/>
        <v>28.25</v>
      </c>
      <c r="K17" s="22">
        <f>(J17*2)*10000</f>
        <v>565000</v>
      </c>
      <c r="L17" s="22">
        <f>K17*2</f>
        <v>1130000</v>
      </c>
      <c r="M17" s="23">
        <f>L14</f>
        <v>2970000</v>
      </c>
      <c r="N17" s="40">
        <f>(J17/(J17+J19))*100</f>
        <v>95.762711864406782</v>
      </c>
      <c r="O17" s="24">
        <v>0</v>
      </c>
      <c r="P17" s="126">
        <f t="shared" ref="P17" si="5">IF(O17&lt;0,P14,P14+O17)</f>
        <v>0.27164685614992545</v>
      </c>
    </row>
    <row r="18" spans="1:16" x14ac:dyDescent="0.35">
      <c r="A18" s="25"/>
      <c r="B18" s="26"/>
      <c r="C18" s="25"/>
      <c r="D18" s="25"/>
      <c r="E18" s="27" t="s">
        <v>22</v>
      </c>
      <c r="F18" s="28">
        <v>0</v>
      </c>
      <c r="G18" s="29">
        <v>0</v>
      </c>
      <c r="H18" s="29">
        <v>0</v>
      </c>
      <c r="I18" s="29">
        <v>0</v>
      </c>
      <c r="J18" s="30">
        <f t="shared" si="3"/>
        <v>0</v>
      </c>
      <c r="K18" s="25"/>
      <c r="L18" s="25"/>
      <c r="M18" s="31"/>
      <c r="N18" s="41"/>
      <c r="O18" s="25"/>
      <c r="P18" s="127"/>
    </row>
    <row r="19" spans="1:16" ht="15" thickBot="1" x14ac:dyDescent="0.4">
      <c r="A19" s="32"/>
      <c r="B19" s="33"/>
      <c r="C19" s="32"/>
      <c r="D19" s="32"/>
      <c r="E19" s="34" t="s">
        <v>23</v>
      </c>
      <c r="F19" s="35">
        <v>1</v>
      </c>
      <c r="G19" s="36">
        <v>1</v>
      </c>
      <c r="H19" s="36">
        <v>2</v>
      </c>
      <c r="I19" s="36">
        <v>1</v>
      </c>
      <c r="J19" s="37">
        <f t="shared" si="3"/>
        <v>1.25</v>
      </c>
      <c r="K19" s="32"/>
      <c r="L19" s="32"/>
      <c r="M19" s="38"/>
      <c r="N19" s="42"/>
      <c r="O19" s="32"/>
      <c r="P19" s="128"/>
    </row>
    <row r="20" spans="1:16" x14ac:dyDescent="0.35">
      <c r="A20" s="15">
        <f>A17+7</f>
        <v>45090</v>
      </c>
      <c r="B20" s="16">
        <f>B17+7</f>
        <v>37</v>
      </c>
      <c r="C20" s="17" t="str">
        <f>C17</f>
        <v>UM+15% FBS</v>
      </c>
      <c r="D20" s="18" t="str">
        <f>D17</f>
        <v>Collagenase</v>
      </c>
      <c r="E20" s="19" t="s">
        <v>21</v>
      </c>
      <c r="F20" s="20">
        <v>28</v>
      </c>
      <c r="G20" s="20">
        <v>37</v>
      </c>
      <c r="H20" s="20">
        <v>30</v>
      </c>
      <c r="I20" s="20">
        <v>29</v>
      </c>
      <c r="J20" s="21">
        <f t="shared" si="3"/>
        <v>31</v>
      </c>
      <c r="K20" s="22">
        <f>(J20*2)*10000</f>
        <v>620000</v>
      </c>
      <c r="L20" s="22">
        <f>K20*2</f>
        <v>1240000</v>
      </c>
      <c r="M20" s="23">
        <f>L17</f>
        <v>1130000</v>
      </c>
      <c r="N20" s="40">
        <f>(J20/(J20+J22))*100</f>
        <v>93.233082706766908</v>
      </c>
      <c r="O20" s="24">
        <f>3.32*(LOG(L20)-LOG(M20))</f>
        <v>0.13393956237366497</v>
      </c>
      <c r="P20" s="126">
        <f t="shared" ref="P20" si="6">IF(O20&lt;0,P17,P17+O20)</f>
        <v>0.40558641852359045</v>
      </c>
    </row>
    <row r="21" spans="1:16" x14ac:dyDescent="0.35">
      <c r="A21" s="25"/>
      <c r="B21" s="26"/>
      <c r="C21" s="25"/>
      <c r="D21" s="25"/>
      <c r="E21" s="27" t="s">
        <v>22</v>
      </c>
      <c r="F21" s="28">
        <v>0</v>
      </c>
      <c r="G21" s="29">
        <v>0</v>
      </c>
      <c r="H21" s="29">
        <v>0</v>
      </c>
      <c r="I21" s="29">
        <v>0</v>
      </c>
      <c r="J21" s="30">
        <f t="shared" si="3"/>
        <v>0</v>
      </c>
      <c r="K21" s="25"/>
      <c r="L21" s="25"/>
      <c r="M21" s="31"/>
      <c r="N21" s="41"/>
      <c r="O21" s="25"/>
      <c r="P21" s="127"/>
    </row>
    <row r="22" spans="1:16" ht="15" thickBot="1" x14ac:dyDescent="0.4">
      <c r="A22" s="32"/>
      <c r="B22" s="33"/>
      <c r="C22" s="32"/>
      <c r="D22" s="32"/>
      <c r="E22" s="34" t="s">
        <v>23</v>
      </c>
      <c r="F22" s="35">
        <v>2</v>
      </c>
      <c r="G22" s="36">
        <v>4</v>
      </c>
      <c r="H22" s="36">
        <v>1</v>
      </c>
      <c r="I22" s="36">
        <v>2</v>
      </c>
      <c r="J22" s="37">
        <f t="shared" si="3"/>
        <v>2.25</v>
      </c>
      <c r="K22" s="32"/>
      <c r="L22" s="32"/>
      <c r="M22" s="38"/>
      <c r="N22" s="42"/>
      <c r="O22" s="32"/>
      <c r="P22" s="128"/>
    </row>
    <row r="23" spans="1:16" x14ac:dyDescent="0.35">
      <c r="A23" s="15">
        <f>A20+7</f>
        <v>45097</v>
      </c>
      <c r="B23" s="16">
        <f>B20+7</f>
        <v>44</v>
      </c>
      <c r="C23" s="17" t="str">
        <f>C20</f>
        <v>UM+15% FBS</v>
      </c>
      <c r="D23" s="18" t="str">
        <f>D20</f>
        <v>Collagenase</v>
      </c>
      <c r="E23" s="19" t="s">
        <v>21</v>
      </c>
      <c r="F23" s="20">
        <v>22</v>
      </c>
      <c r="G23" s="20">
        <v>20</v>
      </c>
      <c r="H23" s="20">
        <v>28</v>
      </c>
      <c r="I23" s="20">
        <v>23</v>
      </c>
      <c r="J23" s="21">
        <f t="shared" si="3"/>
        <v>23.25</v>
      </c>
      <c r="K23" s="22">
        <f>(J23*2)*10000</f>
        <v>465000</v>
      </c>
      <c r="L23" s="22">
        <f>K23*2</f>
        <v>930000</v>
      </c>
      <c r="M23" s="23">
        <f>L20</f>
        <v>1240000</v>
      </c>
      <c r="N23" s="40">
        <f>(J23/(J23+J25))*100</f>
        <v>95.876288659793815</v>
      </c>
      <c r="O23" s="24">
        <v>0</v>
      </c>
      <c r="P23" s="126">
        <f t="shared" ref="P23" si="7">IF(O23&lt;0,P20,P20+O23)</f>
        <v>0.40558641852359045</v>
      </c>
    </row>
    <row r="24" spans="1:16" x14ac:dyDescent="0.35">
      <c r="A24" s="25"/>
      <c r="B24" s="26"/>
      <c r="C24" s="25"/>
      <c r="D24" s="25"/>
      <c r="E24" s="27" t="s">
        <v>22</v>
      </c>
      <c r="F24" s="28">
        <v>0</v>
      </c>
      <c r="G24" s="29">
        <v>0</v>
      </c>
      <c r="H24" s="29">
        <v>0</v>
      </c>
      <c r="I24" s="29">
        <v>0</v>
      </c>
      <c r="J24" s="30">
        <f t="shared" si="3"/>
        <v>0</v>
      </c>
      <c r="K24" s="25"/>
      <c r="L24" s="25"/>
      <c r="M24" s="31"/>
      <c r="N24" s="41"/>
      <c r="O24" s="25"/>
      <c r="P24" s="127"/>
    </row>
    <row r="25" spans="1:16" ht="15" thickBot="1" x14ac:dyDescent="0.4">
      <c r="A25" s="32"/>
      <c r="B25" s="33"/>
      <c r="C25" s="32"/>
      <c r="D25" s="32"/>
      <c r="E25" s="34" t="s">
        <v>23</v>
      </c>
      <c r="F25" s="35">
        <v>1</v>
      </c>
      <c r="G25" s="36">
        <v>1</v>
      </c>
      <c r="H25" s="36">
        <v>2</v>
      </c>
      <c r="I25" s="36">
        <v>0</v>
      </c>
      <c r="J25" s="37">
        <f t="shared" si="3"/>
        <v>1</v>
      </c>
      <c r="K25" s="32"/>
      <c r="L25" s="32"/>
      <c r="M25" s="38"/>
      <c r="N25" s="42"/>
      <c r="O25" s="32"/>
      <c r="P25" s="128"/>
    </row>
    <row r="26" spans="1:16" x14ac:dyDescent="0.35">
      <c r="A26" s="15">
        <f>A23+7</f>
        <v>45104</v>
      </c>
      <c r="B26" s="16">
        <f>B23+7</f>
        <v>51</v>
      </c>
      <c r="C26" s="17" t="str">
        <f>C23</f>
        <v>UM+15% FBS</v>
      </c>
      <c r="D26" s="18" t="str">
        <f>D23</f>
        <v>Collagenase</v>
      </c>
      <c r="E26" s="19" t="s">
        <v>21</v>
      </c>
      <c r="F26" s="20">
        <v>20</v>
      </c>
      <c r="G26" s="20">
        <v>17</v>
      </c>
      <c r="H26" s="20">
        <v>23</v>
      </c>
      <c r="I26" s="20">
        <v>19</v>
      </c>
      <c r="J26" s="21">
        <f t="shared" si="3"/>
        <v>19.75</v>
      </c>
      <c r="K26" s="22">
        <f>(J26*2)*10000</f>
        <v>395000</v>
      </c>
      <c r="L26" s="22">
        <f>K26*2</f>
        <v>790000</v>
      </c>
      <c r="M26" s="23">
        <f>L23</f>
        <v>930000</v>
      </c>
      <c r="N26" s="40">
        <f>(J26/(J26+J28))*100</f>
        <v>95.180722891566262</v>
      </c>
      <c r="O26" s="24">
        <v>0</v>
      </c>
      <c r="P26" s="126">
        <f t="shared" ref="P26" si="8">IF(O26&lt;0,P23,P23+O26)</f>
        <v>0.40558641852359045</v>
      </c>
    </row>
    <row r="27" spans="1:16" x14ac:dyDescent="0.35">
      <c r="A27" s="25"/>
      <c r="B27" s="26"/>
      <c r="C27" s="25"/>
      <c r="D27" s="25"/>
      <c r="E27" s="27" t="s">
        <v>22</v>
      </c>
      <c r="F27" s="28">
        <v>0</v>
      </c>
      <c r="G27" s="29">
        <v>0</v>
      </c>
      <c r="H27" s="29">
        <v>0</v>
      </c>
      <c r="I27" s="29">
        <v>0</v>
      </c>
      <c r="J27" s="30">
        <f t="shared" si="3"/>
        <v>0</v>
      </c>
      <c r="K27" s="25"/>
      <c r="L27" s="25"/>
      <c r="M27" s="31"/>
      <c r="N27" s="41"/>
      <c r="O27" s="25"/>
      <c r="P27" s="127"/>
    </row>
    <row r="28" spans="1:16" ht="15" thickBot="1" x14ac:dyDescent="0.4">
      <c r="A28" s="32"/>
      <c r="B28" s="33"/>
      <c r="C28" s="32"/>
      <c r="D28" s="32"/>
      <c r="E28" s="34" t="s">
        <v>23</v>
      </c>
      <c r="F28" s="35">
        <v>1</v>
      </c>
      <c r="G28" s="36">
        <v>0</v>
      </c>
      <c r="H28" s="36">
        <v>1</v>
      </c>
      <c r="I28" s="36">
        <v>2</v>
      </c>
      <c r="J28" s="37">
        <f t="shared" si="3"/>
        <v>1</v>
      </c>
      <c r="K28" s="32"/>
      <c r="L28" s="32"/>
      <c r="M28" s="38"/>
      <c r="N28" s="42"/>
      <c r="O28" s="32"/>
      <c r="P28" s="128"/>
    </row>
    <row r="29" spans="1:16" x14ac:dyDescent="0.35">
      <c r="A29" s="15">
        <f>A26+7</f>
        <v>45111</v>
      </c>
      <c r="B29" s="16">
        <f>B26+7</f>
        <v>58</v>
      </c>
      <c r="C29" s="17" t="str">
        <f>C26</f>
        <v>UM+15% FBS</v>
      </c>
      <c r="D29" s="18" t="str">
        <f>D26</f>
        <v>Collagenase</v>
      </c>
      <c r="E29" s="19" t="s">
        <v>21</v>
      </c>
      <c r="F29" s="20">
        <v>25</v>
      </c>
      <c r="G29" s="20">
        <v>29</v>
      </c>
      <c r="H29" s="20">
        <v>23</v>
      </c>
      <c r="I29" s="20">
        <v>30</v>
      </c>
      <c r="J29" s="21">
        <f t="shared" si="3"/>
        <v>26.75</v>
      </c>
      <c r="K29" s="22">
        <f>(J29*2)*10000</f>
        <v>535000</v>
      </c>
      <c r="L29" s="22">
        <f>K29*2</f>
        <v>1070000</v>
      </c>
      <c r="M29" s="23">
        <f>L26</f>
        <v>790000</v>
      </c>
      <c r="N29" s="40">
        <f>(J29/(J29+J31))*100</f>
        <v>95.535714285714292</v>
      </c>
      <c r="O29" s="24">
        <f>3.32*(LOG(L29)-LOG(M29))</f>
        <v>0.43743219883062939</v>
      </c>
      <c r="P29" s="126">
        <f t="shared" ref="P29" si="9">IF(O29&lt;0,P26,P26+O29)</f>
        <v>0.84301861735421979</v>
      </c>
    </row>
    <row r="30" spans="1:16" x14ac:dyDescent="0.35">
      <c r="A30" s="25"/>
      <c r="B30" s="26"/>
      <c r="C30" s="25"/>
      <c r="D30" s="25"/>
      <c r="E30" s="27" t="s">
        <v>22</v>
      </c>
      <c r="F30" s="28">
        <v>0</v>
      </c>
      <c r="G30" s="29">
        <v>0</v>
      </c>
      <c r="H30" s="29">
        <v>0</v>
      </c>
      <c r="I30" s="29">
        <v>0</v>
      </c>
      <c r="J30" s="30">
        <f t="shared" si="3"/>
        <v>0</v>
      </c>
      <c r="K30" s="25"/>
      <c r="L30" s="25"/>
      <c r="M30" s="31"/>
      <c r="N30" s="41"/>
      <c r="O30" s="25"/>
      <c r="P30" s="127"/>
    </row>
    <row r="31" spans="1:16" ht="15" thickBot="1" x14ac:dyDescent="0.4">
      <c r="A31" s="32"/>
      <c r="B31" s="33"/>
      <c r="C31" s="32"/>
      <c r="D31" s="32"/>
      <c r="E31" s="34" t="s">
        <v>23</v>
      </c>
      <c r="F31" s="35">
        <v>0</v>
      </c>
      <c r="G31" s="36">
        <v>2</v>
      </c>
      <c r="H31" s="36">
        <v>2</v>
      </c>
      <c r="I31" s="36">
        <v>1</v>
      </c>
      <c r="J31" s="37">
        <f t="shared" si="3"/>
        <v>1.25</v>
      </c>
      <c r="K31" s="32"/>
      <c r="L31" s="32"/>
      <c r="M31" s="38"/>
      <c r="N31" s="42"/>
      <c r="O31" s="32"/>
      <c r="P31" s="128"/>
    </row>
    <row r="32" spans="1:16" x14ac:dyDescent="0.35">
      <c r="A32" s="15">
        <f>A29+7</f>
        <v>45118</v>
      </c>
      <c r="B32" s="16">
        <f>B29+7</f>
        <v>65</v>
      </c>
      <c r="C32" s="17" t="str">
        <f>C29</f>
        <v>UM+15% FBS</v>
      </c>
      <c r="D32" s="18" t="str">
        <f>D29</f>
        <v>Collagenase</v>
      </c>
      <c r="E32" s="19" t="s">
        <v>21</v>
      </c>
      <c r="F32" s="20">
        <v>40</v>
      </c>
      <c r="G32" s="20">
        <v>32</v>
      </c>
      <c r="H32" s="20">
        <v>36</v>
      </c>
      <c r="I32" s="20">
        <v>35</v>
      </c>
      <c r="J32" s="21">
        <f>SUM(F32:I32)/4</f>
        <v>35.75</v>
      </c>
      <c r="K32" s="22">
        <f>(J32*2)*10000</f>
        <v>715000</v>
      </c>
      <c r="L32" s="22">
        <f>K32*2</f>
        <v>1430000</v>
      </c>
      <c r="M32" s="23">
        <f>L29</f>
        <v>1070000</v>
      </c>
      <c r="N32" s="40">
        <f>(J32/(J32+J34))*100</f>
        <v>94.078947368421055</v>
      </c>
      <c r="O32" s="24">
        <f>3.32*(LOG(L32)-LOG(M32))</f>
        <v>0.4181615024691076</v>
      </c>
      <c r="P32" s="126">
        <f t="shared" ref="P32" si="10">IF(O32&lt;0,P29,P29+O32)</f>
        <v>1.2611801198233275</v>
      </c>
    </row>
    <row r="33" spans="1:17" x14ac:dyDescent="0.35">
      <c r="A33" s="25"/>
      <c r="B33" s="26"/>
      <c r="C33" s="25"/>
      <c r="D33" s="25"/>
      <c r="E33" s="27" t="s">
        <v>22</v>
      </c>
      <c r="F33" s="28">
        <v>0</v>
      </c>
      <c r="G33" s="29">
        <v>0</v>
      </c>
      <c r="H33" s="29">
        <v>0</v>
      </c>
      <c r="I33" s="29">
        <v>0</v>
      </c>
      <c r="J33" s="30">
        <f>SUM(F33:I33)/4</f>
        <v>0</v>
      </c>
      <c r="K33" s="25"/>
      <c r="L33" s="25"/>
      <c r="M33" s="31"/>
      <c r="N33" s="41"/>
      <c r="O33" s="25"/>
      <c r="P33" s="127"/>
    </row>
    <row r="34" spans="1:17" ht="15" thickBot="1" x14ac:dyDescent="0.4">
      <c r="A34" s="32"/>
      <c r="B34" s="33"/>
      <c r="C34" s="32"/>
      <c r="D34" s="32"/>
      <c r="E34" s="34" t="s">
        <v>23</v>
      </c>
      <c r="F34" s="35">
        <v>2</v>
      </c>
      <c r="G34" s="36">
        <v>3</v>
      </c>
      <c r="H34" s="36">
        <v>3</v>
      </c>
      <c r="I34" s="36">
        <v>1</v>
      </c>
      <c r="J34" s="37">
        <f>SUM(F34:I34)/4</f>
        <v>2.25</v>
      </c>
      <c r="K34" s="32"/>
      <c r="L34" s="32"/>
      <c r="M34" s="38"/>
      <c r="N34" s="42"/>
      <c r="O34" s="32"/>
      <c r="P34" s="128"/>
    </row>
    <row r="35" spans="1:17" x14ac:dyDescent="0.35">
      <c r="A35" s="15">
        <f>A32+7</f>
        <v>45125</v>
      </c>
      <c r="B35" s="16">
        <f>B32+7</f>
        <v>72</v>
      </c>
      <c r="C35" s="17" t="str">
        <f>C32</f>
        <v>UM+15% FBS</v>
      </c>
      <c r="D35" s="18" t="str">
        <f>D32</f>
        <v>Collagenase</v>
      </c>
      <c r="E35" s="19" t="s">
        <v>21</v>
      </c>
      <c r="F35" s="20">
        <v>15</v>
      </c>
      <c r="G35" s="20">
        <v>21</v>
      </c>
      <c r="H35" s="20">
        <v>17</v>
      </c>
      <c r="I35" s="20">
        <v>19</v>
      </c>
      <c r="J35" s="21">
        <f t="shared" ref="J35:J40" si="11">SUM(F35:I35)/4</f>
        <v>18</v>
      </c>
      <c r="K35" s="22">
        <f>(J35*2)*10000</f>
        <v>360000</v>
      </c>
      <c r="L35" s="22">
        <f>K35*2</f>
        <v>720000</v>
      </c>
      <c r="M35" s="23">
        <f>L32</f>
        <v>1430000</v>
      </c>
      <c r="N35" s="40">
        <f>(J35/(J35+J37))*100</f>
        <v>92.307692307692307</v>
      </c>
      <c r="O35" s="24">
        <v>0</v>
      </c>
      <c r="P35" s="126">
        <f t="shared" ref="P35" si="12">IF(O35&lt;0,P32,P32+O35)</f>
        <v>1.2611801198233275</v>
      </c>
    </row>
    <row r="36" spans="1:17" x14ac:dyDescent="0.35">
      <c r="A36" s="25"/>
      <c r="B36" s="26"/>
      <c r="C36" s="25"/>
      <c r="D36" s="25"/>
      <c r="E36" s="27" t="s">
        <v>22</v>
      </c>
      <c r="F36" s="28">
        <v>0</v>
      </c>
      <c r="G36" s="29">
        <v>0</v>
      </c>
      <c r="H36" s="29">
        <v>0</v>
      </c>
      <c r="I36" s="29">
        <v>0</v>
      </c>
      <c r="J36" s="30">
        <f t="shared" si="11"/>
        <v>0</v>
      </c>
      <c r="K36" s="25"/>
      <c r="L36" s="25"/>
      <c r="M36" s="31"/>
      <c r="N36" s="41"/>
      <c r="O36" s="25"/>
      <c r="P36" s="127"/>
    </row>
    <row r="37" spans="1:17" ht="15" thickBot="1" x14ac:dyDescent="0.4">
      <c r="A37" s="32"/>
      <c r="B37" s="33"/>
      <c r="C37" s="32"/>
      <c r="D37" s="32"/>
      <c r="E37" s="34" t="s">
        <v>23</v>
      </c>
      <c r="F37" s="35">
        <v>2</v>
      </c>
      <c r="G37" s="36">
        <v>1</v>
      </c>
      <c r="H37" s="36">
        <v>1</v>
      </c>
      <c r="I37" s="36">
        <v>2</v>
      </c>
      <c r="J37" s="37">
        <f t="shared" si="11"/>
        <v>1.5</v>
      </c>
      <c r="K37" s="32"/>
      <c r="L37" s="32"/>
      <c r="M37" s="38"/>
      <c r="N37" s="42"/>
      <c r="O37" s="32"/>
      <c r="P37" s="128"/>
    </row>
    <row r="38" spans="1:17" x14ac:dyDescent="0.35">
      <c r="A38" s="15">
        <f>A35+7</f>
        <v>45132</v>
      </c>
      <c r="B38" s="16">
        <f>B35+7</f>
        <v>79</v>
      </c>
      <c r="C38" s="17" t="str">
        <f>C35</f>
        <v>UM+15% FBS</v>
      </c>
      <c r="D38" s="18" t="str">
        <f>D35</f>
        <v>Collagenase</v>
      </c>
      <c r="E38" s="19" t="s">
        <v>21</v>
      </c>
      <c r="F38" s="20">
        <v>14</v>
      </c>
      <c r="G38" s="20">
        <v>11</v>
      </c>
      <c r="H38" s="20">
        <v>14</v>
      </c>
      <c r="I38" s="20">
        <v>20</v>
      </c>
      <c r="J38" s="21">
        <f t="shared" si="11"/>
        <v>14.75</v>
      </c>
      <c r="K38" s="22">
        <f>(J38*2)*10000</f>
        <v>295000</v>
      </c>
      <c r="L38" s="22">
        <f>K38*2</f>
        <v>590000</v>
      </c>
      <c r="M38" s="23">
        <f>L35</f>
        <v>720000</v>
      </c>
      <c r="N38" s="40">
        <f>(J38/(J38+J40))*100</f>
        <v>90.769230769230774</v>
      </c>
      <c r="O38" s="24">
        <v>0</v>
      </c>
      <c r="P38" s="126">
        <f t="shared" ref="P38" si="13">IF(O38&lt;0,P35,P35+O38)</f>
        <v>1.2611801198233275</v>
      </c>
      <c r="Q38" s="10" t="s">
        <v>74</v>
      </c>
    </row>
    <row r="39" spans="1:17" x14ac:dyDescent="0.35">
      <c r="A39" s="25"/>
      <c r="B39" s="26"/>
      <c r="C39" s="25"/>
      <c r="D39" s="25"/>
      <c r="E39" s="27" t="s">
        <v>22</v>
      </c>
      <c r="F39" s="28">
        <v>0</v>
      </c>
      <c r="G39" s="29">
        <v>0</v>
      </c>
      <c r="H39" s="29">
        <v>0</v>
      </c>
      <c r="I39" s="29">
        <v>0</v>
      </c>
      <c r="J39" s="30">
        <f t="shared" si="11"/>
        <v>0</v>
      </c>
      <c r="K39" s="25"/>
      <c r="L39" s="25"/>
      <c r="M39" s="31"/>
      <c r="N39" s="41"/>
      <c r="O39" s="25"/>
      <c r="P39" s="25"/>
    </row>
    <row r="40" spans="1:17" ht="15" thickBot="1" x14ac:dyDescent="0.4">
      <c r="A40" s="32"/>
      <c r="B40" s="33"/>
      <c r="C40" s="32"/>
      <c r="D40" s="32"/>
      <c r="E40" s="34" t="s">
        <v>23</v>
      </c>
      <c r="F40" s="35">
        <v>1</v>
      </c>
      <c r="G40" s="36">
        <v>1</v>
      </c>
      <c r="H40" s="36">
        <v>2</v>
      </c>
      <c r="I40" s="36">
        <v>2</v>
      </c>
      <c r="J40" s="37">
        <f t="shared" si="11"/>
        <v>1.5</v>
      </c>
      <c r="K40" s="32"/>
      <c r="L40" s="32"/>
      <c r="M40" s="38"/>
      <c r="N40" s="42"/>
      <c r="O40" s="32"/>
      <c r="P40" s="32"/>
    </row>
    <row r="41" spans="1:17" ht="15" thickBot="1" x14ac:dyDescent="0.4">
      <c r="A41" s="63" t="s">
        <v>75</v>
      </c>
      <c r="B41" s="64"/>
      <c r="C41" s="65"/>
      <c r="D41" s="66"/>
      <c r="E41" s="67"/>
      <c r="F41" s="68"/>
      <c r="G41" s="69"/>
      <c r="H41" s="69"/>
      <c r="I41" s="70"/>
      <c r="J41" s="67"/>
      <c r="K41" s="67"/>
      <c r="L41" s="67"/>
      <c r="M41" s="67"/>
      <c r="N41" s="67"/>
      <c r="O41" s="67"/>
      <c r="P41" s="66"/>
    </row>
    <row r="42" spans="1:17" x14ac:dyDescent="0.35">
      <c r="A42" s="98" t="s">
        <v>29</v>
      </c>
      <c r="B42" s="49">
        <v>0</v>
      </c>
      <c r="C42" s="17" t="s">
        <v>19</v>
      </c>
      <c r="D42" s="18" t="s">
        <v>20</v>
      </c>
      <c r="E42" s="99" t="s">
        <v>30</v>
      </c>
      <c r="F42" s="20">
        <v>231</v>
      </c>
      <c r="G42" s="20">
        <v>268</v>
      </c>
      <c r="H42" s="20">
        <v>304</v>
      </c>
      <c r="I42" s="20">
        <v>212</v>
      </c>
      <c r="J42" s="21">
        <f>AVERAGE(F42:I42)</f>
        <v>253.75</v>
      </c>
      <c r="K42" s="118">
        <f>J42*10000*2</f>
        <v>5075000</v>
      </c>
      <c r="L42" s="22">
        <f>K42*1</f>
        <v>5075000</v>
      </c>
      <c r="M42" s="23"/>
      <c r="N42" s="129">
        <f>(J42/(J42+J43))*100</f>
        <v>87.199312714776639</v>
      </c>
      <c r="O42" s="24" t="e">
        <f>3.32*(LOG(L42)-LOG(M42))</f>
        <v>#NUM!</v>
      </c>
      <c r="P42" s="24">
        <v>0</v>
      </c>
    </row>
    <row r="43" spans="1:17" x14ac:dyDescent="0.35">
      <c r="A43" s="25"/>
      <c r="B43" s="25"/>
      <c r="C43" s="25"/>
      <c r="D43" s="25" t="s">
        <v>31</v>
      </c>
      <c r="E43" s="102" t="s">
        <v>23</v>
      </c>
      <c r="F43" s="28">
        <v>45</v>
      </c>
      <c r="G43" s="29">
        <v>42</v>
      </c>
      <c r="H43" s="29">
        <v>24</v>
      </c>
      <c r="I43" s="29">
        <v>38</v>
      </c>
      <c r="J43" s="21">
        <f t="shared" ref="J43:J62" si="14">AVERAGE(F43:I43)</f>
        <v>37.25</v>
      </c>
      <c r="K43" s="119"/>
      <c r="L43" s="25"/>
      <c r="M43" s="31"/>
      <c r="N43" s="102"/>
      <c r="O43" s="25"/>
      <c r="P43" s="25"/>
    </row>
    <row r="44" spans="1:17" ht="15" thickBot="1" x14ac:dyDescent="0.4">
      <c r="A44" s="32"/>
      <c r="B44" s="32"/>
      <c r="C44" s="32"/>
      <c r="D44" s="32"/>
      <c r="E44" s="104" t="s">
        <v>22</v>
      </c>
      <c r="F44" s="35">
        <v>0</v>
      </c>
      <c r="G44" s="36">
        <v>0</v>
      </c>
      <c r="H44" s="36">
        <v>0</v>
      </c>
      <c r="I44" s="36">
        <v>0</v>
      </c>
      <c r="J44" s="21">
        <f t="shared" si="14"/>
        <v>0</v>
      </c>
      <c r="K44" s="120"/>
      <c r="L44" s="32"/>
      <c r="M44" s="38"/>
      <c r="N44" s="104"/>
      <c r="O44" s="32"/>
      <c r="P44" s="32"/>
    </row>
    <row r="45" spans="1:17" x14ac:dyDescent="0.35">
      <c r="A45" s="15" t="s">
        <v>32</v>
      </c>
      <c r="B45" s="16">
        <v>3</v>
      </c>
      <c r="C45" s="17" t="str">
        <f>C42</f>
        <v>UM+15% FBS</v>
      </c>
      <c r="D45" s="18" t="str">
        <f>D42</f>
        <v>Collagenase</v>
      </c>
      <c r="E45" s="99" t="s">
        <v>21</v>
      </c>
      <c r="F45" s="20">
        <v>67</v>
      </c>
      <c r="G45" s="20">
        <v>86</v>
      </c>
      <c r="H45" s="20">
        <v>86</v>
      </c>
      <c r="I45" s="20">
        <v>84</v>
      </c>
      <c r="J45" s="106">
        <f t="shared" si="14"/>
        <v>80.75</v>
      </c>
      <c r="K45" s="118">
        <f>J45*10000*2</f>
        <v>1615000</v>
      </c>
      <c r="L45" s="107">
        <f>K45*5</f>
        <v>8075000</v>
      </c>
      <c r="M45" s="23">
        <v>5075000</v>
      </c>
      <c r="N45" s="129">
        <f>(J45/(J45+J46))*100</f>
        <v>89.722222222222229</v>
      </c>
      <c r="O45" s="24">
        <f>3.32*(LOG(L45)-LOG(M45))</f>
        <v>0.66966552826739323</v>
      </c>
      <c r="P45" s="126">
        <f t="shared" ref="P45" si="15">IF(O45&lt;0,P42,P42+O45)</f>
        <v>0.66966552826739323</v>
      </c>
      <c r="Q45" t="s">
        <v>76</v>
      </c>
    </row>
    <row r="46" spans="1:17" x14ac:dyDescent="0.35">
      <c r="A46" s="25"/>
      <c r="B46" s="26"/>
      <c r="C46" s="25"/>
      <c r="D46" s="25" t="s">
        <v>31</v>
      </c>
      <c r="E46" s="102" t="s">
        <v>23</v>
      </c>
      <c r="F46" s="28">
        <v>6</v>
      </c>
      <c r="G46" s="29">
        <v>9</v>
      </c>
      <c r="H46" s="29">
        <v>14</v>
      </c>
      <c r="I46" s="29">
        <v>8</v>
      </c>
      <c r="J46" s="108">
        <f t="shared" si="14"/>
        <v>9.25</v>
      </c>
      <c r="K46" s="119"/>
      <c r="L46" s="25"/>
      <c r="M46" s="31"/>
      <c r="N46" s="102"/>
      <c r="O46" s="25"/>
      <c r="P46" s="127"/>
    </row>
    <row r="47" spans="1:17" ht="15" thickBot="1" x14ac:dyDescent="0.4">
      <c r="A47" s="32"/>
      <c r="B47" s="33"/>
      <c r="C47" s="32"/>
      <c r="D47" s="32"/>
      <c r="E47" s="104" t="s">
        <v>22</v>
      </c>
      <c r="F47" s="35">
        <v>0</v>
      </c>
      <c r="G47" s="36">
        <v>1</v>
      </c>
      <c r="H47" s="36">
        <v>0</v>
      </c>
      <c r="I47" s="36">
        <v>1</v>
      </c>
      <c r="J47" s="109">
        <f t="shared" si="14"/>
        <v>0.5</v>
      </c>
      <c r="K47" s="120"/>
      <c r="L47" s="32"/>
      <c r="M47" s="38"/>
      <c r="N47" s="104"/>
      <c r="O47" s="32"/>
      <c r="P47" s="128"/>
    </row>
    <row r="48" spans="1:17" x14ac:dyDescent="0.35">
      <c r="A48" s="15" t="s">
        <v>33</v>
      </c>
      <c r="B48" s="16">
        <v>7</v>
      </c>
      <c r="C48" s="17" t="str">
        <f>C45</f>
        <v>UM+15% FBS</v>
      </c>
      <c r="D48" s="18" t="str">
        <f>D45</f>
        <v>Collagenase</v>
      </c>
      <c r="E48" s="99" t="s">
        <v>21</v>
      </c>
      <c r="F48" s="20">
        <v>41</v>
      </c>
      <c r="G48" s="20">
        <v>53</v>
      </c>
      <c r="H48" s="20">
        <v>55</v>
      </c>
      <c r="I48" s="20">
        <v>61</v>
      </c>
      <c r="J48" s="106">
        <f t="shared" si="14"/>
        <v>52.5</v>
      </c>
      <c r="K48" s="118">
        <f>J48*10000*2</f>
        <v>1050000</v>
      </c>
      <c r="L48" s="107">
        <f>K48*5</f>
        <v>5250000</v>
      </c>
      <c r="M48" s="23">
        <f>L45</f>
        <v>8075000</v>
      </c>
      <c r="N48" s="129">
        <f>(J48/(J48+J49))*100</f>
        <v>92.10526315789474</v>
      </c>
      <c r="O48" s="24">
        <f>3.32*(LOG(L48)-LOG(M48))</f>
        <v>-0.62078431562264902</v>
      </c>
      <c r="P48" s="126">
        <f t="shared" ref="P48" si="16">IF(O48&lt;0,P45,P45+O48)</f>
        <v>0.66966552826739323</v>
      </c>
    </row>
    <row r="49" spans="1:16" x14ac:dyDescent="0.35">
      <c r="A49" s="25"/>
      <c r="B49" s="26"/>
      <c r="C49" s="25"/>
      <c r="D49" s="25" t="s">
        <v>31</v>
      </c>
      <c r="E49" s="102" t="s">
        <v>23</v>
      </c>
      <c r="F49" s="28">
        <v>2</v>
      </c>
      <c r="G49" s="29">
        <v>5</v>
      </c>
      <c r="H49" s="29">
        <v>5</v>
      </c>
      <c r="I49" s="29">
        <v>6</v>
      </c>
      <c r="J49" s="108">
        <f t="shared" si="14"/>
        <v>4.5</v>
      </c>
      <c r="K49" s="119"/>
      <c r="L49" s="25"/>
      <c r="M49" s="31"/>
      <c r="N49" s="102"/>
      <c r="O49" s="25"/>
      <c r="P49" s="127"/>
    </row>
    <row r="50" spans="1:16" ht="15" thickBot="1" x14ac:dyDescent="0.4">
      <c r="A50" s="32"/>
      <c r="B50" s="33"/>
      <c r="C50" s="32"/>
      <c r="D50" s="32"/>
      <c r="E50" s="104" t="s">
        <v>22</v>
      </c>
      <c r="F50" s="35">
        <v>0</v>
      </c>
      <c r="G50" s="36">
        <v>0</v>
      </c>
      <c r="H50" s="36">
        <v>1</v>
      </c>
      <c r="I50" s="36">
        <v>0</v>
      </c>
      <c r="J50" s="109">
        <f t="shared" si="14"/>
        <v>0.25</v>
      </c>
      <c r="K50" s="120"/>
      <c r="L50" s="32"/>
      <c r="M50" s="38"/>
      <c r="N50" s="104"/>
      <c r="O50" s="32"/>
      <c r="P50" s="128"/>
    </row>
    <row r="51" spans="1:16" x14ac:dyDescent="0.35">
      <c r="A51" s="15" t="s">
        <v>34</v>
      </c>
      <c r="B51" s="16">
        <v>14</v>
      </c>
      <c r="C51" s="17" t="str">
        <f>C48</f>
        <v>UM+15% FBS</v>
      </c>
      <c r="D51" s="18" t="str">
        <f>D48</f>
        <v>Collagenase</v>
      </c>
      <c r="E51" s="99" t="s">
        <v>21</v>
      </c>
      <c r="F51" s="20">
        <v>38</v>
      </c>
      <c r="G51" s="20">
        <v>53</v>
      </c>
      <c r="H51" s="20">
        <v>51</v>
      </c>
      <c r="I51" s="20">
        <v>49</v>
      </c>
      <c r="J51" s="106">
        <f t="shared" si="14"/>
        <v>47.75</v>
      </c>
      <c r="K51" s="100">
        <f>J51*10000*2</f>
        <v>955000</v>
      </c>
      <c r="L51" s="18">
        <f>K51*5</f>
        <v>4775000</v>
      </c>
      <c r="M51" s="23">
        <f>L48</f>
        <v>5250000</v>
      </c>
      <c r="N51" s="129">
        <f>(J51/(J51+J52))*100</f>
        <v>91.387559808612437</v>
      </c>
      <c r="O51" s="24">
        <f>3.32*(LOG(L51)-LOG(M51))</f>
        <v>-0.13673727925415555</v>
      </c>
      <c r="P51" s="126">
        <f t="shared" ref="P51" si="17">IF(O51&lt;0,P48,P48+O51)</f>
        <v>0.66966552826739323</v>
      </c>
    </row>
    <row r="52" spans="1:16" x14ac:dyDescent="0.35">
      <c r="A52" s="25"/>
      <c r="B52" s="26"/>
      <c r="C52" s="25"/>
      <c r="D52" s="25" t="s">
        <v>31</v>
      </c>
      <c r="E52" s="102" t="s">
        <v>23</v>
      </c>
      <c r="F52" s="28">
        <v>6</v>
      </c>
      <c r="G52" s="29">
        <v>4</v>
      </c>
      <c r="H52" s="29">
        <v>4</v>
      </c>
      <c r="I52" s="29">
        <v>4</v>
      </c>
      <c r="J52" s="108">
        <f t="shared" si="14"/>
        <v>4.5</v>
      </c>
      <c r="K52" s="25"/>
      <c r="L52" s="25"/>
      <c r="M52" s="31"/>
      <c r="N52" s="41"/>
      <c r="O52" s="25"/>
      <c r="P52" s="127"/>
    </row>
    <row r="53" spans="1:16" ht="15" thickBot="1" x14ac:dyDescent="0.4">
      <c r="A53" s="32"/>
      <c r="B53" s="33"/>
      <c r="C53" s="32"/>
      <c r="D53" s="32"/>
      <c r="E53" s="104" t="s">
        <v>22</v>
      </c>
      <c r="F53" s="35">
        <v>0</v>
      </c>
      <c r="G53" s="36">
        <v>0</v>
      </c>
      <c r="H53" s="36">
        <v>1</v>
      </c>
      <c r="I53" s="36">
        <v>0</v>
      </c>
      <c r="J53" s="109">
        <f t="shared" si="14"/>
        <v>0.25</v>
      </c>
      <c r="K53" s="32"/>
      <c r="L53" s="32"/>
      <c r="M53" s="38"/>
      <c r="N53" s="42"/>
      <c r="O53" s="32"/>
      <c r="P53" s="128"/>
    </row>
    <row r="54" spans="1:16" x14ac:dyDescent="0.35">
      <c r="A54" s="15" t="s">
        <v>35</v>
      </c>
      <c r="B54" s="16">
        <v>21</v>
      </c>
      <c r="C54" s="17" t="str">
        <f>C51</f>
        <v>UM+15% FBS</v>
      </c>
      <c r="D54" s="18" t="str">
        <f>D51</f>
        <v>Collagenase</v>
      </c>
      <c r="E54" s="99" t="s">
        <v>21</v>
      </c>
      <c r="F54" s="20">
        <v>31</v>
      </c>
      <c r="G54" s="20">
        <v>23</v>
      </c>
      <c r="H54" s="20">
        <v>28</v>
      </c>
      <c r="I54" s="20">
        <v>26</v>
      </c>
      <c r="J54" s="106">
        <f t="shared" si="14"/>
        <v>27</v>
      </c>
      <c r="K54" s="100">
        <f>J54*10000*2</f>
        <v>540000</v>
      </c>
      <c r="L54" s="18">
        <f>K54*5</f>
        <v>2700000</v>
      </c>
      <c r="M54" s="23">
        <f>L51</f>
        <v>4775000</v>
      </c>
      <c r="N54" s="129">
        <f>(J54/(J54+J55))*100</f>
        <v>93.103448275862064</v>
      </c>
      <c r="O54" s="24">
        <f>3.32*(LOG(L54)-LOG(M54))</f>
        <v>-0.82206391104578513</v>
      </c>
      <c r="P54" s="126">
        <f t="shared" ref="P54" si="18">IF(O54&lt;0,P51,P51+O54)</f>
        <v>0.66966552826739323</v>
      </c>
    </row>
    <row r="55" spans="1:16" x14ac:dyDescent="0.35">
      <c r="A55" s="25"/>
      <c r="B55" s="26"/>
      <c r="C55" s="25"/>
      <c r="D55" s="25" t="s">
        <v>31</v>
      </c>
      <c r="E55" s="102" t="s">
        <v>23</v>
      </c>
      <c r="F55" s="28">
        <v>2</v>
      </c>
      <c r="G55" s="29">
        <v>1</v>
      </c>
      <c r="H55" s="29">
        <v>2</v>
      </c>
      <c r="I55" s="29">
        <v>3</v>
      </c>
      <c r="J55" s="108">
        <f t="shared" si="14"/>
        <v>2</v>
      </c>
      <c r="K55" s="25"/>
      <c r="L55" s="25"/>
      <c r="M55" s="31"/>
      <c r="N55" s="41"/>
      <c r="O55" s="25"/>
      <c r="P55" s="127"/>
    </row>
    <row r="56" spans="1:16" ht="15" thickBot="1" x14ac:dyDescent="0.4">
      <c r="A56" s="32"/>
      <c r="B56" s="33"/>
      <c r="C56" s="32"/>
      <c r="D56" s="32"/>
      <c r="E56" s="104" t="s">
        <v>22</v>
      </c>
      <c r="F56" s="35">
        <v>0</v>
      </c>
      <c r="G56" s="36">
        <v>0</v>
      </c>
      <c r="H56" s="36">
        <v>0</v>
      </c>
      <c r="I56" s="36">
        <v>0</v>
      </c>
      <c r="J56" s="109">
        <f t="shared" si="14"/>
        <v>0</v>
      </c>
      <c r="K56" s="32"/>
      <c r="L56" s="32"/>
      <c r="M56" s="38"/>
      <c r="N56" s="42"/>
      <c r="O56" s="32"/>
      <c r="P56" s="128"/>
    </row>
    <row r="57" spans="1:16" x14ac:dyDescent="0.35">
      <c r="A57" s="15" t="s">
        <v>36</v>
      </c>
      <c r="B57" s="16">
        <v>28</v>
      </c>
      <c r="C57" s="17" t="str">
        <f>C54</f>
        <v>UM+15% FBS</v>
      </c>
      <c r="D57" s="18" t="str">
        <f>D54</f>
        <v>Collagenase</v>
      </c>
      <c r="E57" s="99" t="s">
        <v>21</v>
      </c>
      <c r="F57" s="20">
        <v>25</v>
      </c>
      <c r="G57" s="20">
        <v>15</v>
      </c>
      <c r="H57" s="20">
        <v>28</v>
      </c>
      <c r="I57" s="20">
        <v>34</v>
      </c>
      <c r="J57" s="106">
        <f t="shared" si="14"/>
        <v>25.5</v>
      </c>
      <c r="K57" s="100">
        <f>J57*10000*2</f>
        <v>510000</v>
      </c>
      <c r="L57" s="18">
        <f>K57*5</f>
        <v>2550000</v>
      </c>
      <c r="M57" s="23">
        <f>L54</f>
        <v>2700000</v>
      </c>
      <c r="N57" s="129">
        <f>(J57/(J57+J58))*100</f>
        <v>95.327102803738313</v>
      </c>
      <c r="O57" s="24">
        <f>3.32*(LOG(L57)-LOG(M57))</f>
        <v>-8.241429796710445E-2</v>
      </c>
      <c r="P57" s="126">
        <f t="shared" ref="P57" si="19">IF(O57&lt;0,P54,P54+O57)</f>
        <v>0.66966552826739323</v>
      </c>
    </row>
    <row r="58" spans="1:16" x14ac:dyDescent="0.35">
      <c r="A58" s="25"/>
      <c r="B58" s="26"/>
      <c r="C58" s="25"/>
      <c r="D58" s="25" t="s">
        <v>31</v>
      </c>
      <c r="E58" s="102" t="s">
        <v>23</v>
      </c>
      <c r="F58" s="28">
        <v>1</v>
      </c>
      <c r="G58" s="29">
        <v>1</v>
      </c>
      <c r="H58" s="29">
        <v>2</v>
      </c>
      <c r="I58" s="29">
        <v>1</v>
      </c>
      <c r="J58" s="108">
        <f t="shared" si="14"/>
        <v>1.25</v>
      </c>
      <c r="K58" s="25"/>
      <c r="L58" s="25"/>
      <c r="M58" s="31"/>
      <c r="N58" s="41"/>
      <c r="O58" s="25"/>
      <c r="P58" s="127"/>
    </row>
    <row r="59" spans="1:16" ht="15" thickBot="1" x14ac:dyDescent="0.4">
      <c r="A59" s="32"/>
      <c r="B59" s="33"/>
      <c r="C59" s="32"/>
      <c r="D59" s="32"/>
      <c r="E59" s="104" t="s">
        <v>22</v>
      </c>
      <c r="F59" s="35">
        <v>0</v>
      </c>
      <c r="G59" s="36">
        <v>0</v>
      </c>
      <c r="H59" s="36">
        <v>0</v>
      </c>
      <c r="I59" s="36">
        <v>0</v>
      </c>
      <c r="J59" s="109">
        <f t="shared" si="14"/>
        <v>0</v>
      </c>
      <c r="K59" s="32"/>
      <c r="L59" s="32"/>
      <c r="M59" s="38"/>
      <c r="N59" s="42"/>
      <c r="O59" s="32"/>
      <c r="P59" s="128"/>
    </row>
    <row r="60" spans="1:16" x14ac:dyDescent="0.35">
      <c r="A60" s="110" t="s">
        <v>37</v>
      </c>
      <c r="B60" s="111">
        <v>35</v>
      </c>
      <c r="C60" s="48" t="str">
        <f>C57</f>
        <v>UM+15% FBS</v>
      </c>
      <c r="D60" s="49" t="str">
        <f>D57</f>
        <v>Collagenase</v>
      </c>
      <c r="E60" s="99" t="s">
        <v>21</v>
      </c>
      <c r="F60" s="112">
        <v>45</v>
      </c>
      <c r="G60" s="112">
        <v>56</v>
      </c>
      <c r="H60" s="112">
        <v>61</v>
      </c>
      <c r="I60" s="112">
        <v>63</v>
      </c>
      <c r="J60" s="106">
        <f t="shared" si="14"/>
        <v>56.25</v>
      </c>
      <c r="K60" s="118">
        <f>J60*10000*2</f>
        <v>1125000</v>
      </c>
      <c r="L60" s="49">
        <f>K60*5</f>
        <v>5625000</v>
      </c>
      <c r="M60" s="113">
        <f>L57</f>
        <v>2550000</v>
      </c>
      <c r="N60" s="129">
        <f>(J60/(J60+J61))*100</f>
        <v>94.936708860759495</v>
      </c>
      <c r="O60" s="114">
        <f>3.32*(LOG(L60)-LOG(M60))</f>
        <v>1.1406933898801566</v>
      </c>
      <c r="P60" s="126">
        <f t="shared" ref="P60" si="20">IF(O60&lt;0,P57,P57+O60)</f>
        <v>1.8103589181475499</v>
      </c>
    </row>
    <row r="61" spans="1:16" x14ac:dyDescent="0.35">
      <c r="A61" s="25"/>
      <c r="B61" s="26"/>
      <c r="C61" s="25"/>
      <c r="D61" s="25" t="s">
        <v>31</v>
      </c>
      <c r="E61" s="102" t="s">
        <v>23</v>
      </c>
      <c r="F61" s="28">
        <v>1</v>
      </c>
      <c r="G61" s="29">
        <v>4</v>
      </c>
      <c r="H61" s="29">
        <v>3</v>
      </c>
      <c r="I61" s="29">
        <v>4</v>
      </c>
      <c r="J61" s="108">
        <f t="shared" si="14"/>
        <v>3</v>
      </c>
      <c r="K61" s="25"/>
      <c r="L61" s="25"/>
      <c r="M61" s="31"/>
      <c r="N61" s="41"/>
      <c r="O61" s="25"/>
      <c r="P61" s="127"/>
    </row>
    <row r="62" spans="1:16" ht="15" thickBot="1" x14ac:dyDescent="0.4">
      <c r="A62" s="32"/>
      <c r="B62" s="33"/>
      <c r="C62" s="32"/>
      <c r="D62" s="32"/>
      <c r="E62" s="104" t="s">
        <v>22</v>
      </c>
      <c r="F62" s="35">
        <v>0</v>
      </c>
      <c r="G62" s="36">
        <v>0</v>
      </c>
      <c r="H62" s="36">
        <v>0</v>
      </c>
      <c r="I62" s="36">
        <v>0</v>
      </c>
      <c r="J62" s="109">
        <f t="shared" si="14"/>
        <v>0</v>
      </c>
      <c r="K62" s="32"/>
      <c r="L62" s="32"/>
      <c r="M62" s="38"/>
      <c r="N62" s="42"/>
      <c r="O62" s="32"/>
      <c r="P62" s="32"/>
    </row>
    <row r="63" spans="1:16" x14ac:dyDescent="0.35">
      <c r="A63" s="125" t="s">
        <v>77</v>
      </c>
      <c r="B63" s="47"/>
      <c r="C63" s="47"/>
      <c r="D63" s="47"/>
      <c r="E63" s="13"/>
      <c r="F63" s="47"/>
      <c r="G63" s="115"/>
      <c r="H63" s="115"/>
      <c r="I63" s="115"/>
      <c r="K63" s="47"/>
      <c r="L63" s="47"/>
      <c r="M63" s="116"/>
      <c r="N63" s="117"/>
      <c r="O63" s="47"/>
      <c r="P63" s="47"/>
    </row>
  </sheetData>
  <mergeCells count="13">
    <mergeCell ref="F2:I2"/>
    <mergeCell ref="A2:A3"/>
    <mergeCell ref="B2:B3"/>
    <mergeCell ref="C2:C3"/>
    <mergeCell ref="D2:D3"/>
    <mergeCell ref="E2:E3"/>
    <mergeCell ref="P2:P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5238B-F47B-4574-96F8-5A215BE6783D}">
  <dimension ref="A1:P101"/>
  <sheetViews>
    <sheetView workbookViewId="0">
      <selection activeCell="D3" sqref="D3"/>
    </sheetView>
  </sheetViews>
  <sheetFormatPr defaultRowHeight="14.5" x14ac:dyDescent="0.35"/>
  <cols>
    <col min="1" max="2" width="10.54296875" customWidth="1"/>
    <col min="3" max="4" width="11.54296875" customWidth="1"/>
    <col min="5" max="5" width="8.7265625" customWidth="1"/>
    <col min="6" max="9" width="6.81640625" customWidth="1"/>
    <col min="11" max="12" width="10.54296875" customWidth="1"/>
    <col min="13" max="13" width="11" customWidth="1"/>
    <col min="14" max="14" width="10.54296875" customWidth="1"/>
    <col min="15" max="15" width="9.54296875" customWidth="1"/>
    <col min="16" max="16" width="13.54296875" customWidth="1"/>
  </cols>
  <sheetData>
    <row r="1" spans="1:16" ht="15" thickBot="1" x14ac:dyDescent="0.4">
      <c r="A1" s="188" t="s">
        <v>78</v>
      </c>
    </row>
    <row r="2" spans="1:16" ht="35.15" customHeight="1" x14ac:dyDescent="0.35">
      <c r="A2" s="218" t="s">
        <v>1</v>
      </c>
      <c r="B2" s="220" t="s">
        <v>2</v>
      </c>
      <c r="C2" s="211" t="s">
        <v>3</v>
      </c>
      <c r="D2" s="97" t="s">
        <v>4</v>
      </c>
      <c r="E2" s="209" t="s">
        <v>5</v>
      </c>
      <c r="F2" s="215" t="s">
        <v>6</v>
      </c>
      <c r="G2" s="216"/>
      <c r="H2" s="216"/>
      <c r="I2" s="217"/>
      <c r="J2" s="211" t="s">
        <v>7</v>
      </c>
      <c r="K2" s="213" t="s">
        <v>8</v>
      </c>
      <c r="L2" s="213" t="s">
        <v>72</v>
      </c>
      <c r="M2" s="213" t="s">
        <v>10</v>
      </c>
      <c r="N2" s="213" t="s">
        <v>11</v>
      </c>
      <c r="O2" s="213" t="s">
        <v>12</v>
      </c>
      <c r="P2" s="209" t="s">
        <v>79</v>
      </c>
    </row>
    <row r="3" spans="1:16" ht="15" customHeight="1" thickBot="1" x14ac:dyDescent="0.4">
      <c r="A3" s="219"/>
      <c r="B3" s="221"/>
      <c r="C3" s="212"/>
      <c r="D3" s="144"/>
      <c r="E3" s="210"/>
      <c r="F3" s="44" t="s">
        <v>14</v>
      </c>
      <c r="G3" s="45" t="s">
        <v>15</v>
      </c>
      <c r="H3" s="45" t="s">
        <v>16</v>
      </c>
      <c r="I3" s="46" t="s">
        <v>17</v>
      </c>
      <c r="J3" s="212"/>
      <c r="K3" s="214"/>
      <c r="L3" s="214"/>
      <c r="M3" s="214"/>
      <c r="N3" s="214"/>
      <c r="O3" s="214"/>
      <c r="P3" s="210"/>
    </row>
    <row r="4" spans="1:16" ht="15" thickBot="1" x14ac:dyDescent="0.4">
      <c r="A4" s="76" t="s">
        <v>80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</row>
    <row r="5" spans="1:16" x14ac:dyDescent="0.35">
      <c r="A5" s="145" t="s">
        <v>81</v>
      </c>
      <c r="B5" s="131">
        <v>0</v>
      </c>
      <c r="C5" s="131" t="s">
        <v>41</v>
      </c>
      <c r="D5" s="99" t="s">
        <v>82</v>
      </c>
      <c r="E5" s="131" t="s">
        <v>30</v>
      </c>
      <c r="F5" s="146">
        <v>195</v>
      </c>
      <c r="G5" s="131">
        <v>199</v>
      </c>
      <c r="H5" s="131">
        <v>184</v>
      </c>
      <c r="I5" s="131"/>
      <c r="J5" s="147">
        <f>AVERAGE(F5:H5)</f>
        <v>192.66666666666666</v>
      </c>
      <c r="K5" s="173">
        <f>J5*10000*2</f>
        <v>3853333.333333333</v>
      </c>
      <c r="L5" s="173">
        <f>K5*4</f>
        <v>15413333.333333332</v>
      </c>
      <c r="M5" s="148"/>
      <c r="N5" s="149" t="e">
        <f>(J5/(J5+J6))*100</f>
        <v>#DIV/0!</v>
      </c>
      <c r="O5" s="150" t="e">
        <f>3.32*(LOG(L5)-LOG(M5))</f>
        <v>#NUM!</v>
      </c>
      <c r="P5" s="151">
        <v>0</v>
      </c>
    </row>
    <row r="6" spans="1:16" x14ac:dyDescent="0.35">
      <c r="A6" s="152"/>
      <c r="B6" s="3"/>
      <c r="C6" s="3"/>
      <c r="D6" s="102"/>
      <c r="E6" s="3"/>
      <c r="F6" s="43"/>
      <c r="G6" s="3"/>
      <c r="H6" s="3"/>
      <c r="I6" s="3"/>
      <c r="J6" s="2" t="e">
        <f t="shared" ref="J6:J25" si="0">AVERAGE(F6:I6)</f>
        <v>#DIV/0!</v>
      </c>
      <c r="K6" s="2"/>
      <c r="L6" s="2"/>
      <c r="M6" s="4"/>
      <c r="N6" s="2"/>
      <c r="O6" s="5" t="e">
        <f>3.32*(LOG(L5/M5))</f>
        <v>#DIV/0!</v>
      </c>
      <c r="P6" s="108"/>
    </row>
    <row r="7" spans="1:16" ht="15" thickBot="1" x14ac:dyDescent="0.4">
      <c r="A7" s="153"/>
      <c r="B7" s="137"/>
      <c r="C7" s="137"/>
      <c r="D7" s="104"/>
      <c r="E7" s="137"/>
      <c r="F7" s="154"/>
      <c r="G7" s="137"/>
      <c r="H7" s="137"/>
      <c r="I7" s="137"/>
      <c r="J7" s="155" t="e">
        <f t="shared" si="0"/>
        <v>#DIV/0!</v>
      </c>
      <c r="K7" s="155"/>
      <c r="L7" s="155"/>
      <c r="M7" s="156"/>
      <c r="N7" s="155"/>
      <c r="O7" s="155"/>
      <c r="P7" s="109"/>
    </row>
    <row r="8" spans="1:16" x14ac:dyDescent="0.35">
      <c r="A8" s="145" t="s">
        <v>83</v>
      </c>
      <c r="B8" s="131">
        <v>7</v>
      </c>
      <c r="C8" s="131" t="s">
        <v>41</v>
      </c>
      <c r="D8" s="99" t="s">
        <v>82</v>
      </c>
      <c r="E8" s="131" t="s">
        <v>21</v>
      </c>
      <c r="F8" s="157">
        <v>21</v>
      </c>
      <c r="G8" s="158">
        <v>21</v>
      </c>
      <c r="H8" s="158">
        <v>11</v>
      </c>
      <c r="I8" s="158">
        <v>26</v>
      </c>
      <c r="J8" s="159">
        <f t="shared" si="0"/>
        <v>19.75</v>
      </c>
      <c r="K8" s="148">
        <f>J8*10000*2</f>
        <v>395000</v>
      </c>
      <c r="L8" s="148">
        <f>K8*5</f>
        <v>1975000</v>
      </c>
      <c r="M8" s="148">
        <v>5000000</v>
      </c>
      <c r="N8" s="149">
        <f>(J8/(J8+J9))*100</f>
        <v>100</v>
      </c>
      <c r="O8" s="149">
        <f>3.32*(LOG(L8)-LOG(M8))</f>
        <v>-1.3392976425201508</v>
      </c>
      <c r="P8" s="126">
        <f t="shared" ref="P8" si="1">IF(O8&lt;0,P5,P5+O8)</f>
        <v>0</v>
      </c>
    </row>
    <row r="9" spans="1:16" x14ac:dyDescent="0.35">
      <c r="A9" s="152"/>
      <c r="B9" s="3"/>
      <c r="C9" s="3"/>
      <c r="D9" s="102"/>
      <c r="E9" s="3" t="s">
        <v>23</v>
      </c>
      <c r="F9" s="95">
        <v>0</v>
      </c>
      <c r="G9" s="96">
        <v>0</v>
      </c>
      <c r="H9" s="96">
        <v>0</v>
      </c>
      <c r="I9" s="96">
        <v>0</v>
      </c>
      <c r="J9" s="2">
        <f t="shared" si="0"/>
        <v>0</v>
      </c>
      <c r="K9" s="2"/>
      <c r="L9" s="2"/>
      <c r="M9" s="4"/>
      <c r="N9" s="2"/>
      <c r="O9" s="5">
        <f>3.32*(LOG(L8/M8))</f>
        <v>-1.3392976425201519</v>
      </c>
      <c r="P9" s="108"/>
    </row>
    <row r="10" spans="1:16" ht="15" thickBot="1" x14ac:dyDescent="0.4">
      <c r="A10" s="153"/>
      <c r="B10" s="137"/>
      <c r="C10" s="137"/>
      <c r="D10" s="104"/>
      <c r="E10" s="137" t="s">
        <v>22</v>
      </c>
      <c r="F10" s="160">
        <v>0</v>
      </c>
      <c r="G10" s="161">
        <v>0</v>
      </c>
      <c r="H10" s="161">
        <v>0</v>
      </c>
      <c r="I10" s="161">
        <v>0</v>
      </c>
      <c r="J10" s="155">
        <f t="shared" si="0"/>
        <v>0</v>
      </c>
      <c r="K10" s="155"/>
      <c r="L10" s="155"/>
      <c r="M10" s="156"/>
      <c r="N10" s="155"/>
      <c r="O10" s="155"/>
      <c r="P10" s="109"/>
    </row>
    <row r="11" spans="1:16" x14ac:dyDescent="0.35">
      <c r="A11" s="145" t="s">
        <v>84</v>
      </c>
      <c r="B11" s="131">
        <v>14</v>
      </c>
      <c r="C11" s="131" t="s">
        <v>41</v>
      </c>
      <c r="D11" s="99" t="s">
        <v>82</v>
      </c>
      <c r="E11" s="131" t="s">
        <v>21</v>
      </c>
      <c r="F11" s="157">
        <v>33</v>
      </c>
      <c r="G11" s="158">
        <v>40</v>
      </c>
      <c r="H11" s="158">
        <v>34</v>
      </c>
      <c r="I11" s="158">
        <v>37</v>
      </c>
      <c r="J11" s="159">
        <f t="shared" si="0"/>
        <v>36</v>
      </c>
      <c r="K11" s="148">
        <f>J11*10000*2</f>
        <v>720000</v>
      </c>
      <c r="L11" s="148">
        <f>K11*5</f>
        <v>3600000</v>
      </c>
      <c r="M11" s="148">
        <v>1975000</v>
      </c>
      <c r="N11" s="149">
        <f>(J11/(J11+J12))*100</f>
        <v>92.307692307692307</v>
      </c>
      <c r="O11" s="150">
        <f>3.32*(LOG(L11)-LOG(M11))</f>
        <v>0.86564153067196092</v>
      </c>
      <c r="P11" s="126">
        <f t="shared" ref="P11" si="2">IF(O11&lt;0,P8,P8+O11)</f>
        <v>0.86564153067196092</v>
      </c>
    </row>
    <row r="12" spans="1:16" x14ac:dyDescent="0.35">
      <c r="A12" s="152"/>
      <c r="B12" s="3"/>
      <c r="C12" s="3"/>
      <c r="D12" s="102"/>
      <c r="E12" s="3" t="s">
        <v>23</v>
      </c>
      <c r="F12" s="95">
        <v>3</v>
      </c>
      <c r="G12" s="96">
        <v>3</v>
      </c>
      <c r="H12" s="96">
        <v>2</v>
      </c>
      <c r="I12" s="96">
        <v>4</v>
      </c>
      <c r="J12" s="2">
        <f t="shared" si="0"/>
        <v>3</v>
      </c>
      <c r="K12" s="2"/>
      <c r="L12" s="2"/>
      <c r="M12" s="4"/>
      <c r="N12" s="2"/>
      <c r="O12" s="5">
        <f>3.32*(LOG(L11/M11))</f>
        <v>0.86564153067196326</v>
      </c>
      <c r="P12" s="108"/>
    </row>
    <row r="13" spans="1:16" ht="15" thickBot="1" x14ac:dyDescent="0.4">
      <c r="A13" s="153"/>
      <c r="B13" s="137"/>
      <c r="C13" s="137"/>
      <c r="D13" s="104"/>
      <c r="E13" s="137" t="s">
        <v>22</v>
      </c>
      <c r="F13" s="160">
        <v>0</v>
      </c>
      <c r="G13" s="161">
        <v>0</v>
      </c>
      <c r="H13" s="161">
        <v>0</v>
      </c>
      <c r="I13" s="161">
        <v>0</v>
      </c>
      <c r="J13" s="155">
        <f t="shared" si="0"/>
        <v>0</v>
      </c>
      <c r="K13" s="155"/>
      <c r="L13" s="155"/>
      <c r="M13" s="156"/>
      <c r="N13" s="155"/>
      <c r="O13" s="155"/>
      <c r="P13" s="109"/>
    </row>
    <row r="14" spans="1:16" x14ac:dyDescent="0.35">
      <c r="A14" s="145" t="s">
        <v>85</v>
      </c>
      <c r="B14" s="131">
        <v>21</v>
      </c>
      <c r="C14" s="131" t="s">
        <v>41</v>
      </c>
      <c r="D14" s="99" t="s">
        <v>82</v>
      </c>
      <c r="E14" s="131" t="s">
        <v>21</v>
      </c>
      <c r="F14" s="157">
        <v>16</v>
      </c>
      <c r="G14" s="158">
        <v>16</v>
      </c>
      <c r="H14" s="158">
        <v>22</v>
      </c>
      <c r="I14" s="158">
        <v>29</v>
      </c>
      <c r="J14" s="159">
        <f t="shared" si="0"/>
        <v>20.75</v>
      </c>
      <c r="K14" s="148">
        <f>J14*10000*2</f>
        <v>415000</v>
      </c>
      <c r="L14" s="148">
        <f>K14*5</f>
        <v>2075000</v>
      </c>
      <c r="M14" s="148">
        <v>3600000</v>
      </c>
      <c r="N14" s="149">
        <f>(J14/(J14+J15))*100</f>
        <v>87.368421052631589</v>
      </c>
      <c r="O14" s="150">
        <f>3.32*(LOG(L14)-LOG(M14))</f>
        <v>-0.79442420706766292</v>
      </c>
      <c r="P14" s="126">
        <f t="shared" ref="P14" si="3">IF(O14&lt;0,P11,P11+O14)</f>
        <v>0.86564153067196092</v>
      </c>
    </row>
    <row r="15" spans="1:16" x14ac:dyDescent="0.35">
      <c r="A15" s="152"/>
      <c r="B15" s="3"/>
      <c r="C15" s="3"/>
      <c r="D15" s="102"/>
      <c r="E15" s="3" t="s">
        <v>23</v>
      </c>
      <c r="F15" s="95">
        <v>3</v>
      </c>
      <c r="G15" s="96">
        <v>4</v>
      </c>
      <c r="H15" s="96">
        <v>3</v>
      </c>
      <c r="I15" s="96">
        <v>2</v>
      </c>
      <c r="J15" s="2">
        <f t="shared" si="0"/>
        <v>3</v>
      </c>
      <c r="K15" s="2"/>
      <c r="L15" s="2"/>
      <c r="M15" s="4"/>
      <c r="N15" s="2"/>
      <c r="O15" s="5">
        <f>3.32*(LOG(L14/M14))</f>
        <v>-0.79442420706766359</v>
      </c>
      <c r="P15" s="108"/>
    </row>
    <row r="16" spans="1:16" ht="15" thickBot="1" x14ac:dyDescent="0.4">
      <c r="A16" s="153"/>
      <c r="B16" s="137"/>
      <c r="C16" s="137"/>
      <c r="D16" s="104"/>
      <c r="E16" s="137" t="s">
        <v>22</v>
      </c>
      <c r="F16" s="160">
        <v>0</v>
      </c>
      <c r="G16" s="161">
        <v>0</v>
      </c>
      <c r="H16" s="161">
        <v>0</v>
      </c>
      <c r="I16" s="161">
        <v>0</v>
      </c>
      <c r="J16" s="155">
        <f t="shared" si="0"/>
        <v>0</v>
      </c>
      <c r="K16" s="155"/>
      <c r="L16" s="155"/>
      <c r="M16" s="156"/>
      <c r="N16" s="155"/>
      <c r="O16" s="155"/>
      <c r="P16" s="109"/>
    </row>
    <row r="17" spans="1:16" x14ac:dyDescent="0.35">
      <c r="A17" s="145" t="s">
        <v>86</v>
      </c>
      <c r="B17" s="131">
        <v>28</v>
      </c>
      <c r="C17" s="131" t="s">
        <v>41</v>
      </c>
      <c r="D17" s="99" t="s">
        <v>82</v>
      </c>
      <c r="E17" s="131" t="s">
        <v>21</v>
      </c>
      <c r="F17" s="157">
        <v>23</v>
      </c>
      <c r="G17" s="158">
        <v>18</v>
      </c>
      <c r="H17" s="158">
        <v>24</v>
      </c>
      <c r="I17" s="158">
        <v>21</v>
      </c>
      <c r="J17" s="159">
        <f t="shared" si="0"/>
        <v>21.5</v>
      </c>
      <c r="K17" s="148">
        <f>J17*10000*2</f>
        <v>430000</v>
      </c>
      <c r="L17" s="148">
        <f>K17*5</f>
        <v>2150000</v>
      </c>
      <c r="M17" s="148">
        <v>2075000</v>
      </c>
      <c r="N17" s="149">
        <f>(J17/(J17+J18))*100</f>
        <v>91.489361702127653</v>
      </c>
      <c r="O17" s="150">
        <f>3.32*(LOG(L17)-LOG(M17))</f>
        <v>5.1195591440079118E-2</v>
      </c>
      <c r="P17" s="126">
        <f t="shared" ref="P17" si="4">IF(O17&lt;0,P14,P14+O17)</f>
        <v>0.91683712211204005</v>
      </c>
    </row>
    <row r="18" spans="1:16" x14ac:dyDescent="0.35">
      <c r="A18" s="152"/>
      <c r="B18" s="3"/>
      <c r="C18" s="3"/>
      <c r="D18" s="102"/>
      <c r="E18" s="3" t="s">
        <v>23</v>
      </c>
      <c r="F18" s="95">
        <v>1</v>
      </c>
      <c r="G18" s="96">
        <v>3</v>
      </c>
      <c r="H18" s="96">
        <v>2</v>
      </c>
      <c r="I18" s="96">
        <v>2</v>
      </c>
      <c r="J18" s="2">
        <f t="shared" si="0"/>
        <v>2</v>
      </c>
      <c r="K18" s="2"/>
      <c r="L18" s="2"/>
      <c r="M18" s="4"/>
      <c r="N18" s="2"/>
      <c r="O18" s="5">
        <f>3.32*(LOG(L17/M17))</f>
        <v>5.1195591440079478E-2</v>
      </c>
      <c r="P18" s="108"/>
    </row>
    <row r="19" spans="1:16" ht="15" thickBot="1" x14ac:dyDescent="0.4">
      <c r="A19" s="153"/>
      <c r="B19" s="137"/>
      <c r="C19" s="137"/>
      <c r="D19" s="104"/>
      <c r="E19" s="137" t="s">
        <v>22</v>
      </c>
      <c r="F19" s="160">
        <v>0</v>
      </c>
      <c r="G19" s="161">
        <v>0</v>
      </c>
      <c r="H19" s="161">
        <v>0</v>
      </c>
      <c r="I19" s="161">
        <v>0</v>
      </c>
      <c r="J19" s="155">
        <f t="shared" si="0"/>
        <v>0</v>
      </c>
      <c r="K19" s="155"/>
      <c r="L19" s="155"/>
      <c r="M19" s="156"/>
      <c r="N19" s="155"/>
      <c r="O19" s="155"/>
      <c r="P19" s="109"/>
    </row>
    <row r="20" spans="1:16" x14ac:dyDescent="0.35">
      <c r="A20" s="145" t="s">
        <v>87</v>
      </c>
      <c r="B20" s="131">
        <v>35</v>
      </c>
      <c r="C20" s="131" t="s">
        <v>41</v>
      </c>
      <c r="D20" s="99" t="s">
        <v>82</v>
      </c>
      <c r="E20" s="131" t="s">
        <v>21</v>
      </c>
      <c r="F20" s="157">
        <v>10</v>
      </c>
      <c r="G20" s="158">
        <v>10</v>
      </c>
      <c r="H20" s="158">
        <v>9</v>
      </c>
      <c r="I20" s="158">
        <v>13</v>
      </c>
      <c r="J20" s="159">
        <f t="shared" si="0"/>
        <v>10.5</v>
      </c>
      <c r="K20" s="148">
        <f>J20*10000*2</f>
        <v>210000</v>
      </c>
      <c r="L20" s="148">
        <f>K20*5</f>
        <v>1050000</v>
      </c>
      <c r="M20" s="148">
        <v>2150000</v>
      </c>
      <c r="N20" s="149">
        <f>(J20/(J20+J21))*100</f>
        <v>87.5</v>
      </c>
      <c r="O20" s="150">
        <f>3.32*(LOG(L20)-LOG(M20))</f>
        <v>-1.0333472140076132</v>
      </c>
      <c r="P20" s="126">
        <f t="shared" ref="P20" si="5">IF(O20&lt;0,P17,P17+O20)</f>
        <v>0.91683712211204005</v>
      </c>
    </row>
    <row r="21" spans="1:16" x14ac:dyDescent="0.35">
      <c r="A21" s="152"/>
      <c r="B21" s="3"/>
      <c r="C21" s="3"/>
      <c r="D21" s="102"/>
      <c r="E21" s="3" t="s">
        <v>23</v>
      </c>
      <c r="F21" s="95">
        <v>3</v>
      </c>
      <c r="G21" s="96">
        <v>1</v>
      </c>
      <c r="H21" s="96">
        <v>1</v>
      </c>
      <c r="I21" s="96">
        <v>1</v>
      </c>
      <c r="J21" s="2">
        <f t="shared" si="0"/>
        <v>1.5</v>
      </c>
      <c r="K21" s="2"/>
      <c r="L21" s="2"/>
      <c r="M21" s="4"/>
      <c r="N21" s="2"/>
      <c r="O21" s="5">
        <f>3.32*(LOG(L20/M20))</f>
        <v>-1.0333472140076154</v>
      </c>
      <c r="P21" s="108"/>
    </row>
    <row r="22" spans="1:16" ht="15" thickBot="1" x14ac:dyDescent="0.4">
      <c r="A22" s="153"/>
      <c r="B22" s="137"/>
      <c r="C22" s="137"/>
      <c r="D22" s="104"/>
      <c r="E22" s="137" t="s">
        <v>22</v>
      </c>
      <c r="F22" s="160">
        <v>0</v>
      </c>
      <c r="G22" s="161">
        <v>0</v>
      </c>
      <c r="H22" s="161">
        <v>0</v>
      </c>
      <c r="I22" s="161">
        <v>0</v>
      </c>
      <c r="J22" s="155">
        <f t="shared" si="0"/>
        <v>0</v>
      </c>
      <c r="K22" s="155"/>
      <c r="L22" s="155"/>
      <c r="M22" s="156"/>
      <c r="N22" s="155"/>
      <c r="O22" s="155"/>
      <c r="P22" s="109"/>
    </row>
    <row r="23" spans="1:16" x14ac:dyDescent="0.35">
      <c r="A23" s="145" t="s">
        <v>88</v>
      </c>
      <c r="B23" s="131">
        <v>49</v>
      </c>
      <c r="C23" s="131" t="s">
        <v>41</v>
      </c>
      <c r="D23" s="99" t="s">
        <v>82</v>
      </c>
      <c r="E23" s="131" t="s">
        <v>21</v>
      </c>
      <c r="F23" s="157">
        <v>3</v>
      </c>
      <c r="G23" s="158">
        <v>2</v>
      </c>
      <c r="H23" s="158">
        <v>3</v>
      </c>
      <c r="I23" s="158">
        <v>6</v>
      </c>
      <c r="J23" s="159">
        <f t="shared" si="0"/>
        <v>3.5</v>
      </c>
      <c r="K23" s="148">
        <f>J23*10000*2</f>
        <v>70000</v>
      </c>
      <c r="L23" s="148">
        <f>K23*5</f>
        <v>350000</v>
      </c>
      <c r="M23" s="148">
        <v>2150000</v>
      </c>
      <c r="N23" s="149">
        <f>(J23/(J23+J24))*100</f>
        <v>100</v>
      </c>
      <c r="O23" s="150">
        <f>3.32*(LOG(L23)-LOG(M23))</f>
        <v>-2.617389779676893</v>
      </c>
      <c r="P23" s="126">
        <f t="shared" ref="P23" si="6">IF(O23&lt;0,P20,P20+O23)</f>
        <v>0.91683712211204005</v>
      </c>
    </row>
    <row r="24" spans="1:16" x14ac:dyDescent="0.35">
      <c r="A24" s="152"/>
      <c r="B24" s="3"/>
      <c r="C24" s="3"/>
      <c r="D24" s="102"/>
      <c r="E24" s="3" t="s">
        <v>23</v>
      </c>
      <c r="F24" s="95">
        <v>0</v>
      </c>
      <c r="G24" s="96">
        <v>0</v>
      </c>
      <c r="H24" s="96">
        <v>0</v>
      </c>
      <c r="I24" s="96">
        <v>0</v>
      </c>
      <c r="J24" s="2">
        <f t="shared" si="0"/>
        <v>0</v>
      </c>
      <c r="K24" s="2"/>
      <c r="M24" s="4"/>
      <c r="N24" s="2"/>
      <c r="O24" s="5">
        <f>3.32*(LOG(L23/M23))</f>
        <v>-2.6173897796768943</v>
      </c>
      <c r="P24" s="108"/>
    </row>
    <row r="25" spans="1:16" ht="15" thickBot="1" x14ac:dyDescent="0.4">
      <c r="A25" s="174"/>
      <c r="B25" s="175"/>
      <c r="C25" s="175"/>
      <c r="D25" s="176"/>
      <c r="E25" s="175" t="s">
        <v>22</v>
      </c>
      <c r="F25" s="177">
        <v>0</v>
      </c>
      <c r="G25" s="178">
        <v>0</v>
      </c>
      <c r="H25" s="178">
        <v>0</v>
      </c>
      <c r="I25" s="178">
        <v>0</v>
      </c>
      <c r="J25" s="179">
        <f t="shared" si="0"/>
        <v>0</v>
      </c>
      <c r="K25" s="179"/>
      <c r="M25" s="180"/>
      <c r="N25" s="179"/>
      <c r="O25" s="179"/>
      <c r="P25" s="181"/>
    </row>
    <row r="26" spans="1:16" ht="15" thickBot="1" x14ac:dyDescent="0.4">
      <c r="A26" s="76" t="s">
        <v>89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8"/>
    </row>
    <row r="27" spans="1:16" x14ac:dyDescent="0.35">
      <c r="A27" s="182" t="s">
        <v>81</v>
      </c>
      <c r="B27" s="72">
        <v>0</v>
      </c>
      <c r="C27" s="183" t="s">
        <v>19</v>
      </c>
      <c r="D27" s="184" t="s">
        <v>82</v>
      </c>
      <c r="E27" s="72" t="s">
        <v>21</v>
      </c>
      <c r="F27" s="73">
        <v>195</v>
      </c>
      <c r="G27" s="72">
        <v>199</v>
      </c>
      <c r="H27" s="72">
        <v>184</v>
      </c>
      <c r="I27" s="72"/>
      <c r="J27" s="185">
        <f>AVERAGE(F27:H27)</f>
        <v>192.66666666666666</v>
      </c>
      <c r="K27" s="186">
        <f>J27*10000*2</f>
        <v>3853333.333333333</v>
      </c>
      <c r="L27" s="186">
        <f>K27*4</f>
        <v>15413333.333333332</v>
      </c>
      <c r="M27" s="74"/>
      <c r="N27" s="39" t="e">
        <f>(J27/(J27+J28))*100</f>
        <v>#DIV/0!</v>
      </c>
      <c r="O27" s="75" t="e">
        <f>3.32*(LOG(L27)-LOG(M27))</f>
        <v>#NUM!</v>
      </c>
      <c r="P27" s="187">
        <v>0</v>
      </c>
    </row>
    <row r="28" spans="1:16" x14ac:dyDescent="0.35">
      <c r="A28" s="152"/>
      <c r="B28" s="3"/>
      <c r="C28" s="14"/>
      <c r="D28" s="102"/>
      <c r="E28" s="3" t="s">
        <v>23</v>
      </c>
      <c r="F28" s="43"/>
      <c r="G28" s="3"/>
      <c r="H28" s="3"/>
      <c r="I28" s="3"/>
      <c r="J28" s="2" t="e">
        <f t="shared" ref="J28:J47" si="7">AVERAGE(F28:I28)</f>
        <v>#DIV/0!</v>
      </c>
      <c r="K28" s="2"/>
      <c r="L28" s="2"/>
      <c r="M28" s="4"/>
      <c r="N28" s="2"/>
      <c r="O28" s="5" t="e">
        <f>3.32*(LOG(L27/M27))</f>
        <v>#DIV/0!</v>
      </c>
      <c r="P28" s="108"/>
    </row>
    <row r="29" spans="1:16" ht="15" thickBot="1" x14ac:dyDescent="0.4">
      <c r="A29" s="153"/>
      <c r="B29" s="137"/>
      <c r="C29" s="163"/>
      <c r="D29" s="104"/>
      <c r="E29" s="137" t="s">
        <v>22</v>
      </c>
      <c r="F29" s="154"/>
      <c r="G29" s="137"/>
      <c r="H29" s="137"/>
      <c r="I29" s="137"/>
      <c r="J29" s="155" t="e">
        <f t="shared" si="7"/>
        <v>#DIV/0!</v>
      </c>
      <c r="K29" s="155"/>
      <c r="L29" s="155"/>
      <c r="M29" s="156"/>
      <c r="N29" s="155"/>
      <c r="O29" s="155"/>
      <c r="P29" s="109"/>
    </row>
    <row r="30" spans="1:16" x14ac:dyDescent="0.35">
      <c r="A30" s="145" t="s">
        <v>83</v>
      </c>
      <c r="B30" s="131">
        <v>7</v>
      </c>
      <c r="C30" s="162" t="s">
        <v>19</v>
      </c>
      <c r="D30" s="99" t="s">
        <v>82</v>
      </c>
      <c r="E30" s="131" t="s">
        <v>21</v>
      </c>
      <c r="F30" s="164">
        <v>6</v>
      </c>
      <c r="G30" s="165">
        <v>6</v>
      </c>
      <c r="H30" s="165">
        <v>15</v>
      </c>
      <c r="I30" s="165">
        <v>6</v>
      </c>
      <c r="J30" s="159">
        <f t="shared" si="7"/>
        <v>8.25</v>
      </c>
      <c r="K30" s="148">
        <f>J30*10000*2</f>
        <v>165000</v>
      </c>
      <c r="L30" s="148">
        <f>K30*5</f>
        <v>825000</v>
      </c>
      <c r="M30" s="148">
        <v>5000000</v>
      </c>
      <c r="N30" s="149">
        <f>(J30/(J30+J31))*100</f>
        <v>100</v>
      </c>
      <c r="O30" s="150">
        <f>3.32*(LOG(L30)-LOG(M30))</f>
        <v>-2.5979533052098298</v>
      </c>
      <c r="P30" s="126">
        <f t="shared" ref="P30" si="8">IF(O30&lt;0,P27,P27+O30)</f>
        <v>0</v>
      </c>
    </row>
    <row r="31" spans="1:16" x14ac:dyDescent="0.35">
      <c r="A31" s="152"/>
      <c r="B31" s="3"/>
      <c r="C31" s="14"/>
      <c r="D31" s="102"/>
      <c r="E31" s="3" t="s">
        <v>23</v>
      </c>
      <c r="F31" s="12">
        <v>0</v>
      </c>
      <c r="G31" s="9">
        <v>0</v>
      </c>
      <c r="H31" s="9">
        <v>0</v>
      </c>
      <c r="I31" s="9">
        <v>0</v>
      </c>
      <c r="J31" s="2">
        <f t="shared" si="7"/>
        <v>0</v>
      </c>
      <c r="K31" s="2"/>
      <c r="L31" s="2"/>
      <c r="M31" s="4"/>
      <c r="N31" s="2"/>
      <c r="O31" s="5">
        <f>3.32*(LOG(L30/M30))</f>
        <v>-2.5979533052098311</v>
      </c>
      <c r="P31" s="108"/>
    </row>
    <row r="32" spans="1:16" ht="15" thickBot="1" x14ac:dyDescent="0.4">
      <c r="A32" s="153"/>
      <c r="B32" s="137"/>
      <c r="C32" s="163"/>
      <c r="D32" s="104"/>
      <c r="E32" s="137" t="s">
        <v>22</v>
      </c>
      <c r="F32" s="166">
        <v>0</v>
      </c>
      <c r="G32" s="167">
        <v>0</v>
      </c>
      <c r="H32" s="167">
        <v>0</v>
      </c>
      <c r="I32" s="167">
        <v>1</v>
      </c>
      <c r="J32" s="155">
        <f t="shared" si="7"/>
        <v>0.25</v>
      </c>
      <c r="K32" s="155"/>
      <c r="L32" s="155"/>
      <c r="M32" s="156"/>
      <c r="N32" s="155"/>
      <c r="O32" s="155"/>
      <c r="P32" s="109"/>
    </row>
    <row r="33" spans="1:16" x14ac:dyDescent="0.35">
      <c r="A33" s="145" t="s">
        <v>84</v>
      </c>
      <c r="B33" s="131">
        <v>14</v>
      </c>
      <c r="C33" s="162" t="s">
        <v>19</v>
      </c>
      <c r="D33" s="99" t="s">
        <v>82</v>
      </c>
      <c r="E33" s="131" t="s">
        <v>21</v>
      </c>
      <c r="F33" s="164">
        <v>41</v>
      </c>
      <c r="G33" s="165">
        <v>33</v>
      </c>
      <c r="H33" s="165">
        <v>36</v>
      </c>
      <c r="I33" s="165">
        <v>28</v>
      </c>
      <c r="J33" s="159">
        <f t="shared" si="7"/>
        <v>34.5</v>
      </c>
      <c r="K33" s="148">
        <f>J33*10000*2</f>
        <v>690000</v>
      </c>
      <c r="L33" s="148">
        <f>K33*5</f>
        <v>3450000</v>
      </c>
      <c r="M33" s="148">
        <v>825000</v>
      </c>
      <c r="N33" s="149">
        <f>(J33/(J33+J34))*100</f>
        <v>93.877551020408163</v>
      </c>
      <c r="O33" s="150">
        <f>3.32*(LOG(L33)-LOG(M33))</f>
        <v>2.0629322864575186</v>
      </c>
      <c r="P33" s="126">
        <f t="shared" ref="P33" si="9">IF(O33&lt;0,P30,P30+O33)</f>
        <v>2.0629322864575186</v>
      </c>
    </row>
    <row r="34" spans="1:16" x14ac:dyDescent="0.35">
      <c r="A34" s="152"/>
      <c r="B34" s="3"/>
      <c r="C34" s="14"/>
      <c r="D34" s="102"/>
      <c r="E34" s="3" t="s">
        <v>23</v>
      </c>
      <c r="F34" s="12">
        <v>2</v>
      </c>
      <c r="G34" s="9">
        <v>1</v>
      </c>
      <c r="H34" s="9">
        <v>4</v>
      </c>
      <c r="I34" s="9">
        <v>2</v>
      </c>
      <c r="J34" s="2">
        <f t="shared" si="7"/>
        <v>2.25</v>
      </c>
      <c r="K34" s="2"/>
      <c r="L34" s="2"/>
      <c r="M34" s="4"/>
      <c r="N34" s="2"/>
      <c r="O34" s="5">
        <f>3.32*(LOG(L33/M33))</f>
        <v>2.0629322864575186</v>
      </c>
      <c r="P34" s="108"/>
    </row>
    <row r="35" spans="1:16" ht="15" thickBot="1" x14ac:dyDescent="0.4">
      <c r="A35" s="153"/>
      <c r="B35" s="137"/>
      <c r="C35" s="163"/>
      <c r="D35" s="104"/>
      <c r="E35" s="137" t="s">
        <v>22</v>
      </c>
      <c r="F35" s="166">
        <v>0</v>
      </c>
      <c r="G35" s="167">
        <v>0</v>
      </c>
      <c r="H35" s="167">
        <v>0</v>
      </c>
      <c r="I35" s="167">
        <v>0</v>
      </c>
      <c r="J35" s="155">
        <f t="shared" si="7"/>
        <v>0</v>
      </c>
      <c r="K35" s="155"/>
      <c r="L35" s="155"/>
      <c r="M35" s="156"/>
      <c r="N35" s="155"/>
      <c r="O35" s="155"/>
      <c r="P35" s="109"/>
    </row>
    <row r="36" spans="1:16" x14ac:dyDescent="0.35">
      <c r="A36" s="145" t="s">
        <v>85</v>
      </c>
      <c r="B36" s="131">
        <v>21</v>
      </c>
      <c r="C36" s="162" t="s">
        <v>19</v>
      </c>
      <c r="D36" s="99" t="s">
        <v>82</v>
      </c>
      <c r="E36" s="131" t="s">
        <v>21</v>
      </c>
      <c r="F36" s="164">
        <v>15</v>
      </c>
      <c r="G36" s="165">
        <v>26</v>
      </c>
      <c r="H36" s="165">
        <v>32</v>
      </c>
      <c r="I36" s="165">
        <v>26</v>
      </c>
      <c r="J36" s="159">
        <f t="shared" si="7"/>
        <v>24.75</v>
      </c>
      <c r="K36" s="148">
        <f>J36*10000*2</f>
        <v>495000</v>
      </c>
      <c r="L36" s="148">
        <f>K36*5</f>
        <v>2475000</v>
      </c>
      <c r="M36" s="148">
        <v>3450000</v>
      </c>
      <c r="N36" s="149">
        <f>(J36/(J36+J37))*100</f>
        <v>95.192307692307693</v>
      </c>
      <c r="O36" s="150">
        <f>3.32*(LOG(L36)-LOG(M36))</f>
        <v>-0.4788897207882416</v>
      </c>
      <c r="P36" s="126">
        <f t="shared" ref="P36" si="10">IF(O36&lt;0,P33,P33+O36)</f>
        <v>2.0629322864575186</v>
      </c>
    </row>
    <row r="37" spans="1:16" x14ac:dyDescent="0.35">
      <c r="A37" s="152"/>
      <c r="B37" s="3"/>
      <c r="C37" s="14"/>
      <c r="D37" s="102"/>
      <c r="E37" s="3" t="s">
        <v>23</v>
      </c>
      <c r="F37" s="12">
        <v>0</v>
      </c>
      <c r="G37" s="9">
        <v>1</v>
      </c>
      <c r="H37" s="9">
        <v>4</v>
      </c>
      <c r="I37" s="9">
        <v>0</v>
      </c>
      <c r="J37" s="2">
        <f t="shared" si="7"/>
        <v>1.25</v>
      </c>
      <c r="K37" s="2"/>
      <c r="L37" s="2"/>
      <c r="M37" s="4"/>
      <c r="N37" s="2"/>
      <c r="O37" s="5">
        <f>3.32*(LOG(L36/M36))</f>
        <v>-0.4788897207882396</v>
      </c>
      <c r="P37" s="108"/>
    </row>
    <row r="38" spans="1:16" ht="15" thickBot="1" x14ac:dyDescent="0.4">
      <c r="A38" s="153"/>
      <c r="B38" s="137"/>
      <c r="C38" s="163"/>
      <c r="D38" s="104"/>
      <c r="E38" s="137" t="s">
        <v>22</v>
      </c>
      <c r="F38" s="166">
        <v>0</v>
      </c>
      <c r="G38" s="167">
        <v>0</v>
      </c>
      <c r="H38" s="167">
        <v>0</v>
      </c>
      <c r="I38" s="167">
        <v>0</v>
      </c>
      <c r="J38" s="155">
        <f t="shared" si="7"/>
        <v>0</v>
      </c>
      <c r="K38" s="155"/>
      <c r="L38" s="155"/>
      <c r="M38" s="156"/>
      <c r="N38" s="155"/>
      <c r="O38" s="155"/>
      <c r="P38" s="109"/>
    </row>
    <row r="39" spans="1:16" x14ac:dyDescent="0.35">
      <c r="A39" s="145" t="s">
        <v>86</v>
      </c>
      <c r="B39" s="131">
        <v>28</v>
      </c>
      <c r="C39" s="162" t="s">
        <v>19</v>
      </c>
      <c r="D39" s="99" t="s">
        <v>82</v>
      </c>
      <c r="E39" s="131" t="s">
        <v>21</v>
      </c>
      <c r="F39" s="164">
        <v>19</v>
      </c>
      <c r="G39" s="165">
        <v>18</v>
      </c>
      <c r="H39" s="165">
        <v>13</v>
      </c>
      <c r="I39" s="165">
        <v>22</v>
      </c>
      <c r="J39" s="159">
        <f t="shared" si="7"/>
        <v>18</v>
      </c>
      <c r="K39" s="148">
        <f>J39*10000*2</f>
        <v>360000</v>
      </c>
      <c r="L39" s="148">
        <f>K39*5</f>
        <v>1800000</v>
      </c>
      <c r="M39" s="148">
        <v>2475000</v>
      </c>
      <c r="N39" s="149">
        <f>(J39/(J39+J40))*100</f>
        <v>88.888888888888886</v>
      </c>
      <c r="O39" s="150">
        <f>3.32*(LOG(L39)-LOG(M39))</f>
        <v>-0.45916495791205192</v>
      </c>
      <c r="P39" s="126">
        <f t="shared" ref="P39" si="11">IF(O39&lt;0,P36,P36+O39)</f>
        <v>2.0629322864575186</v>
      </c>
    </row>
    <row r="40" spans="1:16" x14ac:dyDescent="0.35">
      <c r="A40" s="152"/>
      <c r="B40" s="3"/>
      <c r="C40" s="14"/>
      <c r="D40" s="102"/>
      <c r="E40" s="3" t="s">
        <v>23</v>
      </c>
      <c r="F40" s="12">
        <v>2</v>
      </c>
      <c r="G40" s="9">
        <v>3</v>
      </c>
      <c r="H40" s="9">
        <v>2</v>
      </c>
      <c r="I40" s="9">
        <v>2</v>
      </c>
      <c r="J40" s="2">
        <f t="shared" si="7"/>
        <v>2.25</v>
      </c>
      <c r="K40" s="2"/>
      <c r="L40" s="2"/>
      <c r="M40" s="4"/>
      <c r="N40" s="2"/>
      <c r="O40" s="5">
        <f>3.32*(LOG(L39/M39))</f>
        <v>-0.45916495791205436</v>
      </c>
      <c r="P40" s="108"/>
    </row>
    <row r="41" spans="1:16" ht="15" thickBot="1" x14ac:dyDescent="0.4">
      <c r="A41" s="153"/>
      <c r="B41" s="137"/>
      <c r="C41" s="163"/>
      <c r="D41" s="104"/>
      <c r="E41" s="137" t="s">
        <v>22</v>
      </c>
      <c r="F41" s="166">
        <v>0</v>
      </c>
      <c r="G41" s="167">
        <v>0</v>
      </c>
      <c r="H41" s="167">
        <v>0</v>
      </c>
      <c r="I41" s="167">
        <v>0</v>
      </c>
      <c r="J41" s="155">
        <f t="shared" si="7"/>
        <v>0</v>
      </c>
      <c r="K41" s="155"/>
      <c r="L41" s="155"/>
      <c r="M41" s="156"/>
      <c r="N41" s="155"/>
      <c r="O41" s="155"/>
      <c r="P41" s="109"/>
    </row>
    <row r="42" spans="1:16" x14ac:dyDescent="0.35">
      <c r="A42" s="145" t="s">
        <v>87</v>
      </c>
      <c r="B42" s="131">
        <v>35</v>
      </c>
      <c r="C42" s="162" t="s">
        <v>19</v>
      </c>
      <c r="D42" s="99" t="s">
        <v>82</v>
      </c>
      <c r="E42" s="131" t="s">
        <v>21</v>
      </c>
      <c r="F42" s="164">
        <v>9</v>
      </c>
      <c r="G42" s="165">
        <v>6</v>
      </c>
      <c r="H42" s="165">
        <v>10</v>
      </c>
      <c r="I42" s="165">
        <v>11</v>
      </c>
      <c r="J42" s="159">
        <f t="shared" si="7"/>
        <v>9</v>
      </c>
      <c r="K42" s="148">
        <f>J42*10000*2</f>
        <v>180000</v>
      </c>
      <c r="L42" s="148">
        <f>K42*5</f>
        <v>900000</v>
      </c>
      <c r="M42" s="148">
        <v>2475000</v>
      </c>
      <c r="N42" s="149">
        <f>(J42/(J42+J43))*100</f>
        <v>81.818181818181827</v>
      </c>
      <c r="O42" s="150">
        <f>3.32*(LOG(L42)-LOG(M42))</f>
        <v>-1.4585845435164697</v>
      </c>
      <c r="P42" s="126">
        <f t="shared" ref="P42" si="12">IF(O42&lt;0,P39,P39+O42)</f>
        <v>2.0629322864575186</v>
      </c>
    </row>
    <row r="43" spans="1:16" x14ac:dyDescent="0.35">
      <c r="A43" s="152"/>
      <c r="B43" s="3"/>
      <c r="C43" s="14"/>
      <c r="D43" s="102"/>
      <c r="E43" s="3" t="s">
        <v>23</v>
      </c>
      <c r="F43" s="12">
        <v>3</v>
      </c>
      <c r="G43" s="9">
        <v>0</v>
      </c>
      <c r="H43" s="9">
        <v>2</v>
      </c>
      <c r="I43" s="9">
        <v>3</v>
      </c>
      <c r="J43" s="2">
        <f t="shared" si="7"/>
        <v>2</v>
      </c>
      <c r="K43" s="2"/>
      <c r="L43" s="2"/>
      <c r="M43" s="4"/>
      <c r="N43" s="2"/>
      <c r="O43" s="5">
        <f>3.32*(LOG(L42/M42))</f>
        <v>-1.4585845435164719</v>
      </c>
      <c r="P43" s="108"/>
    </row>
    <row r="44" spans="1:16" ht="15" thickBot="1" x14ac:dyDescent="0.4">
      <c r="A44" s="153"/>
      <c r="B44" s="137"/>
      <c r="C44" s="163"/>
      <c r="D44" s="104"/>
      <c r="E44" s="137" t="s">
        <v>22</v>
      </c>
      <c r="F44" s="166">
        <v>1</v>
      </c>
      <c r="G44" s="167">
        <v>0</v>
      </c>
      <c r="H44" s="167">
        <v>0</v>
      </c>
      <c r="I44" s="167">
        <v>1</v>
      </c>
      <c r="J44" s="155">
        <f t="shared" si="7"/>
        <v>0.5</v>
      </c>
      <c r="K44" s="155"/>
      <c r="L44" s="155"/>
      <c r="M44" s="156"/>
      <c r="N44" s="155"/>
      <c r="O44" s="155"/>
      <c r="P44" s="109"/>
    </row>
    <row r="45" spans="1:16" x14ac:dyDescent="0.35">
      <c r="A45" s="145" t="s">
        <v>88</v>
      </c>
      <c r="B45" s="131">
        <v>49</v>
      </c>
      <c r="C45" s="162" t="s">
        <v>19</v>
      </c>
      <c r="D45" s="99" t="s">
        <v>82</v>
      </c>
      <c r="E45" s="131" t="s">
        <v>21</v>
      </c>
      <c r="F45" s="164">
        <v>2</v>
      </c>
      <c r="G45" s="165">
        <v>3</v>
      </c>
      <c r="H45" s="165">
        <v>5</v>
      </c>
      <c r="I45" s="165">
        <v>4</v>
      </c>
      <c r="J45" s="159">
        <f t="shared" si="7"/>
        <v>3.5</v>
      </c>
      <c r="K45" s="148">
        <f>J45*10000*2</f>
        <v>70000</v>
      </c>
      <c r="L45" s="148">
        <f>K45*5</f>
        <v>350000</v>
      </c>
      <c r="M45" s="148">
        <v>2475000</v>
      </c>
      <c r="N45" s="149">
        <f>(J45/(J45+J46))*100</f>
        <v>100</v>
      </c>
      <c r="O45" s="150">
        <f>3.32*(LOG(L45)-LOG(M45))</f>
        <v>-2.8203637676121138</v>
      </c>
      <c r="P45" s="126">
        <f t="shared" ref="P45" si="13">IF(O45&lt;0,P42,P42+O45)</f>
        <v>2.0629322864575186</v>
      </c>
    </row>
    <row r="46" spans="1:16" x14ac:dyDescent="0.35">
      <c r="A46" s="152"/>
      <c r="B46" s="3"/>
      <c r="C46" s="14"/>
      <c r="D46" s="102"/>
      <c r="E46" s="3" t="s">
        <v>23</v>
      </c>
      <c r="F46" s="12">
        <v>0</v>
      </c>
      <c r="G46" s="9">
        <v>0</v>
      </c>
      <c r="H46" s="9">
        <v>0</v>
      </c>
      <c r="I46" s="9">
        <v>0</v>
      </c>
      <c r="J46" s="2">
        <f t="shared" si="7"/>
        <v>0</v>
      </c>
      <c r="K46" s="2"/>
      <c r="L46" s="2"/>
      <c r="M46" s="4"/>
      <c r="N46" s="2"/>
      <c r="O46" s="5">
        <f>3.32*(LOG(L45/M45))</f>
        <v>-2.8203637676121156</v>
      </c>
      <c r="P46" s="108"/>
    </row>
    <row r="47" spans="1:16" ht="15" thickBot="1" x14ac:dyDescent="0.4">
      <c r="A47" s="153"/>
      <c r="B47" s="137"/>
      <c r="C47" s="163"/>
      <c r="D47" s="104"/>
      <c r="E47" s="137" t="s">
        <v>22</v>
      </c>
      <c r="F47" s="166">
        <v>0</v>
      </c>
      <c r="G47" s="167">
        <v>1</v>
      </c>
      <c r="H47" s="167">
        <v>1</v>
      </c>
      <c r="I47" s="167">
        <v>1</v>
      </c>
      <c r="J47" s="155">
        <f t="shared" si="7"/>
        <v>0.75</v>
      </c>
      <c r="K47" s="155"/>
      <c r="L47" s="155"/>
      <c r="M47" s="156"/>
      <c r="N47" s="155"/>
      <c r="O47" s="155"/>
      <c r="P47" s="109"/>
    </row>
    <row r="48" spans="1:16" ht="15" thickBot="1" x14ac:dyDescent="0.4">
      <c r="A48" s="76" t="s">
        <v>90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8"/>
    </row>
    <row r="49" spans="1:16" x14ac:dyDescent="0.35">
      <c r="A49" s="99" t="s">
        <v>29</v>
      </c>
      <c r="B49" s="99">
        <v>0</v>
      </c>
      <c r="C49" s="99" t="s">
        <v>19</v>
      </c>
      <c r="D49" s="99" t="s">
        <v>82</v>
      </c>
      <c r="E49" s="99" t="s">
        <v>30</v>
      </c>
      <c r="F49" s="130">
        <v>163</v>
      </c>
      <c r="G49" s="131">
        <v>185</v>
      </c>
      <c r="H49" s="131">
        <v>176</v>
      </c>
      <c r="I49" s="131">
        <v>174</v>
      </c>
      <c r="J49" s="132">
        <f>AVERAGE(F49:I49)</f>
        <v>174.5</v>
      </c>
      <c r="K49" s="118">
        <f>J49*10000</f>
        <v>1745000</v>
      </c>
      <c r="L49" s="22">
        <f>K49*2</f>
        <v>3490000</v>
      </c>
      <c r="M49" s="133"/>
      <c r="N49" s="101">
        <f>(J49/(J49+J50))*100</f>
        <v>100</v>
      </c>
      <c r="O49" s="24" t="e">
        <f>3.32*(LOG(L49)-LOG(M49))</f>
        <v>#NUM!</v>
      </c>
      <c r="P49" s="24">
        <v>0</v>
      </c>
    </row>
    <row r="50" spans="1:16" x14ac:dyDescent="0.35">
      <c r="A50" s="102"/>
      <c r="B50" s="102"/>
      <c r="C50" s="102" t="s">
        <v>91</v>
      </c>
      <c r="D50" s="102"/>
      <c r="E50" s="102" t="s">
        <v>23</v>
      </c>
      <c r="F50" s="134">
        <v>0</v>
      </c>
      <c r="G50" s="3">
        <v>0</v>
      </c>
      <c r="H50" s="3">
        <v>0</v>
      </c>
      <c r="I50" s="3">
        <v>0</v>
      </c>
      <c r="J50" s="135">
        <f t="shared" ref="J50:J69" si="14">AVERAGE(F50:I50)</f>
        <v>0</v>
      </c>
      <c r="K50" s="103"/>
      <c r="L50" s="25"/>
      <c r="M50" s="103"/>
      <c r="N50" s="103"/>
      <c r="O50" s="25"/>
      <c r="P50" s="25"/>
    </row>
    <row r="51" spans="1:16" ht="15" thickBot="1" x14ac:dyDescent="0.4">
      <c r="A51" s="104"/>
      <c r="B51" s="104"/>
      <c r="C51" s="104"/>
      <c r="D51" s="104"/>
      <c r="E51" s="104" t="s">
        <v>22</v>
      </c>
      <c r="F51" s="136">
        <v>0</v>
      </c>
      <c r="G51" s="137">
        <v>0</v>
      </c>
      <c r="H51" s="137">
        <v>0</v>
      </c>
      <c r="I51" s="137">
        <v>0</v>
      </c>
      <c r="J51" s="138">
        <f t="shared" si="14"/>
        <v>0</v>
      </c>
      <c r="K51" s="105"/>
      <c r="L51" s="32"/>
      <c r="M51" s="105"/>
      <c r="N51" s="105"/>
      <c r="O51" s="32"/>
      <c r="P51" s="32"/>
    </row>
    <row r="52" spans="1:16" x14ac:dyDescent="0.35">
      <c r="A52" s="99" t="s">
        <v>32</v>
      </c>
      <c r="B52" s="99">
        <v>3</v>
      </c>
      <c r="C52" s="99" t="s">
        <v>19</v>
      </c>
      <c r="D52" s="99" t="s">
        <v>82</v>
      </c>
      <c r="E52" s="99" t="s">
        <v>21</v>
      </c>
      <c r="F52" s="206">
        <v>40</v>
      </c>
      <c r="G52" s="158">
        <v>31</v>
      </c>
      <c r="H52" s="158">
        <v>35</v>
      </c>
      <c r="I52" s="158">
        <v>41</v>
      </c>
      <c r="J52" s="139">
        <f t="shared" si="14"/>
        <v>36.75</v>
      </c>
      <c r="K52" s="100">
        <f>J52*10000*2</f>
        <v>735000</v>
      </c>
      <c r="L52" s="22">
        <f>K52*5</f>
        <v>3675000</v>
      </c>
      <c r="M52" s="100">
        <v>3490000</v>
      </c>
      <c r="N52" s="101">
        <f>(J52/(J52+J53))*100</f>
        <v>91.875</v>
      </c>
      <c r="O52" s="24">
        <f>3.32*(LOG(L52)-LOG(M52))</f>
        <v>7.4473962650633746E-2</v>
      </c>
      <c r="P52" s="126">
        <f t="shared" ref="P52" si="15">IF(O52&lt;0,P49,P49+O52)</f>
        <v>7.4473962650633746E-2</v>
      </c>
    </row>
    <row r="53" spans="1:16" x14ac:dyDescent="0.35">
      <c r="A53" s="102"/>
      <c r="B53" s="102"/>
      <c r="C53" s="102"/>
      <c r="D53" s="102"/>
      <c r="E53" s="102" t="s">
        <v>23</v>
      </c>
      <c r="F53" s="207">
        <v>2</v>
      </c>
      <c r="G53" s="96">
        <v>4</v>
      </c>
      <c r="H53" s="96">
        <v>3</v>
      </c>
      <c r="I53" s="96">
        <v>4</v>
      </c>
      <c r="J53" s="135">
        <f t="shared" si="14"/>
        <v>3.25</v>
      </c>
      <c r="K53" s="103"/>
      <c r="L53" s="25"/>
      <c r="M53" s="103"/>
      <c r="N53" s="103"/>
      <c r="O53" s="25"/>
      <c r="P53" s="25"/>
    </row>
    <row r="54" spans="1:16" ht="15" thickBot="1" x14ac:dyDescent="0.4">
      <c r="A54" s="104"/>
      <c r="B54" s="104"/>
      <c r="C54" s="104"/>
      <c r="D54" s="104"/>
      <c r="E54" s="104" t="s">
        <v>22</v>
      </c>
      <c r="F54" s="208">
        <v>0</v>
      </c>
      <c r="G54" s="161">
        <v>0</v>
      </c>
      <c r="H54" s="161">
        <v>0</v>
      </c>
      <c r="I54" s="161">
        <v>0</v>
      </c>
      <c r="J54" s="138">
        <f t="shared" si="14"/>
        <v>0</v>
      </c>
      <c r="K54" s="105"/>
      <c r="L54" s="32"/>
      <c r="M54" s="105"/>
      <c r="N54" s="105"/>
      <c r="O54" s="32"/>
      <c r="P54" s="32"/>
    </row>
    <row r="55" spans="1:16" x14ac:dyDescent="0.35">
      <c r="A55" s="15" t="s">
        <v>33</v>
      </c>
      <c r="B55" s="16">
        <v>7</v>
      </c>
      <c r="C55" s="99" t="s">
        <v>19</v>
      </c>
      <c r="D55" s="99" t="s">
        <v>82</v>
      </c>
      <c r="E55" s="99" t="s">
        <v>21</v>
      </c>
      <c r="F55" s="206">
        <v>30</v>
      </c>
      <c r="G55" s="158">
        <v>36</v>
      </c>
      <c r="H55" s="158">
        <v>21</v>
      </c>
      <c r="I55" s="158">
        <v>28</v>
      </c>
      <c r="J55" s="139">
        <f t="shared" si="14"/>
        <v>28.75</v>
      </c>
      <c r="K55" s="100">
        <f>J55*10000*2</f>
        <v>575000</v>
      </c>
      <c r="L55" s="22">
        <f>K55*5</f>
        <v>2875000</v>
      </c>
      <c r="M55" s="100">
        <f>L52</f>
        <v>3675000</v>
      </c>
      <c r="N55" s="101">
        <f>(J55/(J55+J56))*100</f>
        <v>87.786259541984734</v>
      </c>
      <c r="O55" s="24">
        <f>3.32*(LOG(L55)-LOG(M55))</f>
        <v>-0.35397672138995456</v>
      </c>
      <c r="P55" s="126">
        <f t="shared" ref="P55" si="16">IF(O55&lt;0,P52,P52+O55)</f>
        <v>7.4473962650633746E-2</v>
      </c>
    </row>
    <row r="56" spans="1:16" x14ac:dyDescent="0.35">
      <c r="A56" s="102"/>
      <c r="B56" s="102"/>
      <c r="C56" s="102"/>
      <c r="D56" s="102"/>
      <c r="E56" s="102" t="s">
        <v>23</v>
      </c>
      <c r="F56" s="207">
        <v>4</v>
      </c>
      <c r="G56" s="96">
        <v>3</v>
      </c>
      <c r="H56" s="96">
        <v>5</v>
      </c>
      <c r="I56" s="96">
        <v>4</v>
      </c>
      <c r="J56" s="135">
        <f t="shared" si="14"/>
        <v>4</v>
      </c>
      <c r="K56" s="103"/>
      <c r="L56" s="140"/>
      <c r="M56" s="103"/>
      <c r="N56" s="103"/>
      <c r="O56" s="25"/>
      <c r="P56" s="25"/>
    </row>
    <row r="57" spans="1:16" ht="15" thickBot="1" x14ac:dyDescent="0.4">
      <c r="A57" s="104"/>
      <c r="B57" s="104"/>
      <c r="C57" s="104"/>
      <c r="D57" s="104"/>
      <c r="E57" s="104" t="s">
        <v>22</v>
      </c>
      <c r="F57" s="208">
        <v>0</v>
      </c>
      <c r="G57" s="161">
        <v>0</v>
      </c>
      <c r="H57" s="161">
        <v>0</v>
      </c>
      <c r="I57" s="161">
        <v>0</v>
      </c>
      <c r="J57" s="138">
        <f t="shared" si="14"/>
        <v>0</v>
      </c>
      <c r="K57" s="105"/>
      <c r="L57" s="141"/>
      <c r="M57" s="105"/>
      <c r="N57" s="105"/>
      <c r="O57" s="32"/>
      <c r="P57" s="32"/>
    </row>
    <row r="58" spans="1:16" x14ac:dyDescent="0.35">
      <c r="A58" s="99" t="s">
        <v>92</v>
      </c>
      <c r="B58" s="99">
        <v>14</v>
      </c>
      <c r="C58" s="99" t="s">
        <v>19</v>
      </c>
      <c r="D58" s="99" t="s">
        <v>82</v>
      </c>
      <c r="E58" s="99" t="s">
        <v>21</v>
      </c>
      <c r="F58" s="206">
        <v>21</v>
      </c>
      <c r="G58" s="158">
        <v>31</v>
      </c>
      <c r="H58" s="158">
        <v>30</v>
      </c>
      <c r="I58" s="158">
        <v>25</v>
      </c>
      <c r="J58" s="139">
        <f t="shared" si="14"/>
        <v>26.75</v>
      </c>
      <c r="K58" s="100">
        <f>J58*10000*2</f>
        <v>535000</v>
      </c>
      <c r="L58" s="22">
        <f>K58*5</f>
        <v>2675000</v>
      </c>
      <c r="M58" s="100">
        <f>L55</f>
        <v>2875000</v>
      </c>
      <c r="N58" s="101">
        <f>(J58/(J58+J59))*100</f>
        <v>86.99186991869918</v>
      </c>
      <c r="O58" s="24">
        <f>3.32*(LOG(L58)-LOG(M58))</f>
        <v>-0.10396268805909492</v>
      </c>
      <c r="P58" s="126">
        <f t="shared" ref="P58" si="17">IF(O58&lt;0,P55,P55+O58)</f>
        <v>7.4473962650633746E-2</v>
      </c>
    </row>
    <row r="59" spans="1:16" x14ac:dyDescent="0.35">
      <c r="A59" s="103"/>
      <c r="B59" s="102"/>
      <c r="C59" s="102"/>
      <c r="D59" s="102"/>
      <c r="E59" s="102" t="s">
        <v>23</v>
      </c>
      <c r="F59" s="207">
        <v>5</v>
      </c>
      <c r="G59" s="96">
        <v>4</v>
      </c>
      <c r="H59" s="96">
        <v>4</v>
      </c>
      <c r="I59" s="96">
        <v>3</v>
      </c>
      <c r="J59" s="135">
        <f t="shared" si="14"/>
        <v>4</v>
      </c>
      <c r="K59" s="103"/>
      <c r="L59" s="140"/>
      <c r="M59" s="103"/>
      <c r="N59" s="103"/>
      <c r="O59" s="25"/>
      <c r="P59" s="25"/>
    </row>
    <row r="60" spans="1:16" ht="15" thickBot="1" x14ac:dyDescent="0.4">
      <c r="A60" s="105"/>
      <c r="B60" s="104"/>
      <c r="C60" s="104"/>
      <c r="D60" s="104"/>
      <c r="E60" s="104" t="s">
        <v>22</v>
      </c>
      <c r="F60" s="208">
        <v>0</v>
      </c>
      <c r="G60" s="161">
        <v>0</v>
      </c>
      <c r="H60" s="161">
        <v>0</v>
      </c>
      <c r="I60" s="161">
        <v>0</v>
      </c>
      <c r="J60" s="138">
        <f t="shared" si="14"/>
        <v>0</v>
      </c>
      <c r="K60" s="105"/>
      <c r="L60" s="141"/>
      <c r="M60" s="105"/>
      <c r="N60" s="105"/>
      <c r="O60" s="32"/>
      <c r="P60" s="32"/>
    </row>
    <row r="61" spans="1:16" x14ac:dyDescent="0.35">
      <c r="A61" s="142" t="s">
        <v>35</v>
      </c>
      <c r="B61" s="99">
        <v>21</v>
      </c>
      <c r="C61" s="99" t="s">
        <v>19</v>
      </c>
      <c r="D61" s="99" t="s">
        <v>82</v>
      </c>
      <c r="E61" s="99" t="s">
        <v>21</v>
      </c>
      <c r="F61" s="206">
        <v>10</v>
      </c>
      <c r="G61" s="158">
        <v>9</v>
      </c>
      <c r="H61" s="158">
        <v>11</v>
      </c>
      <c r="I61" s="158">
        <v>13</v>
      </c>
      <c r="J61" s="139">
        <f t="shared" si="14"/>
        <v>10.75</v>
      </c>
      <c r="K61" s="100">
        <f>J61*10000*2</f>
        <v>215000</v>
      </c>
      <c r="L61" s="22">
        <f>K61*5</f>
        <v>1075000</v>
      </c>
      <c r="M61" s="100">
        <f>L58</f>
        <v>2675000</v>
      </c>
      <c r="N61" s="101">
        <f>(J61/(J61+J62))*100</f>
        <v>87.755102040816325</v>
      </c>
      <c r="O61" s="24">
        <f>3.32*(LOG(L61)-LOG(M61))</f>
        <v>-1.314438869390667</v>
      </c>
      <c r="P61" s="126">
        <f t="shared" ref="P61" si="18">IF(O61&lt;0,P58,P58+O61)</f>
        <v>7.4473962650633746E-2</v>
      </c>
    </row>
    <row r="62" spans="1:16" x14ac:dyDescent="0.35">
      <c r="A62" s="103"/>
      <c r="B62" s="102"/>
      <c r="C62" s="102"/>
      <c r="D62" s="102"/>
      <c r="E62" s="102" t="s">
        <v>23</v>
      </c>
      <c r="F62" s="207">
        <v>1</v>
      </c>
      <c r="G62" s="96">
        <v>2</v>
      </c>
      <c r="H62" s="96">
        <v>2</v>
      </c>
      <c r="I62" s="96">
        <v>1</v>
      </c>
      <c r="J62" s="135">
        <f t="shared" si="14"/>
        <v>1.5</v>
      </c>
      <c r="K62" s="103"/>
      <c r="L62" s="140"/>
      <c r="M62" s="103"/>
      <c r="N62" s="103"/>
      <c r="O62" s="25"/>
      <c r="P62" s="25"/>
    </row>
    <row r="63" spans="1:16" ht="15" thickBot="1" x14ac:dyDescent="0.4">
      <c r="A63" s="105"/>
      <c r="B63" s="104"/>
      <c r="C63" s="104"/>
      <c r="D63" s="104"/>
      <c r="E63" s="104" t="s">
        <v>22</v>
      </c>
      <c r="F63" s="208">
        <v>0</v>
      </c>
      <c r="G63" s="161">
        <v>0</v>
      </c>
      <c r="H63" s="161">
        <v>0</v>
      </c>
      <c r="I63" s="161">
        <v>0</v>
      </c>
      <c r="J63" s="138">
        <f t="shared" si="14"/>
        <v>0</v>
      </c>
      <c r="K63" s="105"/>
      <c r="L63" s="141"/>
      <c r="M63" s="105"/>
      <c r="N63" s="105"/>
      <c r="O63" s="32"/>
      <c r="P63" s="32"/>
    </row>
    <row r="64" spans="1:16" x14ac:dyDescent="0.35">
      <c r="A64" s="142" t="s">
        <v>36</v>
      </c>
      <c r="B64" s="99">
        <v>28</v>
      </c>
      <c r="C64" s="99" t="s">
        <v>19</v>
      </c>
      <c r="D64" s="99" t="s">
        <v>82</v>
      </c>
      <c r="E64" s="99" t="s">
        <v>21</v>
      </c>
      <c r="F64" s="206">
        <v>23</v>
      </c>
      <c r="G64" s="158">
        <v>16</v>
      </c>
      <c r="H64" s="158">
        <v>21</v>
      </c>
      <c r="I64" s="158">
        <v>27</v>
      </c>
      <c r="J64" s="139">
        <f t="shared" si="14"/>
        <v>21.75</v>
      </c>
      <c r="K64" s="100">
        <f>J64*10000*2</f>
        <v>435000</v>
      </c>
      <c r="L64" s="22">
        <f>K64*5</f>
        <v>2175000</v>
      </c>
      <c r="M64" s="100">
        <f>L61</f>
        <v>1075000</v>
      </c>
      <c r="N64" s="101">
        <f>(J64/(J64+J65))*100</f>
        <v>88.775510204081627</v>
      </c>
      <c r="O64" s="24">
        <f>3.32*(LOG(L64)-LOG(M64))</f>
        <v>1.0160886461695833</v>
      </c>
      <c r="P64" s="126">
        <f t="shared" ref="P64" si="19">IF(O64&lt;0,P61,P61+O64)</f>
        <v>1.0905626088202169</v>
      </c>
    </row>
    <row r="65" spans="1:16" x14ac:dyDescent="0.35">
      <c r="A65" s="103"/>
      <c r="B65" s="102"/>
      <c r="C65" s="102"/>
      <c r="D65" s="102"/>
      <c r="E65" s="102" t="s">
        <v>23</v>
      </c>
      <c r="F65" s="207">
        <v>1</v>
      </c>
      <c r="G65" s="96">
        <v>4</v>
      </c>
      <c r="H65" s="96">
        <v>2</v>
      </c>
      <c r="I65" s="96">
        <v>4</v>
      </c>
      <c r="J65" s="135">
        <f t="shared" si="14"/>
        <v>2.75</v>
      </c>
      <c r="K65" s="103"/>
      <c r="L65" s="140"/>
      <c r="M65" s="103"/>
      <c r="N65" s="103"/>
      <c r="O65" s="25"/>
      <c r="P65" s="25"/>
    </row>
    <row r="66" spans="1:16" ht="15" thickBot="1" x14ac:dyDescent="0.4">
      <c r="A66" s="105"/>
      <c r="B66" s="104"/>
      <c r="C66" s="104"/>
      <c r="D66" s="104"/>
      <c r="E66" s="104" t="s">
        <v>22</v>
      </c>
      <c r="F66" s="208">
        <v>0</v>
      </c>
      <c r="G66" s="161">
        <v>0</v>
      </c>
      <c r="H66" s="161">
        <v>0</v>
      </c>
      <c r="I66" s="161">
        <v>0</v>
      </c>
      <c r="J66" s="138">
        <f t="shared" si="14"/>
        <v>0</v>
      </c>
      <c r="K66" s="105"/>
      <c r="L66" s="141"/>
      <c r="M66" s="105"/>
      <c r="N66" s="105"/>
      <c r="O66" s="32"/>
      <c r="P66" s="32"/>
    </row>
    <row r="67" spans="1:16" x14ac:dyDescent="0.35">
      <c r="A67" s="142" t="s">
        <v>37</v>
      </c>
      <c r="B67" s="99">
        <v>35</v>
      </c>
      <c r="C67" s="99" t="s">
        <v>19</v>
      </c>
      <c r="D67" s="99" t="s">
        <v>82</v>
      </c>
      <c r="E67" s="99" t="s">
        <v>21</v>
      </c>
      <c r="F67" s="206">
        <v>15</v>
      </c>
      <c r="G67" s="158">
        <v>18</v>
      </c>
      <c r="H67" s="158">
        <v>8</v>
      </c>
      <c r="I67" s="158">
        <v>12</v>
      </c>
      <c r="J67" s="139">
        <f t="shared" si="14"/>
        <v>13.25</v>
      </c>
      <c r="K67" s="100">
        <f>J67*10000*2</f>
        <v>265000</v>
      </c>
      <c r="L67" s="143">
        <f>K67*5</f>
        <v>1325000</v>
      </c>
      <c r="M67" s="100">
        <f>L64</f>
        <v>2175000</v>
      </c>
      <c r="N67" s="101">
        <f>(J67/(J67+J68))*100</f>
        <v>88.333333333333329</v>
      </c>
      <c r="O67" s="114">
        <f>3.32*(LOG(L67)-LOG(M67))</f>
        <v>-0.71460803161919251</v>
      </c>
      <c r="P67" s="126">
        <f t="shared" ref="P67" si="20">IF(O67&lt;0,P64,P64+O67)</f>
        <v>1.0905626088202169</v>
      </c>
    </row>
    <row r="68" spans="1:16" x14ac:dyDescent="0.35">
      <c r="A68" s="103"/>
      <c r="B68" s="102"/>
      <c r="C68" s="102"/>
      <c r="D68" s="102"/>
      <c r="E68" s="102" t="s">
        <v>23</v>
      </c>
      <c r="F68" s="207">
        <v>1</v>
      </c>
      <c r="G68" s="96">
        <v>2</v>
      </c>
      <c r="H68" s="96">
        <v>1</v>
      </c>
      <c r="I68" s="96">
        <v>3</v>
      </c>
      <c r="J68" s="135">
        <f t="shared" si="14"/>
        <v>1.75</v>
      </c>
      <c r="K68" s="103"/>
      <c r="L68" s="140"/>
      <c r="M68" s="103"/>
      <c r="N68" s="103"/>
      <c r="O68" s="25"/>
      <c r="P68" s="25"/>
    </row>
    <row r="69" spans="1:16" ht="15" thickBot="1" x14ac:dyDescent="0.4">
      <c r="A69" s="105"/>
      <c r="B69" s="104"/>
      <c r="C69" s="104"/>
      <c r="D69" s="104"/>
      <c r="E69" s="104" t="s">
        <v>22</v>
      </c>
      <c r="F69" s="208">
        <v>0</v>
      </c>
      <c r="G69" s="161">
        <v>0</v>
      </c>
      <c r="H69" s="161">
        <v>0</v>
      </c>
      <c r="I69" s="161">
        <v>0</v>
      </c>
      <c r="J69" s="138">
        <f t="shared" si="14"/>
        <v>0</v>
      </c>
      <c r="K69" s="105"/>
      <c r="L69" s="141"/>
      <c r="M69" s="105"/>
      <c r="N69" s="105"/>
      <c r="O69" s="32"/>
      <c r="P69" s="32"/>
    </row>
    <row r="70" spans="1:16" ht="15" thickBot="1" x14ac:dyDescent="0.4">
      <c r="A70" s="76" t="s">
        <v>93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8"/>
    </row>
    <row r="71" spans="1:16" x14ac:dyDescent="0.35">
      <c r="A71" s="98" t="s">
        <v>94</v>
      </c>
      <c r="B71" s="99">
        <v>0</v>
      </c>
      <c r="C71" s="99" t="s">
        <v>19</v>
      </c>
      <c r="D71" s="99" t="s">
        <v>82</v>
      </c>
      <c r="E71" s="99" t="s">
        <v>30</v>
      </c>
      <c r="F71" s="130">
        <v>206</v>
      </c>
      <c r="G71" s="131">
        <v>222</v>
      </c>
      <c r="H71" s="131">
        <v>242</v>
      </c>
      <c r="I71" s="131">
        <v>272</v>
      </c>
      <c r="J71" s="168">
        <f>AVERAGE(F71:I71)</f>
        <v>235.5</v>
      </c>
      <c r="K71" s="118">
        <f>J71*10000</f>
        <v>2355000</v>
      </c>
      <c r="L71" s="22">
        <f>K71*2</f>
        <v>4710000</v>
      </c>
      <c r="M71" s="100"/>
      <c r="N71" s="101">
        <f>(J71/(J71+J72))*100</f>
        <v>100</v>
      </c>
      <c r="O71" s="24" t="e">
        <f>3.32*(LOG(L71)-LOG(M71))</f>
        <v>#NUM!</v>
      </c>
      <c r="P71" s="24">
        <v>0</v>
      </c>
    </row>
    <row r="72" spans="1:16" x14ac:dyDescent="0.35">
      <c r="A72" s="103"/>
      <c r="B72" s="102"/>
      <c r="C72" s="102" t="s">
        <v>91</v>
      </c>
      <c r="D72" s="102"/>
      <c r="E72" s="102" t="s">
        <v>23</v>
      </c>
      <c r="F72" s="134">
        <v>0</v>
      </c>
      <c r="G72" s="3">
        <v>0</v>
      </c>
      <c r="H72" s="3">
        <v>0</v>
      </c>
      <c r="I72" s="3">
        <v>0</v>
      </c>
      <c r="J72" s="108">
        <f t="shared" ref="J72:J85" si="21">AVERAGE(F72:I72)</f>
        <v>0</v>
      </c>
      <c r="K72" s="103"/>
      <c r="L72" s="25"/>
      <c r="M72" s="103"/>
      <c r="N72" s="103"/>
      <c r="O72" s="25"/>
      <c r="P72" s="25"/>
    </row>
    <row r="73" spans="1:16" ht="15" thickBot="1" x14ac:dyDescent="0.4">
      <c r="A73" s="105"/>
      <c r="B73" s="104"/>
      <c r="C73" s="104"/>
      <c r="D73" s="104"/>
      <c r="E73" s="104" t="s">
        <v>22</v>
      </c>
      <c r="F73" s="136">
        <v>0</v>
      </c>
      <c r="G73" s="137">
        <v>0</v>
      </c>
      <c r="H73" s="137">
        <v>0</v>
      </c>
      <c r="I73" s="137">
        <v>0</v>
      </c>
      <c r="J73" s="109">
        <f t="shared" si="21"/>
        <v>0</v>
      </c>
      <c r="K73" s="105"/>
      <c r="L73" s="32"/>
      <c r="M73" s="105"/>
      <c r="N73" s="105"/>
      <c r="O73" s="32"/>
      <c r="P73" s="32"/>
    </row>
    <row r="74" spans="1:16" x14ac:dyDescent="0.35">
      <c r="A74" s="98" t="s">
        <v>95</v>
      </c>
      <c r="B74" s="99">
        <v>3</v>
      </c>
      <c r="C74" s="99" t="s">
        <v>19</v>
      </c>
      <c r="D74" s="99" t="s">
        <v>82</v>
      </c>
      <c r="E74" s="99" t="s">
        <v>21</v>
      </c>
      <c r="F74" s="206">
        <v>32</v>
      </c>
      <c r="G74" s="158">
        <v>40</v>
      </c>
      <c r="H74" s="158">
        <v>34</v>
      </c>
      <c r="I74" s="158">
        <v>37</v>
      </c>
      <c r="J74" s="106">
        <f t="shared" si="21"/>
        <v>35.75</v>
      </c>
      <c r="K74" s="100">
        <f>J74*10000*2</f>
        <v>715000</v>
      </c>
      <c r="L74" s="22">
        <f>K74*5</f>
        <v>3575000</v>
      </c>
      <c r="M74" s="100">
        <v>4710000</v>
      </c>
      <c r="N74" s="101">
        <f>(J74/(J74+J75))*100</f>
        <v>95.333333333333343</v>
      </c>
      <c r="O74" s="24">
        <f>3.32*(LOG(L74)-LOG(M74))</f>
        <v>-0.39755293849276541</v>
      </c>
      <c r="P74" s="126">
        <f t="shared" ref="P74" si="22">IF(O74&lt;0,P71,P71+O74)</f>
        <v>0</v>
      </c>
    </row>
    <row r="75" spans="1:16" x14ac:dyDescent="0.35">
      <c r="A75" s="103"/>
      <c r="B75" s="102"/>
      <c r="C75" s="102"/>
      <c r="D75" s="102"/>
      <c r="E75" s="102" t="s">
        <v>23</v>
      </c>
      <c r="F75" s="207">
        <v>3</v>
      </c>
      <c r="G75" s="96">
        <v>1</v>
      </c>
      <c r="H75" s="96">
        <v>1</v>
      </c>
      <c r="I75" s="96">
        <v>2</v>
      </c>
      <c r="J75" s="108">
        <f t="shared" si="21"/>
        <v>1.75</v>
      </c>
      <c r="K75" s="103"/>
      <c r="L75" s="25"/>
      <c r="M75" s="103"/>
      <c r="N75" s="103"/>
      <c r="O75" s="25"/>
      <c r="P75" s="25"/>
    </row>
    <row r="76" spans="1:16" ht="15" thickBot="1" x14ac:dyDescent="0.4">
      <c r="A76" s="105"/>
      <c r="B76" s="104"/>
      <c r="C76" s="104"/>
      <c r="D76" s="104"/>
      <c r="E76" s="104" t="s">
        <v>22</v>
      </c>
      <c r="F76" s="208">
        <v>0</v>
      </c>
      <c r="G76" s="161">
        <v>0</v>
      </c>
      <c r="H76" s="161">
        <v>0</v>
      </c>
      <c r="I76" s="161">
        <v>0</v>
      </c>
      <c r="J76" s="109">
        <f t="shared" si="21"/>
        <v>0</v>
      </c>
      <c r="K76" s="105"/>
      <c r="L76" s="32"/>
      <c r="M76" s="105"/>
      <c r="N76" s="105"/>
      <c r="O76" s="32"/>
      <c r="P76" s="32"/>
    </row>
    <row r="77" spans="1:16" x14ac:dyDescent="0.35">
      <c r="A77" s="15" t="s">
        <v>96</v>
      </c>
      <c r="B77" s="16">
        <v>8</v>
      </c>
      <c r="C77" s="99" t="s">
        <v>19</v>
      </c>
      <c r="D77" s="99" t="s">
        <v>82</v>
      </c>
      <c r="E77" s="99" t="s">
        <v>21</v>
      </c>
      <c r="F77" s="206">
        <v>20</v>
      </c>
      <c r="G77" s="158">
        <v>28</v>
      </c>
      <c r="H77" s="158">
        <v>27</v>
      </c>
      <c r="I77" s="158">
        <v>14</v>
      </c>
      <c r="J77" s="106">
        <f t="shared" si="21"/>
        <v>22.25</v>
      </c>
      <c r="K77" s="100">
        <f>J77*10000*2</f>
        <v>445000</v>
      </c>
      <c r="L77" s="22">
        <f>K77*5</f>
        <v>2225000</v>
      </c>
      <c r="M77" s="100">
        <f>L74</f>
        <v>3575000</v>
      </c>
      <c r="N77" s="101">
        <f>(J77/(J77+J78))*100</f>
        <v>92.708333333333343</v>
      </c>
      <c r="O77" s="24">
        <f>3.32*(LOG(L77)-LOG(M77))</f>
        <v>-0.6837408223228949</v>
      </c>
      <c r="P77" s="126">
        <f t="shared" ref="P77" si="23">IF(O77&lt;0,P74,P74+O77)</f>
        <v>0</v>
      </c>
    </row>
    <row r="78" spans="1:16" x14ac:dyDescent="0.35">
      <c r="A78" s="103"/>
      <c r="B78" s="102"/>
      <c r="C78" s="102"/>
      <c r="D78" s="102"/>
      <c r="E78" s="102" t="s">
        <v>23</v>
      </c>
      <c r="F78" s="207">
        <v>1</v>
      </c>
      <c r="G78" s="96">
        <v>3</v>
      </c>
      <c r="H78" s="96">
        <v>2</v>
      </c>
      <c r="I78" s="96">
        <v>1</v>
      </c>
      <c r="J78" s="108">
        <f t="shared" si="21"/>
        <v>1.75</v>
      </c>
      <c r="K78" s="103"/>
      <c r="L78" s="140"/>
      <c r="M78" s="103"/>
      <c r="N78" s="103"/>
      <c r="O78" s="25"/>
      <c r="P78" s="25"/>
    </row>
    <row r="79" spans="1:16" ht="15" thickBot="1" x14ac:dyDescent="0.4">
      <c r="A79" s="105"/>
      <c r="B79" s="104"/>
      <c r="C79" s="104"/>
      <c r="D79" s="104"/>
      <c r="E79" s="104" t="s">
        <v>22</v>
      </c>
      <c r="F79" s="208">
        <v>0</v>
      </c>
      <c r="G79" s="161">
        <v>0</v>
      </c>
      <c r="H79" s="161">
        <v>0</v>
      </c>
      <c r="I79" s="161">
        <v>0</v>
      </c>
      <c r="J79" s="109">
        <f t="shared" si="21"/>
        <v>0</v>
      </c>
      <c r="K79" s="105"/>
      <c r="L79" s="141"/>
      <c r="M79" s="105"/>
      <c r="N79" s="105"/>
      <c r="O79" s="32"/>
      <c r="P79" s="32"/>
    </row>
    <row r="80" spans="1:16" x14ac:dyDescent="0.35">
      <c r="A80" s="99" t="s">
        <v>97</v>
      </c>
      <c r="B80" s="99">
        <v>14</v>
      </c>
      <c r="C80" s="99" t="s">
        <v>19</v>
      </c>
      <c r="D80" s="99" t="s">
        <v>82</v>
      </c>
      <c r="E80" s="99" t="s">
        <v>21</v>
      </c>
      <c r="F80" s="206">
        <v>13</v>
      </c>
      <c r="G80" s="158">
        <v>15</v>
      </c>
      <c r="H80" s="158">
        <v>11</v>
      </c>
      <c r="I80" s="158">
        <v>8</v>
      </c>
      <c r="J80" s="106">
        <f t="shared" si="21"/>
        <v>11.75</v>
      </c>
      <c r="K80" s="100">
        <f>J80*10000*2</f>
        <v>235000</v>
      </c>
      <c r="L80" s="22">
        <f>K80*5</f>
        <v>1175000</v>
      </c>
      <c r="M80" s="100">
        <f>L77</f>
        <v>2225000</v>
      </c>
      <c r="N80" s="101">
        <f>(J80/(J80+J81))*100</f>
        <v>88.679245283018872</v>
      </c>
      <c r="O80" s="24">
        <f>3.32*(LOG(L80)-LOG(M80))</f>
        <v>-0.92060993371452826</v>
      </c>
      <c r="P80" s="126">
        <f t="shared" ref="P80" si="24">IF(O80&lt;0,P77,P77+O80)</f>
        <v>0</v>
      </c>
    </row>
    <row r="81" spans="1:16" x14ac:dyDescent="0.35">
      <c r="A81" s="103"/>
      <c r="B81" s="102"/>
      <c r="C81" s="102"/>
      <c r="D81" s="102"/>
      <c r="E81" s="102" t="s">
        <v>23</v>
      </c>
      <c r="F81" s="207">
        <v>2</v>
      </c>
      <c r="G81" s="96">
        <v>1</v>
      </c>
      <c r="H81" s="96">
        <v>1</v>
      </c>
      <c r="I81" s="96">
        <v>2</v>
      </c>
      <c r="J81" s="108">
        <f t="shared" si="21"/>
        <v>1.5</v>
      </c>
      <c r="K81" s="103"/>
      <c r="L81" s="140"/>
      <c r="M81" s="103"/>
      <c r="N81" s="103"/>
      <c r="O81" s="25"/>
      <c r="P81" s="25"/>
    </row>
    <row r="82" spans="1:16" ht="15" thickBot="1" x14ac:dyDescent="0.4">
      <c r="A82" s="105"/>
      <c r="B82" s="104"/>
      <c r="C82" s="104"/>
      <c r="D82" s="104"/>
      <c r="E82" s="104" t="s">
        <v>22</v>
      </c>
      <c r="F82" s="208">
        <v>0</v>
      </c>
      <c r="G82" s="161">
        <v>1</v>
      </c>
      <c r="H82" s="161">
        <v>0</v>
      </c>
      <c r="I82" s="161">
        <v>0</v>
      </c>
      <c r="J82" s="109">
        <f t="shared" si="21"/>
        <v>0.25</v>
      </c>
      <c r="K82" s="105"/>
      <c r="L82" s="141"/>
      <c r="M82" s="105"/>
      <c r="N82" s="105"/>
      <c r="O82" s="32"/>
      <c r="P82" s="32"/>
    </row>
    <row r="83" spans="1:16" x14ac:dyDescent="0.35">
      <c r="A83" s="99" t="s">
        <v>98</v>
      </c>
      <c r="B83" s="99">
        <v>21</v>
      </c>
      <c r="C83" s="99" t="s">
        <v>19</v>
      </c>
      <c r="D83" s="99" t="s">
        <v>82</v>
      </c>
      <c r="E83" s="99" t="s">
        <v>21</v>
      </c>
      <c r="F83" s="112">
        <v>4</v>
      </c>
      <c r="G83" s="112">
        <v>2</v>
      </c>
      <c r="H83" s="112">
        <v>3</v>
      </c>
      <c r="I83" s="112">
        <v>3</v>
      </c>
      <c r="J83" s="106">
        <f t="shared" si="21"/>
        <v>3</v>
      </c>
      <c r="K83" s="100">
        <f>J83*10000*2</f>
        <v>60000</v>
      </c>
      <c r="L83" s="143">
        <f>K83*5</f>
        <v>300000</v>
      </c>
      <c r="M83" s="100">
        <f>L80</f>
        <v>1175000</v>
      </c>
      <c r="N83" s="101">
        <f>(J83/(J83+J84))*100</f>
        <v>85.714285714285708</v>
      </c>
      <c r="O83" s="114">
        <f>3.32*(LOG(L83)-LOG(M83))</f>
        <v>-1.9684831514684682</v>
      </c>
      <c r="P83" s="126">
        <f t="shared" ref="P83" si="25">IF(O83&lt;0,P80,P80+O83)</f>
        <v>0</v>
      </c>
    </row>
    <row r="84" spans="1:16" x14ac:dyDescent="0.35">
      <c r="A84" s="103"/>
      <c r="B84" s="102"/>
      <c r="C84" s="102"/>
      <c r="D84" s="102"/>
      <c r="E84" s="102" t="s">
        <v>23</v>
      </c>
      <c r="F84" s="28">
        <v>0</v>
      </c>
      <c r="G84" s="29">
        <v>1</v>
      </c>
      <c r="H84" s="29">
        <v>1</v>
      </c>
      <c r="I84" s="29">
        <v>0</v>
      </c>
      <c r="J84" s="108">
        <f t="shared" si="21"/>
        <v>0.5</v>
      </c>
      <c r="K84" s="103"/>
      <c r="L84" s="140"/>
      <c r="M84" s="103"/>
      <c r="N84" s="103"/>
      <c r="O84" s="25"/>
      <c r="P84" s="25"/>
    </row>
    <row r="85" spans="1:16" ht="15" thickBot="1" x14ac:dyDescent="0.4">
      <c r="A85" s="105"/>
      <c r="B85" s="104"/>
      <c r="C85" s="104"/>
      <c r="D85" s="104"/>
      <c r="E85" s="104" t="s">
        <v>22</v>
      </c>
      <c r="F85" s="35">
        <v>0</v>
      </c>
      <c r="G85" s="36">
        <v>0</v>
      </c>
      <c r="H85" s="36">
        <v>0</v>
      </c>
      <c r="I85" s="36">
        <v>0</v>
      </c>
      <c r="J85" s="109">
        <f t="shared" si="21"/>
        <v>0</v>
      </c>
      <c r="K85" s="105"/>
      <c r="L85" s="141"/>
      <c r="M85" s="105"/>
      <c r="N85" s="105"/>
      <c r="O85" s="32"/>
      <c r="P85" s="32"/>
    </row>
    <row r="86" spans="1:16" ht="15" thickBot="1" x14ac:dyDescent="0.4">
      <c r="A86" s="76" t="s">
        <v>99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8"/>
    </row>
    <row r="87" spans="1:16" x14ac:dyDescent="0.35">
      <c r="A87" s="98" t="s">
        <v>94</v>
      </c>
      <c r="B87" s="99">
        <v>0</v>
      </c>
      <c r="C87" s="99" t="s">
        <v>19</v>
      </c>
      <c r="D87" s="99" t="s">
        <v>82</v>
      </c>
      <c r="E87" s="99" t="s">
        <v>30</v>
      </c>
      <c r="F87" s="130">
        <v>165</v>
      </c>
      <c r="G87" s="131">
        <v>136</v>
      </c>
      <c r="H87" s="131">
        <v>150</v>
      </c>
      <c r="I87" s="131">
        <v>138</v>
      </c>
      <c r="J87" s="168">
        <f>AVERAGE(F87:I87)</f>
        <v>147.25</v>
      </c>
      <c r="K87" s="118">
        <f>J87*10000</f>
        <v>1472500</v>
      </c>
      <c r="L87" s="22">
        <f>K87*2</f>
        <v>2945000</v>
      </c>
      <c r="M87" s="100"/>
      <c r="N87" s="101">
        <f>(J87/(J87+J88))*100</f>
        <v>100</v>
      </c>
      <c r="O87" s="24" t="e">
        <f>3.32*(LOG(L87)-LOG(M87))</f>
        <v>#NUM!</v>
      </c>
      <c r="P87" s="24">
        <v>0</v>
      </c>
    </row>
    <row r="88" spans="1:16" x14ac:dyDescent="0.35">
      <c r="A88" s="103"/>
      <c r="B88" s="102"/>
      <c r="C88" s="102" t="s">
        <v>91</v>
      </c>
      <c r="D88" s="102"/>
      <c r="E88" s="102" t="s">
        <v>23</v>
      </c>
      <c r="F88" s="134">
        <v>0</v>
      </c>
      <c r="G88" s="3">
        <v>0</v>
      </c>
      <c r="H88" s="3">
        <v>0</v>
      </c>
      <c r="I88" s="3">
        <v>0</v>
      </c>
      <c r="J88" s="108">
        <f t="shared" ref="J88:J101" si="26">AVERAGE(F88:I88)</f>
        <v>0</v>
      </c>
      <c r="K88" s="103"/>
      <c r="L88" s="25"/>
      <c r="M88" s="103"/>
      <c r="N88" s="103"/>
      <c r="O88" s="25"/>
      <c r="P88" s="25"/>
    </row>
    <row r="89" spans="1:16" ht="15" thickBot="1" x14ac:dyDescent="0.4">
      <c r="A89" s="105"/>
      <c r="B89" s="104"/>
      <c r="C89" s="104"/>
      <c r="D89" s="104"/>
      <c r="E89" s="104" t="s">
        <v>22</v>
      </c>
      <c r="F89" s="136">
        <v>0</v>
      </c>
      <c r="G89" s="137">
        <v>0</v>
      </c>
      <c r="H89" s="137">
        <v>0</v>
      </c>
      <c r="I89" s="137">
        <v>0</v>
      </c>
      <c r="J89" s="109">
        <f t="shared" si="26"/>
        <v>0</v>
      </c>
      <c r="K89" s="105"/>
      <c r="L89" s="32"/>
      <c r="M89" s="105"/>
      <c r="N89" s="105"/>
      <c r="O89" s="32"/>
      <c r="P89" s="32"/>
    </row>
    <row r="90" spans="1:16" x14ac:dyDescent="0.35">
      <c r="A90" s="98" t="s">
        <v>95</v>
      </c>
      <c r="B90" s="99">
        <v>3</v>
      </c>
      <c r="C90" s="99" t="s">
        <v>19</v>
      </c>
      <c r="D90" s="99" t="s">
        <v>82</v>
      </c>
      <c r="E90" s="99" t="s">
        <v>21</v>
      </c>
      <c r="F90" s="206">
        <v>40</v>
      </c>
      <c r="G90" s="158">
        <v>32</v>
      </c>
      <c r="H90" s="158">
        <v>35</v>
      </c>
      <c r="I90" s="158">
        <v>36</v>
      </c>
      <c r="J90" s="106">
        <f t="shared" si="26"/>
        <v>35.75</v>
      </c>
      <c r="K90" s="100">
        <f>J90*10000*2</f>
        <v>715000</v>
      </c>
      <c r="L90" s="22">
        <f>K90*5</f>
        <v>3575000</v>
      </c>
      <c r="M90" s="100">
        <v>2945000</v>
      </c>
      <c r="N90" s="101">
        <f>(J90/(J90+J91))*100</f>
        <v>95.333333333333343</v>
      </c>
      <c r="O90" s="24">
        <f>3.32*(LOG(L90)-LOG(M90))</f>
        <v>0.27951328008641063</v>
      </c>
      <c r="P90" s="126">
        <f t="shared" ref="P90" si="27">IF(O90&lt;0,P87,P87+O90)</f>
        <v>0.27951328008641063</v>
      </c>
    </row>
    <row r="91" spans="1:16" x14ac:dyDescent="0.35">
      <c r="A91" s="103"/>
      <c r="B91" s="102"/>
      <c r="C91" s="102"/>
      <c r="D91" s="102"/>
      <c r="E91" s="102" t="s">
        <v>23</v>
      </c>
      <c r="F91" s="207">
        <v>2</v>
      </c>
      <c r="G91" s="96">
        <v>1</v>
      </c>
      <c r="H91" s="96">
        <v>2</v>
      </c>
      <c r="I91" s="96">
        <v>2</v>
      </c>
      <c r="J91" s="108">
        <f t="shared" si="26"/>
        <v>1.75</v>
      </c>
      <c r="K91" s="103"/>
      <c r="L91" s="25"/>
      <c r="M91" s="103"/>
      <c r="N91" s="103"/>
      <c r="O91" s="25"/>
      <c r="P91" s="25"/>
    </row>
    <row r="92" spans="1:16" ht="15" thickBot="1" x14ac:dyDescent="0.4">
      <c r="A92" s="105"/>
      <c r="B92" s="104"/>
      <c r="C92" s="104"/>
      <c r="D92" s="104"/>
      <c r="E92" s="104" t="s">
        <v>22</v>
      </c>
      <c r="F92" s="208">
        <v>0</v>
      </c>
      <c r="G92" s="161">
        <v>0</v>
      </c>
      <c r="H92" s="161">
        <v>0</v>
      </c>
      <c r="I92" s="161">
        <v>0</v>
      </c>
      <c r="J92" s="109">
        <f t="shared" si="26"/>
        <v>0</v>
      </c>
      <c r="K92" s="105"/>
      <c r="L92" s="32"/>
      <c r="M92" s="105"/>
      <c r="N92" s="105"/>
      <c r="O92" s="32"/>
      <c r="P92" s="32"/>
    </row>
    <row r="93" spans="1:16" x14ac:dyDescent="0.35">
      <c r="A93" s="15" t="s">
        <v>96</v>
      </c>
      <c r="B93" s="16">
        <v>8</v>
      </c>
      <c r="C93" s="99" t="s">
        <v>19</v>
      </c>
      <c r="D93" s="99" t="s">
        <v>82</v>
      </c>
      <c r="E93" s="99" t="s">
        <v>21</v>
      </c>
      <c r="F93" s="206">
        <v>38</v>
      </c>
      <c r="G93" s="158">
        <v>32</v>
      </c>
      <c r="H93" s="158">
        <v>16</v>
      </c>
      <c r="I93" s="158">
        <v>28</v>
      </c>
      <c r="J93" s="106">
        <f t="shared" si="26"/>
        <v>28.5</v>
      </c>
      <c r="K93" s="100">
        <f>J93*10000*2</f>
        <v>570000</v>
      </c>
      <c r="L93" s="22">
        <f>K93*5</f>
        <v>2850000</v>
      </c>
      <c r="M93" s="100">
        <f>L90</f>
        <v>3575000</v>
      </c>
      <c r="N93" s="101">
        <f>(J93/(J93+J94))*100</f>
        <v>94.214876033057848</v>
      </c>
      <c r="O93" s="24">
        <f>3.32*(LOG(L93)-LOG(M93))</f>
        <v>-0.3267915379469174</v>
      </c>
      <c r="P93" s="126">
        <f t="shared" ref="P93" si="28">IF(O93&lt;0,P90,P90+O93)</f>
        <v>0.27951328008641063</v>
      </c>
    </row>
    <row r="94" spans="1:16" x14ac:dyDescent="0.35">
      <c r="A94" s="103"/>
      <c r="B94" s="102"/>
      <c r="C94" s="102"/>
      <c r="D94" s="102"/>
      <c r="E94" s="102" t="s">
        <v>23</v>
      </c>
      <c r="F94" s="207">
        <v>2</v>
      </c>
      <c r="G94" s="96">
        <v>2</v>
      </c>
      <c r="H94" s="96">
        <v>1</v>
      </c>
      <c r="I94" s="96">
        <v>2</v>
      </c>
      <c r="J94" s="108">
        <f t="shared" si="26"/>
        <v>1.75</v>
      </c>
      <c r="K94" s="103"/>
      <c r="L94" s="140"/>
      <c r="M94" s="103"/>
      <c r="N94" s="103"/>
      <c r="O94" s="25"/>
      <c r="P94" s="25"/>
    </row>
    <row r="95" spans="1:16" ht="15" thickBot="1" x14ac:dyDescent="0.4">
      <c r="A95" s="105"/>
      <c r="B95" s="104"/>
      <c r="C95" s="104"/>
      <c r="D95" s="104"/>
      <c r="E95" s="104" t="s">
        <v>22</v>
      </c>
      <c r="F95" s="208">
        <v>0</v>
      </c>
      <c r="G95" s="161">
        <v>0</v>
      </c>
      <c r="H95" s="161">
        <v>0</v>
      </c>
      <c r="I95" s="161">
        <v>0</v>
      </c>
      <c r="J95" s="109">
        <f t="shared" si="26"/>
        <v>0</v>
      </c>
      <c r="K95" s="105"/>
      <c r="L95" s="141"/>
      <c r="M95" s="105"/>
      <c r="N95" s="105"/>
      <c r="O95" s="32"/>
      <c r="P95" s="32"/>
    </row>
    <row r="96" spans="1:16" x14ac:dyDescent="0.35">
      <c r="A96" s="99" t="s">
        <v>97</v>
      </c>
      <c r="B96" s="99">
        <v>14</v>
      </c>
      <c r="C96" s="99" t="s">
        <v>19</v>
      </c>
      <c r="D96" s="99" t="s">
        <v>82</v>
      </c>
      <c r="E96" s="99" t="s">
        <v>21</v>
      </c>
      <c r="F96" s="206">
        <v>16</v>
      </c>
      <c r="G96" s="158">
        <v>8</v>
      </c>
      <c r="H96" s="158">
        <v>13</v>
      </c>
      <c r="I96" s="158">
        <v>12</v>
      </c>
      <c r="J96" s="106">
        <f t="shared" si="26"/>
        <v>12.25</v>
      </c>
      <c r="K96" s="100">
        <f>J96*10000*2</f>
        <v>245000</v>
      </c>
      <c r="L96" s="22">
        <f>K96*5</f>
        <v>1225000</v>
      </c>
      <c r="M96" s="100">
        <f>L93</f>
        <v>2850000</v>
      </c>
      <c r="N96" s="101">
        <f>(J96/(J96+J97))*100</f>
        <v>89.090909090909093</v>
      </c>
      <c r="O96" s="24">
        <f>3.32*(LOG(L96)-LOG(M96))</f>
        <v>-1.2174731207424234</v>
      </c>
      <c r="P96" s="126">
        <f t="shared" ref="P96" si="29">IF(O96&lt;0,P93,P93+O96)</f>
        <v>0.27951328008641063</v>
      </c>
    </row>
    <row r="97" spans="1:16" x14ac:dyDescent="0.35">
      <c r="A97" s="103"/>
      <c r="B97" s="102"/>
      <c r="C97" s="102"/>
      <c r="D97" s="102"/>
      <c r="E97" s="102" t="s">
        <v>23</v>
      </c>
      <c r="F97" s="207">
        <v>1</v>
      </c>
      <c r="G97" s="96">
        <v>2</v>
      </c>
      <c r="H97" s="96">
        <v>2</v>
      </c>
      <c r="I97" s="96">
        <v>1</v>
      </c>
      <c r="J97" s="108">
        <f t="shared" si="26"/>
        <v>1.5</v>
      </c>
      <c r="K97" s="103"/>
      <c r="L97" s="140"/>
      <c r="M97" s="103"/>
      <c r="N97" s="103"/>
      <c r="O97" s="25"/>
      <c r="P97" s="25"/>
    </row>
    <row r="98" spans="1:16" ht="15" thickBot="1" x14ac:dyDescent="0.4">
      <c r="A98" s="105"/>
      <c r="B98" s="104"/>
      <c r="C98" s="104"/>
      <c r="D98" s="104"/>
      <c r="E98" s="104" t="s">
        <v>22</v>
      </c>
      <c r="F98" s="208">
        <v>0</v>
      </c>
      <c r="G98" s="161">
        <v>0</v>
      </c>
      <c r="H98" s="161">
        <v>1</v>
      </c>
      <c r="I98" s="161">
        <v>0</v>
      </c>
      <c r="J98" s="109">
        <f t="shared" si="26"/>
        <v>0.25</v>
      </c>
      <c r="K98" s="105"/>
      <c r="L98" s="141"/>
      <c r="M98" s="105"/>
      <c r="N98" s="105"/>
      <c r="O98" s="32"/>
      <c r="P98" s="32"/>
    </row>
    <row r="99" spans="1:16" x14ac:dyDescent="0.35">
      <c r="A99" s="99" t="s">
        <v>98</v>
      </c>
      <c r="B99" s="99">
        <v>21</v>
      </c>
      <c r="C99" s="99" t="s">
        <v>19</v>
      </c>
      <c r="D99" s="99" t="s">
        <v>82</v>
      </c>
      <c r="E99" s="99" t="s">
        <v>21</v>
      </c>
      <c r="F99" s="206">
        <v>3</v>
      </c>
      <c r="G99" s="158">
        <v>2</v>
      </c>
      <c r="H99" s="158">
        <v>5</v>
      </c>
      <c r="I99" s="158">
        <v>7</v>
      </c>
      <c r="J99" s="106">
        <f t="shared" si="26"/>
        <v>4.25</v>
      </c>
      <c r="K99" s="100">
        <f>J99*10000*2</f>
        <v>85000</v>
      </c>
      <c r="L99" s="22">
        <f>K99*5</f>
        <v>425000</v>
      </c>
      <c r="M99" s="100">
        <f>L96</f>
        <v>1225000</v>
      </c>
      <c r="N99" s="101">
        <f>(J99/(J99+J100))*100</f>
        <v>85</v>
      </c>
      <c r="O99" s="24">
        <f>3.32*(LOG(L99)-LOG(M99))</f>
        <v>-1.5263605667187958</v>
      </c>
      <c r="P99" s="126">
        <f t="shared" ref="P99" si="30">IF(O99&lt;0,P96,P96+O99)</f>
        <v>0.27951328008641063</v>
      </c>
    </row>
    <row r="100" spans="1:16" x14ac:dyDescent="0.35">
      <c r="A100" s="103"/>
      <c r="B100" s="102"/>
      <c r="C100" s="102"/>
      <c r="D100" s="102"/>
      <c r="E100" s="102" t="s">
        <v>23</v>
      </c>
      <c r="F100" s="207">
        <v>0</v>
      </c>
      <c r="G100" s="96">
        <v>0</v>
      </c>
      <c r="H100" s="96">
        <v>2</v>
      </c>
      <c r="I100" s="96">
        <v>1</v>
      </c>
      <c r="J100" s="108">
        <f t="shared" si="26"/>
        <v>0.75</v>
      </c>
      <c r="K100" s="103"/>
      <c r="L100" s="140"/>
      <c r="M100" s="103"/>
      <c r="N100" s="103"/>
      <c r="O100" s="25"/>
      <c r="P100" s="25"/>
    </row>
    <row r="101" spans="1:16" ht="15" thickBot="1" x14ac:dyDescent="0.4">
      <c r="A101" s="105"/>
      <c r="B101" s="104"/>
      <c r="C101" s="104"/>
      <c r="D101" s="104"/>
      <c r="E101" s="104" t="s">
        <v>22</v>
      </c>
      <c r="F101" s="208">
        <v>0</v>
      </c>
      <c r="G101" s="161">
        <v>0</v>
      </c>
      <c r="H101" s="161">
        <v>0</v>
      </c>
      <c r="I101" s="161">
        <v>0</v>
      </c>
      <c r="J101" s="109">
        <f t="shared" si="26"/>
        <v>0</v>
      </c>
      <c r="K101" s="105"/>
      <c r="L101" s="141"/>
      <c r="M101" s="105"/>
      <c r="N101" s="105"/>
      <c r="O101" s="32"/>
      <c r="P101" s="32"/>
    </row>
  </sheetData>
  <mergeCells count="12">
    <mergeCell ref="P2:P3"/>
    <mergeCell ref="F2:I2"/>
    <mergeCell ref="A2:A3"/>
    <mergeCell ref="B2:B3"/>
    <mergeCell ref="C2:C3"/>
    <mergeCell ref="E2:E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5E33-4789-4B7B-AE83-514F596B9D34}">
  <dimension ref="A1:Q22"/>
  <sheetViews>
    <sheetView workbookViewId="0">
      <selection activeCell="D4" sqref="D4"/>
    </sheetView>
  </sheetViews>
  <sheetFormatPr defaultRowHeight="14.5" x14ac:dyDescent="0.35"/>
  <cols>
    <col min="1" max="2" width="10.54296875" customWidth="1"/>
    <col min="3" max="4" width="11.54296875" customWidth="1"/>
    <col min="5" max="5" width="10.54296875" customWidth="1"/>
    <col min="6" max="9" width="6.81640625" customWidth="1"/>
    <col min="11" max="11" width="10.54296875" customWidth="1"/>
    <col min="12" max="12" width="12.54296875" customWidth="1"/>
    <col min="13" max="13" width="10.54296875" customWidth="1"/>
    <col min="16" max="16" width="12.54296875" customWidth="1"/>
    <col min="17" max="17" width="9.54296875" customWidth="1"/>
  </cols>
  <sheetData>
    <row r="1" spans="1:17" ht="15" thickBot="1" x14ac:dyDescent="0.4">
      <c r="A1" s="188" t="s">
        <v>100</v>
      </c>
    </row>
    <row r="2" spans="1:17" ht="35.15" customHeight="1" x14ac:dyDescent="0.35">
      <c r="A2" s="218" t="s">
        <v>1</v>
      </c>
      <c r="B2" s="220" t="s">
        <v>2</v>
      </c>
      <c r="C2" s="211" t="s">
        <v>3</v>
      </c>
      <c r="D2" s="213" t="s">
        <v>101</v>
      </c>
      <c r="E2" s="209" t="s">
        <v>5</v>
      </c>
      <c r="F2" s="215" t="s">
        <v>6</v>
      </c>
      <c r="G2" s="216"/>
      <c r="H2" s="216"/>
      <c r="I2" s="217"/>
      <c r="J2" s="211" t="s">
        <v>7</v>
      </c>
      <c r="K2" s="213" t="s">
        <v>8</v>
      </c>
      <c r="L2" s="213" t="s">
        <v>102</v>
      </c>
      <c r="M2" s="213" t="s">
        <v>103</v>
      </c>
      <c r="N2" s="213" t="s">
        <v>11</v>
      </c>
      <c r="O2" s="213" t="s">
        <v>12</v>
      </c>
      <c r="P2" s="209" t="s">
        <v>13</v>
      </c>
    </row>
    <row r="3" spans="1:17" ht="15" customHeight="1" thickBot="1" x14ac:dyDescent="0.4">
      <c r="A3" s="219"/>
      <c r="B3" s="221"/>
      <c r="C3" s="212"/>
      <c r="D3" s="214"/>
      <c r="E3" s="210"/>
      <c r="F3" s="44" t="s">
        <v>14</v>
      </c>
      <c r="G3" s="45" t="s">
        <v>15</v>
      </c>
      <c r="H3" s="45" t="s">
        <v>16</v>
      </c>
      <c r="I3" s="46" t="s">
        <v>17</v>
      </c>
      <c r="J3" s="212"/>
      <c r="K3" s="214"/>
      <c r="L3" s="214"/>
      <c r="M3" s="214"/>
      <c r="N3" s="214"/>
      <c r="O3" s="214"/>
      <c r="P3" s="210"/>
    </row>
    <row r="4" spans="1:17" ht="15" thickBot="1" x14ac:dyDescent="0.4">
      <c r="A4" s="79" t="s">
        <v>104</v>
      </c>
      <c r="B4" s="80"/>
      <c r="C4" s="81"/>
      <c r="D4" s="81"/>
      <c r="E4" s="81"/>
      <c r="F4" s="82"/>
      <c r="G4" s="82"/>
      <c r="H4" s="82"/>
      <c r="I4" s="82"/>
      <c r="J4" s="81"/>
      <c r="K4" s="81"/>
      <c r="L4" s="81"/>
      <c r="M4" s="81"/>
      <c r="N4" s="82"/>
      <c r="O4" s="81"/>
      <c r="P4" s="83"/>
      <c r="Q4" s="1"/>
    </row>
    <row r="5" spans="1:17" x14ac:dyDescent="0.35">
      <c r="A5" s="71" t="s">
        <v>81</v>
      </c>
      <c r="B5" s="72">
        <v>0</v>
      </c>
      <c r="C5" s="72" t="s">
        <v>41</v>
      </c>
      <c r="D5" s="72" t="s">
        <v>20</v>
      </c>
      <c r="E5" s="72" t="s">
        <v>21</v>
      </c>
      <c r="F5" s="72">
        <v>356</v>
      </c>
      <c r="G5" s="72">
        <v>520</v>
      </c>
      <c r="H5" s="72">
        <v>416</v>
      </c>
      <c r="I5" s="72">
        <v>472</v>
      </c>
      <c r="J5" s="71">
        <f t="shared" ref="J5:J10" si="0">AVERAGE(F5:I5)</f>
        <v>441</v>
      </c>
      <c r="K5" s="74">
        <f>J5*10000*2</f>
        <v>8820000</v>
      </c>
      <c r="L5" s="74"/>
      <c r="M5" s="74">
        <f>K5*0.5</f>
        <v>4410000</v>
      </c>
      <c r="N5" s="39" t="e">
        <f>(J5/(J5+J6))*100</f>
        <v>#DIV/0!</v>
      </c>
      <c r="O5" s="75" t="e">
        <f>3.32*(LOG(M5)-LOG(L5))</f>
        <v>#NUM!</v>
      </c>
      <c r="P5" s="75" t="e">
        <f>O5</f>
        <v>#NUM!</v>
      </c>
      <c r="Q5" s="7"/>
    </row>
    <row r="6" spans="1:17" x14ac:dyDescent="0.35">
      <c r="A6" s="2"/>
      <c r="B6" s="3"/>
      <c r="C6" s="3"/>
      <c r="D6" s="3"/>
      <c r="E6" s="3"/>
      <c r="F6" s="3"/>
      <c r="G6" s="3"/>
      <c r="H6" s="3"/>
      <c r="I6" s="3"/>
      <c r="J6" s="2" t="e">
        <f t="shared" si="0"/>
        <v>#DIV/0!</v>
      </c>
      <c r="K6" s="2"/>
      <c r="L6" s="4"/>
      <c r="M6" s="2"/>
      <c r="N6" s="2"/>
      <c r="O6" s="5" t="e">
        <f>3.32*(LOG(M5/L5))</f>
        <v>#DIV/0!</v>
      </c>
      <c r="P6" s="2"/>
      <c r="Q6" s="7"/>
    </row>
    <row r="7" spans="1:17" x14ac:dyDescent="0.35">
      <c r="A7" s="2"/>
      <c r="B7" s="3"/>
      <c r="C7" s="3"/>
      <c r="D7" s="3"/>
      <c r="E7" s="3"/>
      <c r="F7" s="3"/>
      <c r="G7" s="3"/>
      <c r="H7" s="3"/>
      <c r="I7" s="3"/>
      <c r="J7" s="2" t="e">
        <f t="shared" si="0"/>
        <v>#DIV/0!</v>
      </c>
      <c r="K7" s="2"/>
      <c r="L7" s="4"/>
      <c r="M7" s="2"/>
      <c r="N7" s="2"/>
      <c r="O7" s="2"/>
      <c r="P7" s="2"/>
      <c r="Q7" s="7"/>
    </row>
    <row r="8" spans="1:17" x14ac:dyDescent="0.35">
      <c r="A8" s="2" t="s">
        <v>83</v>
      </c>
      <c r="B8" s="3">
        <v>7</v>
      </c>
      <c r="C8" s="3" t="s">
        <v>41</v>
      </c>
      <c r="D8" s="3" t="s">
        <v>20</v>
      </c>
      <c r="E8" s="3" t="s">
        <v>21</v>
      </c>
      <c r="F8" s="94">
        <v>79</v>
      </c>
      <c r="G8" s="94">
        <v>60</v>
      </c>
      <c r="H8" s="94">
        <v>72</v>
      </c>
      <c r="I8" s="94">
        <v>81</v>
      </c>
      <c r="J8" s="2">
        <f t="shared" si="0"/>
        <v>73</v>
      </c>
      <c r="K8" s="4">
        <f>J8*10000*2</f>
        <v>1460000</v>
      </c>
      <c r="L8" s="4">
        <v>3520000</v>
      </c>
      <c r="M8" s="4">
        <f>K8*5</f>
        <v>7300000</v>
      </c>
      <c r="N8" s="5">
        <f>(J8/(J8+J9))*100</f>
        <v>100</v>
      </c>
      <c r="O8" s="6">
        <f>3.32*(LOG(M8)-LOG(L8))</f>
        <v>1.0517102528525195</v>
      </c>
      <c r="P8" s="6">
        <f>O8</f>
        <v>1.0517102528525195</v>
      </c>
      <c r="Q8" s="7"/>
    </row>
    <row r="9" spans="1:17" x14ac:dyDescent="0.35">
      <c r="A9" s="2"/>
      <c r="B9" s="3"/>
      <c r="C9" s="3"/>
      <c r="D9" s="3"/>
      <c r="E9" s="3" t="s">
        <v>23</v>
      </c>
      <c r="F9" s="94">
        <v>0</v>
      </c>
      <c r="G9" s="94">
        <v>0</v>
      </c>
      <c r="H9" s="94">
        <v>0</v>
      </c>
      <c r="I9" s="94">
        <v>0</v>
      </c>
      <c r="J9" s="2">
        <f t="shared" si="0"/>
        <v>0</v>
      </c>
      <c r="K9" s="2"/>
      <c r="L9" s="4"/>
      <c r="M9" s="2"/>
      <c r="N9" s="2"/>
      <c r="O9" s="5">
        <f>3.32*(LOG(M8/L8))</f>
        <v>1.0517102528525186</v>
      </c>
      <c r="P9" s="2"/>
      <c r="Q9" s="7"/>
    </row>
    <row r="10" spans="1:17" x14ac:dyDescent="0.35">
      <c r="A10" s="2"/>
      <c r="B10" s="3"/>
      <c r="C10" s="3"/>
      <c r="D10" s="3"/>
      <c r="E10" s="3" t="s">
        <v>22</v>
      </c>
      <c r="F10" s="94">
        <v>12</v>
      </c>
      <c r="G10" s="94">
        <v>20</v>
      </c>
      <c r="H10" s="94">
        <v>13</v>
      </c>
      <c r="I10" s="94">
        <v>11</v>
      </c>
      <c r="J10" s="2">
        <f t="shared" si="0"/>
        <v>14</v>
      </c>
      <c r="K10" s="2"/>
      <c r="L10" s="4"/>
      <c r="M10" s="2"/>
      <c r="N10" s="2"/>
      <c r="O10" s="2"/>
      <c r="P10" s="2"/>
      <c r="Q10" s="7"/>
    </row>
    <row r="11" spans="1:17" x14ac:dyDescent="0.35">
      <c r="A11" s="2" t="s">
        <v>84</v>
      </c>
      <c r="B11" s="3">
        <v>14</v>
      </c>
      <c r="C11" s="3" t="s">
        <v>41</v>
      </c>
      <c r="D11" s="3" t="s">
        <v>20</v>
      </c>
      <c r="E11" s="3" t="s">
        <v>21</v>
      </c>
      <c r="F11" s="94">
        <v>14</v>
      </c>
      <c r="G11" s="94">
        <v>11</v>
      </c>
      <c r="H11" s="94">
        <v>12</v>
      </c>
      <c r="I11" s="94">
        <v>12</v>
      </c>
      <c r="J11" s="2">
        <f t="shared" ref="J11:J22" si="1">AVERAGE(F11:I11)</f>
        <v>12.25</v>
      </c>
      <c r="K11" s="4">
        <f>J11*10000*2</f>
        <v>245000</v>
      </c>
      <c r="L11" s="4">
        <v>3000000</v>
      </c>
      <c r="M11" s="4">
        <f>K11*5</f>
        <v>1225000</v>
      </c>
      <c r="N11" s="5">
        <f>(J11/(J11+J12))*100</f>
        <v>79.032258064516128</v>
      </c>
      <c r="O11" s="6">
        <f>3.32*(LOG(M11)-LOG(L11))</f>
        <v>-1.2914307511834493</v>
      </c>
      <c r="P11" s="6">
        <f>O8</f>
        <v>1.0517102528525195</v>
      </c>
      <c r="Q11" s="7"/>
    </row>
    <row r="12" spans="1:17" x14ac:dyDescent="0.35">
      <c r="A12" s="2"/>
      <c r="B12" s="3"/>
      <c r="C12" s="3"/>
      <c r="D12" s="3"/>
      <c r="E12" s="3" t="s">
        <v>23</v>
      </c>
      <c r="F12" s="94">
        <v>3</v>
      </c>
      <c r="G12" s="94">
        <v>5</v>
      </c>
      <c r="H12" s="94">
        <v>2</v>
      </c>
      <c r="I12" s="94">
        <v>3</v>
      </c>
      <c r="J12" s="2">
        <f t="shared" si="1"/>
        <v>3.25</v>
      </c>
      <c r="K12" s="2"/>
      <c r="L12" s="4"/>
      <c r="M12" s="2"/>
      <c r="N12" s="2"/>
      <c r="O12" s="5">
        <f>3.32*(LOG(M11/L11))</f>
        <v>-1.2914307511834489</v>
      </c>
      <c r="P12" s="2"/>
      <c r="Q12" s="7"/>
    </row>
    <row r="13" spans="1:17" x14ac:dyDescent="0.35">
      <c r="A13" s="2"/>
      <c r="B13" s="3"/>
      <c r="C13" s="3"/>
      <c r="D13" s="3"/>
      <c r="E13" s="3" t="s">
        <v>22</v>
      </c>
      <c r="F13" s="94">
        <v>0</v>
      </c>
      <c r="G13" s="94">
        <v>0</v>
      </c>
      <c r="H13" s="94">
        <v>0</v>
      </c>
      <c r="I13" s="94">
        <v>0</v>
      </c>
      <c r="J13" s="2">
        <f t="shared" si="1"/>
        <v>0</v>
      </c>
      <c r="K13" s="2"/>
      <c r="L13" s="4"/>
      <c r="M13" s="2"/>
      <c r="N13" s="2"/>
      <c r="O13" s="2"/>
      <c r="P13" s="2"/>
      <c r="Q13" s="7"/>
    </row>
    <row r="14" spans="1:17" x14ac:dyDescent="0.35">
      <c r="A14" s="2" t="s">
        <v>84</v>
      </c>
      <c r="B14" s="3">
        <v>14</v>
      </c>
      <c r="C14" s="3" t="s">
        <v>19</v>
      </c>
      <c r="D14" s="3" t="s">
        <v>20</v>
      </c>
      <c r="E14" s="3" t="s">
        <v>21</v>
      </c>
      <c r="F14" s="94">
        <v>9</v>
      </c>
      <c r="G14" s="94">
        <v>11</v>
      </c>
      <c r="H14" s="94">
        <v>13</v>
      </c>
      <c r="I14" s="94">
        <v>11</v>
      </c>
      <c r="J14" s="2">
        <f t="shared" si="1"/>
        <v>11</v>
      </c>
      <c r="K14" s="4">
        <f>J14*10000*2</f>
        <v>220000</v>
      </c>
      <c r="L14" s="4">
        <v>3000000</v>
      </c>
      <c r="M14" s="4">
        <f>K14*5</f>
        <v>1100000</v>
      </c>
      <c r="N14" s="5">
        <f>(J14/(J14+J15))*100</f>
        <v>80</v>
      </c>
      <c r="O14" s="6">
        <f>3.32*(LOG(M14)-LOG(L14))</f>
        <v>-1.4466188509439715</v>
      </c>
      <c r="P14" s="6">
        <f>P11</f>
        <v>1.0517102528525195</v>
      </c>
      <c r="Q14" s="7"/>
    </row>
    <row r="15" spans="1:17" x14ac:dyDescent="0.35">
      <c r="A15" s="2"/>
      <c r="B15" s="3"/>
      <c r="C15" s="3"/>
      <c r="D15" s="3"/>
      <c r="E15" s="3" t="s">
        <v>23</v>
      </c>
      <c r="F15" s="94">
        <v>3</v>
      </c>
      <c r="G15" s="94">
        <v>2</v>
      </c>
      <c r="H15" s="94">
        <v>4</v>
      </c>
      <c r="I15" s="94">
        <v>2</v>
      </c>
      <c r="J15" s="2">
        <f t="shared" si="1"/>
        <v>2.75</v>
      </c>
      <c r="K15" s="2"/>
      <c r="L15" s="4"/>
      <c r="M15" s="2"/>
      <c r="N15" s="2"/>
      <c r="O15" s="5">
        <f>3.32*(LOG(M14/L14))</f>
        <v>-1.4466188509439721</v>
      </c>
      <c r="P15" s="2"/>
      <c r="Q15" s="7"/>
    </row>
    <row r="16" spans="1:17" x14ac:dyDescent="0.35">
      <c r="A16" s="2"/>
      <c r="B16" s="3"/>
      <c r="C16" s="3"/>
      <c r="D16" s="3"/>
      <c r="E16" s="3" t="s">
        <v>22</v>
      </c>
      <c r="F16" s="94">
        <v>0</v>
      </c>
      <c r="G16" s="94">
        <v>0</v>
      </c>
      <c r="H16" s="94">
        <v>0</v>
      </c>
      <c r="I16" s="94">
        <v>0</v>
      </c>
      <c r="J16" s="2">
        <f t="shared" si="1"/>
        <v>0</v>
      </c>
      <c r="K16" s="2"/>
      <c r="L16" s="4"/>
      <c r="M16" s="2"/>
      <c r="N16" s="2"/>
      <c r="O16" s="2"/>
      <c r="P16" s="2"/>
      <c r="Q16" s="7"/>
    </row>
    <row r="17" spans="1:16" x14ac:dyDescent="0.35">
      <c r="A17" s="2" t="s">
        <v>85</v>
      </c>
      <c r="B17" s="3">
        <v>21</v>
      </c>
      <c r="C17" s="3" t="s">
        <v>41</v>
      </c>
      <c r="D17" s="3" t="s">
        <v>20</v>
      </c>
      <c r="E17" s="3" t="s">
        <v>21</v>
      </c>
      <c r="F17" s="94">
        <v>3</v>
      </c>
      <c r="G17" s="94">
        <v>1</v>
      </c>
      <c r="H17" s="94">
        <v>3</v>
      </c>
      <c r="I17" s="94">
        <v>0</v>
      </c>
      <c r="J17" s="2">
        <f t="shared" si="1"/>
        <v>1.75</v>
      </c>
      <c r="K17" s="4">
        <f>J17*10000*2</f>
        <v>35000</v>
      </c>
      <c r="L17" s="4">
        <v>1225000</v>
      </c>
      <c r="M17" s="4">
        <f>K17*5</f>
        <v>175000</v>
      </c>
      <c r="N17" s="5">
        <f>(J17/(J17+J18))*100</f>
        <v>46.666666666666664</v>
      </c>
      <c r="O17" s="6">
        <f>3.32*(LOG(M17)-LOG(L17))</f>
        <v>-2.805725492847333</v>
      </c>
      <c r="P17" s="6">
        <f>P14</f>
        <v>1.0517102528525195</v>
      </c>
    </row>
    <row r="18" spans="1:16" x14ac:dyDescent="0.35">
      <c r="A18" s="2"/>
      <c r="B18" s="3"/>
      <c r="C18" s="3"/>
      <c r="D18" s="3"/>
      <c r="E18" s="3" t="s">
        <v>23</v>
      </c>
      <c r="F18" s="94">
        <v>1</v>
      </c>
      <c r="G18" s="94">
        <v>1</v>
      </c>
      <c r="H18" s="94">
        <v>2</v>
      </c>
      <c r="I18" s="94">
        <v>4</v>
      </c>
      <c r="J18" s="2">
        <f t="shared" si="1"/>
        <v>2</v>
      </c>
      <c r="K18" s="2"/>
      <c r="L18" s="4"/>
      <c r="M18" s="2"/>
      <c r="N18" s="2"/>
      <c r="O18" s="5">
        <f>3.32*(LOG(M17/L17))</f>
        <v>-2.8057254928473325</v>
      </c>
      <c r="P18" s="2"/>
    </row>
    <row r="19" spans="1:16" x14ac:dyDescent="0.35">
      <c r="A19" s="2"/>
      <c r="B19" s="3"/>
      <c r="C19" s="3"/>
      <c r="D19" s="3"/>
      <c r="E19" s="3" t="s">
        <v>22</v>
      </c>
      <c r="F19" s="94">
        <v>0</v>
      </c>
      <c r="G19" s="94">
        <v>0</v>
      </c>
      <c r="H19" s="94">
        <v>0</v>
      </c>
      <c r="I19" s="94">
        <v>0</v>
      </c>
      <c r="J19" s="2">
        <f t="shared" si="1"/>
        <v>0</v>
      </c>
      <c r="K19" s="2"/>
      <c r="L19" s="4"/>
      <c r="M19" s="2"/>
      <c r="N19" s="2"/>
      <c r="O19" s="2"/>
      <c r="P19" s="2"/>
    </row>
    <row r="20" spans="1:16" x14ac:dyDescent="0.35">
      <c r="A20" s="2" t="s">
        <v>85</v>
      </c>
      <c r="B20" s="3">
        <v>21</v>
      </c>
      <c r="C20" s="3" t="s">
        <v>19</v>
      </c>
      <c r="D20" s="3" t="s">
        <v>20</v>
      </c>
      <c r="E20" s="3" t="s">
        <v>21</v>
      </c>
      <c r="F20" s="94">
        <v>2</v>
      </c>
      <c r="G20" s="94">
        <v>4</v>
      </c>
      <c r="H20" s="94">
        <v>4</v>
      </c>
      <c r="I20" s="94">
        <v>1</v>
      </c>
      <c r="J20" s="2">
        <f t="shared" si="1"/>
        <v>2.75</v>
      </c>
      <c r="K20" s="4">
        <f>J20*10000*2</f>
        <v>55000</v>
      </c>
      <c r="L20" s="4">
        <v>1100000</v>
      </c>
      <c r="M20" s="4">
        <f>K20*5</f>
        <v>275000</v>
      </c>
      <c r="N20" s="5">
        <f>(J20/(J20+J21))*100</f>
        <v>64.705882352941174</v>
      </c>
      <c r="O20" s="6">
        <f>3.32*(LOG(M20)-LOG(L20))</f>
        <v>-1.9988391712088354</v>
      </c>
      <c r="P20" s="6">
        <f>P17</f>
        <v>1.0517102528525195</v>
      </c>
    </row>
    <row r="21" spans="1:16" x14ac:dyDescent="0.35">
      <c r="A21" s="2"/>
      <c r="B21" s="3"/>
      <c r="C21" s="3"/>
      <c r="D21" s="3"/>
      <c r="E21" s="3" t="s">
        <v>23</v>
      </c>
      <c r="F21" s="94">
        <v>2</v>
      </c>
      <c r="G21" s="94">
        <v>3</v>
      </c>
      <c r="H21" s="94">
        <v>1</v>
      </c>
      <c r="I21" s="94">
        <v>0</v>
      </c>
      <c r="J21" s="2">
        <f t="shared" si="1"/>
        <v>1.5</v>
      </c>
      <c r="K21" s="2"/>
      <c r="L21" s="4"/>
      <c r="M21" s="2"/>
      <c r="N21" s="2"/>
      <c r="O21" s="5">
        <f>3.32*(LOG(M20/L20))</f>
        <v>-1.9988391712088351</v>
      </c>
      <c r="P21" s="2"/>
    </row>
    <row r="22" spans="1:16" x14ac:dyDescent="0.35">
      <c r="A22" s="2"/>
      <c r="B22" s="3"/>
      <c r="C22" s="3"/>
      <c r="D22" s="3"/>
      <c r="E22" s="3" t="s">
        <v>22</v>
      </c>
      <c r="F22" s="94">
        <v>0</v>
      </c>
      <c r="G22" s="94">
        <v>0</v>
      </c>
      <c r="H22" s="94">
        <v>0</v>
      </c>
      <c r="I22" s="94">
        <v>0</v>
      </c>
      <c r="J22" s="2">
        <f t="shared" si="1"/>
        <v>0</v>
      </c>
      <c r="K22" s="2"/>
      <c r="L22" s="4"/>
      <c r="M22" s="2"/>
      <c r="N22" s="2"/>
      <c r="O22" s="2"/>
      <c r="P22" s="2"/>
    </row>
  </sheetData>
  <mergeCells count="13">
    <mergeCell ref="P2:P3"/>
    <mergeCell ref="A2:A3"/>
    <mergeCell ref="B2:B3"/>
    <mergeCell ref="C2:C3"/>
    <mergeCell ref="E2:E3"/>
    <mergeCell ref="F2:I2"/>
    <mergeCell ref="J2:J3"/>
    <mergeCell ref="K2:K3"/>
    <mergeCell ref="L2:L3"/>
    <mergeCell ref="M2:M3"/>
    <mergeCell ref="N2:N3"/>
    <mergeCell ref="O2:O3"/>
    <mergeCell ref="D2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1616-AABD-4E9A-A2CF-D4DF475C0CE8}">
  <dimension ref="A1:Q16"/>
  <sheetViews>
    <sheetView zoomScaleNormal="100" workbookViewId="0">
      <selection activeCell="A2" sqref="A2:A3"/>
    </sheetView>
  </sheetViews>
  <sheetFormatPr defaultRowHeight="14.5" x14ac:dyDescent="0.35"/>
  <cols>
    <col min="1" max="2" width="10.54296875" customWidth="1"/>
    <col min="3" max="4" width="11.54296875" customWidth="1"/>
    <col min="5" max="5" width="10.54296875" customWidth="1"/>
    <col min="6" max="9" width="6.81640625" customWidth="1"/>
    <col min="11" max="11" width="10.54296875" customWidth="1"/>
    <col min="12" max="12" width="12.54296875" customWidth="1"/>
    <col min="13" max="13" width="10.54296875" customWidth="1"/>
    <col min="16" max="16" width="12.54296875" customWidth="1"/>
  </cols>
  <sheetData>
    <row r="1" spans="1:17" ht="15" thickBot="1" x14ac:dyDescent="0.4">
      <c r="A1" s="188" t="s">
        <v>105</v>
      </c>
    </row>
    <row r="2" spans="1:17" ht="35.15" customHeight="1" x14ac:dyDescent="0.35">
      <c r="A2" s="218" t="s">
        <v>1</v>
      </c>
      <c r="B2" s="220" t="s">
        <v>2</v>
      </c>
      <c r="C2" s="211" t="s">
        <v>3</v>
      </c>
      <c r="D2" s="213" t="s">
        <v>101</v>
      </c>
      <c r="E2" s="209" t="s">
        <v>5</v>
      </c>
      <c r="F2" s="215" t="s">
        <v>6</v>
      </c>
      <c r="G2" s="216"/>
      <c r="H2" s="216"/>
      <c r="I2" s="217"/>
      <c r="J2" s="211" t="s">
        <v>7</v>
      </c>
      <c r="K2" s="213" t="s">
        <v>8</v>
      </c>
      <c r="L2" s="213" t="s">
        <v>102</v>
      </c>
      <c r="M2" s="213" t="s">
        <v>103</v>
      </c>
      <c r="N2" s="213" t="s">
        <v>11</v>
      </c>
      <c r="O2" s="213" t="s">
        <v>12</v>
      </c>
      <c r="P2" s="209" t="s">
        <v>13</v>
      </c>
    </row>
    <row r="3" spans="1:17" ht="15" thickBot="1" x14ac:dyDescent="0.4">
      <c r="A3" s="219"/>
      <c r="B3" s="221"/>
      <c r="C3" s="212"/>
      <c r="D3" s="214"/>
      <c r="E3" s="210"/>
      <c r="F3" s="44" t="s">
        <v>14</v>
      </c>
      <c r="G3" s="45" t="s">
        <v>15</v>
      </c>
      <c r="H3" s="45" t="s">
        <v>16</v>
      </c>
      <c r="I3" s="46" t="s">
        <v>17</v>
      </c>
      <c r="J3" s="212"/>
      <c r="K3" s="214"/>
      <c r="L3" s="214"/>
      <c r="M3" s="214"/>
      <c r="N3" s="214"/>
      <c r="O3" s="214"/>
      <c r="P3" s="210"/>
    </row>
    <row r="4" spans="1:17" ht="15" thickBot="1" x14ac:dyDescent="0.4">
      <c r="A4" s="84" t="s">
        <v>106</v>
      </c>
      <c r="B4" s="85"/>
      <c r="C4" s="86"/>
      <c r="D4" s="86"/>
      <c r="E4" s="86"/>
      <c r="F4" s="87"/>
      <c r="G4" s="87"/>
      <c r="H4" s="87"/>
      <c r="I4" s="87"/>
      <c r="J4" s="86"/>
      <c r="K4" s="86"/>
      <c r="L4" s="86"/>
      <c r="M4" s="86"/>
      <c r="N4" s="87"/>
      <c r="O4" s="86"/>
      <c r="P4" s="88"/>
    </row>
    <row r="5" spans="1:17" x14ac:dyDescent="0.35">
      <c r="A5" s="71" t="s">
        <v>81</v>
      </c>
      <c r="B5" s="72">
        <v>0</v>
      </c>
      <c r="C5" s="72" t="s">
        <v>41</v>
      </c>
      <c r="D5" s="72" t="s">
        <v>20</v>
      </c>
      <c r="E5" s="72" t="s">
        <v>30</v>
      </c>
      <c r="F5" s="73">
        <v>344</v>
      </c>
      <c r="G5" s="72">
        <v>428</v>
      </c>
      <c r="H5" s="72">
        <v>456</v>
      </c>
      <c r="I5" s="72">
        <v>372</v>
      </c>
      <c r="J5" s="71">
        <f t="shared" ref="J5:J16" si="0">AVERAGE(F5:I5)</f>
        <v>400</v>
      </c>
      <c r="K5" s="74">
        <f>J5*10000*2</f>
        <v>8000000</v>
      </c>
      <c r="L5" s="74"/>
      <c r="M5" s="74">
        <f>K5*1</f>
        <v>8000000</v>
      </c>
      <c r="N5" s="39" t="e">
        <f>(J5/(J5+J6))*100</f>
        <v>#DIV/0!</v>
      </c>
      <c r="O5" s="75" t="e">
        <f>3.32*(LOG(M5)-LOG(L5))</f>
        <v>#NUM!</v>
      </c>
      <c r="P5" s="75">
        <v>0</v>
      </c>
      <c r="Q5" s="7"/>
    </row>
    <row r="6" spans="1:17" x14ac:dyDescent="0.35">
      <c r="A6" s="2"/>
      <c r="B6" s="3"/>
      <c r="C6" s="3"/>
      <c r="D6" s="3"/>
      <c r="E6" s="3"/>
      <c r="F6" s="43"/>
      <c r="G6" s="3"/>
      <c r="H6" s="3"/>
      <c r="I6" s="3"/>
      <c r="J6" s="2" t="e">
        <f t="shared" si="0"/>
        <v>#DIV/0!</v>
      </c>
      <c r="K6" s="2"/>
      <c r="L6" s="4"/>
      <c r="M6" s="2"/>
      <c r="N6" s="2"/>
      <c r="O6" s="5" t="e">
        <f>3.32*(LOG(M5/L5))</f>
        <v>#DIV/0!</v>
      </c>
      <c r="P6" s="2"/>
      <c r="Q6" s="7"/>
    </row>
    <row r="7" spans="1:17" x14ac:dyDescent="0.35">
      <c r="A7" s="2"/>
      <c r="B7" s="3"/>
      <c r="C7" s="3"/>
      <c r="D7" s="3"/>
      <c r="E7" s="3"/>
      <c r="F7" s="43"/>
      <c r="G7" s="3"/>
      <c r="H7" s="3"/>
      <c r="I7" s="3"/>
      <c r="J7" s="2" t="e">
        <f t="shared" si="0"/>
        <v>#DIV/0!</v>
      </c>
      <c r="K7" s="2"/>
      <c r="L7" s="4"/>
      <c r="M7" s="2"/>
      <c r="N7" s="2"/>
      <c r="O7" s="2"/>
      <c r="P7" s="2"/>
      <c r="Q7" s="7"/>
    </row>
    <row r="8" spans="1:17" x14ac:dyDescent="0.35">
      <c r="A8" s="2" t="s">
        <v>83</v>
      </c>
      <c r="B8" s="3">
        <v>7</v>
      </c>
      <c r="C8" s="3" t="s">
        <v>41</v>
      </c>
      <c r="D8" s="3" t="s">
        <v>20</v>
      </c>
      <c r="E8" s="3" t="s">
        <v>21</v>
      </c>
      <c r="F8" s="11">
        <v>21</v>
      </c>
      <c r="G8" s="8">
        <v>16</v>
      </c>
      <c r="H8" s="8">
        <v>11</v>
      </c>
      <c r="I8" s="8">
        <v>20</v>
      </c>
      <c r="J8" s="2">
        <f t="shared" si="0"/>
        <v>17</v>
      </c>
      <c r="K8" s="4">
        <f>J8*10000*2</f>
        <v>340000</v>
      </c>
      <c r="L8" s="4">
        <v>5000000</v>
      </c>
      <c r="M8" s="4">
        <f>K8*5</f>
        <v>1700000</v>
      </c>
      <c r="N8" s="5">
        <f>(J8/(J8+J9))*100</f>
        <v>98.550724637681171</v>
      </c>
      <c r="O8" s="6">
        <f>3.32*(LOG(M8)-LOG(L8))</f>
        <v>-1.5554899954197121</v>
      </c>
      <c r="P8" s="126">
        <f t="shared" ref="P8" si="1">IF(O8&lt;0,P5,P5+O8)</f>
        <v>0</v>
      </c>
      <c r="Q8" s="7"/>
    </row>
    <row r="9" spans="1:17" x14ac:dyDescent="0.35">
      <c r="A9" s="2"/>
      <c r="B9" s="3"/>
      <c r="C9" s="3"/>
      <c r="D9" s="3"/>
      <c r="E9" s="3" t="s">
        <v>23</v>
      </c>
      <c r="F9" s="12">
        <v>0</v>
      </c>
      <c r="G9" s="9">
        <v>0</v>
      </c>
      <c r="H9" s="9">
        <v>0</v>
      </c>
      <c r="I9" s="9">
        <v>1</v>
      </c>
      <c r="J9" s="2">
        <f t="shared" si="0"/>
        <v>0.25</v>
      </c>
      <c r="K9" s="2"/>
      <c r="L9" s="4"/>
      <c r="M9" s="2"/>
      <c r="N9" s="2"/>
      <c r="O9" s="5">
        <f>3.32*(LOG(M8/L8))</f>
        <v>-1.5554899954197128</v>
      </c>
      <c r="P9" s="2"/>
      <c r="Q9" s="7"/>
    </row>
    <row r="10" spans="1:17" x14ac:dyDescent="0.35">
      <c r="A10" s="2"/>
      <c r="B10" s="3"/>
      <c r="C10" s="3"/>
      <c r="D10" s="3"/>
      <c r="E10" s="3" t="s">
        <v>22</v>
      </c>
      <c r="F10" s="12">
        <v>0</v>
      </c>
      <c r="G10" s="9">
        <v>0</v>
      </c>
      <c r="H10" s="9">
        <v>0</v>
      </c>
      <c r="I10" s="9">
        <v>1</v>
      </c>
      <c r="J10" s="2">
        <f t="shared" si="0"/>
        <v>0.25</v>
      </c>
      <c r="K10" s="2"/>
      <c r="L10" s="4"/>
      <c r="M10" s="2"/>
      <c r="N10" s="2"/>
      <c r="O10" s="2"/>
      <c r="P10" s="2"/>
      <c r="Q10" s="7"/>
    </row>
    <row r="11" spans="1:17" x14ac:dyDescent="0.35">
      <c r="A11" s="2" t="s">
        <v>84</v>
      </c>
      <c r="B11" s="3">
        <v>14</v>
      </c>
      <c r="C11" s="3" t="s">
        <v>41</v>
      </c>
      <c r="D11" s="3" t="s">
        <v>20</v>
      </c>
      <c r="E11" s="3" t="s">
        <v>21</v>
      </c>
      <c r="F11" s="11">
        <v>11</v>
      </c>
      <c r="G11" s="8">
        <v>12</v>
      </c>
      <c r="H11" s="8">
        <v>12</v>
      </c>
      <c r="I11" s="8">
        <v>13</v>
      </c>
      <c r="J11" s="2">
        <f t="shared" si="0"/>
        <v>12</v>
      </c>
      <c r="K11" s="4">
        <f>J11*10000*2</f>
        <v>240000</v>
      </c>
      <c r="L11" s="4">
        <v>1700000</v>
      </c>
      <c r="M11" s="4">
        <f>K11*5</f>
        <v>1200000</v>
      </c>
      <c r="N11" s="5">
        <f>(J11/(J11+J12))*100</f>
        <v>72.727272727272734</v>
      </c>
      <c r="O11" s="6">
        <f>3.32*(LOG(M11)-LOG(L11))</f>
        <v>-0.5022086820977546</v>
      </c>
      <c r="P11" s="126">
        <f t="shared" ref="P11" si="2">IF(O11&lt;0,P8,P8+O11)</f>
        <v>0</v>
      </c>
      <c r="Q11" s="7"/>
    </row>
    <row r="12" spans="1:17" x14ac:dyDescent="0.35">
      <c r="A12" s="2"/>
      <c r="B12" s="3"/>
      <c r="C12" s="3"/>
      <c r="D12" s="3"/>
      <c r="E12" s="3" t="s">
        <v>107</v>
      </c>
      <c r="F12" s="12">
        <v>4</v>
      </c>
      <c r="G12" s="9">
        <v>4</v>
      </c>
      <c r="H12" s="9">
        <v>7</v>
      </c>
      <c r="I12" s="9">
        <v>3</v>
      </c>
      <c r="J12" s="2">
        <f t="shared" si="0"/>
        <v>4.5</v>
      </c>
      <c r="K12" s="2"/>
      <c r="L12" s="4"/>
      <c r="M12" s="2"/>
      <c r="N12" s="2"/>
      <c r="O12" s="5">
        <f>3.32*(LOG(M11/L11))</f>
        <v>-0.50220868209775493</v>
      </c>
      <c r="P12" s="2"/>
      <c r="Q12" s="7"/>
    </row>
    <row r="13" spans="1:17" x14ac:dyDescent="0.35">
      <c r="A13" s="2"/>
      <c r="B13" s="3"/>
      <c r="C13" s="3"/>
      <c r="D13" s="3"/>
      <c r="E13" s="3" t="s">
        <v>22</v>
      </c>
      <c r="F13" s="12">
        <v>0</v>
      </c>
      <c r="G13" s="9">
        <v>0</v>
      </c>
      <c r="H13" s="9">
        <v>0</v>
      </c>
      <c r="I13" s="9">
        <v>0</v>
      </c>
      <c r="J13" s="2">
        <f t="shared" si="0"/>
        <v>0</v>
      </c>
      <c r="K13" s="2"/>
      <c r="L13" s="4"/>
      <c r="M13" s="2"/>
      <c r="N13" s="2"/>
      <c r="O13" s="2"/>
      <c r="P13" s="2"/>
      <c r="Q13" s="7"/>
    </row>
    <row r="14" spans="1:17" x14ac:dyDescent="0.35">
      <c r="A14" s="2" t="s">
        <v>85</v>
      </c>
      <c r="B14" s="3">
        <v>21</v>
      </c>
      <c r="C14" s="3" t="s">
        <v>41</v>
      </c>
      <c r="D14" s="3" t="s">
        <v>20</v>
      </c>
      <c r="E14" s="3" t="s">
        <v>21</v>
      </c>
      <c r="F14" s="11">
        <v>2</v>
      </c>
      <c r="G14" s="8">
        <v>1</v>
      </c>
      <c r="H14" s="8">
        <v>4</v>
      </c>
      <c r="I14" s="8">
        <v>2</v>
      </c>
      <c r="J14" s="2">
        <f t="shared" si="0"/>
        <v>2.25</v>
      </c>
      <c r="K14" s="4">
        <f>J14*10000*2</f>
        <v>45000</v>
      </c>
      <c r="L14" s="4">
        <v>1200000</v>
      </c>
      <c r="M14" s="4">
        <f>K14*5</f>
        <v>225000</v>
      </c>
      <c r="N14" s="5">
        <f>(J14/(J14+J15))*100</f>
        <v>45</v>
      </c>
      <c r="O14" s="6">
        <f>3.32*(LOG(M14)-LOG(L14))</f>
        <v>-2.4136357767483911</v>
      </c>
      <c r="P14" s="126">
        <f t="shared" ref="P14" si="3">IF(O14&lt;0,P11,P11+O14)</f>
        <v>0</v>
      </c>
      <c r="Q14" s="7"/>
    </row>
    <row r="15" spans="1:17" x14ac:dyDescent="0.35">
      <c r="A15" s="2"/>
      <c r="B15" s="3"/>
      <c r="C15" s="3"/>
      <c r="D15" s="3"/>
      <c r="E15" s="3" t="s">
        <v>23</v>
      </c>
      <c r="F15" s="12">
        <v>3</v>
      </c>
      <c r="G15" s="9">
        <v>2</v>
      </c>
      <c r="H15" s="9">
        <v>3</v>
      </c>
      <c r="I15" s="9">
        <v>3</v>
      </c>
      <c r="J15" s="2">
        <f t="shared" si="0"/>
        <v>2.75</v>
      </c>
      <c r="K15" s="2"/>
      <c r="L15" s="4"/>
      <c r="M15" s="2"/>
      <c r="N15" s="2"/>
      <c r="O15" s="5">
        <f>3.32*(LOG(M14/L14))</f>
        <v>-2.4136357767483907</v>
      </c>
      <c r="P15" s="2"/>
      <c r="Q15" s="7"/>
    </row>
    <row r="16" spans="1:17" x14ac:dyDescent="0.35">
      <c r="A16" s="2"/>
      <c r="B16" s="3"/>
      <c r="C16" s="3"/>
      <c r="D16" s="3"/>
      <c r="E16" s="3" t="s">
        <v>22</v>
      </c>
      <c r="F16" s="12">
        <v>0</v>
      </c>
      <c r="G16" s="9">
        <v>0</v>
      </c>
      <c r="H16" s="9">
        <v>0</v>
      </c>
      <c r="I16" s="9">
        <v>0</v>
      </c>
      <c r="J16" s="2">
        <f t="shared" si="0"/>
        <v>0</v>
      </c>
      <c r="K16" s="2"/>
      <c r="L16" s="4"/>
      <c r="M16" s="2"/>
      <c r="N16" s="2"/>
      <c r="O16" s="2"/>
      <c r="P16" s="2"/>
      <c r="Q16" s="7"/>
    </row>
  </sheetData>
  <mergeCells count="13">
    <mergeCell ref="P2:P3"/>
    <mergeCell ref="A2:A3"/>
    <mergeCell ref="B2:B3"/>
    <mergeCell ref="C2:C3"/>
    <mergeCell ref="E2:E3"/>
    <mergeCell ref="F2:I2"/>
    <mergeCell ref="J2:J3"/>
    <mergeCell ref="K2:K3"/>
    <mergeCell ref="L2:L3"/>
    <mergeCell ref="M2:M3"/>
    <mergeCell ref="N2:N3"/>
    <mergeCell ref="O2:O3"/>
    <mergeCell ref="D2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625B6-AA23-4B2E-BDAD-CE52BC0AB578}">
  <dimension ref="A1:Z74"/>
  <sheetViews>
    <sheetView workbookViewId="0">
      <selection activeCell="X55" sqref="X55"/>
    </sheetView>
  </sheetViews>
  <sheetFormatPr defaultRowHeight="14.5" x14ac:dyDescent="0.35"/>
  <sheetData>
    <row r="1" spans="1:26" ht="15" thickBot="1" x14ac:dyDescent="0.4">
      <c r="A1" s="188" t="s">
        <v>108</v>
      </c>
    </row>
    <row r="2" spans="1:26" ht="15" thickBot="1" x14ac:dyDescent="0.4">
      <c r="A2" s="89" t="s">
        <v>109</v>
      </c>
      <c r="B2" s="90" t="s">
        <v>110</v>
      </c>
      <c r="C2" s="90" t="s">
        <v>111</v>
      </c>
      <c r="D2" s="201" t="s">
        <v>112</v>
      </c>
      <c r="E2" s="90" t="s">
        <v>113</v>
      </c>
      <c r="F2" s="90" t="s">
        <v>114</v>
      </c>
      <c r="G2" s="90" t="s">
        <v>115</v>
      </c>
      <c r="H2" s="91" t="s">
        <v>116</v>
      </c>
      <c r="J2" s="10"/>
      <c r="K2" s="10"/>
      <c r="L2" s="10"/>
      <c r="Q2" s="93" t="s">
        <v>109</v>
      </c>
      <c r="R2" s="93" t="s">
        <v>110</v>
      </c>
      <c r="S2" s="93" t="s">
        <v>111</v>
      </c>
      <c r="T2" s="93" t="s">
        <v>112</v>
      </c>
      <c r="U2" s="93" t="s">
        <v>113</v>
      </c>
      <c r="V2" s="93" t="s">
        <v>114</v>
      </c>
      <c r="W2" s="93" t="s">
        <v>117</v>
      </c>
      <c r="X2" s="93" t="s">
        <v>116</v>
      </c>
    </row>
    <row r="3" spans="1:26" x14ac:dyDescent="0.35">
      <c r="A3" s="71">
        <v>0</v>
      </c>
      <c r="B3" s="71">
        <v>0</v>
      </c>
      <c r="C3" s="71">
        <v>0</v>
      </c>
      <c r="D3" s="202">
        <v>0</v>
      </c>
      <c r="E3" s="71">
        <v>0</v>
      </c>
      <c r="F3" s="71">
        <v>0</v>
      </c>
      <c r="G3" s="71">
        <v>0</v>
      </c>
      <c r="H3" s="39">
        <v>0</v>
      </c>
      <c r="I3" s="10"/>
      <c r="L3" s="7"/>
      <c r="Q3" s="2">
        <v>0</v>
      </c>
      <c r="R3" s="2">
        <v>100</v>
      </c>
      <c r="S3" s="2">
        <v>100</v>
      </c>
      <c r="T3" s="2">
        <v>100</v>
      </c>
      <c r="U3" s="5">
        <v>77.501296008294446</v>
      </c>
      <c r="V3" s="7">
        <v>96.860986547085204</v>
      </c>
      <c r="W3" s="7">
        <v>97.185741088180109</v>
      </c>
      <c r="X3" s="7">
        <v>97.185741088180109</v>
      </c>
    </row>
    <row r="4" spans="1:26" x14ac:dyDescent="0.35">
      <c r="A4" s="2">
        <v>2</v>
      </c>
      <c r="B4" s="5">
        <v>2.1214406890210231</v>
      </c>
      <c r="C4" s="5">
        <v>2.8974929072092612</v>
      </c>
      <c r="D4" s="2"/>
      <c r="E4" s="2"/>
      <c r="F4" s="2"/>
      <c r="G4" s="2"/>
      <c r="H4" s="5"/>
      <c r="J4" s="92" t="s">
        <v>118</v>
      </c>
      <c r="L4" s="7"/>
      <c r="Q4" s="2">
        <v>2</v>
      </c>
      <c r="R4" s="5">
        <v>97.645739910313907</v>
      </c>
      <c r="S4" s="5">
        <v>97.51633986928104</v>
      </c>
      <c r="T4" s="2"/>
      <c r="U4" s="2"/>
      <c r="V4" s="2"/>
      <c r="W4" s="2"/>
      <c r="X4" s="2"/>
      <c r="Z4" s="92" t="s">
        <v>119</v>
      </c>
    </row>
    <row r="5" spans="1:26" x14ac:dyDescent="0.35">
      <c r="A5" s="2">
        <v>3</v>
      </c>
      <c r="B5" s="5"/>
      <c r="C5" s="5"/>
      <c r="D5" s="2"/>
      <c r="E5" s="2">
        <v>0.73</v>
      </c>
      <c r="F5" s="2"/>
      <c r="G5" s="2"/>
      <c r="H5" s="5"/>
      <c r="L5" s="7"/>
      <c r="Q5" s="2">
        <v>3</v>
      </c>
      <c r="R5" s="5"/>
      <c r="S5" s="5"/>
      <c r="T5" s="2"/>
      <c r="U5" s="5">
        <v>87.042253521126753</v>
      </c>
      <c r="V5" s="2"/>
      <c r="W5" s="2"/>
      <c r="X5" s="2"/>
    </row>
    <row r="6" spans="1:26" x14ac:dyDescent="0.35">
      <c r="A6" s="2">
        <v>6</v>
      </c>
      <c r="B6" s="5"/>
      <c r="C6" s="5"/>
      <c r="D6" s="5">
        <v>1.093600959478662</v>
      </c>
      <c r="E6" s="5"/>
      <c r="F6" s="5">
        <v>1.7178206206017337</v>
      </c>
      <c r="G6" s="5">
        <v>1.0660519284185248</v>
      </c>
      <c r="H6" s="5">
        <v>2.6013736571375605</v>
      </c>
      <c r="K6" s="7"/>
      <c r="L6" s="7"/>
      <c r="Q6" s="2">
        <v>6</v>
      </c>
      <c r="R6" s="5"/>
      <c r="S6" s="5"/>
      <c r="T6" s="5">
        <v>98.160919540229884</v>
      </c>
      <c r="U6" s="2"/>
      <c r="V6" s="5">
        <v>90.182648401826484</v>
      </c>
      <c r="W6" s="5">
        <v>86.339522546419104</v>
      </c>
      <c r="X6" s="5">
        <v>86.785714285714292</v>
      </c>
    </row>
    <row r="7" spans="1:26" x14ac:dyDescent="0.35">
      <c r="A7" s="2">
        <v>7</v>
      </c>
      <c r="B7" s="5"/>
      <c r="C7" s="5"/>
      <c r="D7" s="5"/>
      <c r="E7" s="5">
        <v>0.72511214887101427</v>
      </c>
      <c r="F7" s="5"/>
      <c r="G7" s="5"/>
      <c r="H7" s="5"/>
      <c r="K7" s="7"/>
      <c r="L7" s="7"/>
      <c r="Q7" s="2">
        <v>7</v>
      </c>
      <c r="R7" s="5"/>
      <c r="S7" s="5"/>
      <c r="T7" s="5"/>
      <c r="U7" s="5">
        <v>83.59375</v>
      </c>
      <c r="V7" s="2"/>
      <c r="W7" s="2"/>
      <c r="X7" s="2"/>
    </row>
    <row r="8" spans="1:26" x14ac:dyDescent="0.35">
      <c r="A8" s="2">
        <v>9</v>
      </c>
      <c r="B8" s="5">
        <v>4.0143506830672191</v>
      </c>
      <c r="C8" s="5">
        <v>4.6276713451066618</v>
      </c>
      <c r="D8" s="2"/>
      <c r="E8" s="2"/>
      <c r="F8" s="2"/>
      <c r="G8" s="2"/>
      <c r="H8" s="5"/>
      <c r="K8" s="7"/>
      <c r="L8" s="7"/>
      <c r="Q8" s="2">
        <v>9</v>
      </c>
      <c r="R8" s="5">
        <v>95.708154506437765</v>
      </c>
      <c r="S8" s="5">
        <v>98.079763663220092</v>
      </c>
      <c r="T8" s="2"/>
      <c r="U8" s="2"/>
      <c r="V8" s="2"/>
      <c r="W8" s="2"/>
      <c r="X8" s="2"/>
    </row>
    <row r="9" spans="1:26" x14ac:dyDescent="0.35">
      <c r="A9" s="2">
        <v>13</v>
      </c>
      <c r="B9" s="5"/>
      <c r="C9" s="5"/>
      <c r="D9" s="5">
        <v>2.0896790425912006</v>
      </c>
      <c r="E9" s="5"/>
      <c r="F9" s="5">
        <v>3.0049393832992637</v>
      </c>
      <c r="G9" s="5">
        <v>3.5478889585014644</v>
      </c>
      <c r="H9" s="5">
        <v>4.2896923241222309</v>
      </c>
      <c r="K9" s="7"/>
      <c r="L9" s="7"/>
      <c r="Q9" s="2">
        <v>13</v>
      </c>
      <c r="R9" s="5"/>
      <c r="S9" s="5"/>
      <c r="T9" s="5">
        <v>98.853211009174316</v>
      </c>
      <c r="U9" s="2"/>
      <c r="V9" s="5">
        <v>93.910256410256409</v>
      </c>
      <c r="W9" s="5">
        <v>87.597911227154043</v>
      </c>
      <c r="X9" s="5">
        <v>89.791183294663568</v>
      </c>
    </row>
    <row r="10" spans="1:26" x14ac:dyDescent="0.35">
      <c r="A10" s="2">
        <v>14</v>
      </c>
      <c r="B10" s="5"/>
      <c r="C10" s="5"/>
      <c r="D10" s="5"/>
      <c r="E10" s="5">
        <v>0.80377843932107218</v>
      </c>
      <c r="F10" s="5"/>
      <c r="G10" s="5"/>
      <c r="H10" s="5"/>
      <c r="K10" s="7"/>
      <c r="L10" s="7"/>
      <c r="Q10" s="2">
        <v>14</v>
      </c>
      <c r="R10" s="5"/>
      <c r="S10" s="5"/>
      <c r="T10" s="5"/>
      <c r="U10" s="5">
        <v>81.884057971014485</v>
      </c>
      <c r="V10" s="2"/>
      <c r="W10" s="2"/>
      <c r="X10" s="2"/>
    </row>
    <row r="11" spans="1:26" x14ac:dyDescent="0.35">
      <c r="A11" s="2">
        <v>16</v>
      </c>
      <c r="B11" s="5">
        <v>5.3498584728167558</v>
      </c>
      <c r="C11" s="5">
        <v>5.9914517599189976</v>
      </c>
      <c r="D11" s="2"/>
      <c r="E11" s="2"/>
      <c r="F11" s="2"/>
      <c r="G11" s="2"/>
      <c r="H11" s="5"/>
      <c r="K11" s="7"/>
      <c r="L11" s="7"/>
      <c r="Q11" s="2">
        <v>16</v>
      </c>
      <c r="R11" s="5">
        <v>94.099378881987576</v>
      </c>
      <c r="S11" s="5">
        <v>98.095238095238088</v>
      </c>
      <c r="T11" s="2"/>
      <c r="U11" s="2"/>
      <c r="V11" s="2"/>
      <c r="W11" s="2"/>
      <c r="X11" s="2"/>
    </row>
    <row r="12" spans="1:26" x14ac:dyDescent="0.35">
      <c r="A12" s="2">
        <v>20</v>
      </c>
      <c r="B12" s="5"/>
      <c r="C12" s="5"/>
      <c r="D12" s="5">
        <v>3.2265223429209264</v>
      </c>
      <c r="E12" s="5"/>
      <c r="F12" s="5">
        <v>4.2470745353773145</v>
      </c>
      <c r="G12" s="5">
        <v>5.7138819220433232</v>
      </c>
      <c r="H12" s="5">
        <v>6.2458518306549156</v>
      </c>
      <c r="K12" s="7"/>
      <c r="L12" s="7"/>
      <c r="Q12" s="2">
        <v>20</v>
      </c>
      <c r="R12" s="5"/>
      <c r="S12" s="5"/>
      <c r="T12" s="5">
        <v>98.654708520179369</v>
      </c>
      <c r="U12" s="2"/>
      <c r="V12" s="5">
        <v>94.983277591973248</v>
      </c>
      <c r="W12" s="5">
        <v>83.307573415765063</v>
      </c>
      <c r="X12" s="5">
        <v>91.015625</v>
      </c>
    </row>
    <row r="13" spans="1:26" x14ac:dyDescent="0.35">
      <c r="A13" s="2">
        <v>21</v>
      </c>
      <c r="B13" s="5"/>
      <c r="C13" s="5"/>
      <c r="D13" s="5"/>
      <c r="E13" s="5">
        <v>0.80377843932107218</v>
      </c>
      <c r="F13" s="5"/>
      <c r="G13" s="5"/>
      <c r="H13" s="2"/>
      <c r="K13" s="7"/>
      <c r="L13" s="7"/>
      <c r="Q13" s="2">
        <v>21</v>
      </c>
      <c r="R13" s="5"/>
      <c r="S13" s="5"/>
      <c r="T13" s="5"/>
      <c r="U13" s="5">
        <v>88.541666666666657</v>
      </c>
      <c r="V13" s="2"/>
      <c r="W13" s="2"/>
      <c r="X13" s="2"/>
    </row>
    <row r="14" spans="1:26" x14ac:dyDescent="0.35">
      <c r="A14" s="2">
        <v>23</v>
      </c>
      <c r="B14" s="5">
        <v>6.9811792963465393</v>
      </c>
      <c r="C14" s="5">
        <v>7.8080200427260227</v>
      </c>
      <c r="D14" s="2"/>
      <c r="E14" s="2"/>
      <c r="F14" s="2"/>
      <c r="G14" s="2"/>
      <c r="H14" s="5"/>
      <c r="K14" s="7"/>
      <c r="L14" s="7"/>
      <c r="Q14" s="2">
        <v>23</v>
      </c>
      <c r="R14" s="5">
        <v>98.412698412698404</v>
      </c>
      <c r="S14" s="5">
        <v>98.877980364656381</v>
      </c>
      <c r="T14" s="2"/>
      <c r="U14" s="2"/>
      <c r="V14" s="2"/>
      <c r="W14" s="2"/>
      <c r="X14" s="2"/>
    </row>
    <row r="15" spans="1:26" x14ac:dyDescent="0.35">
      <c r="A15" s="2">
        <v>27</v>
      </c>
      <c r="B15" s="5"/>
      <c r="C15" s="5"/>
      <c r="D15" s="5">
        <v>5.4857378504123844</v>
      </c>
      <c r="E15" s="5"/>
      <c r="F15" s="5">
        <v>5.1725364905407059</v>
      </c>
      <c r="G15" s="5">
        <v>7.7541736555917158</v>
      </c>
      <c r="H15" s="5">
        <v>8.1958097892190036</v>
      </c>
      <c r="K15" s="7"/>
      <c r="L15" s="7"/>
      <c r="Q15" s="2">
        <v>27</v>
      </c>
      <c r="R15" s="5"/>
      <c r="S15" s="5"/>
      <c r="T15" s="5">
        <v>98.290598290598282</v>
      </c>
      <c r="U15" s="2"/>
      <c r="V15" s="5">
        <v>90.118577075098813</v>
      </c>
      <c r="W15" s="5">
        <v>83.870967741935488</v>
      </c>
      <c r="X15" s="5">
        <v>88.045540796963948</v>
      </c>
    </row>
    <row r="16" spans="1:26" x14ac:dyDescent="0.35">
      <c r="A16" s="2">
        <v>28</v>
      </c>
      <c r="B16" s="5"/>
      <c r="C16" s="5"/>
      <c r="D16" s="5"/>
      <c r="E16" s="5">
        <v>0.80377843932107218</v>
      </c>
      <c r="F16" s="5"/>
      <c r="G16" s="5"/>
      <c r="H16" s="5"/>
      <c r="K16" s="7"/>
      <c r="L16" s="7"/>
      <c r="Q16" s="2">
        <v>28</v>
      </c>
      <c r="R16" s="5"/>
      <c r="S16" s="5"/>
      <c r="T16" s="5"/>
      <c r="U16" s="5">
        <v>86.764705882352942</v>
      </c>
      <c r="V16" s="2"/>
      <c r="W16" s="2"/>
      <c r="X16" s="2"/>
    </row>
    <row r="17" spans="1:24" x14ac:dyDescent="0.35">
      <c r="A17" s="2">
        <v>30</v>
      </c>
      <c r="B17" s="5">
        <v>8.495474038010423</v>
      </c>
      <c r="C17" s="5">
        <v>9.6469116911836856</v>
      </c>
      <c r="D17" s="5"/>
      <c r="E17" s="5"/>
      <c r="F17" s="5"/>
      <c r="G17" s="5"/>
      <c r="H17" s="2"/>
      <c r="K17" s="7"/>
      <c r="L17" s="7"/>
      <c r="Q17" s="2">
        <v>30</v>
      </c>
      <c r="R17" s="5">
        <v>98.563218390804593</v>
      </c>
      <c r="S17" s="5">
        <v>98.622589531680433</v>
      </c>
      <c r="T17" s="2"/>
      <c r="U17" s="2"/>
      <c r="V17" s="2"/>
      <c r="W17" s="2"/>
      <c r="X17" s="2"/>
    </row>
    <row r="18" spans="1:24" x14ac:dyDescent="0.35">
      <c r="A18" s="2">
        <v>34</v>
      </c>
      <c r="B18" s="5"/>
      <c r="C18" s="5"/>
      <c r="D18" s="5">
        <v>6.6814406570507412</v>
      </c>
      <c r="E18" s="5"/>
      <c r="F18" s="5">
        <v>6.2706327231224899</v>
      </c>
      <c r="G18" s="5">
        <v>9.5809317877346292</v>
      </c>
      <c r="H18" s="5">
        <v>9.9496787294135878</v>
      </c>
      <c r="K18" s="7"/>
      <c r="L18" s="7"/>
      <c r="Q18" s="2">
        <v>34</v>
      </c>
      <c r="R18" s="5"/>
      <c r="S18" s="5"/>
      <c r="T18" s="5">
        <v>96.83098591549296</v>
      </c>
      <c r="U18" s="2"/>
      <c r="V18" s="5">
        <v>88.927335640138409</v>
      </c>
      <c r="W18" s="5">
        <v>82.398452611218559</v>
      </c>
      <c r="X18" s="5">
        <v>81.325301204819283</v>
      </c>
    </row>
    <row r="19" spans="1:24" x14ac:dyDescent="0.35">
      <c r="A19" s="2">
        <v>35</v>
      </c>
      <c r="B19" s="5"/>
      <c r="C19" s="5"/>
      <c r="D19" s="5"/>
      <c r="E19" s="5">
        <v>0.80377843932107218</v>
      </c>
      <c r="F19" s="5"/>
      <c r="G19" s="5"/>
      <c r="H19" s="5"/>
      <c r="K19" s="7"/>
      <c r="L19" s="7"/>
      <c r="Q19" s="2">
        <v>35</v>
      </c>
      <c r="R19" s="5"/>
      <c r="S19" s="5"/>
      <c r="T19" s="5"/>
      <c r="U19" s="5">
        <v>88.888888888888886</v>
      </c>
      <c r="V19" s="2"/>
      <c r="W19" s="2"/>
      <c r="X19" s="2"/>
    </row>
    <row r="20" spans="1:24" x14ac:dyDescent="0.35">
      <c r="A20" s="2">
        <v>37</v>
      </c>
      <c r="B20" s="5">
        <v>9.3023603596489206</v>
      </c>
      <c r="C20" s="5">
        <v>11.651147715904489</v>
      </c>
      <c r="D20" s="2"/>
      <c r="E20" s="2"/>
      <c r="F20" s="2"/>
      <c r="G20" s="2"/>
      <c r="H20" s="5"/>
      <c r="K20" s="7"/>
      <c r="L20" s="7"/>
      <c r="Q20" s="2">
        <v>37</v>
      </c>
      <c r="R20" s="5">
        <v>95.454545454545453</v>
      </c>
      <c r="S20" s="5">
        <v>98.648648648648646</v>
      </c>
      <c r="T20" s="2"/>
      <c r="U20" s="2"/>
      <c r="V20" s="2"/>
      <c r="W20" s="2"/>
      <c r="X20" s="2"/>
    </row>
    <row r="21" spans="1:24" x14ac:dyDescent="0.35">
      <c r="A21" s="2">
        <v>41</v>
      </c>
      <c r="B21" s="5"/>
      <c r="C21" s="5"/>
      <c r="D21" s="5">
        <v>6.8933680570162208</v>
      </c>
      <c r="E21" s="5"/>
      <c r="F21" s="5">
        <v>6.27</v>
      </c>
      <c r="G21" s="5">
        <v>9.58</v>
      </c>
      <c r="H21" s="5">
        <v>9.9499999999999993</v>
      </c>
      <c r="K21" s="7"/>
      <c r="L21" s="7"/>
      <c r="Q21" s="2">
        <v>41</v>
      </c>
      <c r="R21" s="5"/>
      <c r="S21" s="5"/>
      <c r="T21" s="5">
        <v>95.862068965517238</v>
      </c>
      <c r="U21" s="2"/>
      <c r="V21" s="5">
        <v>88.927335640138409</v>
      </c>
      <c r="W21" s="5">
        <v>82.398452611218559</v>
      </c>
      <c r="X21" s="5">
        <v>81.325301204819283</v>
      </c>
    </row>
    <row r="22" spans="1:24" x14ac:dyDescent="0.35">
      <c r="A22" s="2">
        <v>44</v>
      </c>
      <c r="B22" s="5">
        <v>11.135871935894537</v>
      </c>
      <c r="C22" s="5">
        <v>13.704803529263319</v>
      </c>
      <c r="D22" s="5"/>
      <c r="E22" s="5"/>
      <c r="F22" s="5"/>
      <c r="G22" s="5"/>
      <c r="H22" s="5"/>
      <c r="K22" s="7"/>
      <c r="L22" s="7"/>
      <c r="Q22" s="2">
        <v>44</v>
      </c>
      <c r="R22" s="5">
        <v>95.964125560538122</v>
      </c>
      <c r="S22" s="5">
        <v>98.810939357907259</v>
      </c>
      <c r="T22" s="2"/>
      <c r="U22" s="2"/>
      <c r="V22" s="2"/>
      <c r="W22" s="2"/>
      <c r="X22" s="2"/>
    </row>
    <row r="23" spans="1:24" x14ac:dyDescent="0.35">
      <c r="A23" s="2">
        <v>48</v>
      </c>
      <c r="B23" s="5"/>
      <c r="C23" s="5"/>
      <c r="D23" s="5">
        <v>7.7607607814072992</v>
      </c>
      <c r="E23" s="5"/>
      <c r="F23" s="5">
        <v>7.7416331183628673</v>
      </c>
      <c r="G23" s="5">
        <v>10.180555271232334</v>
      </c>
      <c r="H23" s="5">
        <v>11.386571021571747</v>
      </c>
      <c r="K23" s="7"/>
      <c r="L23" s="7"/>
      <c r="Q23" s="2">
        <v>48</v>
      </c>
      <c r="R23" s="5"/>
      <c r="S23" s="5"/>
      <c r="T23" s="5">
        <v>96.475770925110126</v>
      </c>
      <c r="U23" s="2"/>
      <c r="V23" s="5">
        <v>76.376146788990823</v>
      </c>
      <c r="W23" s="5">
        <v>83.486238532110093</v>
      </c>
      <c r="X23" s="5">
        <v>76.832151300236404</v>
      </c>
    </row>
    <row r="24" spans="1:24" x14ac:dyDescent="0.35">
      <c r="A24" s="2">
        <v>51</v>
      </c>
      <c r="B24" s="5">
        <v>12.935295454509539</v>
      </c>
      <c r="C24" s="5">
        <v>15.709039553984123</v>
      </c>
      <c r="D24" s="5"/>
      <c r="E24" s="5"/>
      <c r="F24" s="5"/>
      <c r="G24" s="5"/>
      <c r="H24" s="5"/>
      <c r="K24" s="7"/>
      <c r="L24" s="7"/>
      <c r="Q24" s="2">
        <v>51</v>
      </c>
      <c r="R24" s="5">
        <v>95.87155963302753</v>
      </c>
      <c r="S24" s="5">
        <v>98.769987699876992</v>
      </c>
      <c r="T24" s="2"/>
      <c r="U24" s="2"/>
      <c r="V24" s="2"/>
      <c r="W24" s="2"/>
      <c r="X24" s="2"/>
    </row>
    <row r="25" spans="1:24" x14ac:dyDescent="0.35">
      <c r="A25" s="2">
        <v>55</v>
      </c>
      <c r="B25" s="5"/>
      <c r="C25" s="5"/>
      <c r="D25" s="5">
        <v>8.4972986301336011</v>
      </c>
      <c r="E25" s="5"/>
      <c r="F25" s="5">
        <v>8.7229158902382959</v>
      </c>
      <c r="G25" s="5">
        <v>11.155741384214972</v>
      </c>
      <c r="H25" s="5">
        <v>12.6082539487498</v>
      </c>
      <c r="K25" s="7"/>
      <c r="L25" s="7"/>
      <c r="Q25" s="2">
        <v>55</v>
      </c>
      <c r="R25" s="5"/>
      <c r="S25" s="5"/>
      <c r="T25" s="5">
        <v>96.15384615384616</v>
      </c>
      <c r="U25" s="2"/>
      <c r="V25" s="5">
        <v>84.042553191489361</v>
      </c>
      <c r="W25" s="5">
        <v>89.056603773584911</v>
      </c>
      <c r="X25" s="5">
        <v>80</v>
      </c>
    </row>
    <row r="26" spans="1:24" x14ac:dyDescent="0.35">
      <c r="A26" s="2">
        <v>58</v>
      </c>
      <c r="B26" s="5">
        <v>14.866487104604271</v>
      </c>
      <c r="C26" s="5">
        <v>17.706075275702155</v>
      </c>
      <c r="D26" s="2"/>
      <c r="E26" s="2"/>
      <c r="F26" s="2"/>
      <c r="G26" s="2"/>
      <c r="H26" s="5"/>
      <c r="K26" s="7"/>
      <c r="L26" s="7"/>
      <c r="Q26" s="2">
        <v>58</v>
      </c>
      <c r="R26" s="5">
        <v>97.033898305084747</v>
      </c>
      <c r="S26" s="5">
        <v>99.008674101610907</v>
      </c>
      <c r="T26" s="2"/>
      <c r="U26" s="2"/>
      <c r="V26" s="2"/>
      <c r="W26" s="2"/>
      <c r="X26" s="2"/>
    </row>
    <row r="27" spans="1:24" x14ac:dyDescent="0.35">
      <c r="A27" s="2">
        <v>62</v>
      </c>
      <c r="B27" s="5"/>
      <c r="C27" s="5"/>
      <c r="D27" s="5">
        <v>8.7298243472713466</v>
      </c>
      <c r="E27" s="5"/>
      <c r="F27" s="5">
        <v>9.5637298402799917</v>
      </c>
      <c r="G27" s="5">
        <v>12.062105607466581</v>
      </c>
      <c r="H27" s="5">
        <v>12.958547762186114</v>
      </c>
      <c r="K27" s="7"/>
      <c r="L27" s="7"/>
      <c r="Q27" s="2">
        <v>62</v>
      </c>
      <c r="R27" s="5"/>
      <c r="S27" s="5"/>
      <c r="T27" s="5">
        <v>95.270270270270274</v>
      </c>
      <c r="U27" s="2"/>
      <c r="V27" s="5">
        <v>85.657370517928285</v>
      </c>
      <c r="W27" s="5">
        <v>87.890625</v>
      </c>
      <c r="X27" s="5">
        <v>80.104712041884824</v>
      </c>
    </row>
    <row r="28" spans="1:24" x14ac:dyDescent="0.35">
      <c r="A28" s="2">
        <v>65</v>
      </c>
      <c r="B28" s="5">
        <v>16.693245236747185</v>
      </c>
      <c r="C28" s="5">
        <v>19.708514592801158</v>
      </c>
      <c r="D28" s="5"/>
      <c r="E28" s="5"/>
      <c r="F28" s="5"/>
      <c r="G28" s="5"/>
      <c r="H28" s="5"/>
      <c r="K28" s="7"/>
      <c r="L28" s="7"/>
      <c r="Q28" s="2">
        <v>65</v>
      </c>
      <c r="R28" s="5">
        <v>95.089285714285708</v>
      </c>
      <c r="S28" s="5">
        <v>98.6469864698647</v>
      </c>
      <c r="T28" s="2"/>
      <c r="U28" s="2"/>
      <c r="V28" s="2"/>
      <c r="W28" s="2"/>
      <c r="X28" s="2"/>
    </row>
    <row r="29" spans="1:24" x14ac:dyDescent="0.35">
      <c r="A29" s="2">
        <v>69</v>
      </c>
      <c r="B29" s="5"/>
      <c r="C29" s="5"/>
      <c r="D29" s="5">
        <v>8.7298243472713466</v>
      </c>
      <c r="E29" s="5"/>
      <c r="F29" s="5">
        <v>10.057431962719274</v>
      </c>
      <c r="G29" s="5">
        <v>12.421792663765524</v>
      </c>
      <c r="H29" s="5">
        <v>12.970513454758613</v>
      </c>
      <c r="K29" s="7"/>
      <c r="L29" s="7"/>
      <c r="Q29" s="2">
        <v>69</v>
      </c>
      <c r="R29" s="5"/>
      <c r="S29" s="5"/>
      <c r="T29" s="5">
        <v>93.269230769230774</v>
      </c>
      <c r="U29" s="2"/>
      <c r="V29" s="5">
        <v>74.778761061946909</v>
      </c>
      <c r="W29" s="5">
        <v>81.914893617021278</v>
      </c>
      <c r="X29" s="5">
        <v>84.027777777777786</v>
      </c>
    </row>
    <row r="30" spans="1:24" x14ac:dyDescent="0.35">
      <c r="A30" s="2">
        <v>72</v>
      </c>
      <c r="B30" s="5">
        <v>18.014406065538349</v>
      </c>
      <c r="C30" s="5">
        <v>20.66401633616951</v>
      </c>
      <c r="D30" s="5"/>
      <c r="E30" s="5"/>
      <c r="F30" s="5"/>
      <c r="G30" s="5"/>
      <c r="H30" s="5"/>
      <c r="K30" s="7"/>
      <c r="L30" s="7"/>
      <c r="Q30" s="2">
        <v>72</v>
      </c>
      <c r="R30" s="5">
        <v>98.039215686274503</v>
      </c>
      <c r="S30" s="5">
        <v>97.979797979797979</v>
      </c>
      <c r="T30" s="2"/>
      <c r="U30" s="2"/>
      <c r="V30" s="2"/>
      <c r="W30" s="2"/>
      <c r="X30" s="2"/>
    </row>
    <row r="31" spans="1:24" x14ac:dyDescent="0.35">
      <c r="A31" s="2">
        <v>76</v>
      </c>
      <c r="B31" s="5"/>
      <c r="C31" s="5"/>
      <c r="D31" s="5">
        <v>9.6529373618990739</v>
      </c>
      <c r="E31" s="5"/>
      <c r="F31" s="5"/>
      <c r="G31" s="5"/>
      <c r="H31" s="5">
        <v>12.970513454758613</v>
      </c>
      <c r="K31" s="7"/>
      <c r="L31" s="7"/>
      <c r="Q31" s="2">
        <v>76</v>
      </c>
      <c r="R31" s="5"/>
      <c r="S31" s="5"/>
      <c r="T31" s="5">
        <v>97.354497354497354</v>
      </c>
      <c r="U31" s="2"/>
      <c r="V31" s="2"/>
      <c r="W31" s="2"/>
      <c r="X31" s="5">
        <v>85.714285714285708</v>
      </c>
    </row>
    <row r="32" spans="1:24" x14ac:dyDescent="0.35">
      <c r="A32" s="2">
        <v>79</v>
      </c>
      <c r="B32" s="5">
        <v>19.049428884243454</v>
      </c>
      <c r="C32" s="5">
        <v>23.688968400976091</v>
      </c>
      <c r="D32" s="2"/>
      <c r="E32" s="2"/>
      <c r="F32" s="2"/>
      <c r="G32" s="2"/>
      <c r="H32" s="5"/>
      <c r="K32" s="7"/>
      <c r="L32" s="7"/>
      <c r="Q32" s="2">
        <v>79</v>
      </c>
      <c r="R32" s="5">
        <v>93.893129770992374</v>
      </c>
      <c r="S32" s="5">
        <v>97.05340699815838</v>
      </c>
      <c r="T32" s="2"/>
      <c r="U32" s="2"/>
      <c r="V32" s="2"/>
      <c r="W32" s="2"/>
      <c r="X32" s="2"/>
    </row>
    <row r="33" spans="1:24" x14ac:dyDescent="0.35">
      <c r="A33" s="2">
        <v>83</v>
      </c>
      <c r="B33" s="5"/>
      <c r="C33" s="5"/>
      <c r="D33" s="5">
        <v>9.6529373618990739</v>
      </c>
      <c r="E33" s="5"/>
      <c r="F33" s="5"/>
      <c r="G33" s="5"/>
      <c r="H33" s="5">
        <v>12.970513454758613</v>
      </c>
      <c r="K33" s="7"/>
      <c r="L33" s="7"/>
      <c r="Q33" s="2">
        <v>83</v>
      </c>
      <c r="R33" s="5"/>
      <c r="S33" s="5"/>
      <c r="T33" s="5">
        <v>96.907216494845358</v>
      </c>
      <c r="U33" s="2"/>
      <c r="V33" s="2"/>
      <c r="W33" s="2"/>
      <c r="X33" s="5">
        <v>84.883720930232556</v>
      </c>
    </row>
    <row r="34" spans="1:24" x14ac:dyDescent="0.35">
      <c r="A34" s="2">
        <v>86</v>
      </c>
      <c r="B34" s="5">
        <v>20.107707976156505</v>
      </c>
      <c r="C34" s="5">
        <v>25.562349550032121</v>
      </c>
      <c r="D34" s="5"/>
      <c r="E34" s="5"/>
      <c r="F34" s="5"/>
      <c r="G34" s="5"/>
      <c r="H34" s="5"/>
      <c r="Q34" s="2">
        <v>86</v>
      </c>
      <c r="R34" s="5">
        <v>96.15384615384616</v>
      </c>
      <c r="S34" s="5">
        <v>98.214285714285708</v>
      </c>
      <c r="T34" s="2"/>
      <c r="U34" s="2"/>
      <c r="V34" s="2"/>
      <c r="W34" s="2"/>
      <c r="X34" s="2"/>
    </row>
    <row r="35" spans="1:24" x14ac:dyDescent="0.35">
      <c r="A35" s="2">
        <v>90</v>
      </c>
      <c r="B35" s="5"/>
      <c r="C35" s="5"/>
      <c r="D35" s="5">
        <v>10.052312882686698</v>
      </c>
      <c r="E35" s="5"/>
      <c r="F35" s="5"/>
      <c r="G35" s="5"/>
      <c r="H35" s="5"/>
      <c r="Q35" s="2">
        <v>90</v>
      </c>
      <c r="R35" s="5"/>
      <c r="S35" s="5"/>
      <c r="T35" s="5">
        <v>95.384615384615387</v>
      </c>
      <c r="U35" s="2"/>
      <c r="V35" s="2"/>
      <c r="W35" s="2"/>
      <c r="X35" s="2"/>
    </row>
    <row r="36" spans="1:24" x14ac:dyDescent="0.35">
      <c r="A36" s="2">
        <v>93</v>
      </c>
      <c r="B36" s="5">
        <v>20.62678068301145</v>
      </c>
      <c r="C36" s="5">
        <v>26.873865809887171</v>
      </c>
      <c r="D36" s="5"/>
      <c r="E36" s="5"/>
      <c r="F36" s="5"/>
      <c r="G36" s="5"/>
      <c r="H36" s="5"/>
      <c r="Q36" s="2">
        <v>93</v>
      </c>
      <c r="R36" s="5">
        <v>94.505494505494497</v>
      </c>
      <c r="S36" s="5">
        <v>94.904458598726109</v>
      </c>
      <c r="T36" s="2"/>
      <c r="U36" s="2"/>
      <c r="V36" s="2"/>
      <c r="W36" s="2"/>
      <c r="X36" s="2"/>
    </row>
    <row r="37" spans="1:24" x14ac:dyDescent="0.35">
      <c r="A37" s="2">
        <v>97</v>
      </c>
      <c r="B37" s="5"/>
      <c r="C37" s="5"/>
      <c r="D37" s="5">
        <v>10.052312882686698</v>
      </c>
      <c r="E37" s="5"/>
      <c r="F37" s="5"/>
      <c r="G37" s="5"/>
      <c r="H37" s="5"/>
      <c r="Q37" s="2">
        <v>97</v>
      </c>
      <c r="R37" s="5"/>
      <c r="S37" s="5"/>
      <c r="T37" s="5">
        <v>94.845360824742258</v>
      </c>
      <c r="U37" s="2"/>
      <c r="V37" s="2"/>
      <c r="W37" s="2"/>
      <c r="X37" s="2"/>
    </row>
    <row r="38" spans="1:24" x14ac:dyDescent="0.35">
      <c r="A38" s="2">
        <v>100</v>
      </c>
      <c r="B38" s="5">
        <v>21.334189103036834</v>
      </c>
      <c r="C38" s="5">
        <v>28.204607123626797</v>
      </c>
      <c r="D38" s="2"/>
      <c r="E38" s="2"/>
      <c r="F38" s="2"/>
      <c r="G38" s="2"/>
      <c r="H38" s="5"/>
      <c r="Q38" s="2">
        <v>100</v>
      </c>
      <c r="R38" s="5">
        <v>96.078431372549019</v>
      </c>
      <c r="S38" s="5">
        <v>94.670846394984338</v>
      </c>
      <c r="T38" s="2"/>
      <c r="U38" s="2"/>
      <c r="V38" s="2"/>
      <c r="W38" s="2"/>
      <c r="X38" s="2"/>
    </row>
    <row r="39" spans="1:24" x14ac:dyDescent="0.35">
      <c r="A39" s="2">
        <v>104</v>
      </c>
      <c r="B39" s="5"/>
      <c r="C39" s="5"/>
      <c r="D39" s="5">
        <v>10.052312882686698</v>
      </c>
      <c r="E39" s="5"/>
      <c r="F39" s="5"/>
      <c r="G39" s="5"/>
      <c r="H39" s="5"/>
      <c r="Q39" s="2">
        <v>104</v>
      </c>
      <c r="R39" s="5"/>
      <c r="S39" s="5"/>
      <c r="T39" s="5">
        <v>97.802197802197796</v>
      </c>
      <c r="U39" s="2"/>
      <c r="V39" s="2"/>
      <c r="W39" s="2"/>
      <c r="X39" s="2"/>
    </row>
    <row r="40" spans="1:24" x14ac:dyDescent="0.35">
      <c r="A40" s="2">
        <v>105</v>
      </c>
      <c r="B40" s="2"/>
      <c r="C40" s="2"/>
      <c r="D40" s="2"/>
      <c r="E40" s="2"/>
      <c r="F40" s="2"/>
      <c r="G40" s="2"/>
      <c r="H40" s="5">
        <v>14.14632825394887</v>
      </c>
      <c r="Q40" s="2">
        <v>105</v>
      </c>
      <c r="R40" s="2"/>
      <c r="S40" s="2"/>
      <c r="T40" s="2"/>
      <c r="U40" s="2"/>
      <c r="V40" s="2"/>
      <c r="W40" s="2"/>
      <c r="X40" s="5">
        <v>87.7659574468085</v>
      </c>
    </row>
    <row r="41" spans="1:24" x14ac:dyDescent="0.35">
      <c r="A41" s="2">
        <v>107</v>
      </c>
      <c r="B41" s="5">
        <v>21.819334181488586</v>
      </c>
      <c r="C41" s="5">
        <v>29.535348437366423</v>
      </c>
      <c r="D41" s="5"/>
      <c r="E41" s="5"/>
      <c r="F41" s="5"/>
      <c r="G41" s="5"/>
      <c r="H41" s="5"/>
      <c r="Q41" s="2">
        <v>107</v>
      </c>
      <c r="R41" s="5">
        <v>95.454545454545453</v>
      </c>
      <c r="S41" s="5">
        <v>84.831460674157299</v>
      </c>
      <c r="T41" s="2"/>
      <c r="U41" s="2"/>
      <c r="V41" s="2"/>
      <c r="W41" s="2"/>
      <c r="X41" s="2"/>
    </row>
    <row r="42" spans="1:24" x14ac:dyDescent="0.35">
      <c r="A42" s="2">
        <v>111</v>
      </c>
      <c r="B42" s="5"/>
      <c r="C42" s="5"/>
      <c r="D42" s="5">
        <v>10.052312882686698</v>
      </c>
      <c r="E42" s="5"/>
      <c r="F42" s="5"/>
      <c r="G42" s="5"/>
      <c r="H42" s="5"/>
      <c r="Q42" s="2">
        <v>111</v>
      </c>
      <c r="R42" s="5"/>
      <c r="S42" s="5"/>
      <c r="T42" s="5">
        <v>94.047619047619051</v>
      </c>
      <c r="U42" s="2"/>
      <c r="V42" s="2"/>
      <c r="W42" s="2"/>
      <c r="X42" s="2"/>
    </row>
    <row r="43" spans="1:24" x14ac:dyDescent="0.35">
      <c r="A43" s="2">
        <v>112</v>
      </c>
      <c r="B43" s="2"/>
      <c r="C43" s="2"/>
      <c r="D43" s="2"/>
      <c r="E43" s="2"/>
      <c r="F43" s="2"/>
      <c r="G43" s="2"/>
      <c r="H43" s="5">
        <v>14.14632825394887</v>
      </c>
      <c r="Q43" s="2">
        <v>112</v>
      </c>
      <c r="R43" s="2"/>
      <c r="S43" s="2"/>
      <c r="T43" s="2"/>
      <c r="U43" s="2"/>
      <c r="V43" s="2"/>
      <c r="W43" s="2"/>
      <c r="X43" s="5">
        <v>79.899497487437188</v>
      </c>
    </row>
    <row r="44" spans="1:24" x14ac:dyDescent="0.35">
      <c r="A44" s="2">
        <v>114</v>
      </c>
      <c r="B44" s="5">
        <v>22.304479259940337</v>
      </c>
      <c r="C44" s="5">
        <v>30.279077611124329</v>
      </c>
      <c r="D44" s="5"/>
      <c r="E44" s="5"/>
      <c r="F44" s="5"/>
      <c r="G44" s="5"/>
      <c r="H44" s="5"/>
      <c r="Q44" s="2">
        <v>114</v>
      </c>
      <c r="R44" s="5">
        <v>95.454545454545453</v>
      </c>
      <c r="S44" s="5">
        <v>87.012987012987011</v>
      </c>
      <c r="T44" s="2"/>
      <c r="U44" s="2"/>
      <c r="V44" s="2"/>
      <c r="W44" s="2"/>
      <c r="X44" s="2"/>
    </row>
    <row r="45" spans="1:24" x14ac:dyDescent="0.35">
      <c r="A45" s="2">
        <v>118</v>
      </c>
      <c r="B45" s="5"/>
      <c r="C45" s="5"/>
      <c r="D45" s="5">
        <v>10.052312882686698</v>
      </c>
      <c r="E45" s="5"/>
      <c r="F45" s="5"/>
      <c r="G45" s="5"/>
      <c r="H45" s="5"/>
      <c r="Q45" s="2">
        <v>118</v>
      </c>
      <c r="R45" s="5"/>
      <c r="S45" s="5"/>
      <c r="T45" s="5">
        <v>94.915254237288138</v>
      </c>
      <c r="U45" s="2"/>
      <c r="V45" s="2"/>
      <c r="W45" s="2"/>
      <c r="X45" s="2"/>
    </row>
    <row r="46" spans="1:24" x14ac:dyDescent="0.35">
      <c r="A46" s="2">
        <v>119</v>
      </c>
      <c r="B46" s="2"/>
      <c r="C46" s="2"/>
      <c r="D46" s="2"/>
      <c r="E46" s="2"/>
      <c r="F46" s="2"/>
      <c r="G46" s="2"/>
      <c r="H46" s="5">
        <v>14.862119591075528</v>
      </c>
      <c r="Q46" s="2">
        <v>119</v>
      </c>
      <c r="R46" s="2"/>
      <c r="S46" s="2"/>
      <c r="T46" s="2"/>
      <c r="U46" s="2"/>
      <c r="V46" s="2"/>
      <c r="W46" s="2"/>
      <c r="X46" s="5">
        <v>92</v>
      </c>
    </row>
    <row r="47" spans="1:24" x14ac:dyDescent="0.35">
      <c r="A47" s="2">
        <v>121</v>
      </c>
      <c r="B47" s="5">
        <v>22.304479259940337</v>
      </c>
      <c r="C47" s="5">
        <v>31.432213261976603</v>
      </c>
      <c r="D47" s="2"/>
      <c r="E47" s="2"/>
      <c r="F47" s="2"/>
      <c r="G47" s="2"/>
      <c r="H47" s="5"/>
      <c r="Q47" s="2">
        <v>121</v>
      </c>
      <c r="R47" s="5">
        <v>93.75</v>
      </c>
      <c r="S47" s="5">
        <v>92.068965517241381</v>
      </c>
      <c r="T47" s="2"/>
      <c r="U47" s="2"/>
      <c r="V47" s="2"/>
      <c r="W47" s="2"/>
      <c r="X47" s="2"/>
    </row>
    <row r="48" spans="1:24" x14ac:dyDescent="0.35">
      <c r="A48" s="2">
        <v>125</v>
      </c>
      <c r="B48" s="5"/>
      <c r="C48" s="5"/>
      <c r="D48" s="5">
        <v>10.052312882686698</v>
      </c>
      <c r="E48" s="5"/>
      <c r="F48" s="5"/>
      <c r="G48" s="5"/>
      <c r="H48" s="5"/>
      <c r="Q48" s="2">
        <v>125</v>
      </c>
      <c r="R48" s="5"/>
      <c r="S48" s="5"/>
      <c r="T48" s="5">
        <v>94</v>
      </c>
      <c r="U48" s="2"/>
      <c r="V48" s="2"/>
      <c r="W48" s="2"/>
      <c r="X48" s="2"/>
    </row>
    <row r="49" spans="1:24" x14ac:dyDescent="0.35">
      <c r="A49" s="2">
        <v>126</v>
      </c>
      <c r="B49" s="2"/>
      <c r="C49" s="2"/>
      <c r="D49" s="2"/>
      <c r="E49" s="2"/>
      <c r="F49" s="2"/>
      <c r="G49" s="2"/>
      <c r="H49" s="5">
        <v>15.764298448021345</v>
      </c>
      <c r="Q49" s="2">
        <v>126</v>
      </c>
      <c r="R49" s="2"/>
      <c r="S49" s="2"/>
      <c r="T49" s="2"/>
      <c r="U49" s="2"/>
      <c r="V49" s="2"/>
      <c r="W49" s="2"/>
      <c r="X49" s="5">
        <v>95.555555555555557</v>
      </c>
    </row>
    <row r="50" spans="1:24" x14ac:dyDescent="0.35">
      <c r="A50" s="2">
        <v>128</v>
      </c>
      <c r="B50" s="5">
        <v>22.304479259940337</v>
      </c>
      <c r="C50" s="5">
        <v>31.432213261976603</v>
      </c>
      <c r="D50" s="5"/>
      <c r="E50" s="5"/>
      <c r="F50" s="5"/>
      <c r="G50" s="5"/>
      <c r="H50" s="5"/>
      <c r="Q50" s="2">
        <v>128</v>
      </c>
      <c r="R50" s="5">
        <v>92.592592592592595</v>
      </c>
      <c r="S50" s="5">
        <v>63.186813186813183</v>
      </c>
      <c r="T50" s="5">
        <v>93.577981651376149</v>
      </c>
      <c r="U50" s="2"/>
      <c r="V50" s="2"/>
      <c r="W50" s="2"/>
      <c r="X50" s="2"/>
    </row>
    <row r="51" spans="1:24" x14ac:dyDescent="0.35">
      <c r="A51" s="2">
        <v>132</v>
      </c>
      <c r="B51" s="5"/>
      <c r="C51" s="5"/>
      <c r="D51" s="5">
        <v>11.169500564589681</v>
      </c>
      <c r="E51" s="5"/>
      <c r="F51" s="5"/>
      <c r="G51" s="5"/>
      <c r="H51" s="5"/>
      <c r="Q51" s="2">
        <v>132</v>
      </c>
      <c r="R51" s="5"/>
      <c r="S51" s="5"/>
      <c r="T51" s="2"/>
      <c r="U51" s="2"/>
      <c r="V51" s="2"/>
      <c r="W51" s="2"/>
      <c r="X51" s="2"/>
    </row>
    <row r="52" spans="1:24" x14ac:dyDescent="0.35">
      <c r="A52" s="2">
        <v>133</v>
      </c>
      <c r="B52" s="2"/>
      <c r="C52" s="2"/>
      <c r="D52" s="2"/>
      <c r="E52" s="2"/>
      <c r="F52" s="2"/>
      <c r="G52" s="2"/>
      <c r="H52" s="5">
        <v>15.907805959451675</v>
      </c>
      <c r="Q52" s="2">
        <v>133</v>
      </c>
      <c r="R52" s="2"/>
      <c r="S52" s="2"/>
      <c r="T52" s="2"/>
      <c r="U52" s="2"/>
      <c r="V52" s="2"/>
      <c r="W52" s="2"/>
      <c r="X52" s="5">
        <v>76</v>
      </c>
    </row>
    <row r="53" spans="1:24" x14ac:dyDescent="0.35">
      <c r="A53" s="2">
        <v>135</v>
      </c>
      <c r="B53" s="5">
        <v>22.333031830189903</v>
      </c>
      <c r="C53" s="5">
        <v>31.641883880013335</v>
      </c>
      <c r="D53" s="5"/>
      <c r="E53" s="5"/>
      <c r="F53" s="5"/>
      <c r="G53" s="5"/>
      <c r="H53" s="5"/>
      <c r="Q53" s="2">
        <v>135</v>
      </c>
      <c r="R53" s="5">
        <v>87.931034482758619</v>
      </c>
      <c r="S53" s="5">
        <v>78.235294117647058</v>
      </c>
      <c r="T53" s="2"/>
      <c r="U53" s="2"/>
      <c r="V53" s="2"/>
      <c r="W53" s="2"/>
      <c r="X53" s="2"/>
    </row>
    <row r="54" spans="1:24" x14ac:dyDescent="0.35">
      <c r="A54" s="2">
        <v>139</v>
      </c>
      <c r="B54" s="5"/>
      <c r="C54" s="2"/>
      <c r="D54" s="5">
        <v>11.169500564589681</v>
      </c>
      <c r="E54" s="5"/>
      <c r="F54" s="5"/>
      <c r="G54" s="5"/>
      <c r="H54" s="5"/>
      <c r="Q54" s="2">
        <v>139</v>
      </c>
      <c r="R54" s="2"/>
      <c r="S54" s="2"/>
      <c r="T54" s="5">
        <v>97.61904761904762</v>
      </c>
      <c r="U54" s="2"/>
      <c r="V54" s="2"/>
      <c r="W54" s="2"/>
      <c r="X54" s="2"/>
    </row>
    <row r="55" spans="1:24" x14ac:dyDescent="0.35">
      <c r="A55" s="2">
        <v>140</v>
      </c>
      <c r="B55" s="2"/>
      <c r="C55" s="2"/>
      <c r="D55" s="5"/>
      <c r="E55" s="5"/>
      <c r="F55" s="5"/>
      <c r="G55" s="5"/>
      <c r="H55" s="5">
        <v>16.079317731807599</v>
      </c>
      <c r="Q55" s="2">
        <v>140</v>
      </c>
      <c r="R55" s="2"/>
      <c r="S55" s="2"/>
      <c r="T55" s="2"/>
      <c r="U55" s="2"/>
      <c r="V55" s="2"/>
      <c r="W55" s="2"/>
      <c r="X55" s="5">
        <v>68.370607028753994</v>
      </c>
    </row>
    <row r="56" spans="1:24" x14ac:dyDescent="0.35">
      <c r="H56" s="7"/>
    </row>
    <row r="57" spans="1:24" x14ac:dyDescent="0.35">
      <c r="D57" s="7"/>
      <c r="E57" s="7"/>
      <c r="F57" s="7"/>
      <c r="G57" s="7"/>
      <c r="H57" s="7"/>
    </row>
    <row r="58" spans="1:24" x14ac:dyDescent="0.35">
      <c r="D58" s="7"/>
      <c r="E58" s="7"/>
      <c r="F58" s="7"/>
      <c r="G58" s="7"/>
      <c r="H58" s="7"/>
    </row>
    <row r="59" spans="1:24" x14ac:dyDescent="0.35">
      <c r="H59" s="7"/>
    </row>
    <row r="60" spans="1:24" x14ac:dyDescent="0.35">
      <c r="D60" s="7"/>
      <c r="E60" s="7"/>
      <c r="F60" s="7"/>
      <c r="G60" s="7"/>
      <c r="H60" s="7"/>
    </row>
    <row r="61" spans="1:24" x14ac:dyDescent="0.35">
      <c r="D61" s="7"/>
      <c r="E61" s="7"/>
      <c r="F61" s="7"/>
      <c r="G61" s="7"/>
      <c r="H61" s="7"/>
    </row>
    <row r="62" spans="1:24" x14ac:dyDescent="0.35">
      <c r="H62" s="7"/>
    </row>
    <row r="63" spans="1:24" x14ac:dyDescent="0.35">
      <c r="D63" s="7"/>
      <c r="E63" s="7"/>
      <c r="F63" s="7"/>
      <c r="G63" s="7"/>
      <c r="H63" s="7"/>
    </row>
    <row r="64" spans="1:24" x14ac:dyDescent="0.35">
      <c r="D64" s="7"/>
      <c r="E64" s="7"/>
      <c r="F64" s="7"/>
      <c r="G64" s="7"/>
      <c r="H64" s="7"/>
    </row>
    <row r="65" spans="4:8" x14ac:dyDescent="0.35">
      <c r="H65" s="7"/>
    </row>
    <row r="66" spans="4:8" x14ac:dyDescent="0.35">
      <c r="D66" s="7"/>
      <c r="E66" s="7"/>
      <c r="F66" s="7"/>
      <c r="G66" s="7"/>
      <c r="H66" s="7"/>
    </row>
    <row r="67" spans="4:8" x14ac:dyDescent="0.35">
      <c r="D67" s="7"/>
      <c r="E67" s="7"/>
      <c r="F67" s="7"/>
      <c r="G67" s="7"/>
      <c r="H67" s="7"/>
    </row>
    <row r="68" spans="4:8" x14ac:dyDescent="0.35">
      <c r="D68" s="7"/>
      <c r="E68" s="7"/>
      <c r="F68" s="7"/>
      <c r="G68" s="7"/>
      <c r="H68" s="7"/>
    </row>
    <row r="69" spans="4:8" x14ac:dyDescent="0.35">
      <c r="D69" s="7"/>
      <c r="E69" s="7"/>
      <c r="F69" s="7"/>
      <c r="G69" s="7"/>
      <c r="H69" s="7"/>
    </row>
    <row r="70" spans="4:8" x14ac:dyDescent="0.35">
      <c r="D70" s="7"/>
      <c r="E70" s="7"/>
      <c r="F70" s="7"/>
      <c r="G70" s="7"/>
      <c r="H70" s="7"/>
    </row>
    <row r="71" spans="4:8" x14ac:dyDescent="0.35">
      <c r="D71" s="7"/>
      <c r="E71" s="7"/>
      <c r="F71" s="7"/>
      <c r="G71" s="7"/>
      <c r="H71" s="7"/>
    </row>
    <row r="72" spans="4:8" x14ac:dyDescent="0.35">
      <c r="D72" s="7"/>
      <c r="E72" s="7"/>
      <c r="F72" s="7"/>
      <c r="G72" s="7"/>
      <c r="H72" s="7"/>
    </row>
    <row r="73" spans="4:8" x14ac:dyDescent="0.35">
      <c r="D73" s="7"/>
      <c r="E73" s="7"/>
      <c r="F73" s="7"/>
      <c r="G73" s="7"/>
      <c r="H73" s="7"/>
    </row>
    <row r="74" spans="4:8" x14ac:dyDescent="0.35">
      <c r="H74" s="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037E-2F4C-47EA-B71A-6FF9600004C0}">
  <dimension ref="A1:AN75"/>
  <sheetViews>
    <sheetView workbookViewId="0">
      <selection activeCell="AO50" sqref="AO50"/>
    </sheetView>
  </sheetViews>
  <sheetFormatPr defaultRowHeight="14.5" x14ac:dyDescent="0.35"/>
  <sheetData>
    <row r="1" spans="1:40" x14ac:dyDescent="0.35">
      <c r="A1" s="188" t="s">
        <v>120</v>
      </c>
    </row>
    <row r="2" spans="1:40" x14ac:dyDescent="0.35">
      <c r="A2" s="93" t="s">
        <v>109</v>
      </c>
      <c r="B2" s="93" t="s">
        <v>121</v>
      </c>
      <c r="C2" s="93" t="s">
        <v>111</v>
      </c>
      <c r="D2" s="93" t="s">
        <v>112</v>
      </c>
      <c r="E2" s="93" t="s">
        <v>113</v>
      </c>
      <c r="F2" s="93" t="s">
        <v>114</v>
      </c>
      <c r="G2" s="93" t="s">
        <v>115</v>
      </c>
      <c r="H2" s="93" t="s">
        <v>116</v>
      </c>
      <c r="I2" s="93" t="s">
        <v>122</v>
      </c>
      <c r="J2" s="93" t="s">
        <v>123</v>
      </c>
      <c r="K2" s="93" t="s">
        <v>124</v>
      </c>
      <c r="L2" s="93" t="s">
        <v>125</v>
      </c>
      <c r="M2" s="93" t="s">
        <v>126</v>
      </c>
      <c r="N2" s="93" t="s">
        <v>127</v>
      </c>
      <c r="O2" s="93" t="s">
        <v>128</v>
      </c>
      <c r="P2" s="93" t="s">
        <v>129</v>
      </c>
      <c r="Q2" s="93" t="s">
        <v>130</v>
      </c>
      <c r="R2" s="93" t="s">
        <v>131</v>
      </c>
      <c r="S2" s="93" t="s">
        <v>132</v>
      </c>
      <c r="V2" s="93"/>
      <c r="W2" s="93" t="s">
        <v>121</v>
      </c>
      <c r="X2" s="93" t="s">
        <v>111</v>
      </c>
      <c r="Y2" s="93" t="s">
        <v>112</v>
      </c>
      <c r="Z2" s="93" t="s">
        <v>113</v>
      </c>
      <c r="AA2" s="93" t="s">
        <v>114</v>
      </c>
      <c r="AB2" s="93" t="s">
        <v>117</v>
      </c>
      <c r="AC2" s="93" t="s">
        <v>116</v>
      </c>
      <c r="AD2" s="93" t="s">
        <v>122</v>
      </c>
      <c r="AE2" s="93" t="s">
        <v>123</v>
      </c>
      <c r="AF2" s="93" t="s">
        <v>124</v>
      </c>
      <c r="AG2" s="93" t="s">
        <v>125</v>
      </c>
      <c r="AH2" s="93" t="s">
        <v>126</v>
      </c>
      <c r="AI2" s="93" t="s">
        <v>127</v>
      </c>
      <c r="AJ2" s="205" t="s">
        <v>128</v>
      </c>
      <c r="AK2" s="93" t="s">
        <v>129</v>
      </c>
      <c r="AL2" s="93" t="s">
        <v>130</v>
      </c>
      <c r="AM2" s="93" t="s">
        <v>131</v>
      </c>
      <c r="AN2" s="93" t="s">
        <v>132</v>
      </c>
    </row>
    <row r="3" spans="1:40" x14ac:dyDescent="0.35">
      <c r="A3" s="2">
        <v>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5">
        <v>0</v>
      </c>
      <c r="I3" s="2">
        <v>0</v>
      </c>
      <c r="J3" s="2">
        <v>0</v>
      </c>
      <c r="K3" s="2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V3" s="2">
        <v>0</v>
      </c>
      <c r="W3" s="2">
        <v>100</v>
      </c>
      <c r="X3" s="2">
        <v>100</v>
      </c>
      <c r="Y3" s="2">
        <v>100</v>
      </c>
      <c r="Z3" s="5">
        <v>77.501296008294446</v>
      </c>
      <c r="AA3" s="5">
        <v>96.860986547085204</v>
      </c>
      <c r="AB3" s="5">
        <v>97.185741088180109</v>
      </c>
      <c r="AC3" s="5">
        <v>97.185741088180109</v>
      </c>
      <c r="AD3" s="2">
        <v>100</v>
      </c>
      <c r="AE3" s="5">
        <v>89.077212806026367</v>
      </c>
      <c r="AF3" s="2">
        <v>100</v>
      </c>
      <c r="AG3" s="2">
        <v>100</v>
      </c>
      <c r="AH3" s="2">
        <v>100</v>
      </c>
      <c r="AI3" s="5">
        <v>87.199312714776639</v>
      </c>
      <c r="AJ3" s="204">
        <v>100</v>
      </c>
      <c r="AK3" s="5">
        <v>100</v>
      </c>
      <c r="AL3" s="2">
        <v>100</v>
      </c>
      <c r="AM3" s="2">
        <v>100</v>
      </c>
      <c r="AN3" s="2">
        <v>100</v>
      </c>
    </row>
    <row r="4" spans="1:40" x14ac:dyDescent="0.35">
      <c r="A4" s="2">
        <v>2</v>
      </c>
      <c r="B4" s="5">
        <v>2.1214406890210231</v>
      </c>
      <c r="C4" s="5">
        <v>2.8974929072092612</v>
      </c>
      <c r="D4" s="2"/>
      <c r="E4" s="2"/>
      <c r="F4" s="2"/>
      <c r="G4" s="2"/>
      <c r="H4" s="5"/>
      <c r="I4" s="5">
        <v>0.2548490827883837</v>
      </c>
      <c r="J4" s="2"/>
      <c r="K4" s="2"/>
      <c r="L4" s="5"/>
      <c r="M4" s="5">
        <v>0</v>
      </c>
      <c r="N4" s="5"/>
      <c r="O4" s="5"/>
      <c r="P4" s="5"/>
      <c r="Q4" s="5"/>
      <c r="R4" s="2"/>
      <c r="S4" s="2"/>
      <c r="T4" s="7"/>
      <c r="U4" s="7"/>
      <c r="V4" s="2">
        <v>2</v>
      </c>
      <c r="W4" s="5">
        <v>97.645739910313907</v>
      </c>
      <c r="X4" s="5">
        <v>97.51633986928104</v>
      </c>
      <c r="Y4" s="2"/>
      <c r="Z4" s="2"/>
      <c r="AA4" s="2"/>
      <c r="AB4" s="2"/>
      <c r="AC4" s="2"/>
      <c r="AD4" s="5">
        <v>95.978552278820374</v>
      </c>
      <c r="AE4" s="2"/>
      <c r="AF4" s="2"/>
      <c r="AG4" s="2"/>
      <c r="AH4" s="5">
        <v>96.09375</v>
      </c>
      <c r="AI4" s="2"/>
      <c r="AJ4" s="203"/>
      <c r="AK4" s="2"/>
      <c r="AL4" s="2"/>
      <c r="AM4" s="2"/>
      <c r="AN4" s="2"/>
    </row>
    <row r="5" spans="1:40" x14ac:dyDescent="0.35">
      <c r="A5" s="2">
        <v>3</v>
      </c>
      <c r="B5" s="5"/>
      <c r="C5" s="5"/>
      <c r="D5" s="2"/>
      <c r="E5" s="2">
        <v>0.73</v>
      </c>
      <c r="F5" s="2"/>
      <c r="G5" s="2"/>
      <c r="H5" s="5"/>
      <c r="I5" s="2"/>
      <c r="J5" s="2">
        <v>0</v>
      </c>
      <c r="K5" s="2"/>
      <c r="L5" s="5"/>
      <c r="M5" s="5"/>
      <c r="N5" s="5">
        <v>0.67</v>
      </c>
      <c r="O5" s="5"/>
      <c r="P5" s="5"/>
      <c r="Q5" s="5">
        <v>7.4473962650633746E-2</v>
      </c>
      <c r="R5" s="2"/>
      <c r="S5" s="2"/>
      <c r="T5" s="7"/>
      <c r="U5" s="7"/>
      <c r="V5" s="2">
        <v>3</v>
      </c>
      <c r="W5" s="5"/>
      <c r="X5" s="5"/>
      <c r="Y5" s="2"/>
      <c r="Z5" s="5">
        <v>87.042253521126753</v>
      </c>
      <c r="AA5" s="2"/>
      <c r="AB5" s="2"/>
      <c r="AC5" s="2"/>
      <c r="AD5" s="2"/>
      <c r="AE5" s="5">
        <v>90.909090909090907</v>
      </c>
      <c r="AF5" s="2"/>
      <c r="AG5" s="2"/>
      <c r="AH5" s="2"/>
      <c r="AI5" s="5">
        <v>89.722222222222229</v>
      </c>
      <c r="AJ5" s="203"/>
      <c r="AK5" s="2"/>
      <c r="AL5" s="5">
        <v>91.875</v>
      </c>
      <c r="AM5" s="2"/>
      <c r="AN5" s="2"/>
    </row>
    <row r="6" spans="1:40" x14ac:dyDescent="0.35">
      <c r="A6" s="2">
        <v>6</v>
      </c>
      <c r="B6" s="5"/>
      <c r="C6" s="5"/>
      <c r="D6" s="5">
        <v>1.093600959478662</v>
      </c>
      <c r="E6" s="5"/>
      <c r="F6" s="5">
        <v>1.7178206206017337</v>
      </c>
      <c r="G6" s="5">
        <v>1.0660519284185248</v>
      </c>
      <c r="H6" s="5">
        <v>2.6013736571375605</v>
      </c>
      <c r="I6" s="2"/>
      <c r="J6" s="2"/>
      <c r="K6" s="5">
        <v>0</v>
      </c>
      <c r="L6" s="5">
        <v>0</v>
      </c>
      <c r="M6" s="5"/>
      <c r="N6" s="5"/>
      <c r="O6" s="5"/>
      <c r="P6" s="5"/>
      <c r="Q6" s="5"/>
      <c r="R6" s="2"/>
      <c r="S6" s="2"/>
      <c r="V6" s="2">
        <v>6</v>
      </c>
      <c r="W6" s="5"/>
      <c r="X6" s="5"/>
      <c r="Y6" s="5">
        <v>98.160919540229884</v>
      </c>
      <c r="Z6" s="2"/>
      <c r="AA6" s="5">
        <v>90.182648401826484</v>
      </c>
      <c r="AB6" s="5">
        <v>86.339522546419104</v>
      </c>
      <c r="AC6" s="5">
        <v>86.785714285714292</v>
      </c>
      <c r="AD6" s="2"/>
      <c r="AE6" s="2"/>
      <c r="AF6" s="5">
        <v>94.186046511627907</v>
      </c>
      <c r="AG6" s="5">
        <v>94.690265486725664</v>
      </c>
      <c r="AH6" s="2"/>
      <c r="AI6" s="2"/>
      <c r="AJ6" s="203"/>
      <c r="AK6" s="2"/>
      <c r="AL6" s="2"/>
      <c r="AM6" s="2"/>
      <c r="AN6" s="2"/>
    </row>
    <row r="7" spans="1:40" x14ac:dyDescent="0.35">
      <c r="A7" s="2">
        <v>7</v>
      </c>
      <c r="B7" s="5"/>
      <c r="C7" s="5"/>
      <c r="D7" s="5"/>
      <c r="E7" s="5">
        <v>0.72511214887101427</v>
      </c>
      <c r="F7" s="5"/>
      <c r="G7" s="5"/>
      <c r="H7" s="5"/>
      <c r="I7" s="2"/>
      <c r="J7" s="5">
        <v>1.8165682828070249</v>
      </c>
      <c r="K7" s="5"/>
      <c r="L7" s="5"/>
      <c r="M7" s="5"/>
      <c r="N7" s="5">
        <v>0.66966552826739323</v>
      </c>
      <c r="O7" s="5">
        <v>0</v>
      </c>
      <c r="P7" s="5">
        <v>0</v>
      </c>
      <c r="Q7" s="5">
        <v>7.4473962650633746E-2</v>
      </c>
      <c r="R7" s="5">
        <v>1.0517102528525195</v>
      </c>
      <c r="S7" s="5">
        <v>0</v>
      </c>
      <c r="T7" s="7"/>
      <c r="U7" s="7"/>
      <c r="V7" s="2">
        <v>7</v>
      </c>
      <c r="W7" s="5"/>
      <c r="X7" s="5"/>
      <c r="Y7" s="5"/>
      <c r="Z7" s="5">
        <v>83.59375</v>
      </c>
      <c r="AA7" s="2"/>
      <c r="AB7" s="2"/>
      <c r="AC7" s="2"/>
      <c r="AD7" s="2"/>
      <c r="AE7" s="5">
        <v>93.687707641196013</v>
      </c>
      <c r="AF7" s="2"/>
      <c r="AG7" s="2"/>
      <c r="AH7" s="2"/>
      <c r="AI7" s="5">
        <v>92.10526315789474</v>
      </c>
      <c r="AJ7" s="204">
        <v>100</v>
      </c>
      <c r="AK7" s="5">
        <v>100</v>
      </c>
      <c r="AL7" s="5">
        <v>87.786259541984734</v>
      </c>
      <c r="AM7" s="2">
        <v>100</v>
      </c>
      <c r="AN7" s="5">
        <v>98.550724637681171</v>
      </c>
    </row>
    <row r="8" spans="1:40" x14ac:dyDescent="0.35">
      <c r="A8" s="2">
        <v>9</v>
      </c>
      <c r="B8" s="5">
        <v>4.0143506830672191</v>
      </c>
      <c r="C8" s="5">
        <v>4.6276713451066618</v>
      </c>
      <c r="D8" s="2"/>
      <c r="E8" s="2"/>
      <c r="F8" s="2"/>
      <c r="G8" s="2"/>
      <c r="H8" s="5"/>
      <c r="I8" s="5">
        <v>0.2548490827883837</v>
      </c>
      <c r="J8" s="2"/>
      <c r="K8" s="5"/>
      <c r="L8" s="5"/>
      <c r="M8" s="5">
        <v>0.15015543259209216</v>
      </c>
      <c r="N8" s="5"/>
      <c r="O8" s="5"/>
      <c r="P8" s="5"/>
      <c r="Q8" s="5"/>
      <c r="R8" s="2"/>
      <c r="S8" s="2"/>
      <c r="T8" s="7"/>
      <c r="U8" s="7"/>
      <c r="V8" s="2">
        <v>9</v>
      </c>
      <c r="W8" s="5">
        <v>95.708154506437765</v>
      </c>
      <c r="X8" s="5">
        <v>98.079763663220092</v>
      </c>
      <c r="Y8" s="2"/>
      <c r="Z8" s="2"/>
      <c r="AA8" s="2"/>
      <c r="AB8" s="2"/>
      <c r="AC8" s="2"/>
      <c r="AD8" s="5">
        <v>96.374622356495465</v>
      </c>
      <c r="AE8" s="2"/>
      <c r="AF8" s="2"/>
      <c r="AG8" s="2"/>
      <c r="AH8" s="5">
        <v>96.808510638297875</v>
      </c>
      <c r="AI8" s="2"/>
      <c r="AJ8" s="203"/>
      <c r="AK8" s="2"/>
      <c r="AL8" s="2"/>
      <c r="AM8" s="2"/>
      <c r="AN8" s="2"/>
    </row>
    <row r="9" spans="1:40" x14ac:dyDescent="0.35">
      <c r="A9" s="2">
        <v>13</v>
      </c>
      <c r="B9" s="5"/>
      <c r="C9" s="5"/>
      <c r="D9" s="5">
        <v>2.0896790425912006</v>
      </c>
      <c r="E9" s="5"/>
      <c r="F9" s="5">
        <v>3.0049393832992637</v>
      </c>
      <c r="G9" s="5">
        <v>3.5478889585014644</v>
      </c>
      <c r="H9" s="5">
        <v>4.2896923241222309</v>
      </c>
      <c r="I9" s="2"/>
      <c r="J9" s="2"/>
      <c r="K9" s="5">
        <v>1.4537216124990044</v>
      </c>
      <c r="L9" s="5">
        <v>0.66753627706097374</v>
      </c>
      <c r="M9" s="5"/>
      <c r="N9" s="5"/>
      <c r="O9" s="5"/>
      <c r="P9" s="5"/>
      <c r="Q9" s="5"/>
      <c r="R9" s="2"/>
      <c r="S9" s="2"/>
      <c r="V9" s="2">
        <v>13</v>
      </c>
      <c r="W9" s="5"/>
      <c r="X9" s="5"/>
      <c r="Y9" s="5">
        <v>98.853211009174316</v>
      </c>
      <c r="Z9" s="2"/>
      <c r="AA9" s="5">
        <v>93.910256410256409</v>
      </c>
      <c r="AB9" s="5">
        <v>87.597911227154043</v>
      </c>
      <c r="AC9" s="5">
        <v>89.791183294663568</v>
      </c>
      <c r="AD9" s="2"/>
      <c r="AE9" s="2"/>
      <c r="AF9" s="5">
        <v>95.689655172413794</v>
      </c>
      <c r="AG9" s="5">
        <v>95.50561797752809</v>
      </c>
      <c r="AH9" s="2"/>
      <c r="AI9" s="2"/>
      <c r="AJ9" s="203"/>
      <c r="AK9" s="2"/>
      <c r="AL9" s="2"/>
      <c r="AM9" s="2"/>
      <c r="AN9" s="2"/>
    </row>
    <row r="10" spans="1:40" x14ac:dyDescent="0.35">
      <c r="A10" s="2">
        <v>14</v>
      </c>
      <c r="B10" s="5"/>
      <c r="C10" s="5"/>
      <c r="D10" s="5"/>
      <c r="E10" s="5">
        <v>0.80377843932107218</v>
      </c>
      <c r="F10" s="5"/>
      <c r="G10" s="5"/>
      <c r="H10" s="5"/>
      <c r="I10" s="2"/>
      <c r="J10" s="5">
        <v>1.8165682828070249</v>
      </c>
      <c r="K10" s="5"/>
      <c r="L10" s="5"/>
      <c r="M10" s="5"/>
      <c r="N10" s="5">
        <v>0.66966552826739323</v>
      </c>
      <c r="O10" s="5">
        <v>0.86564153067196092</v>
      </c>
      <c r="P10" s="5">
        <v>2.0629322864575186</v>
      </c>
      <c r="Q10" s="5">
        <v>7.4473962650633746E-2</v>
      </c>
      <c r="R10" s="5">
        <v>1.0517102528525195</v>
      </c>
      <c r="S10" s="5">
        <v>0</v>
      </c>
      <c r="T10" s="7"/>
      <c r="U10" s="7"/>
      <c r="V10" s="2">
        <v>14</v>
      </c>
      <c r="W10" s="5"/>
      <c r="X10" s="5"/>
      <c r="Y10" s="5"/>
      <c r="Z10" s="5">
        <v>81.884057971014485</v>
      </c>
      <c r="AA10" s="2"/>
      <c r="AB10" s="2"/>
      <c r="AC10" s="2"/>
      <c r="AD10" s="2"/>
      <c r="AE10" s="5">
        <v>93.675889328063249</v>
      </c>
      <c r="AF10" s="2"/>
      <c r="AG10" s="2"/>
      <c r="AH10" s="2"/>
      <c r="AI10" s="5">
        <v>91.387559808612437</v>
      </c>
      <c r="AJ10" s="204">
        <v>92.307692307692307</v>
      </c>
      <c r="AK10" s="5">
        <v>93.877551020408163</v>
      </c>
      <c r="AL10" s="5">
        <v>86.99186991869918</v>
      </c>
      <c r="AM10" s="5">
        <v>80</v>
      </c>
      <c r="AN10" s="5">
        <v>72.727272727272734</v>
      </c>
    </row>
    <row r="11" spans="1:40" x14ac:dyDescent="0.35">
      <c r="A11" s="2">
        <v>16</v>
      </c>
      <c r="B11" s="5">
        <v>5.3498584728167558</v>
      </c>
      <c r="C11" s="5">
        <v>5.9914517599189976</v>
      </c>
      <c r="D11" s="2"/>
      <c r="E11" s="2"/>
      <c r="F11" s="2"/>
      <c r="G11" s="2"/>
      <c r="H11" s="5"/>
      <c r="I11" s="5">
        <v>0.2548490827883837</v>
      </c>
      <c r="J11" s="2"/>
      <c r="K11" s="5"/>
      <c r="L11" s="5"/>
      <c r="M11" s="5">
        <v>0.17632416686479374</v>
      </c>
      <c r="N11" s="5"/>
      <c r="O11" s="5"/>
      <c r="P11" s="5"/>
      <c r="Q11" s="5"/>
      <c r="R11" s="2"/>
      <c r="S11" s="2"/>
      <c r="T11" s="7"/>
      <c r="U11" s="7"/>
      <c r="V11" s="2">
        <v>16</v>
      </c>
      <c r="W11" s="5">
        <v>94.099378881987576</v>
      </c>
      <c r="X11" s="5">
        <v>98.095238095238088</v>
      </c>
      <c r="Y11" s="2"/>
      <c r="Z11" s="2"/>
      <c r="AA11" s="2"/>
      <c r="AB11" s="2"/>
      <c r="AC11" s="2"/>
      <c r="AD11" s="5">
        <v>93.782383419689126</v>
      </c>
      <c r="AE11" s="2"/>
      <c r="AF11" s="2"/>
      <c r="AG11" s="2"/>
      <c r="AH11" s="5">
        <v>96.527777777777786</v>
      </c>
      <c r="AI11" s="2"/>
      <c r="AJ11" s="203"/>
      <c r="AK11" s="2"/>
      <c r="AL11" s="2"/>
      <c r="AM11" s="2"/>
      <c r="AN11" s="2"/>
    </row>
    <row r="12" spans="1:40" x14ac:dyDescent="0.35">
      <c r="A12" s="2">
        <v>20</v>
      </c>
      <c r="B12" s="5"/>
      <c r="C12" s="5"/>
      <c r="D12" s="5">
        <v>3.2265223429209264</v>
      </c>
      <c r="E12" s="5"/>
      <c r="F12" s="5">
        <v>4.2470745353773145</v>
      </c>
      <c r="G12" s="5">
        <v>5.7138819220433232</v>
      </c>
      <c r="H12" s="5">
        <v>6.2458518306549156</v>
      </c>
      <c r="I12" s="2"/>
      <c r="J12" s="2"/>
      <c r="K12" s="5">
        <v>1.4537216124990044</v>
      </c>
      <c r="L12" s="5">
        <v>0.66753627706097374</v>
      </c>
      <c r="M12" s="5"/>
      <c r="N12" s="5"/>
      <c r="O12" s="5"/>
      <c r="P12" s="5"/>
      <c r="Q12" s="5"/>
      <c r="R12" s="2"/>
      <c r="S12" s="2"/>
      <c r="V12" s="2">
        <v>20</v>
      </c>
      <c r="W12" s="5"/>
      <c r="X12" s="5"/>
      <c r="Y12" s="5">
        <v>98.654708520179369</v>
      </c>
      <c r="Z12" s="2"/>
      <c r="AA12" s="5">
        <v>94.983277591973248</v>
      </c>
      <c r="AB12" s="5">
        <v>83.307573415765063</v>
      </c>
      <c r="AC12" s="5">
        <v>91.015625</v>
      </c>
      <c r="AD12" s="2"/>
      <c r="AE12" s="2"/>
      <c r="AF12" s="5">
        <v>92.452830188679243</v>
      </c>
      <c r="AG12" s="5">
        <v>92.72727272727272</v>
      </c>
      <c r="AH12" s="2"/>
      <c r="AI12" s="2"/>
      <c r="AJ12" s="203"/>
      <c r="AK12" s="2"/>
      <c r="AL12" s="2"/>
      <c r="AM12" s="2"/>
      <c r="AN12" s="2"/>
    </row>
    <row r="13" spans="1:40" x14ac:dyDescent="0.35">
      <c r="A13" s="2">
        <v>21</v>
      </c>
      <c r="B13" s="5"/>
      <c r="C13" s="5"/>
      <c r="D13" s="5"/>
      <c r="E13" s="5">
        <v>0.80377843932107218</v>
      </c>
      <c r="F13" s="5"/>
      <c r="G13" s="5"/>
      <c r="H13" s="2"/>
      <c r="I13" s="2"/>
      <c r="J13" s="5">
        <v>1.8165682828070249</v>
      </c>
      <c r="K13" s="5"/>
      <c r="L13" s="5"/>
      <c r="M13" s="5"/>
      <c r="N13" s="5">
        <v>0.66966552826739323</v>
      </c>
      <c r="O13" s="5">
        <v>0.86564153067196092</v>
      </c>
      <c r="P13" s="5">
        <v>2.0629322864575186</v>
      </c>
      <c r="Q13" s="5">
        <v>7.4473962650633746E-2</v>
      </c>
      <c r="R13" s="5">
        <v>1.0517102528525195</v>
      </c>
      <c r="S13" s="5">
        <v>0</v>
      </c>
      <c r="T13" s="7"/>
      <c r="V13" s="2">
        <v>21</v>
      </c>
      <c r="W13" s="5"/>
      <c r="X13" s="5"/>
      <c r="Y13" s="5"/>
      <c r="Z13" s="5">
        <v>88.541666666666657</v>
      </c>
      <c r="AA13" s="2"/>
      <c r="AB13" s="2"/>
      <c r="AC13" s="2"/>
      <c r="AD13" s="2"/>
      <c r="AE13" s="5">
        <v>90.769230769230774</v>
      </c>
      <c r="AF13" s="2"/>
      <c r="AG13" s="2"/>
      <c r="AH13" s="2"/>
      <c r="AI13" s="5">
        <v>93.103448275862064</v>
      </c>
      <c r="AJ13" s="7">
        <v>87.368421052631589</v>
      </c>
      <c r="AK13" s="5">
        <v>95.192307692307693</v>
      </c>
      <c r="AL13" s="5">
        <v>87.755102040816325</v>
      </c>
      <c r="AM13" s="5">
        <v>64.705882352941174</v>
      </c>
      <c r="AN13" s="5">
        <v>45</v>
      </c>
    </row>
    <row r="14" spans="1:40" x14ac:dyDescent="0.35">
      <c r="A14" s="2">
        <v>23</v>
      </c>
      <c r="B14" s="5">
        <v>6.9811792963465393</v>
      </c>
      <c r="C14" s="5">
        <v>7.8080200427260227</v>
      </c>
      <c r="D14" s="2"/>
      <c r="E14" s="2"/>
      <c r="F14" s="2"/>
      <c r="G14" s="2"/>
      <c r="H14" s="5"/>
      <c r="I14" s="5">
        <v>0.39154842790291611</v>
      </c>
      <c r="J14" s="2"/>
      <c r="K14" s="5"/>
      <c r="L14" s="5"/>
      <c r="M14" s="5">
        <v>0.27164685614992545</v>
      </c>
      <c r="N14" s="5"/>
      <c r="O14" s="5"/>
      <c r="P14" s="5"/>
      <c r="Q14" s="5"/>
      <c r="R14" s="2"/>
      <c r="S14" s="5"/>
      <c r="T14" s="7"/>
      <c r="V14" s="2">
        <v>23</v>
      </c>
      <c r="W14" s="5">
        <v>98.412698412698404</v>
      </c>
      <c r="X14" s="5">
        <v>98.877980364656381</v>
      </c>
      <c r="Y14" s="2"/>
      <c r="Z14" s="2"/>
      <c r="AA14" s="2"/>
      <c r="AB14" s="2"/>
      <c r="AC14" s="2"/>
      <c r="AD14" s="5">
        <v>94.761904761904759</v>
      </c>
      <c r="AE14" s="2"/>
      <c r="AF14" s="2"/>
      <c r="AG14" s="2"/>
      <c r="AH14" s="5">
        <v>94.585987261146499</v>
      </c>
      <c r="AI14" s="2"/>
      <c r="AJ14" s="203"/>
      <c r="AK14" s="2"/>
      <c r="AL14" s="2"/>
      <c r="AM14" s="2"/>
      <c r="AN14" s="2"/>
    </row>
    <row r="15" spans="1:40" x14ac:dyDescent="0.35">
      <c r="A15" s="2">
        <v>27</v>
      </c>
      <c r="B15" s="5"/>
      <c r="C15" s="5"/>
      <c r="D15" s="5">
        <v>5.4857378504123844</v>
      </c>
      <c r="E15" s="5"/>
      <c r="F15" s="5">
        <v>5.1725364905407059</v>
      </c>
      <c r="G15" s="5">
        <v>7.7541736555917158</v>
      </c>
      <c r="H15" s="5">
        <v>8.1958097892190036</v>
      </c>
      <c r="I15" s="2"/>
      <c r="J15" s="2"/>
      <c r="K15" s="5">
        <v>1.4537216124990044</v>
      </c>
      <c r="L15" s="5">
        <v>0.66753627706097374</v>
      </c>
      <c r="M15" s="5"/>
      <c r="N15" s="5"/>
      <c r="O15" s="5"/>
      <c r="P15" s="5"/>
      <c r="Q15" s="5"/>
      <c r="R15" s="2"/>
      <c r="S15" s="5"/>
      <c r="T15" s="7"/>
      <c r="V15" s="2">
        <v>27</v>
      </c>
      <c r="W15" s="5"/>
      <c r="X15" s="5"/>
      <c r="Y15" s="5">
        <v>98.290598290598282</v>
      </c>
      <c r="Z15" s="2"/>
      <c r="AA15" s="5">
        <v>90.118577075098813</v>
      </c>
      <c r="AB15" s="5">
        <v>83.870967741935488</v>
      </c>
      <c r="AC15" s="5">
        <v>88.045540796963948</v>
      </c>
      <c r="AD15" s="2"/>
      <c r="AE15" s="2"/>
      <c r="AF15" s="5">
        <v>91.156462585034021</v>
      </c>
      <c r="AG15" s="5">
        <v>91.83673469387756</v>
      </c>
      <c r="AH15" s="2"/>
      <c r="AI15" s="2"/>
      <c r="AJ15" s="203"/>
      <c r="AK15" s="2"/>
      <c r="AL15" s="2"/>
      <c r="AM15" s="2"/>
      <c r="AN15" s="2"/>
    </row>
    <row r="16" spans="1:40" x14ac:dyDescent="0.35">
      <c r="A16" s="2">
        <v>28</v>
      </c>
      <c r="B16" s="5"/>
      <c r="C16" s="5"/>
      <c r="D16" s="5"/>
      <c r="E16" s="5">
        <v>0.80377843932107218</v>
      </c>
      <c r="F16" s="5"/>
      <c r="G16" s="5"/>
      <c r="H16" s="5"/>
      <c r="I16" s="2"/>
      <c r="J16" s="5">
        <v>1.8165682828070249</v>
      </c>
      <c r="K16" s="5"/>
      <c r="L16" s="5"/>
      <c r="M16" s="5"/>
      <c r="N16" s="5">
        <v>0.66966552826739323</v>
      </c>
      <c r="O16" s="5">
        <v>0.91683712211204005</v>
      </c>
      <c r="P16" s="5">
        <v>2.0629322864575186</v>
      </c>
      <c r="Q16" s="5">
        <v>1.0905626088202169</v>
      </c>
      <c r="R16" s="2"/>
      <c r="S16" s="5"/>
      <c r="T16" s="7"/>
      <c r="V16" s="2">
        <v>28</v>
      </c>
      <c r="W16" s="5"/>
      <c r="X16" s="5"/>
      <c r="Y16" s="5"/>
      <c r="Z16" s="5">
        <v>86.764705882352942</v>
      </c>
      <c r="AA16" s="2"/>
      <c r="AB16" s="2"/>
      <c r="AC16" s="2"/>
      <c r="AD16" s="2"/>
      <c r="AE16" s="5">
        <v>88.732394366197184</v>
      </c>
      <c r="AF16" s="2"/>
      <c r="AG16" s="2"/>
      <c r="AH16" s="2"/>
      <c r="AI16" s="5">
        <v>95.327102803738313</v>
      </c>
      <c r="AJ16" s="7">
        <v>91.489361702127653</v>
      </c>
      <c r="AK16" s="5">
        <v>88.888888888888886</v>
      </c>
      <c r="AL16" s="5">
        <v>88.775510204081627</v>
      </c>
      <c r="AM16" s="2"/>
      <c r="AN16" s="2"/>
    </row>
    <row r="17" spans="1:40" x14ac:dyDescent="0.35">
      <c r="A17" s="2">
        <v>30</v>
      </c>
      <c r="B17" s="5">
        <v>8.495474038010423</v>
      </c>
      <c r="C17" s="5">
        <v>9.6469116911836856</v>
      </c>
      <c r="D17" s="5"/>
      <c r="E17" s="5"/>
      <c r="F17" s="5"/>
      <c r="G17" s="5"/>
      <c r="H17" s="2"/>
      <c r="I17" s="5">
        <v>0.39154842790291611</v>
      </c>
      <c r="J17" s="2"/>
      <c r="K17" s="5"/>
      <c r="L17" s="5"/>
      <c r="M17" s="5">
        <v>0.27164685614992545</v>
      </c>
      <c r="N17" s="5"/>
      <c r="O17" s="5"/>
      <c r="P17" s="5"/>
      <c r="Q17" s="5"/>
      <c r="R17" s="2"/>
      <c r="S17" s="5"/>
      <c r="T17" s="7"/>
      <c r="V17" s="2">
        <v>30</v>
      </c>
      <c r="W17" s="5">
        <v>98.563218390804593</v>
      </c>
      <c r="X17" s="5">
        <v>98.622589531680433</v>
      </c>
      <c r="Y17" s="2"/>
      <c r="Z17" s="2"/>
      <c r="AA17" s="2"/>
      <c r="AB17" s="2"/>
      <c r="AC17" s="2"/>
      <c r="AD17" s="5">
        <v>92.537313432835816</v>
      </c>
      <c r="AE17" s="2"/>
      <c r="AF17" s="2"/>
      <c r="AG17" s="2"/>
      <c r="AH17" s="5">
        <v>95.762711864406782</v>
      </c>
      <c r="AI17" s="2"/>
      <c r="AJ17" s="203"/>
      <c r="AK17" s="2"/>
      <c r="AL17" s="2"/>
      <c r="AM17" s="2"/>
      <c r="AN17" s="2"/>
    </row>
    <row r="18" spans="1:40" x14ac:dyDescent="0.35">
      <c r="A18" s="2">
        <v>34</v>
      </c>
      <c r="B18" s="5"/>
      <c r="C18" s="5"/>
      <c r="D18" s="5">
        <v>6.6814406570507412</v>
      </c>
      <c r="E18" s="5"/>
      <c r="F18" s="5">
        <v>6.2706327231224899</v>
      </c>
      <c r="G18" s="5">
        <v>9.5809317877346292</v>
      </c>
      <c r="H18" s="5">
        <v>9.9496787294135878</v>
      </c>
      <c r="I18" s="2"/>
      <c r="J18" s="2"/>
      <c r="K18" s="5">
        <v>1.4537216124990044</v>
      </c>
      <c r="L18" s="5">
        <v>0.66753627706097374</v>
      </c>
      <c r="M18" s="5"/>
      <c r="N18" s="5"/>
      <c r="O18" s="5"/>
      <c r="P18" s="5"/>
      <c r="Q18" s="5"/>
      <c r="R18" s="2"/>
      <c r="S18" s="5"/>
      <c r="T18" s="7"/>
      <c r="V18" s="2">
        <v>34</v>
      </c>
      <c r="W18" s="5"/>
      <c r="X18" s="5"/>
      <c r="Y18" s="5">
        <v>96.83098591549296</v>
      </c>
      <c r="Z18" s="2"/>
      <c r="AA18" s="5">
        <v>88.927335640138409</v>
      </c>
      <c r="AB18" s="5">
        <v>82.398452611218559</v>
      </c>
      <c r="AC18" s="5">
        <v>81.325301204819283</v>
      </c>
      <c r="AD18" s="2"/>
      <c r="AE18" s="2"/>
      <c r="AF18" s="5">
        <v>86.58536585365853</v>
      </c>
      <c r="AG18" s="5">
        <v>87.5</v>
      </c>
      <c r="AH18" s="2"/>
      <c r="AI18" s="2"/>
      <c r="AJ18" s="203"/>
      <c r="AK18" s="2"/>
      <c r="AL18" s="2"/>
      <c r="AM18" s="2"/>
      <c r="AN18" s="2"/>
    </row>
    <row r="19" spans="1:40" x14ac:dyDescent="0.35">
      <c r="A19" s="2">
        <v>35</v>
      </c>
      <c r="B19" s="5"/>
      <c r="C19" s="5"/>
      <c r="D19" s="5"/>
      <c r="E19" s="5">
        <v>0.80377843932107218</v>
      </c>
      <c r="F19" s="5"/>
      <c r="G19" s="5"/>
      <c r="H19" s="5"/>
      <c r="I19" s="2"/>
      <c r="J19" s="5">
        <v>1.8165682828070249</v>
      </c>
      <c r="K19" s="5"/>
      <c r="L19" s="5"/>
      <c r="M19" s="5"/>
      <c r="N19" s="5">
        <v>1.8103589181475499</v>
      </c>
      <c r="O19" s="5">
        <v>0.91683712211204005</v>
      </c>
      <c r="P19" s="5">
        <v>2.0629322864575186</v>
      </c>
      <c r="Q19" s="5">
        <v>1.0905626088202169</v>
      </c>
      <c r="R19" s="2"/>
      <c r="S19" s="5"/>
      <c r="T19" s="7"/>
      <c r="V19" s="2">
        <v>35</v>
      </c>
      <c r="W19" s="5"/>
      <c r="X19" s="5"/>
      <c r="Y19" s="5"/>
      <c r="Z19" s="5">
        <v>88.888888888888886</v>
      </c>
      <c r="AA19" s="2"/>
      <c r="AB19" s="2"/>
      <c r="AC19" s="2"/>
      <c r="AD19" s="2"/>
      <c r="AE19" s="5">
        <v>92.857142857142861</v>
      </c>
      <c r="AF19" s="2"/>
      <c r="AG19" s="2"/>
      <c r="AH19" s="2"/>
      <c r="AI19" s="5">
        <v>94.936708860759495</v>
      </c>
      <c r="AJ19" s="7">
        <v>87.5</v>
      </c>
      <c r="AK19" s="5">
        <v>81.818181818181827</v>
      </c>
      <c r="AL19" s="5">
        <v>88.333333333333329</v>
      </c>
      <c r="AM19" s="2"/>
      <c r="AN19" s="2"/>
    </row>
    <row r="20" spans="1:40" x14ac:dyDescent="0.35">
      <c r="A20" s="2">
        <v>37</v>
      </c>
      <c r="B20" s="5">
        <v>9.3023603596489206</v>
      </c>
      <c r="C20" s="5">
        <v>11.651147715904489</v>
      </c>
      <c r="D20" s="2"/>
      <c r="E20" s="2"/>
      <c r="F20" s="2"/>
      <c r="G20" s="2"/>
      <c r="H20" s="5"/>
      <c r="I20" s="5">
        <v>0.95272605106932362</v>
      </c>
      <c r="J20" s="2"/>
      <c r="K20" s="5"/>
      <c r="L20" s="5"/>
      <c r="M20" s="5">
        <v>0.40558641852359045</v>
      </c>
      <c r="N20" s="5"/>
      <c r="O20" s="5"/>
      <c r="P20" s="5"/>
      <c r="Q20" s="5"/>
      <c r="R20" s="2"/>
      <c r="S20" s="5"/>
      <c r="T20" s="7"/>
      <c r="V20" s="2">
        <v>37</v>
      </c>
      <c r="W20" s="5">
        <v>95.454545454545453</v>
      </c>
      <c r="X20" s="5">
        <v>98.648648648648646</v>
      </c>
      <c r="Y20" s="2"/>
      <c r="Z20" s="2"/>
      <c r="AA20" s="2"/>
      <c r="AB20" s="2"/>
      <c r="AC20" s="2"/>
      <c r="AD20" s="5">
        <v>93.84615384615384</v>
      </c>
      <c r="AE20" s="2"/>
      <c r="AF20" s="2"/>
      <c r="AG20" s="2"/>
      <c r="AH20" s="5">
        <v>93.233082706766908</v>
      </c>
      <c r="AI20" s="2"/>
      <c r="AJ20" s="203"/>
      <c r="AK20" s="2"/>
      <c r="AL20" s="2"/>
      <c r="AM20" s="2"/>
      <c r="AN20" s="2"/>
    </row>
    <row r="21" spans="1:40" x14ac:dyDescent="0.35">
      <c r="A21" s="2">
        <v>41</v>
      </c>
      <c r="B21" s="5"/>
      <c r="C21" s="5"/>
      <c r="D21" s="5">
        <v>6.8933680570162208</v>
      </c>
      <c r="E21" s="5"/>
      <c r="F21" s="5">
        <v>6.27</v>
      </c>
      <c r="G21" s="5">
        <v>9.58</v>
      </c>
      <c r="H21" s="5">
        <v>9.9499999999999993</v>
      </c>
      <c r="I21" s="2"/>
      <c r="J21" s="2"/>
      <c r="K21" s="5"/>
      <c r="L21" s="5"/>
      <c r="M21" s="5"/>
      <c r="N21" s="5"/>
      <c r="O21" s="5"/>
      <c r="P21" s="5"/>
      <c r="Q21" s="5"/>
      <c r="R21" s="2"/>
      <c r="S21" s="5"/>
      <c r="T21" s="7"/>
      <c r="V21" s="2">
        <v>41</v>
      </c>
      <c r="W21" s="5"/>
      <c r="X21" s="5"/>
      <c r="Y21" s="5">
        <v>95.862068965517238</v>
      </c>
      <c r="Z21" s="2"/>
      <c r="AA21" s="5">
        <v>88.927335640138409</v>
      </c>
      <c r="AB21" s="5">
        <v>82.398452611218559</v>
      </c>
      <c r="AC21" s="5">
        <v>81.325301204819283</v>
      </c>
      <c r="AD21" s="2"/>
      <c r="AE21" s="2"/>
      <c r="AF21" s="2"/>
      <c r="AG21" s="2"/>
      <c r="AH21" s="2"/>
      <c r="AI21" s="2"/>
      <c r="AJ21" s="203"/>
      <c r="AK21" s="2"/>
      <c r="AL21" s="2"/>
      <c r="AM21" s="2"/>
      <c r="AN21" s="2"/>
    </row>
    <row r="22" spans="1:40" x14ac:dyDescent="0.35">
      <c r="A22" s="2">
        <v>44</v>
      </c>
      <c r="B22" s="5">
        <v>11.135871935894537</v>
      </c>
      <c r="C22" s="5">
        <v>13.704803529263319</v>
      </c>
      <c r="D22" s="5"/>
      <c r="E22" s="5"/>
      <c r="F22" s="5"/>
      <c r="G22" s="5"/>
      <c r="H22" s="5"/>
      <c r="I22" s="5">
        <v>0.95272605106932362</v>
      </c>
      <c r="J22" s="2"/>
      <c r="K22" s="5"/>
      <c r="L22" s="5"/>
      <c r="M22" s="5">
        <v>0.40558641852359045</v>
      </c>
      <c r="N22" s="5"/>
      <c r="O22" s="5"/>
      <c r="P22" s="5"/>
      <c r="Q22" s="5"/>
      <c r="R22" s="2"/>
      <c r="S22" s="5"/>
      <c r="T22" s="7"/>
      <c r="V22" s="2">
        <v>44</v>
      </c>
      <c r="W22" s="5">
        <v>95.964125560538122</v>
      </c>
      <c r="X22" s="5">
        <v>98.810939357907259</v>
      </c>
      <c r="Y22" s="2"/>
      <c r="Z22" s="2"/>
      <c r="AA22" s="2"/>
      <c r="AB22" s="2"/>
      <c r="AC22" s="2"/>
      <c r="AD22" s="5">
        <v>95.035460992907801</v>
      </c>
      <c r="AE22" s="2"/>
      <c r="AF22" s="2"/>
      <c r="AG22" s="2"/>
      <c r="AH22" s="5">
        <v>95.876288659793815</v>
      </c>
      <c r="AI22" s="2"/>
      <c r="AJ22" s="203"/>
      <c r="AK22" s="2"/>
      <c r="AL22" s="2"/>
      <c r="AM22" s="2"/>
      <c r="AN22" s="2"/>
    </row>
    <row r="23" spans="1:40" x14ac:dyDescent="0.35">
      <c r="A23" s="2">
        <v>48</v>
      </c>
      <c r="B23" s="5"/>
      <c r="C23" s="5"/>
      <c r="D23" s="5">
        <v>7.7607607814072992</v>
      </c>
      <c r="E23" s="5"/>
      <c r="F23" s="5">
        <v>7.7416331183628673</v>
      </c>
      <c r="G23" s="5">
        <v>10.180555271232334</v>
      </c>
      <c r="H23" s="5">
        <v>11.386571021571747</v>
      </c>
      <c r="I23" s="2"/>
      <c r="J23" s="2"/>
      <c r="K23" s="5"/>
      <c r="L23" s="5"/>
      <c r="M23" s="5"/>
      <c r="N23" s="5"/>
      <c r="O23" s="5"/>
      <c r="P23" s="5"/>
      <c r="Q23" s="5"/>
      <c r="R23" s="2"/>
      <c r="S23" s="5"/>
      <c r="T23" s="7"/>
      <c r="V23" s="2">
        <v>48</v>
      </c>
      <c r="W23" s="5"/>
      <c r="X23" s="5"/>
      <c r="Y23" s="5">
        <v>96.475770925110126</v>
      </c>
      <c r="Z23" s="2"/>
      <c r="AA23" s="5">
        <v>76.376146788990823</v>
      </c>
      <c r="AB23" s="5">
        <v>83.486238532110093</v>
      </c>
      <c r="AC23" s="5">
        <v>76.832151300236404</v>
      </c>
      <c r="AD23" s="2"/>
      <c r="AE23" s="2"/>
      <c r="AF23" s="2"/>
      <c r="AG23" s="2"/>
      <c r="AH23" s="2"/>
      <c r="AI23" s="2"/>
      <c r="AJ23" s="203"/>
      <c r="AK23" s="2"/>
      <c r="AL23" s="2"/>
      <c r="AM23" s="2"/>
      <c r="AN23" s="2"/>
    </row>
    <row r="24" spans="1:40" x14ac:dyDescent="0.35">
      <c r="A24" s="2">
        <v>49</v>
      </c>
      <c r="B24" s="5"/>
      <c r="C24" s="5"/>
      <c r="D24" s="5"/>
      <c r="E24" s="5"/>
      <c r="F24" s="5"/>
      <c r="G24" s="5"/>
      <c r="H24" s="5"/>
      <c r="I24" s="2"/>
      <c r="J24" s="2"/>
      <c r="K24" s="5"/>
      <c r="L24" s="5"/>
      <c r="M24" s="5"/>
      <c r="N24" s="5"/>
      <c r="O24" s="5">
        <v>0.91683712211204005</v>
      </c>
      <c r="P24" s="5">
        <v>2.0629322864575186</v>
      </c>
      <c r="Q24" s="5"/>
      <c r="R24" s="2"/>
      <c r="S24" s="5"/>
      <c r="T24" s="7"/>
      <c r="V24" s="2">
        <v>49</v>
      </c>
      <c r="W24" s="5"/>
      <c r="X24" s="5"/>
      <c r="Y24" s="5"/>
      <c r="Z24" s="2"/>
      <c r="AA24" s="5"/>
      <c r="AB24" s="5"/>
      <c r="AC24" s="5"/>
      <c r="AD24" s="2"/>
      <c r="AE24" s="2"/>
      <c r="AF24" s="2"/>
      <c r="AG24" s="2"/>
      <c r="AH24" s="2"/>
      <c r="AI24" s="2"/>
      <c r="AJ24" s="7">
        <v>100</v>
      </c>
      <c r="AK24" s="5">
        <v>100</v>
      </c>
      <c r="AL24" s="2"/>
      <c r="AM24" s="2"/>
      <c r="AN24" s="2"/>
    </row>
    <row r="25" spans="1:40" x14ac:dyDescent="0.35">
      <c r="A25" s="2">
        <v>51</v>
      </c>
      <c r="B25" s="5">
        <v>12.935295454509539</v>
      </c>
      <c r="C25" s="5">
        <v>15.709039553984123</v>
      </c>
      <c r="D25" s="5"/>
      <c r="E25" s="5"/>
      <c r="F25" s="5"/>
      <c r="G25" s="5"/>
      <c r="H25" s="5"/>
      <c r="I25" s="2"/>
      <c r="J25" s="2"/>
      <c r="K25" s="5"/>
      <c r="L25" s="5"/>
      <c r="M25" s="5">
        <v>0.40558641852359045</v>
      </c>
      <c r="N25" s="5"/>
      <c r="O25" s="5"/>
      <c r="P25" s="5"/>
      <c r="Q25" s="5"/>
      <c r="R25" s="2"/>
      <c r="S25" s="5"/>
      <c r="T25" s="7"/>
      <c r="V25" s="2">
        <v>51</v>
      </c>
      <c r="W25" s="5">
        <v>95.87155963302753</v>
      </c>
      <c r="X25" s="5">
        <v>98.769987699876992</v>
      </c>
      <c r="Y25" s="2"/>
      <c r="Z25" s="2"/>
      <c r="AA25" s="2"/>
      <c r="AB25" s="2"/>
      <c r="AC25" s="2"/>
      <c r="AD25" s="5">
        <v>95.731707317073173</v>
      </c>
      <c r="AE25" s="2"/>
      <c r="AF25" s="2"/>
      <c r="AG25" s="2"/>
      <c r="AH25" s="5">
        <v>95.180722891566262</v>
      </c>
      <c r="AI25" s="2"/>
      <c r="AJ25" s="203"/>
      <c r="AK25" s="2"/>
      <c r="AL25" s="2"/>
      <c r="AM25" s="2"/>
      <c r="AN25" s="2"/>
    </row>
    <row r="26" spans="1:40" x14ac:dyDescent="0.35">
      <c r="A26" s="2">
        <v>55</v>
      </c>
      <c r="B26" s="5"/>
      <c r="C26" s="5"/>
      <c r="D26" s="5">
        <v>8.4972986301336011</v>
      </c>
      <c r="E26" s="5"/>
      <c r="F26" s="5">
        <v>8.7229158902382959</v>
      </c>
      <c r="G26" s="5">
        <v>11.155741384214972</v>
      </c>
      <c r="H26" s="5">
        <v>12.6082539487498</v>
      </c>
      <c r="I26" s="5">
        <v>1.1811249664968204</v>
      </c>
      <c r="J26" s="2"/>
      <c r="K26" s="5"/>
      <c r="L26" s="5"/>
      <c r="M26" s="5"/>
      <c r="N26" s="5"/>
      <c r="O26" s="5"/>
      <c r="P26" s="5"/>
      <c r="Q26" s="5"/>
      <c r="R26" s="2"/>
      <c r="S26" s="5"/>
      <c r="T26" s="7"/>
      <c r="V26" s="2">
        <v>55</v>
      </c>
      <c r="W26" s="5"/>
      <c r="X26" s="5"/>
      <c r="Y26" s="5">
        <v>96.15384615384616</v>
      </c>
      <c r="Z26" s="2"/>
      <c r="AA26" s="5">
        <v>84.042553191489361</v>
      </c>
      <c r="AB26" s="5">
        <v>89.056603773584911</v>
      </c>
      <c r="AC26" s="5">
        <v>80</v>
      </c>
      <c r="AD26" s="2"/>
      <c r="AE26" s="2"/>
      <c r="AF26" s="2"/>
      <c r="AG26" s="2"/>
      <c r="AH26" s="2"/>
      <c r="AI26" s="2"/>
      <c r="AJ26" s="203"/>
      <c r="AK26" s="2"/>
      <c r="AL26" s="2"/>
      <c r="AM26" s="2"/>
      <c r="AN26" s="2"/>
    </row>
    <row r="27" spans="1:40" x14ac:dyDescent="0.35">
      <c r="A27" s="2">
        <v>58</v>
      </c>
      <c r="B27" s="5">
        <v>14.866487104604271</v>
      </c>
      <c r="C27" s="5">
        <v>17.706075275702155</v>
      </c>
      <c r="D27" s="2"/>
      <c r="E27" s="2"/>
      <c r="F27" s="2"/>
      <c r="G27" s="2"/>
      <c r="H27" s="5"/>
      <c r="I27" s="5">
        <v>1.1811249664968204</v>
      </c>
      <c r="J27" s="2"/>
      <c r="K27" s="5"/>
      <c r="L27" s="5"/>
      <c r="M27" s="5">
        <v>0.84301861735421979</v>
      </c>
      <c r="N27" s="5"/>
      <c r="O27" s="5"/>
      <c r="P27" s="5"/>
      <c r="Q27" s="5"/>
      <c r="R27" s="2"/>
      <c r="S27" s="5"/>
      <c r="T27" s="7"/>
      <c r="V27" s="2">
        <v>58</v>
      </c>
      <c r="W27" s="5">
        <v>97.033898305084747</v>
      </c>
      <c r="X27" s="5">
        <v>99.008674101610907</v>
      </c>
      <c r="Y27" s="2"/>
      <c r="Z27" s="2"/>
      <c r="AA27" s="2"/>
      <c r="AB27" s="2"/>
      <c r="AC27" s="2"/>
      <c r="AD27" s="2">
        <v>96.13</v>
      </c>
      <c r="AE27" s="2"/>
      <c r="AF27" s="2"/>
      <c r="AG27" s="2"/>
      <c r="AH27" s="5">
        <v>95.535714285714292</v>
      </c>
      <c r="AI27" s="2"/>
      <c r="AJ27" s="203"/>
      <c r="AK27" s="2"/>
      <c r="AL27" s="2"/>
      <c r="AM27" s="2"/>
      <c r="AN27" s="2"/>
    </row>
    <row r="28" spans="1:40" x14ac:dyDescent="0.35">
      <c r="A28" s="2">
        <v>62</v>
      </c>
      <c r="B28" s="5"/>
      <c r="C28" s="5"/>
      <c r="D28" s="5">
        <v>8.7298243472713466</v>
      </c>
      <c r="E28" s="5"/>
      <c r="F28" s="5">
        <v>9.5637298402799917</v>
      </c>
      <c r="G28" s="5">
        <v>12.062105607466581</v>
      </c>
      <c r="H28" s="5">
        <v>12.958547762186114</v>
      </c>
      <c r="I28" s="2"/>
      <c r="J28" s="2"/>
      <c r="K28" s="5"/>
      <c r="L28" s="5"/>
      <c r="M28" s="5"/>
      <c r="N28" s="5"/>
      <c r="O28" s="5"/>
      <c r="P28" s="5"/>
      <c r="Q28" s="5"/>
      <c r="R28" s="2"/>
      <c r="S28" s="5"/>
      <c r="T28" s="7"/>
      <c r="V28" s="2">
        <v>62</v>
      </c>
      <c r="W28" s="5"/>
      <c r="X28" s="5"/>
      <c r="Y28" s="5">
        <v>95.270270270270274</v>
      </c>
      <c r="Z28" s="2"/>
      <c r="AA28" s="5">
        <v>85.657370517928285</v>
      </c>
      <c r="AB28" s="5">
        <v>87.890625</v>
      </c>
      <c r="AC28" s="5">
        <v>80.104712041884824</v>
      </c>
      <c r="AD28" s="2"/>
      <c r="AE28" s="2"/>
      <c r="AF28" s="2"/>
      <c r="AG28" s="2"/>
      <c r="AH28" s="2"/>
      <c r="AI28" s="2"/>
      <c r="AJ28" s="203"/>
      <c r="AK28" s="2"/>
      <c r="AL28" s="2"/>
      <c r="AM28" s="2"/>
      <c r="AN28" s="2"/>
    </row>
    <row r="29" spans="1:40" x14ac:dyDescent="0.35">
      <c r="A29" s="2">
        <v>65</v>
      </c>
      <c r="B29" s="5">
        <v>16.693245236747185</v>
      </c>
      <c r="C29" s="5">
        <v>19.708514592801158</v>
      </c>
      <c r="D29" s="5"/>
      <c r="E29" s="5"/>
      <c r="F29" s="5"/>
      <c r="G29" s="5"/>
      <c r="H29" s="5"/>
      <c r="I29" s="5">
        <v>1.1811249664968204</v>
      </c>
      <c r="J29" s="2"/>
      <c r="K29" s="5"/>
      <c r="L29" s="5"/>
      <c r="M29" s="5">
        <v>1.2611801198233275</v>
      </c>
      <c r="N29" s="5"/>
      <c r="O29" s="5"/>
      <c r="P29" s="5"/>
      <c r="Q29" s="5"/>
      <c r="R29" s="2"/>
      <c r="S29" s="5"/>
      <c r="T29" s="7"/>
      <c r="V29" s="2">
        <v>65</v>
      </c>
      <c r="W29" s="5">
        <v>95.089285714285708</v>
      </c>
      <c r="X29" s="5">
        <v>98.6469864698647</v>
      </c>
      <c r="Y29" s="2"/>
      <c r="Z29" s="2"/>
      <c r="AA29" s="2"/>
      <c r="AB29" s="2"/>
      <c r="AC29" s="2"/>
      <c r="AD29" s="5">
        <v>94.805194805194802</v>
      </c>
      <c r="AE29" s="2"/>
      <c r="AF29" s="2"/>
      <c r="AG29" s="2"/>
      <c r="AH29" s="5">
        <v>94.078947368421055</v>
      </c>
      <c r="AI29" s="2"/>
      <c r="AJ29" s="203"/>
      <c r="AK29" s="2"/>
      <c r="AL29" s="2"/>
      <c r="AM29" s="2"/>
      <c r="AN29" s="2"/>
    </row>
    <row r="30" spans="1:40" x14ac:dyDescent="0.35">
      <c r="A30" s="2">
        <v>69</v>
      </c>
      <c r="B30" s="5"/>
      <c r="C30" s="5"/>
      <c r="D30" s="5">
        <v>8.7298243472713466</v>
      </c>
      <c r="E30" s="5"/>
      <c r="F30" s="5">
        <v>10.057431962719274</v>
      </c>
      <c r="G30" s="5">
        <v>12.421792663765524</v>
      </c>
      <c r="H30" s="5">
        <v>12.970513454758613</v>
      </c>
      <c r="I30" s="2"/>
      <c r="J30" s="2"/>
      <c r="K30" s="5"/>
      <c r="L30" s="5"/>
      <c r="M30" s="5"/>
      <c r="N30" s="5"/>
      <c r="O30" s="5"/>
      <c r="P30" s="5"/>
      <c r="Q30" s="5"/>
      <c r="R30" s="2"/>
      <c r="S30" s="5"/>
      <c r="T30" s="7"/>
      <c r="V30" s="2">
        <v>69</v>
      </c>
      <c r="W30" s="5"/>
      <c r="X30" s="5"/>
      <c r="Y30" s="5">
        <v>93.269230769230774</v>
      </c>
      <c r="Z30" s="2"/>
      <c r="AA30" s="5">
        <v>74.778761061946909</v>
      </c>
      <c r="AB30" s="5">
        <v>81.914893617021278</v>
      </c>
      <c r="AC30" s="5">
        <v>84.027777777777786</v>
      </c>
      <c r="AD30" s="2"/>
      <c r="AE30" s="2"/>
      <c r="AF30" s="2"/>
      <c r="AG30" s="2"/>
      <c r="AH30" s="2"/>
      <c r="AI30" s="2"/>
      <c r="AJ30" s="203"/>
      <c r="AK30" s="2"/>
      <c r="AL30" s="2"/>
      <c r="AM30" s="2"/>
      <c r="AN30" s="2"/>
    </row>
    <row r="31" spans="1:40" x14ac:dyDescent="0.35">
      <c r="A31" s="2">
        <v>72</v>
      </c>
      <c r="B31" s="5">
        <v>18.014406065538349</v>
      </c>
      <c r="C31" s="5">
        <v>20.66401633616951</v>
      </c>
      <c r="D31" s="5"/>
      <c r="E31" s="5"/>
      <c r="F31" s="5"/>
      <c r="G31" s="5"/>
      <c r="H31" s="5"/>
      <c r="I31" s="5">
        <v>1.1811249664968204</v>
      </c>
      <c r="J31" s="2"/>
      <c r="K31" s="5"/>
      <c r="L31" s="5"/>
      <c r="M31" s="5">
        <v>1.2611801198233275</v>
      </c>
      <c r="N31" s="5"/>
      <c r="O31" s="5"/>
      <c r="P31" s="5"/>
      <c r="Q31" s="5"/>
      <c r="R31" s="2"/>
      <c r="S31" s="5"/>
      <c r="T31" s="7"/>
      <c r="V31" s="2">
        <v>72</v>
      </c>
      <c r="W31" s="5">
        <v>98.039215686274503</v>
      </c>
      <c r="X31" s="5">
        <v>97.979797979797979</v>
      </c>
      <c r="Y31" s="2"/>
      <c r="Z31" s="2"/>
      <c r="AA31" s="2"/>
      <c r="AB31" s="2"/>
      <c r="AC31" s="2"/>
      <c r="AD31" s="5">
        <v>91.304347826086953</v>
      </c>
      <c r="AE31" s="2"/>
      <c r="AF31" s="2"/>
      <c r="AG31" s="2"/>
      <c r="AH31" s="5">
        <v>92.307692307692307</v>
      </c>
      <c r="AI31" s="2"/>
      <c r="AJ31" s="203"/>
      <c r="AK31" s="2"/>
      <c r="AL31" s="2"/>
      <c r="AM31" s="2"/>
      <c r="AN31" s="2"/>
    </row>
    <row r="32" spans="1:40" x14ac:dyDescent="0.35">
      <c r="A32" s="2">
        <v>76</v>
      </c>
      <c r="B32" s="5"/>
      <c r="C32" s="5"/>
      <c r="D32" s="5">
        <v>9.6529373618990739</v>
      </c>
      <c r="E32" s="5"/>
      <c r="F32" s="5"/>
      <c r="G32" s="5"/>
      <c r="H32" s="5">
        <v>12.970513454758613</v>
      </c>
      <c r="I32" s="2"/>
      <c r="J32" s="2"/>
      <c r="K32" s="5"/>
      <c r="L32" s="5"/>
      <c r="M32" s="5"/>
      <c r="N32" s="5"/>
      <c r="O32" s="5"/>
      <c r="P32" s="5"/>
      <c r="Q32" s="5"/>
      <c r="R32" s="2"/>
      <c r="S32" s="5"/>
      <c r="T32" s="7"/>
      <c r="V32" s="2">
        <v>76</v>
      </c>
      <c r="W32" s="5"/>
      <c r="X32" s="5"/>
      <c r="Y32" s="5">
        <v>97.354497354497354</v>
      </c>
      <c r="Z32" s="2"/>
      <c r="AA32" s="2"/>
      <c r="AB32" s="2"/>
      <c r="AC32" s="5">
        <v>85.714285714285708</v>
      </c>
      <c r="AD32" s="2"/>
      <c r="AE32" s="2"/>
      <c r="AF32" s="2"/>
      <c r="AG32" s="2"/>
      <c r="AH32" s="2"/>
      <c r="AI32" s="2"/>
      <c r="AJ32" s="203"/>
      <c r="AK32" s="2"/>
      <c r="AL32" s="2"/>
      <c r="AM32" s="2"/>
      <c r="AN32" s="2"/>
    </row>
    <row r="33" spans="1:40" x14ac:dyDescent="0.35">
      <c r="A33" s="2">
        <v>79</v>
      </c>
      <c r="B33" s="5">
        <v>19.049428884243454</v>
      </c>
      <c r="C33" s="5">
        <v>23.688968400976091</v>
      </c>
      <c r="D33" s="2"/>
      <c r="E33" s="2"/>
      <c r="F33" s="2"/>
      <c r="G33" s="2"/>
      <c r="H33" s="5"/>
      <c r="I33" s="5">
        <v>1.3122933235586165</v>
      </c>
      <c r="J33" s="2"/>
      <c r="K33" s="5"/>
      <c r="L33" s="5"/>
      <c r="M33" s="5">
        <v>1.2611801198233275</v>
      </c>
      <c r="N33" s="5"/>
      <c r="O33" s="5"/>
      <c r="P33" s="5"/>
      <c r="Q33" s="5"/>
      <c r="R33" s="2"/>
      <c r="S33" s="5"/>
      <c r="T33" s="7"/>
      <c r="V33" s="2">
        <v>79</v>
      </c>
      <c r="W33" s="5">
        <v>93.893129770992374</v>
      </c>
      <c r="X33" s="5">
        <v>97.05340699815838</v>
      </c>
      <c r="Y33" s="2"/>
      <c r="Z33" s="2"/>
      <c r="AA33" s="2"/>
      <c r="AB33" s="2"/>
      <c r="AC33" s="2"/>
      <c r="AD33" s="5">
        <v>93.243243243243199</v>
      </c>
      <c r="AE33" s="2"/>
      <c r="AF33" s="2"/>
      <c r="AG33" s="2"/>
      <c r="AH33" s="5">
        <v>90.769230769230774</v>
      </c>
      <c r="AI33" s="2"/>
      <c r="AJ33" s="203"/>
      <c r="AK33" s="2"/>
      <c r="AL33" s="2"/>
      <c r="AM33" s="2"/>
      <c r="AN33" s="2"/>
    </row>
    <row r="34" spans="1:40" x14ac:dyDescent="0.35">
      <c r="A34" s="2">
        <v>83</v>
      </c>
      <c r="B34" s="5"/>
      <c r="C34" s="5"/>
      <c r="D34" s="5">
        <v>9.6529373618990739</v>
      </c>
      <c r="E34" s="5"/>
      <c r="F34" s="5"/>
      <c r="G34" s="5"/>
      <c r="H34" s="5">
        <v>12.970513454758613</v>
      </c>
      <c r="I34" s="2"/>
      <c r="J34" s="2"/>
      <c r="K34" s="5"/>
      <c r="L34" s="5"/>
      <c r="M34" s="5"/>
      <c r="N34" s="5"/>
      <c r="O34" s="5"/>
      <c r="P34" s="5"/>
      <c r="Q34" s="5"/>
      <c r="R34" s="2"/>
      <c r="S34" s="5"/>
      <c r="T34" s="7"/>
      <c r="V34" s="2">
        <v>83</v>
      </c>
      <c r="W34" s="5"/>
      <c r="X34" s="5"/>
      <c r="Y34" s="5">
        <v>96.907216494845358</v>
      </c>
      <c r="Z34" s="2"/>
      <c r="AA34" s="2"/>
      <c r="AB34" s="2"/>
      <c r="AC34" s="5">
        <v>84.883720930232556</v>
      </c>
      <c r="AD34" s="2"/>
      <c r="AE34" s="2"/>
      <c r="AF34" s="2"/>
      <c r="AG34" s="2"/>
      <c r="AH34" s="2"/>
      <c r="AI34" s="2"/>
      <c r="AJ34" s="203"/>
      <c r="AK34" s="2"/>
      <c r="AL34" s="2"/>
      <c r="AM34" s="2"/>
      <c r="AN34" s="2"/>
    </row>
    <row r="35" spans="1:40" x14ac:dyDescent="0.35">
      <c r="A35" s="2">
        <v>86</v>
      </c>
      <c r="B35" s="5">
        <v>20.107707976156505</v>
      </c>
      <c r="C35" s="5">
        <v>25.562349550032121</v>
      </c>
      <c r="D35" s="5"/>
      <c r="E35" s="5"/>
      <c r="F35" s="5"/>
      <c r="G35" s="5"/>
      <c r="H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5"/>
      <c r="T35" s="7"/>
      <c r="V35" s="2">
        <v>86</v>
      </c>
      <c r="W35" s="5">
        <v>96.15384615384616</v>
      </c>
      <c r="X35" s="5">
        <v>98.214285714285708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03"/>
      <c r="AK35" s="2"/>
      <c r="AL35" s="2"/>
      <c r="AM35" s="2"/>
      <c r="AN35" s="2"/>
    </row>
    <row r="36" spans="1:40" x14ac:dyDescent="0.35">
      <c r="A36" s="2">
        <v>90</v>
      </c>
      <c r="B36" s="5"/>
      <c r="C36" s="5"/>
      <c r="D36" s="5">
        <v>10.052312882686698</v>
      </c>
      <c r="E36" s="5"/>
      <c r="F36" s="5"/>
      <c r="G36" s="5"/>
      <c r="H36" s="5"/>
      <c r="I36" s="2"/>
      <c r="J36" s="2"/>
      <c r="K36" s="2"/>
      <c r="L36" s="2"/>
      <c r="M36" s="2"/>
      <c r="N36" s="2"/>
      <c r="O36" s="2"/>
      <c r="P36" s="2"/>
      <c r="Q36" s="2"/>
      <c r="R36" s="2"/>
      <c r="S36" s="5"/>
      <c r="T36" s="7"/>
      <c r="V36" s="2">
        <v>90</v>
      </c>
      <c r="W36" s="5"/>
      <c r="X36" s="5"/>
      <c r="Y36" s="5">
        <v>95.384615384615387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03"/>
      <c r="AK36" s="2"/>
      <c r="AL36" s="2"/>
      <c r="AM36" s="2"/>
      <c r="AN36" s="2"/>
    </row>
    <row r="37" spans="1:40" x14ac:dyDescent="0.35">
      <c r="A37" s="2">
        <v>93</v>
      </c>
      <c r="B37" s="5">
        <v>20.62678068301145</v>
      </c>
      <c r="C37" s="5">
        <v>26.873865809887171</v>
      </c>
      <c r="D37" s="5"/>
      <c r="E37" s="5"/>
      <c r="F37" s="5"/>
      <c r="G37" s="5"/>
      <c r="H37" s="5"/>
      <c r="I37" s="2"/>
      <c r="J37" s="2"/>
      <c r="K37" s="2"/>
      <c r="L37" s="2"/>
      <c r="M37" s="2"/>
      <c r="N37" s="2"/>
      <c r="O37" s="2"/>
      <c r="P37" s="2"/>
      <c r="Q37" s="2"/>
      <c r="R37" s="2"/>
      <c r="S37" s="5"/>
      <c r="T37" s="7"/>
      <c r="V37" s="2">
        <v>93</v>
      </c>
      <c r="W37" s="5">
        <v>94.505494505494497</v>
      </c>
      <c r="X37" s="5">
        <v>94.904458598726109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03"/>
      <c r="AK37" s="2"/>
      <c r="AL37" s="2"/>
      <c r="AM37" s="2"/>
      <c r="AN37" s="2"/>
    </row>
    <row r="38" spans="1:40" x14ac:dyDescent="0.35">
      <c r="A38" s="2">
        <v>97</v>
      </c>
      <c r="B38" s="5"/>
      <c r="C38" s="5"/>
      <c r="D38" s="5">
        <v>10.052312882686698</v>
      </c>
      <c r="E38" s="5"/>
      <c r="F38" s="5"/>
      <c r="G38" s="5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5"/>
      <c r="T38" s="7"/>
      <c r="V38" s="2">
        <v>97</v>
      </c>
      <c r="W38" s="5"/>
      <c r="X38" s="5"/>
      <c r="Y38" s="5">
        <v>94.845360824742258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35">
      <c r="A39" s="2">
        <v>100</v>
      </c>
      <c r="B39" s="5">
        <v>21.334189103036834</v>
      </c>
      <c r="C39" s="5">
        <v>28.204607123626797</v>
      </c>
      <c r="D39" s="2"/>
      <c r="E39" s="2"/>
      <c r="F39" s="2"/>
      <c r="G39" s="2"/>
      <c r="H39" s="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V39" s="2">
        <v>100</v>
      </c>
      <c r="W39" s="5">
        <v>96.078431372549019</v>
      </c>
      <c r="X39" s="5">
        <v>94.670846394984338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35">
      <c r="A40" s="2">
        <v>104</v>
      </c>
      <c r="B40" s="5"/>
      <c r="C40" s="5"/>
      <c r="D40" s="5">
        <v>10.052312882686698</v>
      </c>
      <c r="E40" s="5"/>
      <c r="F40" s="5"/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V40" s="2">
        <v>104</v>
      </c>
      <c r="W40" s="5"/>
      <c r="X40" s="5"/>
      <c r="Y40" s="5">
        <v>97.802197802197796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35">
      <c r="A41" s="2">
        <v>105</v>
      </c>
      <c r="B41" s="2"/>
      <c r="C41" s="2"/>
      <c r="D41" s="2"/>
      <c r="E41" s="2"/>
      <c r="F41" s="2"/>
      <c r="G41" s="2"/>
      <c r="H41" s="5">
        <v>14.14632825394887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V41" s="2">
        <v>105</v>
      </c>
      <c r="W41" s="2"/>
      <c r="X41" s="2"/>
      <c r="Y41" s="2"/>
      <c r="Z41" s="2"/>
      <c r="AA41" s="2"/>
      <c r="AB41" s="2"/>
      <c r="AC41" s="5">
        <v>87.7659574468085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x14ac:dyDescent="0.35">
      <c r="A42" s="2">
        <v>107</v>
      </c>
      <c r="B42" s="5">
        <v>21.819334181488586</v>
      </c>
      <c r="C42" s="5">
        <v>29.535348437366423</v>
      </c>
      <c r="D42" s="5"/>
      <c r="E42" s="5"/>
      <c r="F42" s="5"/>
      <c r="G42" s="5"/>
      <c r="H42" s="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V42" s="2">
        <v>107</v>
      </c>
      <c r="W42" s="5">
        <v>95.454545454545453</v>
      </c>
      <c r="X42" s="5">
        <v>84.831460674157299</v>
      </c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x14ac:dyDescent="0.35">
      <c r="A43" s="2">
        <v>111</v>
      </c>
      <c r="B43" s="5"/>
      <c r="C43" s="5"/>
      <c r="D43" s="5">
        <v>10.052312882686698</v>
      </c>
      <c r="E43" s="5"/>
      <c r="F43" s="5"/>
      <c r="G43" s="5"/>
      <c r="H43" s="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V43" s="2">
        <v>111</v>
      </c>
      <c r="W43" s="5"/>
      <c r="X43" s="5"/>
      <c r="Y43" s="5">
        <v>94.047619047619051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x14ac:dyDescent="0.35">
      <c r="A44" s="2">
        <v>112</v>
      </c>
      <c r="B44" s="2"/>
      <c r="C44" s="2"/>
      <c r="D44" s="2"/>
      <c r="E44" s="2"/>
      <c r="F44" s="2"/>
      <c r="G44" s="2"/>
      <c r="H44" s="5">
        <v>14.14632825394887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V44" s="2">
        <v>112</v>
      </c>
      <c r="W44" s="2"/>
      <c r="X44" s="2"/>
      <c r="Y44" s="2"/>
      <c r="Z44" s="2"/>
      <c r="AA44" s="2"/>
      <c r="AB44" s="2"/>
      <c r="AC44" s="5">
        <v>79.899497487437188</v>
      </c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x14ac:dyDescent="0.35">
      <c r="A45" s="2">
        <v>114</v>
      </c>
      <c r="B45" s="5">
        <v>22.304479259940337</v>
      </c>
      <c r="C45" s="5">
        <v>30.279077611124329</v>
      </c>
      <c r="D45" s="5"/>
      <c r="E45" s="5"/>
      <c r="F45" s="5"/>
      <c r="G45" s="5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V45" s="2">
        <v>114</v>
      </c>
      <c r="W45" s="5">
        <v>95.454545454545453</v>
      </c>
      <c r="X45" s="5">
        <v>87.012987012987011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35">
      <c r="A46" s="2">
        <v>118</v>
      </c>
      <c r="B46" s="5"/>
      <c r="C46" s="5"/>
      <c r="D46" s="5">
        <v>10.052312882686698</v>
      </c>
      <c r="E46" s="5"/>
      <c r="F46" s="5"/>
      <c r="G46" s="5"/>
      <c r="H46" s="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V46" s="2">
        <v>118</v>
      </c>
      <c r="W46" s="5"/>
      <c r="X46" s="5"/>
      <c r="Y46" s="5">
        <v>94.915254237288138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x14ac:dyDescent="0.35">
      <c r="A47" s="2">
        <v>119</v>
      </c>
      <c r="B47" s="2"/>
      <c r="C47" s="2"/>
      <c r="D47" s="2"/>
      <c r="E47" s="2"/>
      <c r="F47" s="2"/>
      <c r="G47" s="2"/>
      <c r="H47" s="5">
        <v>14.862119591075528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V47" s="2">
        <v>119</v>
      </c>
      <c r="W47" s="2"/>
      <c r="X47" s="2"/>
      <c r="Y47" s="2"/>
      <c r="Z47" s="2"/>
      <c r="AA47" s="2"/>
      <c r="AB47" s="2"/>
      <c r="AC47" s="5">
        <v>92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x14ac:dyDescent="0.35">
      <c r="A48" s="2">
        <v>121</v>
      </c>
      <c r="B48" s="5">
        <v>22.304479259940337</v>
      </c>
      <c r="C48" s="5">
        <v>31.432213261976603</v>
      </c>
      <c r="D48" s="2"/>
      <c r="E48" s="2"/>
      <c r="F48" s="2"/>
      <c r="G48" s="2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V48" s="2">
        <v>121</v>
      </c>
      <c r="W48" s="5">
        <v>93.75</v>
      </c>
      <c r="X48" s="5">
        <v>92.068965517241381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x14ac:dyDescent="0.35">
      <c r="A49" s="2">
        <v>125</v>
      </c>
      <c r="B49" s="5"/>
      <c r="C49" s="5"/>
      <c r="D49" s="5">
        <v>10.052312882686698</v>
      </c>
      <c r="E49" s="5"/>
      <c r="F49" s="5"/>
      <c r="G49" s="5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V49" s="2">
        <v>125</v>
      </c>
      <c r="W49" s="5"/>
      <c r="X49" s="5"/>
      <c r="Y49" s="5">
        <v>94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x14ac:dyDescent="0.35">
      <c r="A50" s="2">
        <v>126</v>
      </c>
      <c r="B50" s="2"/>
      <c r="C50" s="2"/>
      <c r="D50" s="2"/>
      <c r="E50" s="2"/>
      <c r="F50" s="2"/>
      <c r="G50" s="2"/>
      <c r="H50" s="5">
        <v>15.764298448021345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V50" s="2">
        <v>126</v>
      </c>
      <c r="W50" s="2"/>
      <c r="X50" s="2"/>
      <c r="Y50" s="2"/>
      <c r="Z50" s="2"/>
      <c r="AA50" s="2"/>
      <c r="AB50" s="2"/>
      <c r="AC50" s="5">
        <v>95.555555555555557</v>
      </c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x14ac:dyDescent="0.35">
      <c r="A51" s="2">
        <v>128</v>
      </c>
      <c r="B51" s="5">
        <v>22.304479259940337</v>
      </c>
      <c r="C51" s="5">
        <v>31.432213261976603</v>
      </c>
      <c r="D51" s="5"/>
      <c r="E51" s="5"/>
      <c r="F51" s="5"/>
      <c r="G51" s="5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V51" s="2">
        <v>128</v>
      </c>
      <c r="W51" s="5">
        <v>92.592592592592595</v>
      </c>
      <c r="X51" s="5">
        <v>63.186813186813183</v>
      </c>
      <c r="Y51" s="5">
        <v>93.577981651376149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x14ac:dyDescent="0.35">
      <c r="A52" s="2">
        <v>132</v>
      </c>
      <c r="B52" s="5"/>
      <c r="C52" s="5"/>
      <c r="D52" s="5">
        <v>11.169500564589681</v>
      </c>
      <c r="E52" s="5"/>
      <c r="F52" s="5"/>
      <c r="G52" s="5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V52" s="2">
        <v>132</v>
      </c>
      <c r="W52" s="5"/>
      <c r="X52" s="5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x14ac:dyDescent="0.35">
      <c r="A53" s="2">
        <v>133</v>
      </c>
      <c r="B53" s="2"/>
      <c r="C53" s="2"/>
      <c r="D53" s="2"/>
      <c r="E53" s="2"/>
      <c r="F53" s="2"/>
      <c r="G53" s="2"/>
      <c r="H53" s="5">
        <v>15.907805959451675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V53" s="2">
        <v>133</v>
      </c>
      <c r="W53" s="2"/>
      <c r="X53" s="2"/>
      <c r="Y53" s="2"/>
      <c r="Z53" s="2"/>
      <c r="AA53" s="2"/>
      <c r="AB53" s="2"/>
      <c r="AC53" s="5">
        <v>76</v>
      </c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35">
      <c r="A54" s="2">
        <v>135</v>
      </c>
      <c r="B54" s="5">
        <v>22.333031830189903</v>
      </c>
      <c r="C54" s="5">
        <v>31.641883880013335</v>
      </c>
      <c r="D54" s="5"/>
      <c r="E54" s="5"/>
      <c r="F54" s="5"/>
      <c r="G54" s="5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V54" s="2">
        <v>135</v>
      </c>
      <c r="W54" s="5">
        <v>87.931034482758619</v>
      </c>
      <c r="X54" s="5">
        <v>78.235294117647058</v>
      </c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x14ac:dyDescent="0.35">
      <c r="A55" s="2">
        <v>139</v>
      </c>
      <c r="B55" s="5"/>
      <c r="C55" s="2"/>
      <c r="D55" s="5">
        <v>11.169500564589681</v>
      </c>
      <c r="E55" s="5"/>
      <c r="F55" s="5"/>
      <c r="G55" s="5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V55" s="2">
        <v>139</v>
      </c>
      <c r="W55" s="2"/>
      <c r="X55" s="2"/>
      <c r="Y55" s="5">
        <v>97.61904761904762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x14ac:dyDescent="0.35">
      <c r="A56" s="2">
        <v>140</v>
      </c>
      <c r="B56" s="2"/>
      <c r="C56" s="2"/>
      <c r="D56" s="5"/>
      <c r="E56" s="5"/>
      <c r="F56" s="5"/>
      <c r="G56" s="5"/>
      <c r="H56" s="5">
        <v>16.079317731807599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V56" s="2">
        <v>140</v>
      </c>
      <c r="W56" s="2"/>
      <c r="X56" s="2"/>
      <c r="Y56" s="2"/>
      <c r="Z56" s="2"/>
      <c r="AA56" s="2"/>
      <c r="AB56" s="2"/>
      <c r="AC56" s="5">
        <v>68.370607028753994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x14ac:dyDescent="0.35">
      <c r="H57" s="7"/>
    </row>
    <row r="58" spans="1:40" x14ac:dyDescent="0.35">
      <c r="D58" s="7"/>
      <c r="E58" s="7"/>
      <c r="F58" s="7"/>
      <c r="G58" s="7"/>
      <c r="H58" s="7"/>
    </row>
    <row r="59" spans="1:40" x14ac:dyDescent="0.35">
      <c r="D59" s="7"/>
      <c r="E59" s="7"/>
      <c r="F59" s="7"/>
      <c r="G59" s="7"/>
      <c r="H59" s="7"/>
    </row>
    <row r="60" spans="1:40" x14ac:dyDescent="0.35">
      <c r="H60" s="7"/>
    </row>
    <row r="61" spans="1:40" x14ac:dyDescent="0.35">
      <c r="D61" s="7"/>
      <c r="E61" s="7"/>
      <c r="F61" s="7"/>
      <c r="G61" s="7"/>
      <c r="H61" s="7"/>
    </row>
    <row r="62" spans="1:40" x14ac:dyDescent="0.35">
      <c r="D62" s="7"/>
      <c r="E62" s="7"/>
      <c r="F62" s="7"/>
      <c r="G62" s="7"/>
      <c r="H62" s="7"/>
    </row>
    <row r="63" spans="1:40" x14ac:dyDescent="0.35">
      <c r="H63" s="7"/>
    </row>
    <row r="64" spans="1:40" x14ac:dyDescent="0.35">
      <c r="D64" s="7"/>
      <c r="E64" s="7"/>
      <c r="F64" s="7"/>
      <c r="G64" s="7"/>
      <c r="H64" s="7"/>
    </row>
    <row r="65" spans="4:8" x14ac:dyDescent="0.35">
      <c r="D65" s="7"/>
      <c r="E65" s="7"/>
      <c r="F65" s="7"/>
      <c r="G65" s="7"/>
      <c r="H65" s="7"/>
    </row>
    <row r="66" spans="4:8" x14ac:dyDescent="0.35">
      <c r="H66" s="7"/>
    </row>
    <row r="67" spans="4:8" x14ac:dyDescent="0.35">
      <c r="D67" s="7"/>
      <c r="E67" s="7"/>
      <c r="F67" s="7"/>
      <c r="G67" s="7"/>
      <c r="H67" s="7"/>
    </row>
    <row r="68" spans="4:8" x14ac:dyDescent="0.35">
      <c r="D68" s="7"/>
      <c r="E68" s="7"/>
      <c r="F68" s="7"/>
      <c r="G68" s="7"/>
      <c r="H68" s="7"/>
    </row>
    <row r="69" spans="4:8" x14ac:dyDescent="0.35">
      <c r="D69" s="7"/>
      <c r="E69" s="7"/>
      <c r="F69" s="7"/>
      <c r="G69" s="7"/>
      <c r="H69" s="7"/>
    </row>
    <row r="70" spans="4:8" x14ac:dyDescent="0.35">
      <c r="D70" s="7"/>
      <c r="E70" s="7"/>
      <c r="F70" s="7"/>
      <c r="G70" s="7"/>
      <c r="H70" s="7"/>
    </row>
    <row r="71" spans="4:8" x14ac:dyDescent="0.35">
      <c r="D71" s="7"/>
      <c r="E71" s="7"/>
      <c r="F71" s="7"/>
      <c r="G71" s="7"/>
      <c r="H71" s="7"/>
    </row>
    <row r="72" spans="4:8" x14ac:dyDescent="0.35">
      <c r="D72" s="7"/>
      <c r="E72" s="7"/>
      <c r="F72" s="7"/>
      <c r="G72" s="7"/>
      <c r="H72" s="7"/>
    </row>
    <row r="73" spans="4:8" x14ac:dyDescent="0.35">
      <c r="D73" s="7"/>
      <c r="E73" s="7"/>
      <c r="F73" s="7"/>
      <c r="G73" s="7"/>
      <c r="H73" s="7"/>
    </row>
    <row r="74" spans="4:8" x14ac:dyDescent="0.35">
      <c r="D74" s="7"/>
      <c r="E74" s="7"/>
      <c r="F74" s="7"/>
      <c r="G74" s="7"/>
      <c r="H74" s="7"/>
    </row>
    <row r="75" spans="4:8" x14ac:dyDescent="0.35">
      <c r="H75" s="7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Ovary</vt:lpstr>
      <vt:lpstr>Muscle</vt:lpstr>
      <vt:lpstr>Nerve</vt:lpstr>
      <vt:lpstr>Coelomoctyes</vt:lpstr>
      <vt:lpstr>Tube feet</vt:lpstr>
      <vt:lpstr>Spines</vt:lpstr>
      <vt:lpstr>Ovary graphs</vt:lpstr>
      <vt:lpstr>All Tissues 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Bodnar</dc:creator>
  <cp:keywords/>
  <dc:description/>
  <cp:lastModifiedBy>Andrea Bodnar</cp:lastModifiedBy>
  <cp:revision/>
  <dcterms:created xsi:type="dcterms:W3CDTF">2024-04-06T16:20:49Z</dcterms:created>
  <dcterms:modified xsi:type="dcterms:W3CDTF">2024-12-17T16:33:59Z</dcterms:modified>
  <cp:category/>
  <cp:contentStatus/>
</cp:coreProperties>
</file>