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jellen\OneDrive - Penn State Health\Documents\Projects\15-Biofind\Final Figures\Actual Final Plots\"/>
    </mc:Choice>
  </mc:AlternateContent>
  <bookViews>
    <workbookView xWindow="0" yWindow="0" windowWidth="24825" windowHeight="6165"/>
  </bookViews>
  <sheets>
    <sheet name="Sheet1" sheetId="1" r:id="rId1"/>
  </sheets>
  <calcPr calcId="191029"/>
  <customWorkbookViews>
    <customWorkbookView name="Leslie C Jellen - Personal View" guid="{D0C0261E-C0BF-4DAB-A4DE-4FE82DE8B67A}" mergeInterval="0" personalView="1" xWindow="176" yWindow="47" windowWidth="1657" windowHeight="903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 l="1"/>
  <c r="K18" i="1"/>
  <c r="L18" i="1"/>
  <c r="M18" i="1"/>
  <c r="N18" i="1" s="1"/>
  <c r="O18" i="1" s="1"/>
  <c r="J19" i="1"/>
  <c r="K19" i="1" s="1"/>
  <c r="L19" i="1" s="1"/>
  <c r="M19" i="1" s="1"/>
  <c r="N19" i="1" s="1"/>
  <c r="O19" i="1" s="1"/>
  <c r="J20" i="1"/>
  <c r="K20" i="1" s="1"/>
  <c r="L20" i="1" s="1"/>
  <c r="M20" i="1" s="1"/>
  <c r="N20" i="1" s="1"/>
  <c r="O20" i="1" s="1"/>
  <c r="J21" i="1"/>
  <c r="K21" i="1"/>
  <c r="L21" i="1" s="1"/>
  <c r="M21" i="1" s="1"/>
  <c r="N21" i="1" s="1"/>
  <c r="O21" i="1" s="1"/>
  <c r="J22" i="1"/>
  <c r="K22" i="1"/>
  <c r="L22" i="1" s="1"/>
  <c r="M22" i="1" s="1"/>
  <c r="N22" i="1" s="1"/>
  <c r="O22" i="1" s="1"/>
  <c r="J23" i="1"/>
  <c r="K23" i="1"/>
  <c r="L23" i="1"/>
  <c r="M23" i="1"/>
  <c r="N23" i="1" s="1"/>
  <c r="O23" i="1" s="1"/>
  <c r="J24" i="1"/>
  <c r="K24" i="1"/>
  <c r="L24" i="1"/>
  <c r="M24" i="1"/>
  <c r="N24" i="1" s="1"/>
  <c r="O24" i="1" s="1"/>
  <c r="J25" i="1"/>
  <c r="K25" i="1"/>
  <c r="L25" i="1"/>
  <c r="M25" i="1" s="1"/>
  <c r="N25" i="1" s="1"/>
  <c r="O25" i="1" s="1"/>
  <c r="J26" i="1"/>
  <c r="K26" i="1"/>
  <c r="L26" i="1"/>
  <c r="M26" i="1"/>
  <c r="N26" i="1"/>
  <c r="O26" i="1"/>
  <c r="J27" i="1"/>
  <c r="K27" i="1"/>
  <c r="L27" i="1"/>
  <c r="M27" i="1"/>
  <c r="N27" i="1"/>
  <c r="O27" i="1"/>
  <c r="J28" i="1"/>
  <c r="K28" i="1" s="1"/>
  <c r="L28" i="1" s="1"/>
  <c r="M28" i="1" s="1"/>
  <c r="N28" i="1" s="1"/>
  <c r="O28" i="1" s="1"/>
  <c r="I19" i="1"/>
  <c r="I20" i="1"/>
  <c r="I21" i="1"/>
  <c r="I22" i="1"/>
  <c r="I23" i="1"/>
  <c r="I24" i="1"/>
  <c r="I25" i="1"/>
  <c r="I26" i="1"/>
  <c r="I27" i="1"/>
  <c r="I28" i="1"/>
  <c r="I18" i="1"/>
  <c r="I3" i="1"/>
  <c r="I4" i="1"/>
  <c r="I5" i="1"/>
  <c r="I6" i="1"/>
  <c r="I7" i="1"/>
  <c r="I8" i="1"/>
  <c r="I9" i="1"/>
  <c r="I10" i="1"/>
  <c r="I11" i="1"/>
  <c r="I12" i="1"/>
  <c r="I2" i="1"/>
  <c r="H3" i="1"/>
  <c r="H4" i="1"/>
  <c r="H5" i="1"/>
  <c r="H6" i="1"/>
  <c r="H7" i="1"/>
  <c r="H8" i="1"/>
  <c r="H9" i="1"/>
  <c r="H10" i="1"/>
  <c r="H11" i="1"/>
  <c r="H12" i="1"/>
  <c r="H2" i="1"/>
  <c r="E12" i="1"/>
  <c r="E11" i="1"/>
  <c r="E10" i="1"/>
  <c r="E9" i="1"/>
  <c r="E8" i="1"/>
  <c r="E7" i="1"/>
  <c r="E6" i="1"/>
  <c r="E5" i="1"/>
  <c r="E4" i="1"/>
  <c r="E3" i="1"/>
  <c r="E2" i="1"/>
</calcChain>
</file>

<file path=xl/sharedStrings.xml><?xml version="1.0" encoding="utf-8"?>
<sst xmlns="http://schemas.openxmlformats.org/spreadsheetml/2006/main" count="89" uniqueCount="73">
  <si>
    <t xml:space="preserve">3-Hydroxyanthranilic Acid-d3 </t>
  </si>
  <si>
    <t xml:space="preserve">3-Hydroxy Kynurenine-13C2,15N Hydrochloride Salt </t>
  </si>
  <si>
    <t>Anthranilic Acid-15N</t>
  </si>
  <si>
    <t>Kynurenic-3,5,6,7,8-d5 Acid</t>
  </si>
  <si>
    <t>L-Kynurenine-d4</t>
  </si>
  <si>
    <t>Nicotinamide-13C6 solution in methanol</t>
  </si>
  <si>
    <t>Nicotinic acid-13C6 solution in methanol</t>
  </si>
  <si>
    <t>2-Picolinic Acid - d4</t>
  </si>
  <si>
    <t>2,3-Pyridinedicarboxylic Acid-d3</t>
  </si>
  <si>
    <t>Serotonin-d4 creatinine sulfate monohydrate</t>
  </si>
  <si>
    <t>D,L-Tryptophan-d3</t>
  </si>
  <si>
    <t>Vendor</t>
  </si>
  <si>
    <t>Cat #</t>
  </si>
  <si>
    <t>Toronto Research Chemicals</t>
  </si>
  <si>
    <t>H801792</t>
  </si>
  <si>
    <t>H943697</t>
  </si>
  <si>
    <t>Cambridge Isotope Laboratories</t>
  </si>
  <si>
    <t>NLM-3294-PK</t>
  </si>
  <si>
    <t>CDN Isotopes</t>
  </si>
  <si>
    <t>D-4391 - 50mg</t>
  </si>
  <si>
    <t>K661007 - 0.5mg</t>
  </si>
  <si>
    <t>Millipore Sigma (Supelco)</t>
  </si>
  <si>
    <t>V-034-1ML</t>
  </si>
  <si>
    <t>V-035-1ML</t>
  </si>
  <si>
    <t>CDN isotopes</t>
  </si>
  <si>
    <t>D5289</t>
  </si>
  <si>
    <t>P991633</t>
  </si>
  <si>
    <t>Millipore Sigma</t>
  </si>
  <si>
    <t>673455-10.00mg</t>
  </si>
  <si>
    <t>T947202</t>
  </si>
  <si>
    <t>Stock Conc (ug/ml)</t>
  </si>
  <si>
    <t>Monisotopic Mass</t>
  </si>
  <si>
    <t>Stock Conc in (uM)</t>
  </si>
  <si>
    <t>Internal Standard Name</t>
  </si>
  <si>
    <t>3-hydroxyanthranillic acid</t>
  </si>
  <si>
    <t>3-Hyroxykynurenine</t>
  </si>
  <si>
    <t>Anthranillic acid</t>
  </si>
  <si>
    <t>Kynurenic Acid</t>
  </si>
  <si>
    <t>Kynurenine</t>
  </si>
  <si>
    <t>Nicotinamide</t>
  </si>
  <si>
    <t>Nicotinic Acid</t>
  </si>
  <si>
    <t>Picolinic Acid</t>
  </si>
  <si>
    <t>Quinolinic Acid</t>
  </si>
  <si>
    <t>Serotonin</t>
  </si>
  <si>
    <t>Tryptophan</t>
  </si>
  <si>
    <t>Compound Name</t>
  </si>
  <si>
    <t>Sigma</t>
  </si>
  <si>
    <t>148776-250mg</t>
  </si>
  <si>
    <t>78047-50mg</t>
  </si>
  <si>
    <t>Cayman Chemical Company</t>
  </si>
  <si>
    <t>K3375-1g</t>
  </si>
  <si>
    <t>K8625-100mg</t>
  </si>
  <si>
    <t>72340-100G</t>
  </si>
  <si>
    <t>72309-100g</t>
  </si>
  <si>
    <t>P42800-5g</t>
  </si>
  <si>
    <t>P63204-25g</t>
  </si>
  <si>
    <t>14927-25MG</t>
  </si>
  <si>
    <t>T0254-5g</t>
  </si>
  <si>
    <t>Monoisotopic Mass</t>
  </si>
  <si>
    <t>*Calibration mix stock is diluted 10x to reach the top curve point (C1), 8 additional curve points are prepared via a 2x dilution</t>
  </si>
  <si>
    <t>Extraction concentration(ug/ml)</t>
  </si>
  <si>
    <t>Extraction concentration (nM)</t>
  </si>
  <si>
    <t>10x Dilution to Top Pt (µM)</t>
  </si>
  <si>
    <t>C2</t>
  </si>
  <si>
    <t>C3</t>
  </si>
  <si>
    <t>C4</t>
  </si>
  <si>
    <t>C5</t>
  </si>
  <si>
    <t>C6</t>
  </si>
  <si>
    <t>C7</t>
  </si>
  <si>
    <t>C8</t>
  </si>
  <si>
    <t xml:space="preserve">Curve point (C1) </t>
  </si>
  <si>
    <t>concentration (nM)</t>
  </si>
  <si>
    <t>Stock (µM)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</si>
</sst>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0.0"/>
  </numFmts>
  <fonts count="5">
    <font>
      <sz val="11"/>
      <color theme="1"/>
      <name val="Aptos Narrow"/>
      <family val="2"/>
      <scheme val="minor"/>
    </font>
    <font>
      <sz val="10"/>
      <name val="Arial"/>
      <family val="2"/>
    </font>
    <font>
      <sz val="8"/>
      <name val="Aptos Narrow"/>
      <family val="2"/>
      <scheme val="minor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1" fontId="3" fillId="0" borderId="0" xfId="0" applyNumberFormat="1" applyFont="1"/>
    <xf numFmtId="0" fontId="3" fillId="0" borderId="4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 applyProtection="1">
      <alignment vertical="top" readingOrder="1"/>
      <protection locked="0"/>
    </xf>
    <xf numFmtId="164" fontId="1" fillId="0" borderId="0" xfId="0" applyNumberFormat="1" applyFont="1" applyAlignment="1">
      <alignment horizontal="center"/>
    </xf>
    <xf numFmtId="0" fontId="3" fillId="0" borderId="4" xfId="0" applyFont="1" applyBorder="1"/>
    <xf numFmtId="165" fontId="3" fillId="0" borderId="0" xfId="0" applyNumberFormat="1" applyFont="1" applyBorder="1"/>
    <xf numFmtId="165" fontId="3" fillId="0" borderId="5" xfId="0" applyNumberFormat="1" applyFont="1" applyBorder="1"/>
    <xf numFmtId="2" fontId="3" fillId="0" borderId="0" xfId="0" applyNumberFormat="1" applyFont="1"/>
    <xf numFmtId="0" fontId="3" fillId="0" borderId="0" xfId="0" applyFont="1" applyAlignment="1">
      <alignment horizontal="left"/>
    </xf>
    <xf numFmtId="0" fontId="3" fillId="0" borderId="6" xfId="0" applyFont="1" applyBorder="1"/>
    <xf numFmtId="165" fontId="3" fillId="0" borderId="7" xfId="0" applyNumberFormat="1" applyFont="1" applyBorder="1"/>
    <xf numFmtId="165" fontId="3" fillId="0" borderId="8" xfId="0" applyNumberFormat="1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EBF47A9-C7AB-421B-A4DB-05EF4C8E320E}">
  <header guid="{7EBF47A9-C7AB-421B-A4DB-05EF4C8E320E}" dateTime="2024-10-29T14:20:25" maxSheetId="2" userName="Leslie C Jellen" r:id="rId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0"/>
  <sheetViews>
    <sheetView tabSelected="1" topLeftCell="B1" workbookViewId="0">
      <selection activeCell="C5" sqref="C5"/>
    </sheetView>
  </sheetViews>
  <sheetFormatPr defaultRowHeight="12.75"/>
  <cols>
    <col min="1" max="1" width="9" style="4"/>
    <col min="2" max="2" width="42.625" style="4" bestFit="1" customWidth="1"/>
    <col min="3" max="3" width="29.875" style="4" bestFit="1" customWidth="1"/>
    <col min="4" max="4" width="15.125" style="4" bestFit="1" customWidth="1"/>
    <col min="5" max="5" width="14" style="4" customWidth="1"/>
    <col min="6" max="6" width="10.875" style="4" customWidth="1"/>
    <col min="7" max="7" width="16.375" style="4" customWidth="1"/>
    <col min="8" max="15" width="8.875" style="4" customWidth="1"/>
    <col min="16" max="16" width="11.75" style="4" bestFit="1" customWidth="1"/>
    <col min="17" max="16384" width="9" style="4"/>
  </cols>
  <sheetData>
    <row r="1" spans="2:15" ht="38.25">
      <c r="B1" s="3" t="s">
        <v>33</v>
      </c>
      <c r="C1" s="3" t="s">
        <v>11</v>
      </c>
      <c r="D1" s="3" t="s">
        <v>12</v>
      </c>
      <c r="E1" s="3" t="s">
        <v>31</v>
      </c>
      <c r="F1" s="2" t="s">
        <v>30</v>
      </c>
      <c r="G1" s="2" t="s">
        <v>60</v>
      </c>
      <c r="H1" s="3" t="s">
        <v>32</v>
      </c>
      <c r="I1" s="3" t="s">
        <v>61</v>
      </c>
    </row>
    <row r="2" spans="2:15">
      <c r="B2" s="2" t="s">
        <v>0</v>
      </c>
      <c r="C2" s="4" t="s">
        <v>13</v>
      </c>
      <c r="D2" s="4" t="s">
        <v>14</v>
      </c>
      <c r="E2" s="4">
        <f>3+153.042593085</f>
        <v>156.04259308499999</v>
      </c>
      <c r="F2" s="5">
        <v>7.807500000000001</v>
      </c>
      <c r="G2" s="4">
        <v>7.8075000000000006E-2</v>
      </c>
      <c r="H2" s="6">
        <f>F2/$E2*1000</f>
        <v>50.034415896607641</v>
      </c>
      <c r="I2" s="6">
        <f>G2/$E2*1000000</f>
        <v>500.34415896607641</v>
      </c>
      <c r="M2" s="1"/>
    </row>
    <row r="3" spans="2:15">
      <c r="B3" s="2" t="s">
        <v>1</v>
      </c>
      <c r="C3" s="4" t="s">
        <v>13</v>
      </c>
      <c r="D3" s="4" t="s">
        <v>15</v>
      </c>
      <c r="E3" s="4">
        <f>3+224.07970687</f>
        <v>227.07970687</v>
      </c>
      <c r="F3" s="5">
        <v>1.1399999999999999</v>
      </c>
      <c r="G3" s="4">
        <v>1.13596823E-2</v>
      </c>
      <c r="H3" s="6">
        <f t="shared" ref="H3:H12" si="0">F3/$E3*1000</f>
        <v>5.0202636585779734</v>
      </c>
      <c r="I3" s="6">
        <f t="shared" ref="I3:I12" si="1">G3/$E3*1000000</f>
        <v>50.025087915510049</v>
      </c>
      <c r="M3" s="1"/>
    </row>
    <row r="4" spans="2:15">
      <c r="B4" s="2" t="s">
        <v>2</v>
      </c>
      <c r="C4" s="4" t="s">
        <v>16</v>
      </c>
      <c r="D4" s="4" t="s">
        <v>17</v>
      </c>
      <c r="E4" s="4">
        <f>1+137.047678466</f>
        <v>138.04767846600001</v>
      </c>
      <c r="F4" s="5">
        <v>1.3813</v>
      </c>
      <c r="G4" s="4">
        <v>1.3813000000000001E-2</v>
      </c>
      <c r="H4" s="6">
        <f t="shared" si="0"/>
        <v>10.005963268264614</v>
      </c>
      <c r="I4" s="6">
        <f t="shared" si="1"/>
        <v>100.05963268264614</v>
      </c>
      <c r="M4" s="1"/>
    </row>
    <row r="5" spans="2:15">
      <c r="B5" s="2" t="s">
        <v>3</v>
      </c>
      <c r="C5" s="4" t="s">
        <v>18</v>
      </c>
      <c r="D5" s="4" t="s">
        <v>19</v>
      </c>
      <c r="E5" s="4">
        <f>5+189.042593095</f>
        <v>194.042593095</v>
      </c>
      <c r="F5" s="5">
        <v>0.77679999999999993</v>
      </c>
      <c r="G5" s="4">
        <v>7.7680000000000006E-3</v>
      </c>
      <c r="H5" s="6">
        <f t="shared" si="0"/>
        <v>4.00324479079545</v>
      </c>
      <c r="I5" s="6">
        <f t="shared" si="1"/>
        <v>40.032447907954506</v>
      </c>
      <c r="M5" s="1"/>
    </row>
    <row r="6" spans="2:15">
      <c r="B6" s="2" t="s">
        <v>4</v>
      </c>
      <c r="C6" s="4" t="s">
        <v>13</v>
      </c>
      <c r="D6" s="4" t="s">
        <v>20</v>
      </c>
      <c r="E6" s="4">
        <f>4+208.08479226</f>
        <v>212.08479226</v>
      </c>
      <c r="F6" s="5">
        <v>4.244822804</v>
      </c>
      <c r="G6" s="4">
        <v>4.2448228040000001E-2</v>
      </c>
      <c r="H6" s="6">
        <f t="shared" si="0"/>
        <v>20.014743908635214</v>
      </c>
      <c r="I6" s="6">
        <f t="shared" si="1"/>
        <v>200.14743908635214</v>
      </c>
      <c r="M6" s="1"/>
    </row>
    <row r="7" spans="2:15">
      <c r="B7" s="2" t="s">
        <v>5</v>
      </c>
      <c r="C7" s="4" t="s">
        <v>21</v>
      </c>
      <c r="D7" s="4" t="s">
        <v>22</v>
      </c>
      <c r="E7" s="4">
        <f>6+122.048012819</f>
        <v>128.04801281900001</v>
      </c>
      <c r="F7" s="5">
        <v>6.4040000000000014E-2</v>
      </c>
      <c r="G7" s="4">
        <v>6.4040000000000006E-4</v>
      </c>
      <c r="H7" s="6">
        <f t="shared" si="0"/>
        <v>0.50012490307461954</v>
      </c>
      <c r="I7" s="6">
        <f t="shared" si="1"/>
        <v>5.0012490307461945</v>
      </c>
      <c r="M7" s="2"/>
    </row>
    <row r="8" spans="2:15">
      <c r="B8" s="2" t="s">
        <v>6</v>
      </c>
      <c r="C8" s="4" t="s">
        <v>21</v>
      </c>
      <c r="D8" s="4" t="s">
        <v>23</v>
      </c>
      <c r="E8" s="4">
        <f>6+123.032028409</f>
        <v>129.03202840900002</v>
      </c>
      <c r="F8" s="5">
        <v>3.8720999999999997</v>
      </c>
      <c r="G8" s="4">
        <v>3.8720999999999992E-2</v>
      </c>
      <c r="H8" s="6">
        <f t="shared" si="0"/>
        <v>30.008828410620566</v>
      </c>
      <c r="I8" s="6">
        <f t="shared" si="1"/>
        <v>300.08828410620561</v>
      </c>
      <c r="M8" s="2"/>
    </row>
    <row r="9" spans="2:15">
      <c r="B9" s="2" t="s">
        <v>7</v>
      </c>
      <c r="C9" s="4" t="s">
        <v>24</v>
      </c>
      <c r="D9" s="4" t="s">
        <v>25</v>
      </c>
      <c r="E9" s="4">
        <f>4+123.032028409</f>
        <v>127.03202840900001</v>
      </c>
      <c r="F9" s="5">
        <v>0.50856000000000001</v>
      </c>
      <c r="G9" s="4">
        <v>5.0856E-3</v>
      </c>
      <c r="H9" s="6">
        <f t="shared" si="0"/>
        <v>4.0033998226227601</v>
      </c>
      <c r="I9" s="6">
        <f t="shared" si="1"/>
        <v>40.033998226227595</v>
      </c>
      <c r="M9" s="1"/>
    </row>
    <row r="10" spans="2:15">
      <c r="B10" s="2" t="s">
        <v>8</v>
      </c>
      <c r="C10" s="4" t="s">
        <v>13</v>
      </c>
      <c r="D10" s="4" t="s">
        <v>26</v>
      </c>
      <c r="E10" s="4">
        <f>3+167.021857653</f>
        <v>170.02185765300001</v>
      </c>
      <c r="F10" s="5">
        <v>5.9549000000000003</v>
      </c>
      <c r="G10" s="4">
        <v>5.9548999999999998E-2</v>
      </c>
      <c r="H10" s="6">
        <f t="shared" si="0"/>
        <v>35.024320297413986</v>
      </c>
      <c r="I10" s="6">
        <f t="shared" si="1"/>
        <v>350.24320297413988</v>
      </c>
      <c r="M10" s="1"/>
    </row>
    <row r="11" spans="2:15">
      <c r="B11" s="2" t="s">
        <v>9</v>
      </c>
      <c r="C11" s="4" t="s">
        <v>27</v>
      </c>
      <c r="D11" s="4" t="s">
        <v>28</v>
      </c>
      <c r="E11" s="4">
        <f>4+176.094963016</f>
        <v>180.09496301600001</v>
      </c>
      <c r="F11" s="5">
        <v>7.2</v>
      </c>
      <c r="G11" s="4">
        <v>7.1999999999999995E-2</v>
      </c>
      <c r="H11" s="6">
        <f t="shared" si="0"/>
        <v>39.978908234986768</v>
      </c>
      <c r="I11" s="6">
        <f t="shared" si="1"/>
        <v>399.78908234986767</v>
      </c>
      <c r="M11" s="2"/>
    </row>
    <row r="12" spans="2:15">
      <c r="B12" s="2" t="s">
        <v>10</v>
      </c>
      <c r="C12" s="4" t="s">
        <v>13</v>
      </c>
      <c r="D12" s="4" t="s">
        <v>29</v>
      </c>
      <c r="E12" s="4">
        <f>3+204.089877638</f>
        <v>207.08987763799999</v>
      </c>
      <c r="F12" s="5">
        <v>9.3257999999999992</v>
      </c>
      <c r="G12" s="4">
        <v>9.3258000000000008E-2</v>
      </c>
      <c r="H12" s="6">
        <f t="shared" si="0"/>
        <v>45.032621132268993</v>
      </c>
      <c r="I12" s="6">
        <f t="shared" si="1"/>
        <v>450.32621132269009</v>
      </c>
      <c r="M12" s="1"/>
    </row>
    <row r="15" spans="2:15" ht="13.5" thickBot="1"/>
    <row r="16" spans="2:15">
      <c r="H16" s="21" t="s">
        <v>71</v>
      </c>
      <c r="I16" s="22"/>
      <c r="J16" s="22"/>
      <c r="K16" s="22"/>
      <c r="L16" s="22"/>
      <c r="M16" s="22"/>
      <c r="N16" s="22"/>
      <c r="O16" s="23"/>
    </row>
    <row r="17" spans="2:16" ht="51" customHeight="1">
      <c r="B17" s="3" t="s">
        <v>45</v>
      </c>
      <c r="C17" s="3" t="s">
        <v>11</v>
      </c>
      <c r="D17" s="3" t="s">
        <v>12</v>
      </c>
      <c r="E17" s="3" t="s">
        <v>58</v>
      </c>
      <c r="F17" s="3" t="s">
        <v>72</v>
      </c>
      <c r="G17" s="3" t="s">
        <v>62</v>
      </c>
      <c r="H17" s="7" t="s">
        <v>70</v>
      </c>
      <c r="I17" s="8" t="s">
        <v>63</v>
      </c>
      <c r="J17" s="8" t="s">
        <v>64</v>
      </c>
      <c r="K17" s="8" t="s">
        <v>65</v>
      </c>
      <c r="L17" s="8" t="s">
        <v>66</v>
      </c>
      <c r="M17" s="8" t="s">
        <v>67</v>
      </c>
      <c r="N17" s="8" t="s">
        <v>68</v>
      </c>
      <c r="O17" s="9" t="s">
        <v>69</v>
      </c>
      <c r="P17" s="10"/>
    </row>
    <row r="18" spans="2:16">
      <c r="B18" s="11" t="s">
        <v>34</v>
      </c>
      <c r="C18" s="2" t="s">
        <v>46</v>
      </c>
      <c r="D18" s="1" t="s">
        <v>47</v>
      </c>
      <c r="E18" s="12">
        <v>153.04259308499999</v>
      </c>
      <c r="F18" s="4">
        <v>20</v>
      </c>
      <c r="G18" s="4">
        <v>2</v>
      </c>
      <c r="H18" s="13">
        <v>2000</v>
      </c>
      <c r="I18" s="14">
        <f>H18/2</f>
        <v>1000</v>
      </c>
      <c r="J18" s="14">
        <f t="shared" ref="J18:O18" si="2">I18/2</f>
        <v>500</v>
      </c>
      <c r="K18" s="14">
        <f t="shared" si="2"/>
        <v>250</v>
      </c>
      <c r="L18" s="14">
        <f t="shared" si="2"/>
        <v>125</v>
      </c>
      <c r="M18" s="14">
        <f t="shared" si="2"/>
        <v>62.5</v>
      </c>
      <c r="N18" s="14">
        <f t="shared" si="2"/>
        <v>31.25</v>
      </c>
      <c r="O18" s="15">
        <f t="shared" si="2"/>
        <v>15.625</v>
      </c>
      <c r="P18" s="16"/>
    </row>
    <row r="19" spans="2:16">
      <c r="B19" s="11" t="s">
        <v>35</v>
      </c>
      <c r="C19" s="2" t="s">
        <v>46</v>
      </c>
      <c r="D19" s="1" t="s">
        <v>48</v>
      </c>
      <c r="E19" s="12">
        <v>224.07970687</v>
      </c>
      <c r="F19" s="4">
        <v>6.0000000000000009</v>
      </c>
      <c r="G19" s="4">
        <v>0.60000000000000009</v>
      </c>
      <c r="H19" s="13">
        <v>600.00000000000011</v>
      </c>
      <c r="I19" s="14">
        <f t="shared" ref="I19:O28" si="3">H19/2</f>
        <v>300.00000000000006</v>
      </c>
      <c r="J19" s="14">
        <f t="shared" si="3"/>
        <v>150.00000000000003</v>
      </c>
      <c r="K19" s="14">
        <f t="shared" si="3"/>
        <v>75.000000000000014</v>
      </c>
      <c r="L19" s="14">
        <f t="shared" si="3"/>
        <v>37.500000000000007</v>
      </c>
      <c r="M19" s="14">
        <f t="shared" si="3"/>
        <v>18.750000000000004</v>
      </c>
      <c r="N19" s="14">
        <f t="shared" si="3"/>
        <v>9.3750000000000018</v>
      </c>
      <c r="O19" s="15">
        <f t="shared" si="3"/>
        <v>4.6875000000000009</v>
      </c>
      <c r="P19" s="16"/>
    </row>
    <row r="20" spans="2:16">
      <c r="B20" s="11" t="s">
        <v>36</v>
      </c>
      <c r="C20" s="4" t="s">
        <v>49</v>
      </c>
      <c r="D20" s="17">
        <v>18708</v>
      </c>
      <c r="E20" s="12">
        <v>137.04767846600001</v>
      </c>
      <c r="F20" s="4">
        <v>5</v>
      </c>
      <c r="G20" s="4">
        <v>0.5</v>
      </c>
      <c r="H20" s="13">
        <v>500</v>
      </c>
      <c r="I20" s="14">
        <f t="shared" si="3"/>
        <v>250</v>
      </c>
      <c r="J20" s="14">
        <f t="shared" si="3"/>
        <v>125</v>
      </c>
      <c r="K20" s="14">
        <f t="shared" si="3"/>
        <v>62.5</v>
      </c>
      <c r="L20" s="14">
        <f t="shared" si="3"/>
        <v>31.25</v>
      </c>
      <c r="M20" s="14">
        <f t="shared" si="3"/>
        <v>15.625</v>
      </c>
      <c r="N20" s="14">
        <f t="shared" si="3"/>
        <v>7.8125</v>
      </c>
      <c r="O20" s="15">
        <f t="shared" si="3"/>
        <v>3.90625</v>
      </c>
      <c r="P20" s="16"/>
    </row>
    <row r="21" spans="2:16">
      <c r="B21" s="11" t="s">
        <v>37</v>
      </c>
      <c r="C21" s="2" t="s">
        <v>46</v>
      </c>
      <c r="D21" s="1" t="s">
        <v>50</v>
      </c>
      <c r="E21" s="12">
        <v>189.042593095</v>
      </c>
      <c r="F21" s="4">
        <v>3.2500000000000004</v>
      </c>
      <c r="G21" s="4">
        <v>0.32500000000000007</v>
      </c>
      <c r="H21" s="13">
        <v>325.00000000000006</v>
      </c>
      <c r="I21" s="14">
        <f t="shared" si="3"/>
        <v>162.50000000000003</v>
      </c>
      <c r="J21" s="14">
        <f t="shared" si="3"/>
        <v>81.250000000000014</v>
      </c>
      <c r="K21" s="14">
        <f t="shared" si="3"/>
        <v>40.625000000000007</v>
      </c>
      <c r="L21" s="14">
        <f t="shared" si="3"/>
        <v>20.312500000000004</v>
      </c>
      <c r="M21" s="14">
        <f t="shared" si="3"/>
        <v>10.156250000000002</v>
      </c>
      <c r="N21" s="14">
        <f t="shared" si="3"/>
        <v>5.0781250000000009</v>
      </c>
      <c r="O21" s="15">
        <f t="shared" si="3"/>
        <v>2.5390625000000004</v>
      </c>
      <c r="P21" s="16"/>
    </row>
    <row r="22" spans="2:16">
      <c r="B22" s="11" t="s">
        <v>38</v>
      </c>
      <c r="C22" s="2" t="s">
        <v>46</v>
      </c>
      <c r="D22" s="1" t="s">
        <v>51</v>
      </c>
      <c r="E22" s="12">
        <v>208.08479226</v>
      </c>
      <c r="F22" s="4">
        <v>90</v>
      </c>
      <c r="G22" s="4">
        <v>9</v>
      </c>
      <c r="H22" s="13">
        <v>9000</v>
      </c>
      <c r="I22" s="14">
        <f t="shared" si="3"/>
        <v>4500</v>
      </c>
      <c r="J22" s="14">
        <f t="shared" si="3"/>
        <v>2250</v>
      </c>
      <c r="K22" s="14">
        <f t="shared" si="3"/>
        <v>1125</v>
      </c>
      <c r="L22" s="14">
        <f t="shared" si="3"/>
        <v>562.5</v>
      </c>
      <c r="M22" s="14">
        <f t="shared" si="3"/>
        <v>281.25</v>
      </c>
      <c r="N22" s="14">
        <f t="shared" si="3"/>
        <v>140.625</v>
      </c>
      <c r="O22" s="15">
        <f t="shared" si="3"/>
        <v>70.3125</v>
      </c>
      <c r="P22" s="16"/>
    </row>
    <row r="23" spans="2:16">
      <c r="B23" s="11" t="s">
        <v>39</v>
      </c>
      <c r="C23" s="2" t="s">
        <v>46</v>
      </c>
      <c r="D23" s="1" t="s">
        <v>52</v>
      </c>
      <c r="E23" s="12">
        <v>122.04801281899999</v>
      </c>
      <c r="F23" s="4">
        <v>20</v>
      </c>
      <c r="G23" s="4">
        <v>2</v>
      </c>
      <c r="H23" s="13">
        <v>2000</v>
      </c>
      <c r="I23" s="14">
        <f t="shared" si="3"/>
        <v>1000</v>
      </c>
      <c r="J23" s="14">
        <f t="shared" si="3"/>
        <v>500</v>
      </c>
      <c r="K23" s="14">
        <f t="shared" si="3"/>
        <v>250</v>
      </c>
      <c r="L23" s="14">
        <f t="shared" si="3"/>
        <v>125</v>
      </c>
      <c r="M23" s="14">
        <f t="shared" si="3"/>
        <v>62.5</v>
      </c>
      <c r="N23" s="14">
        <f t="shared" si="3"/>
        <v>31.25</v>
      </c>
      <c r="O23" s="15">
        <f t="shared" si="3"/>
        <v>15.625</v>
      </c>
      <c r="P23" s="16"/>
    </row>
    <row r="24" spans="2:16">
      <c r="B24" s="11" t="s">
        <v>40</v>
      </c>
      <c r="C24" s="2" t="s">
        <v>46</v>
      </c>
      <c r="D24" s="1" t="s">
        <v>53</v>
      </c>
      <c r="E24" s="12">
        <v>123.03202840900001</v>
      </c>
      <c r="F24" s="4">
        <v>0.39999999999999991</v>
      </c>
      <c r="G24" s="4">
        <v>3.9999999999999994E-2</v>
      </c>
      <c r="H24" s="13">
        <v>39.999999999999993</v>
      </c>
      <c r="I24" s="14">
        <f t="shared" si="3"/>
        <v>19.999999999999996</v>
      </c>
      <c r="J24" s="14">
        <f t="shared" si="3"/>
        <v>9.9999999999999982</v>
      </c>
      <c r="K24" s="14">
        <f t="shared" si="3"/>
        <v>4.9999999999999991</v>
      </c>
      <c r="L24" s="14">
        <f t="shared" si="3"/>
        <v>2.4999999999999996</v>
      </c>
      <c r="M24" s="14">
        <f t="shared" si="3"/>
        <v>1.2499999999999998</v>
      </c>
      <c r="N24" s="14">
        <f t="shared" si="3"/>
        <v>0.62499999999999989</v>
      </c>
      <c r="O24" s="15">
        <f t="shared" si="3"/>
        <v>0.31249999999999994</v>
      </c>
      <c r="P24" s="16"/>
    </row>
    <row r="25" spans="2:16">
      <c r="B25" s="11" t="s">
        <v>41</v>
      </c>
      <c r="C25" s="2" t="s">
        <v>46</v>
      </c>
      <c r="D25" s="1" t="s">
        <v>54</v>
      </c>
      <c r="E25" s="12">
        <v>123.03202840900001</v>
      </c>
      <c r="F25" s="4">
        <v>3.25</v>
      </c>
      <c r="G25" s="4">
        <v>0.32500000000000001</v>
      </c>
      <c r="H25" s="13">
        <v>325</v>
      </c>
      <c r="I25" s="14">
        <f t="shared" si="3"/>
        <v>162.5</v>
      </c>
      <c r="J25" s="14">
        <f t="shared" si="3"/>
        <v>81.25</v>
      </c>
      <c r="K25" s="14">
        <f t="shared" si="3"/>
        <v>40.625</v>
      </c>
      <c r="L25" s="14">
        <f t="shared" si="3"/>
        <v>20.3125</v>
      </c>
      <c r="M25" s="14">
        <f t="shared" si="3"/>
        <v>10.15625</v>
      </c>
      <c r="N25" s="14">
        <f t="shared" si="3"/>
        <v>5.078125</v>
      </c>
      <c r="O25" s="15">
        <f t="shared" si="3"/>
        <v>2.5390625</v>
      </c>
      <c r="P25" s="16"/>
    </row>
    <row r="26" spans="2:16">
      <c r="B26" s="11" t="s">
        <v>42</v>
      </c>
      <c r="C26" s="2" t="s">
        <v>46</v>
      </c>
      <c r="D26" s="1" t="s">
        <v>55</v>
      </c>
      <c r="E26" s="12">
        <v>167.02185765300001</v>
      </c>
      <c r="F26" s="4">
        <v>42.5</v>
      </c>
      <c r="G26" s="4">
        <v>4.25</v>
      </c>
      <c r="H26" s="13">
        <v>4250</v>
      </c>
      <c r="I26" s="14">
        <f t="shared" si="3"/>
        <v>2125</v>
      </c>
      <c r="J26" s="14">
        <f t="shared" si="3"/>
        <v>1062.5</v>
      </c>
      <c r="K26" s="14">
        <f t="shared" si="3"/>
        <v>531.25</v>
      </c>
      <c r="L26" s="14">
        <f t="shared" si="3"/>
        <v>265.625</v>
      </c>
      <c r="M26" s="14">
        <f t="shared" si="3"/>
        <v>132.8125</v>
      </c>
      <c r="N26" s="14">
        <f t="shared" si="3"/>
        <v>66.40625</v>
      </c>
      <c r="O26" s="15">
        <f t="shared" si="3"/>
        <v>33.203125</v>
      </c>
      <c r="P26" s="16"/>
    </row>
    <row r="27" spans="2:16">
      <c r="B27" s="11" t="s">
        <v>43</v>
      </c>
      <c r="C27" s="2" t="s">
        <v>46</v>
      </c>
      <c r="D27" s="1" t="s">
        <v>56</v>
      </c>
      <c r="E27" s="12">
        <v>176.09496301600001</v>
      </c>
      <c r="F27" s="4">
        <v>29.999999999999993</v>
      </c>
      <c r="G27" s="4">
        <v>2.9999999999999991</v>
      </c>
      <c r="H27" s="13">
        <v>2999.9999999999991</v>
      </c>
      <c r="I27" s="14">
        <f t="shared" si="3"/>
        <v>1499.9999999999995</v>
      </c>
      <c r="J27" s="14">
        <f t="shared" si="3"/>
        <v>749.99999999999977</v>
      </c>
      <c r="K27" s="14">
        <f t="shared" si="3"/>
        <v>374.99999999999989</v>
      </c>
      <c r="L27" s="14">
        <f t="shared" si="3"/>
        <v>187.49999999999994</v>
      </c>
      <c r="M27" s="14">
        <f t="shared" si="3"/>
        <v>93.749999999999972</v>
      </c>
      <c r="N27" s="14">
        <f t="shared" si="3"/>
        <v>46.874999999999986</v>
      </c>
      <c r="O27" s="15">
        <f t="shared" si="3"/>
        <v>23.437499999999993</v>
      </c>
      <c r="P27" s="16"/>
    </row>
    <row r="28" spans="2:16" ht="13.5" thickBot="1">
      <c r="B28" s="11" t="s">
        <v>44</v>
      </c>
      <c r="C28" s="2" t="s">
        <v>46</v>
      </c>
      <c r="D28" s="1" t="s">
        <v>57</v>
      </c>
      <c r="E28" s="12">
        <v>204.08987763799999</v>
      </c>
      <c r="F28" s="4">
        <v>1500</v>
      </c>
      <c r="G28" s="4">
        <v>150</v>
      </c>
      <c r="H28" s="18">
        <v>150000</v>
      </c>
      <c r="I28" s="19">
        <f t="shared" si="3"/>
        <v>75000</v>
      </c>
      <c r="J28" s="19">
        <f t="shared" si="3"/>
        <v>37500</v>
      </c>
      <c r="K28" s="19">
        <f t="shared" si="3"/>
        <v>18750</v>
      </c>
      <c r="L28" s="19">
        <f t="shared" si="3"/>
        <v>9375</v>
      </c>
      <c r="M28" s="19">
        <f t="shared" si="3"/>
        <v>4687.5</v>
      </c>
      <c r="N28" s="19">
        <f t="shared" si="3"/>
        <v>2343.75</v>
      </c>
      <c r="O28" s="20">
        <f t="shared" si="3"/>
        <v>1171.875</v>
      </c>
      <c r="P28" s="16"/>
    </row>
    <row r="30" spans="2:16">
      <c r="F30" s="4" t="s">
        <v>59</v>
      </c>
    </row>
  </sheetData>
  <customSheetViews>
    <customSheetView guid="{D0C0261E-C0BF-4DAB-A4DE-4FE82DE8B67A}" topLeftCell="B1">
      <selection activeCell="C5" sqref="C5"/>
      <pageMargins left="0.7" right="0.7" top="0.75" bottom="0.75" header="0.3" footer="0.3"/>
      <pageSetup orientation="portrait" r:id="rId1"/>
    </customSheetView>
  </customSheetViews>
  <mergeCells count="1">
    <mergeCell ref="H16:O16"/>
  </mergeCells>
  <phoneticPr fontId="2" type="noConversion"/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Isaguirre</dc:creator>
  <cp:lastModifiedBy>Leslie C Jellen</cp:lastModifiedBy>
  <dcterms:created xsi:type="dcterms:W3CDTF">2024-10-10T18:56:41Z</dcterms:created>
  <dcterms:modified xsi:type="dcterms:W3CDTF">2024-10-29T18:20:28Z</dcterms:modified>
</cp:coreProperties>
</file>