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/>
  <mc:AlternateContent xmlns:mc="http://schemas.openxmlformats.org/markup-compatibility/2006">
    <mc:Choice Requires="x15">
      <x15ac:absPath xmlns:x15ac="http://schemas.microsoft.com/office/spreadsheetml/2010/11/ac" url="/Users/charlottemaddinson/Desktop/"/>
    </mc:Choice>
  </mc:AlternateContent>
  <xr:revisionPtr revIDLastSave="0" documentId="8_{2C49A916-DE64-7243-A464-5115083D3F18}" xr6:coauthVersionLast="47" xr6:coauthVersionMax="47" xr10:uidLastSave="{00000000-0000-0000-0000-000000000000}"/>
  <bookViews>
    <workbookView xWindow="480" yWindow="500" windowWidth="28320" windowHeight="16760" activeTab="1" xr2:uid="{0D52D76C-F1ED-1344-8C7C-791B8657EE57}"/>
  </bookViews>
  <sheets>
    <sheet name="README" sheetId="1" r:id="rId1"/>
    <sheet name="1. Net Zero Strategy" sheetId="5" r:id="rId2"/>
    <sheet name="2. Baseline " sheetId="2" r:id="rId3"/>
    <sheet name="3a. Trajectories- Recipe" sheetId="9" r:id="rId4"/>
    <sheet name="3b. Trajectories- LC-IMPACT" sheetId="3" r:id="rId5"/>
    <sheet name="4a.  Savings and Impacts" sheetId="6" r:id="rId6"/>
    <sheet name="4b. Impacts- detailed" sheetId="10" r:id="rId7"/>
    <sheet name="5. Cost-effective" sheetId="7" r:id="rId8"/>
    <sheet name="6. References" sheetId="8" r:id="rId9"/>
  </sheets>
  <definedNames>
    <definedName name="_xlnm._FilterDatabase" localSheetId="2" hidden="1">'2. Baseline '!$A$49:$Q$81</definedName>
    <definedName name="_xlnm._FilterDatabase" localSheetId="6" hidden="1">'4b. Impacts- detailed'!$A$3:$AJ$211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" i="3" l="1"/>
  <c r="G64" i="3" s="1"/>
  <c r="G65" i="3" s="1"/>
  <c r="G66" i="3" s="1"/>
  <c r="G67" i="3" s="1"/>
  <c r="G68" i="3" s="1"/>
  <c r="G69" i="3" s="1"/>
  <c r="G70" i="3" s="1"/>
  <c r="G71" i="3" s="1"/>
  <c r="G72" i="3" s="1"/>
  <c r="G73" i="3" s="1"/>
  <c r="G74" i="3" s="1"/>
  <c r="G75" i="3" s="1"/>
  <c r="F76" i="3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G60" i="7"/>
  <c r="F73" i="7"/>
  <c r="F60" i="7"/>
  <c r="G77" i="9"/>
  <c r="G65" i="9" s="1"/>
  <c r="F77" i="9"/>
  <c r="F65" i="9" s="1"/>
  <c r="CG4" i="9"/>
  <c r="CE4" i="7" s="1"/>
  <c r="E76" i="3"/>
  <c r="E77" i="9"/>
  <c r="D64" i="9"/>
  <c r="E64" i="9"/>
  <c r="E60" i="7" s="1"/>
  <c r="M43" i="2"/>
  <c r="E77" i="3"/>
  <c r="CH5" i="9"/>
  <c r="CF5" i="7" s="1"/>
  <c r="CH4" i="9"/>
  <c r="CF4" i="7" s="1"/>
  <c r="M83" i="2"/>
  <c r="M82" i="2"/>
  <c r="M84" i="2"/>
  <c r="G66" i="9" l="1"/>
  <c r="G61" i="7"/>
  <c r="F66" i="9"/>
  <c r="F61" i="7"/>
  <c r="E65" i="9"/>
  <c r="E73" i="7"/>
  <c r="G73" i="7"/>
  <c r="D78" i="9"/>
  <c r="M45" i="2"/>
  <c r="O45" i="2"/>
  <c r="E78" i="9"/>
  <c r="E63" i="3"/>
  <c r="CG6" i="9"/>
  <c r="CE6" i="7" s="1"/>
  <c r="E66" i="9" l="1"/>
  <c r="E62" i="7" s="1"/>
  <c r="E61" i="7"/>
  <c r="F67" i="9"/>
  <c r="F62" i="7"/>
  <c r="G67" i="9"/>
  <c r="G62" i="7"/>
  <c r="E64" i="3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G68" i="9" l="1"/>
  <c r="G63" i="7"/>
  <c r="F68" i="9"/>
  <c r="F63" i="7"/>
  <c r="I65" i="2"/>
  <c r="I63" i="2"/>
  <c r="I56" i="2"/>
  <c r="B69" i="2"/>
  <c r="B50" i="2"/>
  <c r="C123" i="2"/>
  <c r="F69" i="9" l="1"/>
  <c r="F64" i="7"/>
  <c r="G69" i="9"/>
  <c r="G64" i="7"/>
  <c r="G56" i="2"/>
  <c r="G65" i="2"/>
  <c r="I5" i="2"/>
  <c r="M5" i="2" s="1"/>
  <c r="I6" i="2"/>
  <c r="M6" i="2" s="1"/>
  <c r="I7" i="2"/>
  <c r="M7" i="2" s="1"/>
  <c r="I8" i="2"/>
  <c r="M8" i="2" s="1"/>
  <c r="I9" i="2"/>
  <c r="M9" i="2" s="1"/>
  <c r="I10" i="2"/>
  <c r="M10" i="2" s="1"/>
  <c r="I11" i="2"/>
  <c r="M11" i="2" s="1"/>
  <c r="I12" i="2"/>
  <c r="M12" i="2" s="1"/>
  <c r="I13" i="2"/>
  <c r="M13" i="2" s="1"/>
  <c r="I15" i="2"/>
  <c r="M15" i="2" s="1"/>
  <c r="I16" i="2"/>
  <c r="M16" i="2" s="1"/>
  <c r="I17" i="2"/>
  <c r="M17" i="2" s="1"/>
  <c r="I18" i="2"/>
  <c r="M18" i="2" s="1"/>
  <c r="I19" i="2"/>
  <c r="M19" i="2" s="1"/>
  <c r="I20" i="2"/>
  <c r="M20" i="2" s="1"/>
  <c r="I21" i="2"/>
  <c r="M21" i="2" s="1"/>
  <c r="I22" i="2"/>
  <c r="M22" i="2" s="1"/>
  <c r="I23" i="2"/>
  <c r="M23" i="2" s="1"/>
  <c r="I24" i="2"/>
  <c r="M24" i="2" s="1"/>
  <c r="I25" i="2"/>
  <c r="M25" i="2" s="1"/>
  <c r="I27" i="2"/>
  <c r="M27" i="2" s="1"/>
  <c r="I28" i="2"/>
  <c r="M28" i="2" s="1"/>
  <c r="I30" i="2"/>
  <c r="M30" i="2" s="1"/>
  <c r="I31" i="2"/>
  <c r="M31" i="2" s="1"/>
  <c r="I32" i="2"/>
  <c r="M32" i="2" s="1"/>
  <c r="I33" i="2"/>
  <c r="M33" i="2" s="1"/>
  <c r="I34" i="2"/>
  <c r="M34" i="2" s="1"/>
  <c r="I35" i="2"/>
  <c r="M35" i="2" s="1"/>
  <c r="I37" i="2"/>
  <c r="M37" i="2" s="1"/>
  <c r="I38" i="2"/>
  <c r="M38" i="2" s="1"/>
  <c r="I39" i="2"/>
  <c r="M39" i="2" s="1"/>
  <c r="I40" i="2"/>
  <c r="M40" i="2" s="1"/>
  <c r="B36" i="2"/>
  <c r="B4" i="2"/>
  <c r="I4" i="2" s="1"/>
  <c r="G70" i="9" l="1"/>
  <c r="G65" i="7"/>
  <c r="F70" i="9"/>
  <c r="F65" i="7"/>
  <c r="I36" i="2"/>
  <c r="M36" i="2" s="1"/>
  <c r="AN6" i="7"/>
  <c r="AR6" i="7"/>
  <c r="AW6" i="7"/>
  <c r="BA6" i="7"/>
  <c r="BG6" i="7"/>
  <c r="BK6" i="7"/>
  <c r="AN4" i="7"/>
  <c r="AR4" i="7"/>
  <c r="AU4" i="7" s="1"/>
  <c r="BP4" i="7" s="1"/>
  <c r="AW4" i="7"/>
  <c r="BA4" i="7"/>
  <c r="BE4" i="7" s="1"/>
  <c r="BG4" i="7"/>
  <c r="BK4" i="7"/>
  <c r="BO4" i="7" s="1"/>
  <c r="AR4" i="9"/>
  <c r="AS4" i="9" s="1"/>
  <c r="AW4" i="9"/>
  <c r="BR4" i="9" s="1"/>
  <c r="AY4" i="9"/>
  <c r="BB4" i="9"/>
  <c r="BC4" i="9" s="1"/>
  <c r="BG4" i="9"/>
  <c r="BU4" i="9" s="1"/>
  <c r="BL4" i="9"/>
  <c r="BM4" i="9" s="1"/>
  <c r="BQ4" i="9"/>
  <c r="BX4" i="9" s="1"/>
  <c r="R183" i="10"/>
  <c r="R184" i="10"/>
  <c r="R185" i="10"/>
  <c r="R186" i="10"/>
  <c r="R187" i="10"/>
  <c r="R188" i="10"/>
  <c r="R182" i="10"/>
  <c r="R168" i="10"/>
  <c r="R176" i="10"/>
  <c r="R177" i="10"/>
  <c r="R178" i="10"/>
  <c r="R179" i="10"/>
  <c r="R180" i="10"/>
  <c r="R181" i="10"/>
  <c r="R175" i="10"/>
  <c r="R169" i="10"/>
  <c r="R170" i="10"/>
  <c r="R171" i="10"/>
  <c r="R172" i="10"/>
  <c r="R173" i="10"/>
  <c r="R174" i="10"/>
  <c r="R139" i="10"/>
  <c r="R140" i="10"/>
  <c r="R141" i="10"/>
  <c r="R142" i="10"/>
  <c r="R138" i="10"/>
  <c r="R125" i="10"/>
  <c r="R126" i="10"/>
  <c r="R127" i="10"/>
  <c r="R128" i="10"/>
  <c r="R129" i="10"/>
  <c r="R130" i="10"/>
  <c r="R131" i="10"/>
  <c r="R124" i="10"/>
  <c r="R118" i="10"/>
  <c r="R119" i="10"/>
  <c r="R120" i="10"/>
  <c r="R121" i="10"/>
  <c r="R122" i="10"/>
  <c r="R123" i="10"/>
  <c r="R11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R115" i="10"/>
  <c r="R116" i="10"/>
  <c r="R77" i="10"/>
  <c r="R48" i="10"/>
  <c r="R49" i="10"/>
  <c r="R50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47" i="10"/>
  <c r="R51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12" i="10"/>
  <c r="K5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3" i="10"/>
  <c r="K184" i="10"/>
  <c r="K185" i="10"/>
  <c r="K186" i="10"/>
  <c r="K187" i="10"/>
  <c r="K188" i="10"/>
  <c r="K189" i="10"/>
  <c r="K190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4" i="10"/>
  <c r="F71" i="9" l="1"/>
  <c r="F66" i="7"/>
  <c r="G71" i="9"/>
  <c r="G66" i="7"/>
  <c r="G122" i="2"/>
  <c r="I26" i="2" s="1"/>
  <c r="M26" i="2" s="1"/>
  <c r="M44" i="2" s="1"/>
  <c r="G123" i="2"/>
  <c r="I29" i="2" s="1"/>
  <c r="M29" i="2" s="1"/>
  <c r="G121" i="2"/>
  <c r="I14" i="2" s="1"/>
  <c r="K99" i="2"/>
  <c r="J99" i="2"/>
  <c r="I99" i="2"/>
  <c r="H99" i="2"/>
  <c r="G99" i="2"/>
  <c r="E99" i="2" a="1"/>
  <c r="E99" i="2" s="1"/>
  <c r="B99" i="2"/>
  <c r="F98" i="2"/>
  <c r="D98" i="2"/>
  <c r="C98" i="2"/>
  <c r="F97" i="2"/>
  <c r="D97" i="2"/>
  <c r="C97" i="2"/>
  <c r="F96" i="2"/>
  <c r="D96" i="2"/>
  <c r="C96" i="2"/>
  <c r="F95" i="2"/>
  <c r="D95" i="2"/>
  <c r="C95" i="2"/>
  <c r="F94" i="2"/>
  <c r="D94" i="2"/>
  <c r="C94" i="2"/>
  <c r="F93" i="2"/>
  <c r="D93" i="2"/>
  <c r="C93" i="2"/>
  <c r="D91" i="2"/>
  <c r="H107" i="2"/>
  <c r="H108" i="2"/>
  <c r="H109" i="2"/>
  <c r="H110" i="2"/>
  <c r="H106" i="2"/>
  <c r="E107" i="2"/>
  <c r="E108" i="2"/>
  <c r="E109" i="2"/>
  <c r="E110" i="2"/>
  <c r="E106" i="2"/>
  <c r="G72" i="9" l="1"/>
  <c r="G67" i="7"/>
  <c r="F72" i="9"/>
  <c r="F67" i="7"/>
  <c r="M14" i="2"/>
  <c r="F99" i="2"/>
  <c r="C121" i="2" s="1"/>
  <c r="D100" i="2" a="1"/>
  <c r="D100" i="2" s="1"/>
  <c r="K100" i="2"/>
  <c r="D99" i="2" a="1"/>
  <c r="D99" i="2" s="1"/>
  <c r="E100" i="2"/>
  <c r="G100" i="2"/>
  <c r="F100" i="2"/>
  <c r="I100" i="2"/>
  <c r="J100" i="2"/>
  <c r="H100" i="2"/>
  <c r="C100" i="2"/>
  <c r="F73" i="9" l="1"/>
  <c r="F68" i="7"/>
  <c r="G73" i="9"/>
  <c r="G68" i="7"/>
  <c r="CH48" i="9"/>
  <c r="CF48" i="7" s="1"/>
  <c r="E67" i="9"/>
  <c r="C122" i="2"/>
  <c r="G63" i="2"/>
  <c r="E68" i="9" l="1"/>
  <c r="E63" i="7"/>
  <c r="G74" i="9"/>
  <c r="G69" i="7"/>
  <c r="F74" i="9"/>
  <c r="F69" i="7"/>
  <c r="CH45" i="9"/>
  <c r="CF45" i="7" s="1"/>
  <c r="D95" i="6"/>
  <c r="D94" i="6"/>
  <c r="D93" i="6"/>
  <c r="G75" i="9" l="1"/>
  <c r="G70" i="7"/>
  <c r="F75" i="9"/>
  <c r="F70" i="7"/>
  <c r="E69" i="9"/>
  <c r="E64" i="7"/>
  <c r="CH37" i="9"/>
  <c r="CF37" i="7" s="1"/>
  <c r="CH38" i="9"/>
  <c r="CF38" i="7" s="1"/>
  <c r="CH39" i="9"/>
  <c r="CF39" i="7" s="1"/>
  <c r="CH36" i="9"/>
  <c r="CF36" i="7" s="1"/>
  <c r="CH32" i="9"/>
  <c r="CF32" i="7" s="1"/>
  <c r="CH33" i="9"/>
  <c r="CF33" i="7" s="1"/>
  <c r="CH34" i="9"/>
  <c r="CF34" i="7" s="1"/>
  <c r="CH35" i="9"/>
  <c r="CF35" i="7" s="1"/>
  <c r="CH44" i="9"/>
  <c r="CF44" i="7" s="1"/>
  <c r="CH43" i="9"/>
  <c r="CF43" i="7" s="1"/>
  <c r="CH40" i="9"/>
  <c r="CF40" i="7" s="1"/>
  <c r="CH41" i="9"/>
  <c r="CF41" i="7" s="1"/>
  <c r="CH42" i="9"/>
  <c r="CF42" i="7" s="1"/>
  <c r="CH14" i="9"/>
  <c r="CF14" i="7" s="1"/>
  <c r="CH15" i="9"/>
  <c r="CF15" i="7" s="1"/>
  <c r="CH16" i="9"/>
  <c r="CF16" i="7" s="1"/>
  <c r="CH12" i="9"/>
  <c r="CF12" i="7" s="1"/>
  <c r="CH13" i="9"/>
  <c r="CF13" i="7" s="1"/>
  <c r="CH17" i="9"/>
  <c r="CF17" i="7" s="1"/>
  <c r="CH18" i="9"/>
  <c r="CF18" i="7" s="1"/>
  <c r="CH19" i="9"/>
  <c r="CF19" i="7" s="1"/>
  <c r="CH20" i="9"/>
  <c r="CF20" i="7" s="1"/>
  <c r="CH21" i="9"/>
  <c r="CF21" i="7" s="1"/>
  <c r="CH7" i="9"/>
  <c r="CF7" i="7" s="1"/>
  <c r="CH6" i="9"/>
  <c r="CF6" i="7" s="1"/>
  <c r="CH8" i="9"/>
  <c r="CF8" i="7" s="1"/>
  <c r="CH28" i="9"/>
  <c r="CF28" i="7" s="1"/>
  <c r="CH29" i="9"/>
  <c r="CF29" i="7" s="1"/>
  <c r="CH30" i="9"/>
  <c r="CF30" i="7" s="1"/>
  <c r="CH31" i="9"/>
  <c r="CF31" i="7" s="1"/>
  <c r="CH27" i="9"/>
  <c r="CF27" i="7" s="1"/>
  <c r="CH9" i="9"/>
  <c r="CF9" i="7" s="1"/>
  <c r="CH11" i="9"/>
  <c r="CF11" i="7" s="1"/>
  <c r="CH10" i="9"/>
  <c r="CF10" i="7" s="1"/>
  <c r="CH24" i="9"/>
  <c r="CF24" i="7" s="1"/>
  <c r="CH25" i="9"/>
  <c r="CF25" i="7" s="1"/>
  <c r="CH23" i="9"/>
  <c r="CF23" i="7" s="1"/>
  <c r="CH26" i="9"/>
  <c r="CF26" i="7" s="1"/>
  <c r="CH22" i="9"/>
  <c r="CF22" i="7" s="1"/>
  <c r="M211" i="10"/>
  <c r="P208" i="10"/>
  <c r="M208" i="10"/>
  <c r="P207" i="10"/>
  <c r="M207" i="10"/>
  <c r="T202" i="10"/>
  <c r="T201" i="10"/>
  <c r="T200" i="10"/>
  <c r="T199" i="10"/>
  <c r="T198" i="10"/>
  <c r="T197" i="10"/>
  <c r="T196" i="10"/>
  <c r="T195" i="10"/>
  <c r="V195" i="10"/>
  <c r="P192" i="10"/>
  <c r="M192" i="10"/>
  <c r="V192" i="10"/>
  <c r="P191" i="10"/>
  <c r="T191" i="10"/>
  <c r="M191" i="10"/>
  <c r="V191" i="10"/>
  <c r="M190" i="10"/>
  <c r="M189" i="10"/>
  <c r="P188" i="10"/>
  <c r="M188" i="10"/>
  <c r="G188" i="10"/>
  <c r="T187" i="10"/>
  <c r="P187" i="10"/>
  <c r="M187" i="10"/>
  <c r="T186" i="10"/>
  <c r="P186" i="10"/>
  <c r="M186" i="10"/>
  <c r="G186" i="10"/>
  <c r="P185" i="10"/>
  <c r="M185" i="10"/>
  <c r="G185" i="10"/>
  <c r="T184" i="10"/>
  <c r="P184" i="10"/>
  <c r="M184" i="10"/>
  <c r="P183" i="10"/>
  <c r="M183" i="10"/>
  <c r="G183" i="10"/>
  <c r="P182" i="10"/>
  <c r="M182" i="10"/>
  <c r="G182" i="10"/>
  <c r="P181" i="10"/>
  <c r="M181" i="10"/>
  <c r="G181" i="10"/>
  <c r="T180" i="10"/>
  <c r="P180" i="10"/>
  <c r="M180" i="10"/>
  <c r="T179" i="10"/>
  <c r="P179" i="10"/>
  <c r="M179" i="10"/>
  <c r="G179" i="10"/>
  <c r="T178" i="10"/>
  <c r="P178" i="10"/>
  <c r="M178" i="10"/>
  <c r="G178" i="10"/>
  <c r="T177" i="10"/>
  <c r="P177" i="10"/>
  <c r="M177" i="10"/>
  <c r="P176" i="10"/>
  <c r="M176" i="10"/>
  <c r="G176" i="10"/>
  <c r="P175" i="10"/>
  <c r="M175" i="10"/>
  <c r="G175" i="10"/>
  <c r="T174" i="10"/>
  <c r="P174" i="10"/>
  <c r="M174" i="10"/>
  <c r="G174" i="10"/>
  <c r="T173" i="10"/>
  <c r="P173" i="10"/>
  <c r="M173" i="10"/>
  <c r="T172" i="10"/>
  <c r="P172" i="10"/>
  <c r="M172" i="10"/>
  <c r="G172" i="10"/>
  <c r="T171" i="10"/>
  <c r="P171" i="10"/>
  <c r="M171" i="10"/>
  <c r="G171" i="10"/>
  <c r="T170" i="10"/>
  <c r="P170" i="10"/>
  <c r="M170" i="10"/>
  <c r="P169" i="10"/>
  <c r="M169" i="10"/>
  <c r="G169" i="10"/>
  <c r="P168" i="10"/>
  <c r="M168" i="10"/>
  <c r="G168" i="10"/>
  <c r="T167" i="10"/>
  <c r="P167" i="10"/>
  <c r="M167" i="10"/>
  <c r="V167" i="10"/>
  <c r="T166" i="10"/>
  <c r="P166" i="10"/>
  <c r="M166" i="10"/>
  <c r="T165" i="10"/>
  <c r="P165" i="10"/>
  <c r="M165" i="10"/>
  <c r="T164" i="10"/>
  <c r="P164" i="10"/>
  <c r="M164" i="10"/>
  <c r="V164" i="10"/>
  <c r="T163" i="10"/>
  <c r="P163" i="10"/>
  <c r="M163" i="10"/>
  <c r="T162" i="10"/>
  <c r="P162" i="10"/>
  <c r="M162" i="10"/>
  <c r="V162" i="10"/>
  <c r="P161" i="10"/>
  <c r="M161" i="10"/>
  <c r="G161" i="10"/>
  <c r="P160" i="10"/>
  <c r="M160" i="10"/>
  <c r="G160" i="10"/>
  <c r="T160" i="10"/>
  <c r="M159" i="10"/>
  <c r="G159" i="10"/>
  <c r="P158" i="10"/>
  <c r="M158" i="10"/>
  <c r="G158" i="10"/>
  <c r="P157" i="10"/>
  <c r="M157" i="10"/>
  <c r="G157" i="10"/>
  <c r="T156" i="10"/>
  <c r="P156" i="10"/>
  <c r="M156" i="10"/>
  <c r="T155" i="10"/>
  <c r="P155" i="10"/>
  <c r="M155" i="10"/>
  <c r="P154" i="10"/>
  <c r="M154" i="10"/>
  <c r="P153" i="10"/>
  <c r="T153" i="10"/>
  <c r="M153" i="10"/>
  <c r="V153" i="10"/>
  <c r="T152" i="10"/>
  <c r="P152" i="10"/>
  <c r="M152" i="10"/>
  <c r="T151" i="10"/>
  <c r="P151" i="10"/>
  <c r="M151" i="10"/>
  <c r="V151" i="10"/>
  <c r="T150" i="10"/>
  <c r="T149" i="10"/>
  <c r="T148" i="10"/>
  <c r="T147" i="10"/>
  <c r="T146" i="10"/>
  <c r="T145" i="10"/>
  <c r="T144" i="10"/>
  <c r="T143" i="10"/>
  <c r="V143" i="10"/>
  <c r="T142" i="10"/>
  <c r="V142" i="10"/>
  <c r="T141" i="10"/>
  <c r="T140" i="10"/>
  <c r="V139" i="10"/>
  <c r="P137" i="10"/>
  <c r="M137" i="10"/>
  <c r="P136" i="10"/>
  <c r="M136" i="10"/>
  <c r="T135" i="10"/>
  <c r="P135" i="10"/>
  <c r="M135" i="10"/>
  <c r="T134" i="10"/>
  <c r="P134" i="10"/>
  <c r="M134" i="10"/>
  <c r="P133" i="10"/>
  <c r="M133" i="10"/>
  <c r="P132" i="10"/>
  <c r="T132" i="10"/>
  <c r="M132" i="10"/>
  <c r="P131" i="10"/>
  <c r="M131" i="10"/>
  <c r="P130" i="10"/>
  <c r="M130" i="10"/>
  <c r="T129" i="10"/>
  <c r="P129" i="10"/>
  <c r="M129" i="10"/>
  <c r="P128" i="10"/>
  <c r="M128" i="10"/>
  <c r="P127" i="10"/>
  <c r="M127" i="10"/>
  <c r="T126" i="10"/>
  <c r="P126" i="10"/>
  <c r="M126" i="10"/>
  <c r="T125" i="10"/>
  <c r="P125" i="10"/>
  <c r="M125" i="10"/>
  <c r="P124" i="10"/>
  <c r="M124" i="10"/>
  <c r="T123" i="10"/>
  <c r="P123" i="10"/>
  <c r="M123" i="10"/>
  <c r="T122" i="10"/>
  <c r="P122" i="10"/>
  <c r="M122" i="10"/>
  <c r="T121" i="10"/>
  <c r="P121" i="10"/>
  <c r="M121" i="10"/>
  <c r="T120" i="10"/>
  <c r="P120" i="10"/>
  <c r="M120" i="10"/>
  <c r="T119" i="10"/>
  <c r="P119" i="10"/>
  <c r="M119" i="10"/>
  <c r="P118" i="10"/>
  <c r="M118" i="10"/>
  <c r="P117" i="10"/>
  <c r="M117" i="10"/>
  <c r="P116" i="10"/>
  <c r="M116" i="10"/>
  <c r="P115" i="10"/>
  <c r="M115" i="10"/>
  <c r="T114" i="10"/>
  <c r="P114" i="10"/>
  <c r="M114" i="10"/>
  <c r="T113" i="10"/>
  <c r="P113" i="10"/>
  <c r="M113" i="10"/>
  <c r="P112" i="10"/>
  <c r="M112" i="10"/>
  <c r="T111" i="10"/>
  <c r="P111" i="10"/>
  <c r="M111" i="10"/>
  <c r="T110" i="10"/>
  <c r="P110" i="10"/>
  <c r="M110" i="10"/>
  <c r="P109" i="10"/>
  <c r="M109" i="10"/>
  <c r="P108" i="10"/>
  <c r="M108" i="10"/>
  <c r="T107" i="10"/>
  <c r="P107" i="10"/>
  <c r="M107" i="10"/>
  <c r="T106" i="10"/>
  <c r="P106" i="10"/>
  <c r="M106" i="10"/>
  <c r="T105" i="10"/>
  <c r="P105" i="10"/>
  <c r="M105" i="10"/>
  <c r="P104" i="10"/>
  <c r="M104" i="10"/>
  <c r="T103" i="10"/>
  <c r="P103" i="10"/>
  <c r="M103" i="10"/>
  <c r="P102" i="10"/>
  <c r="M102" i="10"/>
  <c r="P101" i="10"/>
  <c r="M101" i="10"/>
  <c r="P100" i="10"/>
  <c r="M100" i="10"/>
  <c r="T99" i="10"/>
  <c r="P99" i="10"/>
  <c r="M99" i="10"/>
  <c r="T98" i="10"/>
  <c r="P98" i="10"/>
  <c r="M98" i="10"/>
  <c r="T97" i="10"/>
  <c r="P97" i="10"/>
  <c r="M97" i="10"/>
  <c r="T96" i="10"/>
  <c r="P96" i="10"/>
  <c r="M96" i="10"/>
  <c r="T95" i="10"/>
  <c r="P95" i="10"/>
  <c r="M95" i="10"/>
  <c r="T94" i="10"/>
  <c r="P94" i="10"/>
  <c r="M94" i="10"/>
  <c r="P93" i="10"/>
  <c r="M93" i="10"/>
  <c r="T92" i="10"/>
  <c r="P92" i="10"/>
  <c r="M92" i="10"/>
  <c r="T91" i="10"/>
  <c r="P91" i="10"/>
  <c r="M91" i="10"/>
  <c r="T90" i="10"/>
  <c r="P90" i="10"/>
  <c r="M90" i="10"/>
  <c r="T89" i="10"/>
  <c r="P89" i="10"/>
  <c r="M89" i="10"/>
  <c r="T88" i="10"/>
  <c r="P88" i="10"/>
  <c r="M88" i="10"/>
  <c r="T87" i="10"/>
  <c r="P87" i="10"/>
  <c r="M87" i="10"/>
  <c r="T86" i="10"/>
  <c r="P86" i="10"/>
  <c r="M86" i="10"/>
  <c r="P85" i="10"/>
  <c r="M85" i="10"/>
  <c r="P84" i="10"/>
  <c r="M84" i="10"/>
  <c r="T83" i="10"/>
  <c r="P83" i="10"/>
  <c r="M83" i="10"/>
  <c r="T82" i="10"/>
  <c r="P82" i="10"/>
  <c r="M82" i="10"/>
  <c r="T81" i="10"/>
  <c r="P81" i="10"/>
  <c r="M81" i="10"/>
  <c r="T80" i="10"/>
  <c r="P80" i="10"/>
  <c r="M80" i="10"/>
  <c r="T79" i="10"/>
  <c r="P79" i="10"/>
  <c r="M79" i="10"/>
  <c r="T78" i="10"/>
  <c r="P78" i="10"/>
  <c r="M78" i="10"/>
  <c r="P77" i="10"/>
  <c r="M77" i="10"/>
  <c r="P75" i="10"/>
  <c r="T75" i="10"/>
  <c r="M75" i="10"/>
  <c r="V75" i="10"/>
  <c r="T74" i="10"/>
  <c r="P74" i="10"/>
  <c r="M74" i="10"/>
  <c r="V74" i="10"/>
  <c r="T73" i="10"/>
  <c r="P73" i="10"/>
  <c r="M73" i="10"/>
  <c r="P72" i="10"/>
  <c r="M72" i="10"/>
  <c r="V72" i="10"/>
  <c r="T71" i="10"/>
  <c r="P71" i="10"/>
  <c r="M71" i="10"/>
  <c r="T70" i="10"/>
  <c r="P70" i="10"/>
  <c r="M70" i="10"/>
  <c r="T69" i="10"/>
  <c r="P69" i="10"/>
  <c r="M69" i="10"/>
  <c r="T68" i="10"/>
  <c r="P68" i="10"/>
  <c r="M68" i="10"/>
  <c r="T67" i="10"/>
  <c r="P67" i="10"/>
  <c r="M67" i="10"/>
  <c r="P66" i="10"/>
  <c r="M66" i="10"/>
  <c r="P65" i="10"/>
  <c r="M65" i="10"/>
  <c r="T64" i="10"/>
  <c r="P64" i="10"/>
  <c r="M64" i="10"/>
  <c r="T63" i="10"/>
  <c r="P63" i="10"/>
  <c r="M63" i="10"/>
  <c r="T62" i="10"/>
  <c r="P62" i="10"/>
  <c r="M62" i="10"/>
  <c r="T61" i="10"/>
  <c r="P61" i="10"/>
  <c r="M61" i="10"/>
  <c r="T60" i="10"/>
  <c r="P60" i="10"/>
  <c r="M60" i="10"/>
  <c r="P59" i="10"/>
  <c r="M59" i="10"/>
  <c r="P58" i="10"/>
  <c r="M58" i="10"/>
  <c r="T57" i="10"/>
  <c r="P57" i="10"/>
  <c r="M57" i="10"/>
  <c r="T56" i="10"/>
  <c r="P56" i="10"/>
  <c r="M56" i="10"/>
  <c r="T55" i="10"/>
  <c r="P55" i="10"/>
  <c r="M55" i="10"/>
  <c r="T54" i="10"/>
  <c r="P54" i="10"/>
  <c r="M54" i="10"/>
  <c r="T53" i="10"/>
  <c r="P53" i="10"/>
  <c r="M53" i="10"/>
  <c r="P52" i="10"/>
  <c r="M52" i="10"/>
  <c r="V52" i="10"/>
  <c r="P51" i="10"/>
  <c r="M51" i="10"/>
  <c r="P50" i="10"/>
  <c r="M50" i="10"/>
  <c r="T49" i="10"/>
  <c r="P49" i="10"/>
  <c r="M49" i="10"/>
  <c r="T48" i="10"/>
  <c r="P48" i="10"/>
  <c r="M48" i="10"/>
  <c r="P47" i="10"/>
  <c r="M47" i="10"/>
  <c r="P46" i="10"/>
  <c r="T46" i="10"/>
  <c r="M46" i="10"/>
  <c r="V46" i="10"/>
  <c r="T45" i="10"/>
  <c r="P45" i="10"/>
  <c r="M45" i="10"/>
  <c r="V45" i="10"/>
  <c r="T44" i="10"/>
  <c r="P44" i="10"/>
  <c r="M44" i="10"/>
  <c r="T43" i="10"/>
  <c r="P43" i="10"/>
  <c r="M43" i="10"/>
  <c r="V43" i="10"/>
  <c r="T42" i="10"/>
  <c r="P42" i="10"/>
  <c r="M42" i="10"/>
  <c r="V42" i="10"/>
  <c r="T41" i="10"/>
  <c r="P41" i="10"/>
  <c r="M41" i="10"/>
  <c r="T40" i="10"/>
  <c r="P40" i="10"/>
  <c r="M40" i="10"/>
  <c r="V40" i="10"/>
  <c r="P39" i="10"/>
  <c r="M39" i="10"/>
  <c r="V39" i="10"/>
  <c r="T38" i="10"/>
  <c r="P38" i="10"/>
  <c r="M38" i="10"/>
  <c r="T37" i="10"/>
  <c r="P37" i="10"/>
  <c r="M37" i="10"/>
  <c r="P36" i="10"/>
  <c r="M36" i="10"/>
  <c r="P35" i="10"/>
  <c r="M35" i="10"/>
  <c r="P34" i="10"/>
  <c r="M34" i="10"/>
  <c r="T33" i="10"/>
  <c r="P33" i="10"/>
  <c r="M33" i="10"/>
  <c r="T32" i="10"/>
  <c r="P32" i="10"/>
  <c r="M32" i="10"/>
  <c r="P31" i="10"/>
  <c r="M31" i="10"/>
  <c r="P30" i="10"/>
  <c r="M30" i="10"/>
  <c r="T29" i="10"/>
  <c r="P29" i="10"/>
  <c r="M29" i="10"/>
  <c r="T28" i="10"/>
  <c r="P28" i="10"/>
  <c r="M28" i="10"/>
  <c r="P27" i="10"/>
  <c r="M27" i="10"/>
  <c r="P26" i="10"/>
  <c r="M26" i="10"/>
  <c r="T25" i="10"/>
  <c r="P25" i="10"/>
  <c r="M25" i="10"/>
  <c r="T24" i="10"/>
  <c r="P24" i="10"/>
  <c r="M24" i="10"/>
  <c r="P23" i="10"/>
  <c r="M23" i="10"/>
  <c r="P22" i="10"/>
  <c r="M22" i="10"/>
  <c r="T21" i="10"/>
  <c r="P21" i="10"/>
  <c r="M21" i="10"/>
  <c r="T20" i="10"/>
  <c r="P20" i="10"/>
  <c r="M20" i="10"/>
  <c r="P19" i="10"/>
  <c r="M19" i="10"/>
  <c r="P18" i="10"/>
  <c r="M18" i="10"/>
  <c r="T17" i="10"/>
  <c r="P17" i="10"/>
  <c r="M17" i="10"/>
  <c r="T16" i="10"/>
  <c r="P16" i="10"/>
  <c r="M16" i="10"/>
  <c r="T15" i="10"/>
  <c r="P15" i="10"/>
  <c r="M15" i="10"/>
  <c r="T14" i="10"/>
  <c r="P14" i="10"/>
  <c r="M14" i="10"/>
  <c r="P13" i="10"/>
  <c r="M13" i="10"/>
  <c r="P12" i="10"/>
  <c r="M12" i="10"/>
  <c r="V11" i="10"/>
  <c r="W11" i="10" s="1"/>
  <c r="T11" i="10"/>
  <c r="V10" i="10"/>
  <c r="W10" i="10" s="1"/>
  <c r="T10" i="10"/>
  <c r="V9" i="10"/>
  <c r="W9" i="10" s="1"/>
  <c r="T9" i="10"/>
  <c r="V8" i="10"/>
  <c r="W8" i="10" s="1"/>
  <c r="T8" i="10"/>
  <c r="V7" i="10"/>
  <c r="W7" i="10" s="1"/>
  <c r="T7" i="10"/>
  <c r="V6" i="10"/>
  <c r="W6" i="10" s="1"/>
  <c r="T6" i="10"/>
  <c r="V5" i="10"/>
  <c r="W5" i="10" s="1"/>
  <c r="T5" i="10"/>
  <c r="V4" i="10"/>
  <c r="W4" i="10" s="1"/>
  <c r="T4" i="10"/>
  <c r="E70" i="9" l="1"/>
  <c r="E65" i="7"/>
  <c r="F76" i="9"/>
  <c r="F72" i="7" s="1"/>
  <c r="F71" i="7"/>
  <c r="G76" i="9"/>
  <c r="G72" i="7" s="1"/>
  <c r="G71" i="7"/>
  <c r="CH46" i="9"/>
  <c r="CF46" i="7" s="1"/>
  <c r="W191" i="10"/>
  <c r="T50" i="10"/>
  <c r="T51" i="10"/>
  <c r="T35" i="10"/>
  <c r="V22" i="10"/>
  <c r="V127" i="10"/>
  <c r="T205" i="10"/>
  <c r="V33" i="10"/>
  <c r="V44" i="10"/>
  <c r="V24" i="10"/>
  <c r="V27" i="10"/>
  <c r="V59" i="10"/>
  <c r="V65" i="10"/>
  <c r="V71" i="10"/>
  <c r="V87" i="10"/>
  <c r="V89" i="10"/>
  <c r="V132" i="10"/>
  <c r="V161" i="10"/>
  <c r="V200" i="10"/>
  <c r="V206" i="10"/>
  <c r="V37" i="10"/>
  <c r="V122" i="10"/>
  <c r="V57" i="10"/>
  <c r="V86" i="10"/>
  <c r="V119" i="10"/>
  <c r="V147" i="10"/>
  <c r="V166" i="10"/>
  <c r="V16" i="10"/>
  <c r="V50" i="10"/>
  <c r="V54" i="10"/>
  <c r="T116" i="10"/>
  <c r="V150" i="10"/>
  <c r="V152" i="10"/>
  <c r="V160" i="10"/>
  <c r="V163" i="10"/>
  <c r="V169" i="10"/>
  <c r="V196" i="10"/>
  <c r="V205" i="10"/>
  <c r="V73" i="10"/>
  <c r="W75" i="10" s="1"/>
  <c r="V29" i="10"/>
  <c r="V85" i="10"/>
  <c r="V90" i="10"/>
  <c r="V182" i="10"/>
  <c r="V34" i="10"/>
  <c r="T58" i="10"/>
  <c r="V63" i="10"/>
  <c r="V69" i="10"/>
  <c r="V95" i="10"/>
  <c r="V115" i="10"/>
  <c r="V126" i="10"/>
  <c r="V133" i="10"/>
  <c r="V165" i="10"/>
  <c r="V202" i="10"/>
  <c r="V62" i="10"/>
  <c r="V70" i="10"/>
  <c r="V56" i="10"/>
  <c r="V123" i="10"/>
  <c r="T206" i="10"/>
  <c r="V26" i="10"/>
  <c r="V108" i="10"/>
  <c r="V93" i="10"/>
  <c r="V171" i="10"/>
  <c r="T182" i="10"/>
  <c r="V187" i="10"/>
  <c r="V188" i="10"/>
  <c r="V17" i="10"/>
  <c r="V96" i="10"/>
  <c r="V99" i="10"/>
  <c r="V124" i="10"/>
  <c r="V168" i="10"/>
  <c r="V80" i="10"/>
  <c r="V83" i="10"/>
  <c r="V107" i="10"/>
  <c r="T108" i="10"/>
  <c r="V120" i="10"/>
  <c r="V172" i="10"/>
  <c r="V179" i="10"/>
  <c r="V183" i="10"/>
  <c r="T34" i="10"/>
  <c r="V82" i="10"/>
  <c r="V118" i="10"/>
  <c r="V135" i="10"/>
  <c r="V12" i="10"/>
  <c r="V117" i="10"/>
  <c r="V18" i="10"/>
  <c r="V130" i="10"/>
  <c r="V78" i="10"/>
  <c r="V101" i="10"/>
  <c r="V138" i="10"/>
  <c r="V181" i="10"/>
  <c r="T188" i="10"/>
  <c r="V203" i="10"/>
  <c r="V207" i="10"/>
  <c r="T22" i="10"/>
  <c r="T26" i="10"/>
  <c r="V121" i="10"/>
  <c r="V129" i="10"/>
  <c r="V184" i="10"/>
  <c r="V185" i="10"/>
  <c r="V30" i="10"/>
  <c r="V49" i="10"/>
  <c r="V64" i="10"/>
  <c r="V68" i="10"/>
  <c r="V77" i="10"/>
  <c r="T84" i="10"/>
  <c r="V100" i="10"/>
  <c r="V14" i="10"/>
  <c r="V55" i="10"/>
  <c r="V91" i="10"/>
  <c r="V131" i="10"/>
  <c r="V141" i="10"/>
  <c r="V145" i="10"/>
  <c r="T181" i="10"/>
  <c r="T203" i="10"/>
  <c r="V31" i="10"/>
  <c r="V38" i="10"/>
  <c r="V104" i="10"/>
  <c r="V13" i="10"/>
  <c r="V41" i="10"/>
  <c r="W46" i="10" s="1"/>
  <c r="V66" i="10"/>
  <c r="V102" i="10"/>
  <c r="V109" i="10"/>
  <c r="V174" i="10"/>
  <c r="V198" i="10"/>
  <c r="V48" i="10"/>
  <c r="V58" i="10"/>
  <c r="V60" i="10"/>
  <c r="V79" i="10"/>
  <c r="V94" i="10"/>
  <c r="V112" i="10"/>
  <c r="V140" i="10"/>
  <c r="V146" i="10"/>
  <c r="V15" i="10"/>
  <c r="V23" i="10"/>
  <c r="V88" i="10"/>
  <c r="V92" i="10"/>
  <c r="V110" i="10"/>
  <c r="T127" i="10"/>
  <c r="V173" i="10"/>
  <c r="T30" i="10"/>
  <c r="T12" i="10"/>
  <c r="V28" i="10"/>
  <c r="V35" i="10"/>
  <c r="V47" i="10"/>
  <c r="T65" i="10"/>
  <c r="T117" i="10"/>
  <c r="V149" i="10"/>
  <c r="V177" i="10"/>
  <c r="V201" i="10"/>
  <c r="V204" i="10"/>
  <c r="T207" i="10"/>
  <c r="T18" i="10"/>
  <c r="V32" i="10"/>
  <c r="V154" i="10"/>
  <c r="T104" i="10"/>
  <c r="T130" i="10"/>
  <c r="T102" i="10"/>
  <c r="V105" i="10"/>
  <c r="T131" i="10"/>
  <c r="T185" i="10"/>
  <c r="V186" i="10"/>
  <c r="V53" i="10"/>
  <c r="T100" i="10"/>
  <c r="T112" i="10"/>
  <c r="V113" i="10"/>
  <c r="V116" i="10"/>
  <c r="V128" i="10"/>
  <c r="V144" i="10"/>
  <c r="V156" i="10"/>
  <c r="V197" i="10"/>
  <c r="T138" i="10"/>
  <c r="V98" i="10"/>
  <c r="V157" i="10"/>
  <c r="V19" i="10"/>
  <c r="V21" i="10"/>
  <c r="V25" i="10"/>
  <c r="V36" i="10"/>
  <c r="V81" i="10"/>
  <c r="V97" i="10"/>
  <c r="V114" i="10"/>
  <c r="T136" i="10"/>
  <c r="V136" i="10"/>
  <c r="T168" i="10"/>
  <c r="V180" i="10"/>
  <c r="V67" i="10"/>
  <c r="T115" i="10"/>
  <c r="V134" i="10"/>
  <c r="V175" i="10"/>
  <c r="T175" i="10"/>
  <c r="T193" i="10"/>
  <c r="V193" i="10"/>
  <c r="V51" i="10"/>
  <c r="V176" i="10"/>
  <c r="V125" i="10"/>
  <c r="V155" i="10"/>
  <c r="T157" i="10"/>
  <c r="V178" i="10"/>
  <c r="V20" i="10"/>
  <c r="V61" i="10"/>
  <c r="V111" i="10"/>
  <c r="V84" i="10"/>
  <c r="V103" i="10"/>
  <c r="V106" i="10"/>
  <c r="V148" i="10"/>
  <c r="V170" i="10"/>
  <c r="V199" i="10"/>
  <c r="E71" i="9" l="1"/>
  <c r="E66" i="7"/>
  <c r="W203" i="10"/>
  <c r="W160" i="10"/>
  <c r="W38" i="10"/>
  <c r="W135" i="10"/>
  <c r="W50" i="10"/>
  <c r="W30" i="10"/>
  <c r="W108" i="10"/>
  <c r="W92" i="10"/>
  <c r="W138" i="10"/>
  <c r="W58" i="10"/>
  <c r="W127" i="10"/>
  <c r="W168" i="10"/>
  <c r="W100" i="10"/>
  <c r="W131" i="10"/>
  <c r="W34" i="10"/>
  <c r="W143" i="10"/>
  <c r="W116" i="10"/>
  <c r="W65" i="10"/>
  <c r="W12" i="10"/>
  <c r="W51" i="10"/>
  <c r="W182" i="10"/>
  <c r="W84" i="10"/>
  <c r="W26" i="10"/>
  <c r="W153" i="10"/>
  <c r="V208" i="10"/>
  <c r="W207" i="10" s="1"/>
  <c r="V194" i="10"/>
  <c r="W193" i="10" s="1"/>
  <c r="W22" i="10"/>
  <c r="W175" i="10"/>
  <c r="W117" i="10"/>
  <c r="V158" i="10"/>
  <c r="W157" i="10" s="1"/>
  <c r="V137" i="10"/>
  <c r="W136" i="10" s="1"/>
  <c r="E72" i="9" l="1"/>
  <c r="E67" i="7"/>
  <c r="AY48" i="9"/>
  <c r="S48" i="9"/>
  <c r="J48" i="9"/>
  <c r="AY47" i="9"/>
  <c r="S47" i="9"/>
  <c r="J47" i="9"/>
  <c r="AY46" i="9"/>
  <c r="S46" i="9"/>
  <c r="J46" i="9"/>
  <c r="AY45" i="9"/>
  <c r="S45" i="9"/>
  <c r="J45" i="9"/>
  <c r="AY44" i="9"/>
  <c r="S44" i="9"/>
  <c r="J44" i="9"/>
  <c r="AY43" i="9"/>
  <c r="S43" i="9"/>
  <c r="J43" i="9"/>
  <c r="AY42" i="9"/>
  <c r="S42" i="9"/>
  <c r="J42" i="9"/>
  <c r="AY41" i="9"/>
  <c r="S41" i="9"/>
  <c r="J41" i="9"/>
  <c r="AY40" i="9"/>
  <c r="S40" i="9"/>
  <c r="AY39" i="9"/>
  <c r="S39" i="9"/>
  <c r="AY38" i="9"/>
  <c r="S38" i="9"/>
  <c r="J38" i="9"/>
  <c r="BQ37" i="9"/>
  <c r="BX37" i="9" s="1"/>
  <c r="BG37" i="9"/>
  <c r="BU37" i="9" s="1"/>
  <c r="AY37" i="9"/>
  <c r="AW37" i="9"/>
  <c r="BR37" i="9" s="1"/>
  <c r="S37" i="9"/>
  <c r="J37" i="9"/>
  <c r="BQ36" i="9"/>
  <c r="BX36" i="9" s="1"/>
  <c r="BY36" i="9" s="1"/>
  <c r="BG36" i="9"/>
  <c r="BU36" i="9" s="1"/>
  <c r="BW36" i="9" s="1"/>
  <c r="AY36" i="9"/>
  <c r="AW36" i="9"/>
  <c r="BR36" i="9" s="1"/>
  <c r="S36" i="9"/>
  <c r="J36" i="9"/>
  <c r="BQ35" i="9"/>
  <c r="BX35" i="9" s="1"/>
  <c r="BG35" i="9"/>
  <c r="BU35" i="9" s="1"/>
  <c r="AY35" i="9"/>
  <c r="AW35" i="9"/>
  <c r="BR35" i="9" s="1"/>
  <c r="S35" i="9"/>
  <c r="J35" i="9"/>
  <c r="BQ34" i="9"/>
  <c r="BX34" i="9" s="1"/>
  <c r="BG34" i="9"/>
  <c r="BU34" i="9" s="1"/>
  <c r="BW34" i="9" s="1"/>
  <c r="AY34" i="9"/>
  <c r="AW34" i="9"/>
  <c r="BR34" i="9" s="1"/>
  <c r="S34" i="9"/>
  <c r="J34" i="9"/>
  <c r="BQ33" i="9"/>
  <c r="BX33" i="9" s="1"/>
  <c r="BY33" i="9" s="1"/>
  <c r="BG33" i="9"/>
  <c r="BU33" i="9" s="1"/>
  <c r="AY33" i="9"/>
  <c r="AW33" i="9"/>
  <c r="BR33" i="9" s="1"/>
  <c r="S33" i="9"/>
  <c r="J33" i="9"/>
  <c r="BQ32" i="9"/>
  <c r="BX32" i="9" s="1"/>
  <c r="BG32" i="9"/>
  <c r="BU32" i="9" s="1"/>
  <c r="AY32" i="9"/>
  <c r="AW32" i="9"/>
  <c r="BR32" i="9" s="1"/>
  <c r="S32" i="9"/>
  <c r="J32" i="9"/>
  <c r="BQ31" i="9"/>
  <c r="BX31" i="9" s="1"/>
  <c r="BG31" i="9"/>
  <c r="BU31" i="9" s="1"/>
  <c r="BV31" i="9" s="1"/>
  <c r="AY31" i="9"/>
  <c r="AW31" i="9"/>
  <c r="BR31" i="9" s="1"/>
  <c r="BS31" i="9" s="1"/>
  <c r="S31" i="9"/>
  <c r="J31" i="9"/>
  <c r="BQ30" i="9"/>
  <c r="BX30" i="9" s="1"/>
  <c r="BG30" i="9"/>
  <c r="BU30" i="9" s="1"/>
  <c r="AY30" i="9"/>
  <c r="AW30" i="9"/>
  <c r="BR30" i="9" s="1"/>
  <c r="BS30" i="9" s="1"/>
  <c r="S30" i="9"/>
  <c r="J30" i="9"/>
  <c r="BQ29" i="9"/>
  <c r="BX29" i="9" s="1"/>
  <c r="BZ29" i="9" s="1"/>
  <c r="BG29" i="9"/>
  <c r="BU29" i="9" s="1"/>
  <c r="AY29" i="9"/>
  <c r="AW29" i="9"/>
  <c r="BR29" i="9" s="1"/>
  <c r="BT29" i="9" s="1"/>
  <c r="S29" i="9"/>
  <c r="J29" i="9"/>
  <c r="BQ28" i="9"/>
  <c r="BX28" i="9" s="1"/>
  <c r="BG28" i="9"/>
  <c r="BU28" i="9" s="1"/>
  <c r="AY28" i="9"/>
  <c r="AW28" i="9"/>
  <c r="BR28" i="9" s="1"/>
  <c r="BT28" i="9" s="1"/>
  <c r="S28" i="9"/>
  <c r="J28" i="9"/>
  <c r="BQ27" i="9"/>
  <c r="BX27" i="9" s="1"/>
  <c r="BG27" i="9"/>
  <c r="BU27" i="9" s="1"/>
  <c r="AY27" i="9"/>
  <c r="AW27" i="9"/>
  <c r="BR27" i="9" s="1"/>
  <c r="S27" i="9"/>
  <c r="J27" i="9"/>
  <c r="BQ26" i="9"/>
  <c r="BX26" i="9" s="1"/>
  <c r="BG26" i="9"/>
  <c r="BU26" i="9" s="1"/>
  <c r="AY26" i="9"/>
  <c r="AW26" i="9"/>
  <c r="BR26" i="9" s="1"/>
  <c r="BS26" i="9" s="1"/>
  <c r="S26" i="9"/>
  <c r="J26" i="9"/>
  <c r="BQ25" i="9"/>
  <c r="BX25" i="9" s="1"/>
  <c r="BZ25" i="9" s="1"/>
  <c r="BG25" i="9"/>
  <c r="BU25" i="9" s="1"/>
  <c r="AY25" i="9"/>
  <c r="AW25" i="9"/>
  <c r="BR25" i="9" s="1"/>
  <c r="S25" i="9"/>
  <c r="J25" i="9"/>
  <c r="BQ24" i="9"/>
  <c r="BX24" i="9" s="1"/>
  <c r="BG24" i="9"/>
  <c r="BU24" i="9" s="1"/>
  <c r="AY24" i="9"/>
  <c r="AW24" i="9"/>
  <c r="BR24" i="9" s="1"/>
  <c r="S24" i="9"/>
  <c r="J24" i="9"/>
  <c r="BQ23" i="9"/>
  <c r="BX23" i="9" s="1"/>
  <c r="BG23" i="9"/>
  <c r="BU23" i="9" s="1"/>
  <c r="BW23" i="9" s="1"/>
  <c r="AY23" i="9"/>
  <c r="AW23" i="9"/>
  <c r="BR23" i="9" s="1"/>
  <c r="BT23" i="9" s="1"/>
  <c r="S23" i="9"/>
  <c r="J23" i="9"/>
  <c r="BQ22" i="9"/>
  <c r="BX22" i="9" s="1"/>
  <c r="BY22" i="9" s="1"/>
  <c r="BG22" i="9"/>
  <c r="BU22" i="9" s="1"/>
  <c r="AY22" i="9"/>
  <c r="AW22" i="9"/>
  <c r="BR22" i="9" s="1"/>
  <c r="BT22" i="9" s="1"/>
  <c r="S22" i="9"/>
  <c r="J22" i="9"/>
  <c r="BQ21" i="9"/>
  <c r="BX21" i="9" s="1"/>
  <c r="BG21" i="9"/>
  <c r="BU21" i="9" s="1"/>
  <c r="AY21" i="9"/>
  <c r="AW21" i="9"/>
  <c r="BR21" i="9" s="1"/>
  <c r="BT21" i="9" s="1"/>
  <c r="S21" i="9"/>
  <c r="J21" i="9"/>
  <c r="BQ20" i="9"/>
  <c r="BX20" i="9" s="1"/>
  <c r="BG20" i="9"/>
  <c r="BU20" i="9" s="1"/>
  <c r="AY20" i="9"/>
  <c r="AW20" i="9"/>
  <c r="BR20" i="9" s="1"/>
  <c r="BS20" i="9" s="1"/>
  <c r="S20" i="9"/>
  <c r="J20" i="9"/>
  <c r="BQ19" i="9"/>
  <c r="BX19" i="9" s="1"/>
  <c r="BG19" i="9"/>
  <c r="BU19" i="9" s="1"/>
  <c r="AY19" i="9"/>
  <c r="AW19" i="9"/>
  <c r="BR19" i="9" s="1"/>
  <c r="S19" i="9"/>
  <c r="J19" i="9"/>
  <c r="BQ18" i="9"/>
  <c r="BX18" i="9" s="1"/>
  <c r="BY18" i="9" s="1"/>
  <c r="BG18" i="9"/>
  <c r="BU18" i="9" s="1"/>
  <c r="AY18" i="9"/>
  <c r="AW18" i="9"/>
  <c r="BR18" i="9" s="1"/>
  <c r="S18" i="9"/>
  <c r="J18" i="9"/>
  <c r="BQ17" i="9"/>
  <c r="BX17" i="9" s="1"/>
  <c r="BG17" i="9"/>
  <c r="BU17" i="9" s="1"/>
  <c r="BV17" i="9" s="1"/>
  <c r="AY17" i="9"/>
  <c r="AW17" i="9"/>
  <c r="BR17" i="9" s="1"/>
  <c r="S17" i="9"/>
  <c r="J17" i="9"/>
  <c r="BQ16" i="9"/>
  <c r="BX16" i="9" s="1"/>
  <c r="BY16" i="9" s="1"/>
  <c r="BG16" i="9"/>
  <c r="BU16" i="9" s="1"/>
  <c r="AY16" i="9"/>
  <c r="AW16" i="9"/>
  <c r="BR16" i="9" s="1"/>
  <c r="S16" i="9"/>
  <c r="J16" i="9"/>
  <c r="BQ15" i="9"/>
  <c r="BX15" i="9" s="1"/>
  <c r="BY15" i="9" s="1"/>
  <c r="BG15" i="9"/>
  <c r="BU15" i="9" s="1"/>
  <c r="AY15" i="9"/>
  <c r="AW15" i="9"/>
  <c r="BR15" i="9" s="1"/>
  <c r="S15" i="9"/>
  <c r="J15" i="9"/>
  <c r="BQ14" i="9"/>
  <c r="BX14" i="9" s="1"/>
  <c r="BG14" i="9"/>
  <c r="BU14" i="9" s="1"/>
  <c r="BV14" i="9" s="1"/>
  <c r="AY14" i="9"/>
  <c r="AW14" i="9"/>
  <c r="BR14" i="9" s="1"/>
  <c r="S14" i="9"/>
  <c r="J14" i="9"/>
  <c r="BQ13" i="9"/>
  <c r="BX13" i="9" s="1"/>
  <c r="BG13" i="9"/>
  <c r="BU13" i="9" s="1"/>
  <c r="AY13" i="9"/>
  <c r="AW13" i="9"/>
  <c r="BR13" i="9" s="1"/>
  <c r="BS13" i="9" s="1"/>
  <c r="S13" i="9"/>
  <c r="J13" i="9"/>
  <c r="BQ12" i="9"/>
  <c r="BX12" i="9" s="1"/>
  <c r="BG12" i="9"/>
  <c r="BU12" i="9" s="1"/>
  <c r="AY12" i="9"/>
  <c r="AW12" i="9"/>
  <c r="BR12" i="9" s="1"/>
  <c r="S12" i="9"/>
  <c r="J12" i="9"/>
  <c r="BQ11" i="9"/>
  <c r="BX11" i="9" s="1"/>
  <c r="BZ11" i="9" s="1"/>
  <c r="BG11" i="9"/>
  <c r="BU11" i="9" s="1"/>
  <c r="BV11" i="9" s="1"/>
  <c r="AY11" i="9"/>
  <c r="AW11" i="9"/>
  <c r="BR11" i="9" s="1"/>
  <c r="S11" i="9"/>
  <c r="J11" i="9"/>
  <c r="BQ10" i="9"/>
  <c r="BX10" i="9" s="1"/>
  <c r="BG10" i="9"/>
  <c r="BU10" i="9" s="1"/>
  <c r="AY10" i="9"/>
  <c r="AW10" i="9"/>
  <c r="BR10" i="9" s="1"/>
  <c r="S10" i="9"/>
  <c r="J10" i="9"/>
  <c r="BQ9" i="9"/>
  <c r="BX9" i="9" s="1"/>
  <c r="BG9" i="9"/>
  <c r="BU9" i="9" s="1"/>
  <c r="AY9" i="9"/>
  <c r="AW9" i="9"/>
  <c r="BR9" i="9" s="1"/>
  <c r="S9" i="9"/>
  <c r="J9" i="9"/>
  <c r="BQ8" i="9"/>
  <c r="BX8" i="9" s="1"/>
  <c r="BG8" i="9"/>
  <c r="BU8" i="9" s="1"/>
  <c r="AY8" i="9"/>
  <c r="AW8" i="9"/>
  <c r="BR8" i="9" s="1"/>
  <c r="S8" i="9"/>
  <c r="J8" i="9"/>
  <c r="BQ7" i="9"/>
  <c r="BX7" i="9" s="1"/>
  <c r="BG7" i="9"/>
  <c r="BU7" i="9" s="1"/>
  <c r="AY7" i="9"/>
  <c r="AW7" i="9"/>
  <c r="BR7" i="9" s="1"/>
  <c r="S7" i="9"/>
  <c r="J7" i="9"/>
  <c r="BQ6" i="9"/>
  <c r="BX6" i="9" s="1"/>
  <c r="BG6" i="9"/>
  <c r="BU6" i="9" s="1"/>
  <c r="AY6" i="9"/>
  <c r="AW6" i="9"/>
  <c r="BR6" i="9" s="1"/>
  <c r="S6" i="9"/>
  <c r="J6" i="9"/>
  <c r="K6" i="9" s="1"/>
  <c r="BQ5" i="9"/>
  <c r="BX5" i="9" s="1"/>
  <c r="BJ5" i="9"/>
  <c r="BK5" i="9" s="1"/>
  <c r="BG5" i="9"/>
  <c r="BU5" i="9" s="1"/>
  <c r="BW5" i="9" s="1"/>
  <c r="AY5" i="9"/>
  <c r="AZ5" i="9" s="1"/>
  <c r="AW5" i="9"/>
  <c r="BR5" i="9" s="1"/>
  <c r="AP5" i="9"/>
  <c r="AP6" i="9" s="1"/>
  <c r="AB5" i="9"/>
  <c r="S5" i="9"/>
  <c r="T5" i="9" s="1"/>
  <c r="U5" i="9" s="1"/>
  <c r="AK5" i="9" s="1"/>
  <c r="Q5" i="9"/>
  <c r="Q6" i="9" s="1"/>
  <c r="R6" i="9" s="1"/>
  <c r="AH6" i="9" s="1"/>
  <c r="N5" i="9"/>
  <c r="N6" i="9" s="1"/>
  <c r="O6" i="9" s="1"/>
  <c r="AE6" i="9" s="1"/>
  <c r="J5" i="9"/>
  <c r="H5" i="9"/>
  <c r="H6" i="9" s="1"/>
  <c r="H7" i="9" s="1"/>
  <c r="E5" i="9"/>
  <c r="E6" i="9" s="1"/>
  <c r="F6" i="9" s="1"/>
  <c r="V6" i="9" s="1"/>
  <c r="AY48" i="3"/>
  <c r="S48" i="3"/>
  <c r="J48" i="3"/>
  <c r="AY47" i="3"/>
  <c r="S47" i="3"/>
  <c r="J47" i="3"/>
  <c r="AY46" i="3"/>
  <c r="S46" i="3"/>
  <c r="J46" i="3"/>
  <c r="AY45" i="3"/>
  <c r="S45" i="3"/>
  <c r="J45" i="3"/>
  <c r="AY44" i="3"/>
  <c r="S44" i="3"/>
  <c r="J44" i="3"/>
  <c r="AY43" i="3"/>
  <c r="S43" i="3"/>
  <c r="J43" i="3"/>
  <c r="AY42" i="3"/>
  <c r="S42" i="3"/>
  <c r="J42" i="3"/>
  <c r="AY41" i="3"/>
  <c r="S41" i="3"/>
  <c r="J41" i="3"/>
  <c r="AY40" i="3"/>
  <c r="S40" i="3"/>
  <c r="AY39" i="3"/>
  <c r="S39" i="3"/>
  <c r="AY38" i="3"/>
  <c r="S38" i="3"/>
  <c r="J38" i="3"/>
  <c r="BQ37" i="3"/>
  <c r="BX37" i="3" s="1"/>
  <c r="BG37" i="3"/>
  <c r="BU37" i="3" s="1"/>
  <c r="AY37" i="3"/>
  <c r="AW37" i="3"/>
  <c r="BR37" i="3" s="1"/>
  <c r="S37" i="3"/>
  <c r="J37" i="3"/>
  <c r="BQ36" i="3"/>
  <c r="BX36" i="3" s="1"/>
  <c r="BG36" i="3"/>
  <c r="BU36" i="3" s="1"/>
  <c r="BV36" i="3" s="1"/>
  <c r="AY36" i="3"/>
  <c r="AW36" i="3"/>
  <c r="BR36" i="3" s="1"/>
  <c r="S36" i="3"/>
  <c r="J36" i="3"/>
  <c r="BQ35" i="3"/>
  <c r="BX35" i="3" s="1"/>
  <c r="BG35" i="3"/>
  <c r="BU35" i="3" s="1"/>
  <c r="BV35" i="3" s="1"/>
  <c r="AY35" i="3"/>
  <c r="AW35" i="3"/>
  <c r="BR35" i="3" s="1"/>
  <c r="S35" i="3"/>
  <c r="J35" i="3"/>
  <c r="BQ34" i="3"/>
  <c r="BX34" i="3" s="1"/>
  <c r="BY34" i="3" s="1"/>
  <c r="BG34" i="3"/>
  <c r="BU34" i="3" s="1"/>
  <c r="AY34" i="3"/>
  <c r="AW34" i="3"/>
  <c r="BR34" i="3" s="1"/>
  <c r="BS34" i="3" s="1"/>
  <c r="S34" i="3"/>
  <c r="J34" i="3"/>
  <c r="BQ33" i="3"/>
  <c r="BX33" i="3" s="1"/>
  <c r="BG33" i="3"/>
  <c r="BU33" i="3" s="1"/>
  <c r="AY33" i="3"/>
  <c r="AW33" i="3"/>
  <c r="BR33" i="3" s="1"/>
  <c r="S33" i="3"/>
  <c r="J33" i="3"/>
  <c r="BQ32" i="3"/>
  <c r="BX32" i="3" s="1"/>
  <c r="BY32" i="3" s="1"/>
  <c r="BG32" i="3"/>
  <c r="BU32" i="3" s="1"/>
  <c r="BV32" i="3" s="1"/>
  <c r="AY32" i="3"/>
  <c r="AW32" i="3"/>
  <c r="BR32" i="3" s="1"/>
  <c r="BS32" i="3" s="1"/>
  <c r="S32" i="3"/>
  <c r="J32" i="3"/>
  <c r="BQ31" i="3"/>
  <c r="BX31" i="3" s="1"/>
  <c r="BG31" i="3"/>
  <c r="BU31" i="3" s="1"/>
  <c r="AY31" i="3"/>
  <c r="AW31" i="3"/>
  <c r="BR31" i="3" s="1"/>
  <c r="S31" i="3"/>
  <c r="J31" i="3"/>
  <c r="BQ30" i="3"/>
  <c r="BX30" i="3" s="1"/>
  <c r="BY30" i="3" s="1"/>
  <c r="BG30" i="3"/>
  <c r="BU30" i="3" s="1"/>
  <c r="AY30" i="3"/>
  <c r="AW30" i="3"/>
  <c r="BR30" i="3" s="1"/>
  <c r="S30" i="3"/>
  <c r="J30" i="3"/>
  <c r="BQ29" i="3"/>
  <c r="BX29" i="3" s="1"/>
  <c r="BG29" i="3"/>
  <c r="BU29" i="3" s="1"/>
  <c r="AY29" i="3"/>
  <c r="AW29" i="3"/>
  <c r="BR29" i="3" s="1"/>
  <c r="S29" i="3"/>
  <c r="J29" i="3"/>
  <c r="BQ28" i="3"/>
  <c r="BX28" i="3" s="1"/>
  <c r="BG28" i="3"/>
  <c r="BU28" i="3" s="1"/>
  <c r="AY28" i="3"/>
  <c r="AW28" i="3"/>
  <c r="BR28" i="3" s="1"/>
  <c r="S28" i="3"/>
  <c r="J28" i="3"/>
  <c r="BQ27" i="3"/>
  <c r="BX27" i="3" s="1"/>
  <c r="BG27" i="3"/>
  <c r="BU27" i="3" s="1"/>
  <c r="AY27" i="3"/>
  <c r="AW27" i="3"/>
  <c r="BR27" i="3" s="1"/>
  <c r="S27" i="3"/>
  <c r="J27" i="3"/>
  <c r="BQ26" i="3"/>
  <c r="BX26" i="3" s="1"/>
  <c r="BG26" i="3"/>
  <c r="BU26" i="3" s="1"/>
  <c r="AY26" i="3"/>
  <c r="AW26" i="3"/>
  <c r="BR26" i="3" s="1"/>
  <c r="S26" i="3"/>
  <c r="J26" i="3"/>
  <c r="BQ25" i="3"/>
  <c r="BX25" i="3" s="1"/>
  <c r="BG25" i="3"/>
  <c r="BU25" i="3" s="1"/>
  <c r="AY25" i="3"/>
  <c r="AW25" i="3"/>
  <c r="BR25" i="3" s="1"/>
  <c r="S25" i="3"/>
  <c r="J25" i="3"/>
  <c r="BQ24" i="3"/>
  <c r="BX24" i="3" s="1"/>
  <c r="BG24" i="3"/>
  <c r="BU24" i="3" s="1"/>
  <c r="AY24" i="3"/>
  <c r="AW24" i="3"/>
  <c r="BR24" i="3" s="1"/>
  <c r="S24" i="3"/>
  <c r="J24" i="3"/>
  <c r="BQ23" i="3"/>
  <c r="BX23" i="3" s="1"/>
  <c r="BG23" i="3"/>
  <c r="BU23" i="3" s="1"/>
  <c r="AY23" i="3"/>
  <c r="AW23" i="3"/>
  <c r="BR23" i="3" s="1"/>
  <c r="S23" i="3"/>
  <c r="J23" i="3"/>
  <c r="BQ22" i="3"/>
  <c r="BX22" i="3" s="1"/>
  <c r="BG22" i="3"/>
  <c r="BU22" i="3" s="1"/>
  <c r="AY22" i="3"/>
  <c r="AW22" i="3"/>
  <c r="BR22" i="3" s="1"/>
  <c r="S22" i="3"/>
  <c r="J22" i="3"/>
  <c r="BQ21" i="3"/>
  <c r="BX21" i="3" s="1"/>
  <c r="BG21" i="3"/>
  <c r="BU21" i="3" s="1"/>
  <c r="AY21" i="3"/>
  <c r="AW21" i="3"/>
  <c r="BR21" i="3" s="1"/>
  <c r="S21" i="3"/>
  <c r="J21" i="3"/>
  <c r="BQ20" i="3"/>
  <c r="BX20" i="3" s="1"/>
  <c r="BY20" i="3" s="1"/>
  <c r="BG20" i="3"/>
  <c r="BU20" i="3" s="1"/>
  <c r="AY20" i="3"/>
  <c r="AW20" i="3"/>
  <c r="BR20" i="3" s="1"/>
  <c r="S20" i="3"/>
  <c r="J20" i="3"/>
  <c r="BQ19" i="3"/>
  <c r="BX19" i="3" s="1"/>
  <c r="BG19" i="3"/>
  <c r="BU19" i="3" s="1"/>
  <c r="BV19" i="3" s="1"/>
  <c r="AY19" i="3"/>
  <c r="AW19" i="3"/>
  <c r="BR19" i="3" s="1"/>
  <c r="S19" i="3"/>
  <c r="J19" i="3"/>
  <c r="BQ18" i="3"/>
  <c r="BX18" i="3" s="1"/>
  <c r="BG18" i="3"/>
  <c r="BU18" i="3" s="1"/>
  <c r="AY18" i="3"/>
  <c r="AW18" i="3"/>
  <c r="BR18" i="3" s="1"/>
  <c r="S18" i="3"/>
  <c r="J18" i="3"/>
  <c r="BQ17" i="3"/>
  <c r="BX17" i="3" s="1"/>
  <c r="BG17" i="3"/>
  <c r="BU17" i="3" s="1"/>
  <c r="AY17" i="3"/>
  <c r="AW17" i="3"/>
  <c r="BR17" i="3" s="1"/>
  <c r="S17" i="3"/>
  <c r="J17" i="3"/>
  <c r="BQ16" i="3"/>
  <c r="BX16" i="3" s="1"/>
  <c r="BG16" i="3"/>
  <c r="BU16" i="3" s="1"/>
  <c r="AY16" i="3"/>
  <c r="AW16" i="3"/>
  <c r="BR16" i="3" s="1"/>
  <c r="S16" i="3"/>
  <c r="J16" i="3"/>
  <c r="BQ15" i="3"/>
  <c r="BX15" i="3" s="1"/>
  <c r="BG15" i="3"/>
  <c r="BU15" i="3" s="1"/>
  <c r="BV15" i="3" s="1"/>
  <c r="AY15" i="3"/>
  <c r="AW15" i="3"/>
  <c r="BR15" i="3" s="1"/>
  <c r="S15" i="3"/>
  <c r="J15" i="3"/>
  <c r="BQ14" i="3"/>
  <c r="BX14" i="3" s="1"/>
  <c r="BG14" i="3"/>
  <c r="BU14" i="3" s="1"/>
  <c r="BV14" i="3" s="1"/>
  <c r="AY14" i="3"/>
  <c r="AW14" i="3"/>
  <c r="BR14" i="3" s="1"/>
  <c r="S14" i="3"/>
  <c r="J14" i="3"/>
  <c r="BQ13" i="3"/>
  <c r="BX13" i="3" s="1"/>
  <c r="BG13" i="3"/>
  <c r="BU13" i="3" s="1"/>
  <c r="AY13" i="3"/>
  <c r="AW13" i="3"/>
  <c r="BR13" i="3" s="1"/>
  <c r="S13" i="3"/>
  <c r="J13" i="3"/>
  <c r="BQ12" i="3"/>
  <c r="BX12" i="3" s="1"/>
  <c r="BG12" i="3"/>
  <c r="BU12" i="3" s="1"/>
  <c r="AY12" i="3"/>
  <c r="AW12" i="3"/>
  <c r="BR12" i="3" s="1"/>
  <c r="S12" i="3"/>
  <c r="J12" i="3"/>
  <c r="BQ11" i="3"/>
  <c r="BX11" i="3" s="1"/>
  <c r="BG11" i="3"/>
  <c r="BU11" i="3" s="1"/>
  <c r="AY11" i="3"/>
  <c r="AW11" i="3"/>
  <c r="BR11" i="3" s="1"/>
  <c r="BS11" i="3" s="1"/>
  <c r="S11" i="3"/>
  <c r="J11" i="3"/>
  <c r="BQ10" i="3"/>
  <c r="BX10" i="3" s="1"/>
  <c r="BG10" i="3"/>
  <c r="BU10" i="3" s="1"/>
  <c r="AY10" i="3"/>
  <c r="AW10" i="3"/>
  <c r="BR10" i="3" s="1"/>
  <c r="S10" i="3"/>
  <c r="J10" i="3"/>
  <c r="BQ9" i="3"/>
  <c r="BX9" i="3" s="1"/>
  <c r="BY9" i="3" s="1"/>
  <c r="BG9" i="3"/>
  <c r="BU9" i="3" s="1"/>
  <c r="BV9" i="3" s="1"/>
  <c r="AY9" i="3"/>
  <c r="AW9" i="3"/>
  <c r="BR9" i="3" s="1"/>
  <c r="S9" i="3"/>
  <c r="J9" i="3"/>
  <c r="BQ8" i="3"/>
  <c r="BX8" i="3" s="1"/>
  <c r="BG8" i="3"/>
  <c r="BU8" i="3" s="1"/>
  <c r="BV8" i="3" s="1"/>
  <c r="AY8" i="3"/>
  <c r="AW8" i="3"/>
  <c r="BR8" i="3" s="1"/>
  <c r="BS8" i="3" s="1"/>
  <c r="S8" i="3"/>
  <c r="J8" i="3"/>
  <c r="BQ7" i="3"/>
  <c r="BX7" i="3" s="1"/>
  <c r="BG7" i="3"/>
  <c r="BU7" i="3" s="1"/>
  <c r="AY7" i="3"/>
  <c r="AW7" i="3"/>
  <c r="BR7" i="3" s="1"/>
  <c r="BS7" i="3" s="1"/>
  <c r="S7" i="3"/>
  <c r="J7" i="3"/>
  <c r="BQ6" i="3"/>
  <c r="BX6" i="3" s="1"/>
  <c r="BG6" i="3"/>
  <c r="BU6" i="3" s="1"/>
  <c r="AY6" i="3"/>
  <c r="AW6" i="3"/>
  <c r="BR6" i="3" s="1"/>
  <c r="S6" i="3"/>
  <c r="J6" i="3"/>
  <c r="K6" i="3" s="1"/>
  <c r="BQ5" i="3"/>
  <c r="BX5" i="3" s="1"/>
  <c r="BY5" i="3" s="1"/>
  <c r="BJ5" i="3"/>
  <c r="BG5" i="3"/>
  <c r="BU5" i="3" s="1"/>
  <c r="BW5" i="3" s="1"/>
  <c r="AY5" i="3"/>
  <c r="AZ5" i="3" s="1"/>
  <c r="BA5" i="3" s="1"/>
  <c r="AW5" i="3"/>
  <c r="BR5" i="3" s="1"/>
  <c r="AP5" i="3"/>
  <c r="AR5" i="3" s="1"/>
  <c r="AS5" i="3" s="1"/>
  <c r="AB5" i="3"/>
  <c r="S5" i="3"/>
  <c r="T5" i="3" s="1"/>
  <c r="U5" i="3" s="1"/>
  <c r="AK5" i="3" s="1"/>
  <c r="AM5" i="3" s="1"/>
  <c r="Q5" i="3"/>
  <c r="R5" i="3" s="1"/>
  <c r="AH5" i="3" s="1"/>
  <c r="N5" i="3"/>
  <c r="J5" i="3"/>
  <c r="H5" i="3"/>
  <c r="I5" i="3" s="1"/>
  <c r="Y5" i="3" s="1"/>
  <c r="E5" i="3"/>
  <c r="E6" i="3" s="1"/>
  <c r="E7" i="3" s="1"/>
  <c r="BQ4" i="3"/>
  <c r="BX4" i="3" s="1"/>
  <c r="BL4" i="3"/>
  <c r="BM4" i="3" s="1"/>
  <c r="BG4" i="3"/>
  <c r="BU4" i="3" s="1"/>
  <c r="BB4" i="3"/>
  <c r="BC4" i="3" s="1"/>
  <c r="AY4" i="3"/>
  <c r="AW4" i="3"/>
  <c r="BR4" i="3" s="1"/>
  <c r="AR4" i="3"/>
  <c r="AS4" i="3" s="1"/>
  <c r="BB48" i="7"/>
  <c r="AS48" i="7"/>
  <c r="BB47" i="7"/>
  <c r="BB46" i="7"/>
  <c r="BB45" i="7"/>
  <c r="AS45" i="7"/>
  <c r="R45" i="7"/>
  <c r="I45" i="7"/>
  <c r="BL45" i="7" s="1"/>
  <c r="BB44" i="7"/>
  <c r="AS44" i="7"/>
  <c r="R44" i="7"/>
  <c r="I44" i="7"/>
  <c r="BL44" i="7" s="1"/>
  <c r="BB43" i="7"/>
  <c r="AS43" i="7"/>
  <c r="R43" i="7"/>
  <c r="I43" i="7"/>
  <c r="BL43" i="7" s="1"/>
  <c r="BB42" i="7"/>
  <c r="AS42" i="7"/>
  <c r="R42" i="7"/>
  <c r="I42" i="7"/>
  <c r="BL42" i="7" s="1"/>
  <c r="BB41" i="7"/>
  <c r="AS41" i="7"/>
  <c r="R41" i="7"/>
  <c r="I41" i="7"/>
  <c r="BL41" i="7" s="1"/>
  <c r="BB40" i="7"/>
  <c r="AS40" i="7"/>
  <c r="R40" i="7"/>
  <c r="I40" i="7"/>
  <c r="BL40" i="7" s="1"/>
  <c r="BB39" i="7"/>
  <c r="AS39" i="7"/>
  <c r="R39" i="7"/>
  <c r="I39" i="7"/>
  <c r="BL39" i="7" s="1"/>
  <c r="BB38" i="7"/>
  <c r="AS38" i="7"/>
  <c r="R38" i="7"/>
  <c r="I38" i="7"/>
  <c r="BL38" i="7" s="1"/>
  <c r="BB37" i="7"/>
  <c r="AS37" i="7"/>
  <c r="R37" i="7"/>
  <c r="I37" i="7"/>
  <c r="BL37" i="7" s="1"/>
  <c r="R36" i="7"/>
  <c r="BB36" i="7"/>
  <c r="AS36" i="7"/>
  <c r="BB35" i="7"/>
  <c r="AS35" i="7"/>
  <c r="R35" i="7"/>
  <c r="I35" i="7"/>
  <c r="BL35" i="7" s="1"/>
  <c r="BB34" i="7"/>
  <c r="AS34" i="7"/>
  <c r="R34" i="7"/>
  <c r="I34" i="7"/>
  <c r="BL34" i="7" s="1"/>
  <c r="BB33" i="7"/>
  <c r="AS33" i="7"/>
  <c r="R33" i="7"/>
  <c r="I33" i="7"/>
  <c r="BL33" i="7" s="1"/>
  <c r="R32" i="7"/>
  <c r="I32" i="7"/>
  <c r="BB31" i="7"/>
  <c r="AS31" i="7"/>
  <c r="R31" i="7"/>
  <c r="I31" i="7"/>
  <c r="BL31" i="7" s="1"/>
  <c r="R30" i="7"/>
  <c r="AS30" i="7"/>
  <c r="R29" i="7"/>
  <c r="BB29" i="7"/>
  <c r="AS29" i="7"/>
  <c r="R28" i="7"/>
  <c r="BB28" i="7"/>
  <c r="AS28" i="7"/>
  <c r="BB27" i="7"/>
  <c r="AS27" i="7"/>
  <c r="R27" i="7"/>
  <c r="I27" i="7"/>
  <c r="BL27" i="7" s="1"/>
  <c r="BB26" i="7"/>
  <c r="AS26" i="7"/>
  <c r="R26" i="7"/>
  <c r="I26" i="7"/>
  <c r="BL26" i="7" s="1"/>
  <c r="BB25" i="7"/>
  <c r="AS25" i="7"/>
  <c r="R25" i="7"/>
  <c r="I25" i="7"/>
  <c r="BL25" i="7" s="1"/>
  <c r="BB24" i="7"/>
  <c r="AS24" i="7"/>
  <c r="R24" i="7"/>
  <c r="I24" i="7"/>
  <c r="BL24" i="7" s="1"/>
  <c r="BB23" i="7"/>
  <c r="AS23" i="7"/>
  <c r="R23" i="7"/>
  <c r="I23" i="7"/>
  <c r="BL23" i="7" s="1"/>
  <c r="R22" i="7"/>
  <c r="I22" i="7"/>
  <c r="BB21" i="7"/>
  <c r="R21" i="7"/>
  <c r="I21" i="7"/>
  <c r="BL21" i="7" s="1"/>
  <c r="R20" i="7"/>
  <c r="BK19" i="7"/>
  <c r="BG19" i="7"/>
  <c r="BA19" i="7"/>
  <c r="AW19" i="7"/>
  <c r="AR19" i="7"/>
  <c r="AN19" i="7"/>
  <c r="R19" i="7"/>
  <c r="I19" i="7"/>
  <c r="BK18" i="7"/>
  <c r="BG18" i="7"/>
  <c r="BA18" i="7"/>
  <c r="AW18" i="7"/>
  <c r="AR18" i="7"/>
  <c r="AN18" i="7"/>
  <c r="R18" i="7"/>
  <c r="I18" i="7"/>
  <c r="BK17" i="7"/>
  <c r="BG17" i="7"/>
  <c r="BA17" i="7"/>
  <c r="AW17" i="7"/>
  <c r="AR17" i="7"/>
  <c r="AN17" i="7"/>
  <c r="R17" i="7"/>
  <c r="I17" i="7"/>
  <c r="BK16" i="7"/>
  <c r="BG16" i="7"/>
  <c r="BA16" i="7"/>
  <c r="AW16" i="7"/>
  <c r="AR16" i="7"/>
  <c r="AN16" i="7"/>
  <c r="R16" i="7"/>
  <c r="I16" i="7"/>
  <c r="BK15" i="7"/>
  <c r="BG15" i="7"/>
  <c r="BA15" i="7"/>
  <c r="AW15" i="7"/>
  <c r="AR15" i="7"/>
  <c r="AN15" i="7"/>
  <c r="R15" i="7"/>
  <c r="I15" i="7"/>
  <c r="BK14" i="7"/>
  <c r="BG14" i="7"/>
  <c r="BA14" i="7"/>
  <c r="AW14" i="7"/>
  <c r="AR14" i="7"/>
  <c r="AN14" i="7"/>
  <c r="R14" i="7"/>
  <c r="I14" i="7"/>
  <c r="BK13" i="7"/>
  <c r="BG13" i="7"/>
  <c r="BA13" i="7"/>
  <c r="AW13" i="7"/>
  <c r="AR13" i="7"/>
  <c r="AN13" i="7"/>
  <c r="R13" i="7"/>
  <c r="I13" i="7"/>
  <c r="BK12" i="7"/>
  <c r="BG12" i="7"/>
  <c r="BA12" i="7"/>
  <c r="AW12" i="7"/>
  <c r="AR12" i="7"/>
  <c r="AN12" i="7"/>
  <c r="R12" i="7"/>
  <c r="I12" i="7"/>
  <c r="BK11" i="7"/>
  <c r="BG11" i="7"/>
  <c r="BA11" i="7"/>
  <c r="AW11" i="7"/>
  <c r="AR11" i="7"/>
  <c r="AN11" i="7"/>
  <c r="I11" i="7"/>
  <c r="BK10" i="7"/>
  <c r="BG10" i="7"/>
  <c r="BA10" i="7"/>
  <c r="AW10" i="7"/>
  <c r="AR10" i="7"/>
  <c r="AN10" i="7"/>
  <c r="I10" i="7"/>
  <c r="BK9" i="7"/>
  <c r="BG9" i="7"/>
  <c r="BA9" i="7"/>
  <c r="AW9" i="7"/>
  <c r="AR9" i="7"/>
  <c r="AN9" i="7"/>
  <c r="I9" i="7"/>
  <c r="BK8" i="7"/>
  <c r="BG8" i="7"/>
  <c r="BA8" i="7"/>
  <c r="AW8" i="7"/>
  <c r="AR8" i="7"/>
  <c r="AN8" i="7"/>
  <c r="I8" i="7"/>
  <c r="BK7" i="7"/>
  <c r="BG7" i="7"/>
  <c r="BA7" i="7"/>
  <c r="AW7" i="7"/>
  <c r="AR7" i="7"/>
  <c r="AN7" i="7"/>
  <c r="I7" i="7"/>
  <c r="I6" i="7"/>
  <c r="J6" i="7" s="1"/>
  <c r="BM5" i="7"/>
  <c r="BM6" i="7" s="1"/>
  <c r="BK5" i="7"/>
  <c r="BG5" i="7"/>
  <c r="BC5" i="7"/>
  <c r="BC6" i="7" s="1"/>
  <c r="BA5" i="7"/>
  <c r="AW5" i="7"/>
  <c r="AT5" i="7"/>
  <c r="AR5" i="7"/>
  <c r="AN5" i="7"/>
  <c r="AA5" i="7"/>
  <c r="AB5" i="7" s="1"/>
  <c r="R5" i="7"/>
  <c r="S5" i="7" s="1"/>
  <c r="T5" i="7" s="1"/>
  <c r="AJ5" i="7" s="1"/>
  <c r="P5" i="7"/>
  <c r="M5" i="7"/>
  <c r="I5" i="7"/>
  <c r="G5" i="7"/>
  <c r="G6" i="7" s="1"/>
  <c r="D5" i="7"/>
  <c r="CH4" i="7"/>
  <c r="BV4" i="7"/>
  <c r="BS4" i="7"/>
  <c r="BQ5" i="7"/>
  <c r="E73" i="9" l="1"/>
  <c r="E68" i="7"/>
  <c r="BE6" i="7"/>
  <c r="BS6" i="7" s="1"/>
  <c r="BD6" i="7"/>
  <c r="BN6" i="7"/>
  <c r="BO6" i="7"/>
  <c r="BV6" i="7" s="1"/>
  <c r="AT6" i="7"/>
  <c r="AU6" i="7" s="1"/>
  <c r="BP6" i="7" s="1"/>
  <c r="BE5" i="7"/>
  <c r="BS5" i="7" s="1"/>
  <c r="BT5" i="7" s="1"/>
  <c r="R46" i="7"/>
  <c r="R11" i="7"/>
  <c r="M6" i="7"/>
  <c r="M7" i="7" s="1"/>
  <c r="BD5" i="7"/>
  <c r="BO5" i="7"/>
  <c r="BV5" i="7" s="1"/>
  <c r="BW5" i="7" s="1"/>
  <c r="R47" i="7"/>
  <c r="BV31" i="3"/>
  <c r="BY22" i="3"/>
  <c r="H6" i="3"/>
  <c r="H7" i="3" s="1"/>
  <c r="BS22" i="3"/>
  <c r="BV23" i="3"/>
  <c r="Q6" i="3"/>
  <c r="Q7" i="3" s="1"/>
  <c r="Q8" i="3" s="1"/>
  <c r="BS10" i="3"/>
  <c r="BY14" i="3"/>
  <c r="BY24" i="3"/>
  <c r="BV25" i="3"/>
  <c r="AJ5" i="3"/>
  <c r="BY17" i="3"/>
  <c r="BV11" i="3"/>
  <c r="BV33" i="3"/>
  <c r="BB5" i="3"/>
  <c r="BC5" i="3" s="1"/>
  <c r="AZ6" i="3"/>
  <c r="BB6" i="3" s="1"/>
  <c r="BC6" i="3" s="1"/>
  <c r="F5" i="3"/>
  <c r="V5" i="3" s="1"/>
  <c r="W5" i="3" s="1"/>
  <c r="BY12" i="3"/>
  <c r="BV18" i="3"/>
  <c r="BS25" i="3"/>
  <c r="BY37" i="3"/>
  <c r="AD5" i="3"/>
  <c r="BZ33" i="9"/>
  <c r="AQ5" i="9"/>
  <c r="BT13" i="9"/>
  <c r="BV7" i="9"/>
  <c r="BW7" i="9"/>
  <c r="BZ15" i="9"/>
  <c r="BL5" i="9"/>
  <c r="BM5" i="9" s="1"/>
  <c r="N7" i="9"/>
  <c r="N8" i="9" s="1"/>
  <c r="O8" i="9" s="1"/>
  <c r="AE8" i="9" s="1"/>
  <c r="BW10" i="9"/>
  <c r="BJ6" i="9"/>
  <c r="BK6" i="9" s="1"/>
  <c r="BS22" i="9"/>
  <c r="BW32" i="9"/>
  <c r="BW31" i="9"/>
  <c r="BY37" i="9"/>
  <c r="AR5" i="9"/>
  <c r="AS5" i="9" s="1"/>
  <c r="T6" i="9"/>
  <c r="T7" i="9" s="1"/>
  <c r="BY27" i="9"/>
  <c r="BZ27" i="9"/>
  <c r="AQ6" i="9"/>
  <c r="AP7" i="9"/>
  <c r="AR7" i="9" s="1"/>
  <c r="AS7" i="9" s="1"/>
  <c r="AR6" i="9"/>
  <c r="AS6" i="9" s="1"/>
  <c r="BZ8" i="9"/>
  <c r="BY8" i="9"/>
  <c r="BW19" i="9"/>
  <c r="BV19" i="9"/>
  <c r="BS34" i="9"/>
  <c r="BV24" i="9"/>
  <c r="BT25" i="9"/>
  <c r="BS25" i="9"/>
  <c r="BV27" i="9"/>
  <c r="BY30" i="9"/>
  <c r="BT9" i="9"/>
  <c r="BS9" i="9"/>
  <c r="BV37" i="9"/>
  <c r="BW37" i="9"/>
  <c r="I5" i="9"/>
  <c r="Y5" i="9" s="1"/>
  <c r="Z5" i="9" s="1"/>
  <c r="BV6" i="9"/>
  <c r="R5" i="9"/>
  <c r="AH5" i="9" s="1"/>
  <c r="AJ5" i="9" s="1"/>
  <c r="BW11" i="9"/>
  <c r="BZ16" i="9"/>
  <c r="BV28" i="9"/>
  <c r="BY35" i="9"/>
  <c r="BW6" i="9"/>
  <c r="Q7" i="9"/>
  <c r="Q8" i="9" s="1"/>
  <c r="BS23" i="9"/>
  <c r="BY29" i="9"/>
  <c r="F5" i="9"/>
  <c r="V5" i="9" s="1"/>
  <c r="W5" i="9" s="1"/>
  <c r="BW28" i="9"/>
  <c r="BW33" i="9"/>
  <c r="BY9" i="9"/>
  <c r="BY25" i="9"/>
  <c r="BT36" i="9"/>
  <c r="BZ9" i="9"/>
  <c r="BY23" i="9"/>
  <c r="BW17" i="9"/>
  <c r="R9" i="7"/>
  <c r="BB5" i="9"/>
  <c r="BC5" i="9" s="1"/>
  <c r="BA5" i="9"/>
  <c r="AZ6" i="9"/>
  <c r="L6" i="9"/>
  <c r="AB6" i="9" s="1"/>
  <c r="K7" i="9"/>
  <c r="BW9" i="9"/>
  <c r="BV9" i="9"/>
  <c r="AI6" i="9"/>
  <c r="AJ6" i="9"/>
  <c r="BT12" i="9"/>
  <c r="BS12" i="9"/>
  <c r="BS10" i="9"/>
  <c r="BT10" i="9"/>
  <c r="BT14" i="9"/>
  <c r="BS14" i="9"/>
  <c r="AF6" i="9"/>
  <c r="BS11" i="9"/>
  <c r="BT11" i="9"/>
  <c r="BY5" i="9"/>
  <c r="BZ5" i="9"/>
  <c r="BZ6" i="9"/>
  <c r="BY6" i="9"/>
  <c r="BY12" i="9"/>
  <c r="BZ12" i="9"/>
  <c r="BZ14" i="9"/>
  <c r="BY14" i="9"/>
  <c r="BZ17" i="9"/>
  <c r="BY17" i="9"/>
  <c r="BV5" i="9"/>
  <c r="I6" i="9"/>
  <c r="Y6" i="9" s="1"/>
  <c r="BZ10" i="9"/>
  <c r="BW13" i="9"/>
  <c r="BV13" i="9"/>
  <c r="AL5" i="9"/>
  <c r="AD5" i="9"/>
  <c r="AC5" i="9"/>
  <c r="BS7" i="9"/>
  <c r="BW8" i="9"/>
  <c r="BV10" i="9"/>
  <c r="BY10" i="9"/>
  <c r="BY11" i="9"/>
  <c r="BZ13" i="9"/>
  <c r="BY13" i="9"/>
  <c r="I7" i="9"/>
  <c r="Y7" i="9" s="1"/>
  <c r="X6" i="9"/>
  <c r="W6" i="9"/>
  <c r="AG6" i="9"/>
  <c r="BS6" i="9"/>
  <c r="BT6" i="9"/>
  <c r="BZ7" i="9"/>
  <c r="BY7" i="9"/>
  <c r="BS8" i="9"/>
  <c r="BT8" i="9"/>
  <c r="BT5" i="9"/>
  <c r="BS5" i="9"/>
  <c r="AM5" i="9"/>
  <c r="E7" i="9"/>
  <c r="BT7" i="9"/>
  <c r="H8" i="9"/>
  <c r="BV8" i="9"/>
  <c r="BZ20" i="9"/>
  <c r="BY20" i="9"/>
  <c r="BW18" i="9"/>
  <c r="BV18" i="9"/>
  <c r="BW15" i="9"/>
  <c r="BV20" i="9"/>
  <c r="BW20" i="9"/>
  <c r="BV12" i="9"/>
  <c r="BV15" i="9"/>
  <c r="BT17" i="9"/>
  <c r="BS17" i="9"/>
  <c r="BW22" i="9"/>
  <c r="BV22" i="9"/>
  <c r="BW26" i="9"/>
  <c r="BV26" i="9"/>
  <c r="BW12" i="9"/>
  <c r="BS16" i="9"/>
  <c r="BT16" i="9"/>
  <c r="BZ18" i="9"/>
  <c r="BW21" i="9"/>
  <c r="BV21" i="9"/>
  <c r="BY19" i="9"/>
  <c r="O5" i="9"/>
  <c r="AE5" i="9" s="1"/>
  <c r="BW14" i="9"/>
  <c r="BV16" i="9"/>
  <c r="BS18" i="9"/>
  <c r="BS19" i="9"/>
  <c r="BT19" i="9"/>
  <c r="BZ19" i="9"/>
  <c r="BS15" i="9"/>
  <c r="BT15" i="9"/>
  <c r="BW16" i="9"/>
  <c r="BT18" i="9"/>
  <c r="BT20" i="9"/>
  <c r="BW25" i="9"/>
  <c r="BV25" i="9"/>
  <c r="BS27" i="9"/>
  <c r="BT27" i="9"/>
  <c r="BT30" i="9"/>
  <c r="BZ22" i="9"/>
  <c r="BZ23" i="9"/>
  <c r="BZ32" i="9"/>
  <c r="BY32" i="9"/>
  <c r="BV23" i="9"/>
  <c r="BT24" i="9"/>
  <c r="BS24" i="9"/>
  <c r="BW29" i="9"/>
  <c r="BZ31" i="9"/>
  <c r="BY31" i="9"/>
  <c r="BW24" i="9"/>
  <c r="BV29" i="9"/>
  <c r="BW30" i="9"/>
  <c r="BV30" i="9"/>
  <c r="BV34" i="9"/>
  <c r="BY34" i="9"/>
  <c r="BZ34" i="9"/>
  <c r="BV36" i="9"/>
  <c r="BY21" i="9"/>
  <c r="BZ21" i="9"/>
  <c r="BZ26" i="9"/>
  <c r="BY26" i="9"/>
  <c r="BS29" i="9"/>
  <c r="BV33" i="9"/>
  <c r="BW35" i="9"/>
  <c r="BS21" i="9"/>
  <c r="BT26" i="9"/>
  <c r="BV35" i="9"/>
  <c r="BW27" i="9"/>
  <c r="BS32" i="9"/>
  <c r="BT32" i="9"/>
  <c r="BZ36" i="9"/>
  <c r="BZ24" i="9"/>
  <c r="BY24" i="9"/>
  <c r="BZ28" i="9"/>
  <c r="BY28" i="9"/>
  <c r="BS33" i="9"/>
  <c r="BT33" i="9"/>
  <c r="BS28" i="9"/>
  <c r="BZ30" i="9"/>
  <c r="BT31" i="9"/>
  <c r="BT34" i="9"/>
  <c r="BS36" i="9"/>
  <c r="BS35" i="9"/>
  <c r="BZ35" i="9"/>
  <c r="BS37" i="9"/>
  <c r="BV32" i="9"/>
  <c r="BT35" i="9"/>
  <c r="BT37" i="9"/>
  <c r="BZ37" i="9"/>
  <c r="BY13" i="3"/>
  <c r="E8" i="3"/>
  <c r="F7" i="3"/>
  <c r="V7" i="3" s="1"/>
  <c r="AL5" i="3"/>
  <c r="BT5" i="3"/>
  <c r="BS5" i="3"/>
  <c r="Z5" i="3"/>
  <c r="AA5" i="3"/>
  <c r="F6" i="3"/>
  <c r="V6" i="3" s="1"/>
  <c r="BY8" i="3"/>
  <c r="BS9" i="3"/>
  <c r="AI5" i="3"/>
  <c r="T6" i="3"/>
  <c r="AP6" i="3"/>
  <c r="BS12" i="3"/>
  <c r="BV13" i="3"/>
  <c r="BY23" i="3"/>
  <c r="BY6" i="3"/>
  <c r="AQ5" i="3"/>
  <c r="BY7" i="3"/>
  <c r="BV10" i="3"/>
  <c r="BS15" i="3"/>
  <c r="BV16" i="3"/>
  <c r="BS14" i="3"/>
  <c r="BY15" i="3"/>
  <c r="N6" i="3"/>
  <c r="O5" i="3"/>
  <c r="AE5" i="3" s="1"/>
  <c r="BV5" i="3"/>
  <c r="BY11" i="3"/>
  <c r="BS6" i="3"/>
  <c r="BV7" i="3"/>
  <c r="L6" i="3"/>
  <c r="AB6" i="3" s="1"/>
  <c r="K7" i="3"/>
  <c r="BV6" i="3"/>
  <c r="BV12" i="3"/>
  <c r="BS13" i="3"/>
  <c r="BY16" i="3"/>
  <c r="BJ6" i="3"/>
  <c r="BL5" i="3"/>
  <c r="BM5" i="3" s="1"/>
  <c r="BK5" i="3"/>
  <c r="BZ5" i="3"/>
  <c r="BY10" i="3"/>
  <c r="BS16" i="3"/>
  <c r="BY18" i="3"/>
  <c r="BS19" i="3"/>
  <c r="BV24" i="3"/>
  <c r="BS28" i="3"/>
  <c r="BV29" i="3"/>
  <c r="BS18" i="3"/>
  <c r="BV20" i="3"/>
  <c r="BS27" i="3"/>
  <c r="BV28" i="3"/>
  <c r="BY29" i="3"/>
  <c r="BS30" i="3"/>
  <c r="BS17" i="3"/>
  <c r="BY21" i="3"/>
  <c r="BS26" i="3"/>
  <c r="BS31" i="3"/>
  <c r="BS21" i="3"/>
  <c r="BS23" i="3"/>
  <c r="BS29" i="3"/>
  <c r="BS35" i="3"/>
  <c r="BY19" i="3"/>
  <c r="AC5" i="3"/>
  <c r="BS20" i="3"/>
  <c r="BV21" i="3"/>
  <c r="BS24" i="3"/>
  <c r="BY25" i="3"/>
  <c r="BV17" i="3"/>
  <c r="BV22" i="3"/>
  <c r="BY28" i="3"/>
  <c r="BS36" i="3"/>
  <c r="BY26" i="3"/>
  <c r="BY27" i="3"/>
  <c r="BV30" i="3"/>
  <c r="BV34" i="3"/>
  <c r="BV26" i="3"/>
  <c r="BY36" i="3"/>
  <c r="BS37" i="3"/>
  <c r="BV27" i="3"/>
  <c r="BY31" i="3"/>
  <c r="BY35" i="3"/>
  <c r="BS33" i="3"/>
  <c r="BY33" i="3"/>
  <c r="BV37" i="3"/>
  <c r="P6" i="7"/>
  <c r="P7" i="7" s="1"/>
  <c r="R8" i="7"/>
  <c r="R6" i="7"/>
  <c r="S6" i="7" s="1"/>
  <c r="T6" i="7" s="1"/>
  <c r="AJ6" i="7" s="1"/>
  <c r="I29" i="7"/>
  <c r="BL29" i="7" s="1"/>
  <c r="AK5" i="7"/>
  <c r="I48" i="7"/>
  <c r="AU5" i="7"/>
  <c r="BP5" i="7" s="1"/>
  <c r="I28" i="7"/>
  <c r="BL28" i="7" s="1"/>
  <c r="I36" i="7"/>
  <c r="BL36" i="7" s="1"/>
  <c r="CL4" i="7"/>
  <c r="D6" i="7"/>
  <c r="D7" i="7" s="1"/>
  <c r="D8" i="7" s="1"/>
  <c r="BN5" i="7"/>
  <c r="BM7" i="7"/>
  <c r="H5" i="7"/>
  <c r="X5" i="7" s="1"/>
  <c r="Y5" i="7" s="1"/>
  <c r="I30" i="7"/>
  <c r="BL30" i="7" s="1"/>
  <c r="J7" i="7"/>
  <c r="K6" i="7"/>
  <c r="AA6" i="7" s="1"/>
  <c r="AC5" i="7"/>
  <c r="AL5" i="7"/>
  <c r="G7" i="7"/>
  <c r="H6" i="7"/>
  <c r="X6" i="7" s="1"/>
  <c r="R7" i="7"/>
  <c r="BR5" i="7"/>
  <c r="CJ4" i="7"/>
  <c r="N5" i="7"/>
  <c r="AD5" i="7" s="1"/>
  <c r="BC7" i="7"/>
  <c r="CK4" i="7"/>
  <c r="CG4" i="7"/>
  <c r="R10" i="7"/>
  <c r="Q5" i="7"/>
  <c r="AG5" i="7" s="1"/>
  <c r="CI4" i="7"/>
  <c r="E5" i="7"/>
  <c r="U5" i="7" s="1"/>
  <c r="BB30" i="7"/>
  <c r="AS47" i="7"/>
  <c r="I47" i="7"/>
  <c r="BL47" i="7" s="1"/>
  <c r="BL48" i="7" s="1"/>
  <c r="I46" i="7"/>
  <c r="BL46" i="7" s="1"/>
  <c r="AS46" i="7"/>
  <c r="R48" i="7"/>
  <c r="E74" i="9" l="1"/>
  <c r="E69" i="7"/>
  <c r="E8" i="7"/>
  <c r="U8" i="7" s="1"/>
  <c r="R6" i="3"/>
  <c r="AH6" i="3" s="1"/>
  <c r="BQ6" i="7"/>
  <c r="BU5" i="7"/>
  <c r="AT7" i="7"/>
  <c r="BW6" i="7"/>
  <c r="BT6" i="7"/>
  <c r="N6" i="7"/>
  <c r="AD6" i="7" s="1"/>
  <c r="AE6" i="7" s="1"/>
  <c r="CC5" i="7"/>
  <c r="BX5" i="7"/>
  <c r="CD5" i="7" s="1"/>
  <c r="CL5" i="7" s="1"/>
  <c r="E6" i="7"/>
  <c r="U6" i="7" s="1"/>
  <c r="W6" i="7" s="1"/>
  <c r="D9" i="7"/>
  <c r="D10" i="7" s="1"/>
  <c r="Z5" i="7"/>
  <c r="E7" i="7"/>
  <c r="U7" i="7" s="1"/>
  <c r="V7" i="7" s="1"/>
  <c r="CD5" i="3"/>
  <c r="AZ7" i="3"/>
  <c r="BA7" i="3" s="1"/>
  <c r="H8" i="3"/>
  <c r="I8" i="3" s="1"/>
  <c r="Y8" i="3" s="1"/>
  <c r="I7" i="3"/>
  <c r="Y7" i="3" s="1"/>
  <c r="Z7" i="3" s="1"/>
  <c r="BA6" i="3"/>
  <c r="I6" i="3"/>
  <c r="Y6" i="3" s="1"/>
  <c r="R7" i="3"/>
  <c r="AH7" i="3" s="1"/>
  <c r="AI7" i="3" s="1"/>
  <c r="CE5" i="3"/>
  <c r="X5" i="3"/>
  <c r="AI6" i="3"/>
  <c r="AA5" i="9"/>
  <c r="U6" i="9"/>
  <c r="AK6" i="9" s="1"/>
  <c r="AM6" i="9" s="1"/>
  <c r="AP8" i="9"/>
  <c r="AQ8" i="9" s="1"/>
  <c r="X5" i="9"/>
  <c r="O7" i="9"/>
  <c r="AE7" i="9" s="1"/>
  <c r="AF7" i="9" s="1"/>
  <c r="BL6" i="9"/>
  <c r="BM6" i="9" s="1"/>
  <c r="R7" i="9"/>
  <c r="AH7" i="9" s="1"/>
  <c r="N9" i="9"/>
  <c r="O9" i="9" s="1"/>
  <c r="AE9" i="9" s="1"/>
  <c r="BJ7" i="9"/>
  <c r="BJ8" i="9" s="1"/>
  <c r="CD5" i="9"/>
  <c r="CF5" i="9"/>
  <c r="AQ7" i="9"/>
  <c r="AI5" i="9"/>
  <c r="CC5" i="9" s="1"/>
  <c r="Q6" i="7"/>
  <c r="AG6" i="7" s="1"/>
  <c r="AA7" i="9"/>
  <c r="Z7" i="9"/>
  <c r="CB6" i="9"/>
  <c r="CE5" i="9"/>
  <c r="L7" i="9"/>
  <c r="AB7" i="9" s="1"/>
  <c r="K8" i="9"/>
  <c r="AC6" i="9"/>
  <c r="AD6" i="9"/>
  <c r="F7" i="9"/>
  <c r="V7" i="9" s="1"/>
  <c r="E8" i="9"/>
  <c r="U7" i="9"/>
  <c r="AK7" i="9" s="1"/>
  <c r="T8" i="9"/>
  <c r="AF5" i="9"/>
  <c r="CA5" i="9" s="1"/>
  <c r="AG5" i="9"/>
  <c r="CA6" i="9"/>
  <c r="AG8" i="9"/>
  <c r="AF8" i="9"/>
  <c r="BB6" i="9"/>
  <c r="BC6" i="9" s="1"/>
  <c r="BA6" i="9"/>
  <c r="AZ7" i="9"/>
  <c r="Q9" i="9"/>
  <c r="R8" i="9"/>
  <c r="AH8" i="9" s="1"/>
  <c r="I8" i="9"/>
  <c r="Y8" i="9" s="1"/>
  <c r="H9" i="9"/>
  <c r="AA6" i="9"/>
  <c r="CD6" i="9" s="1"/>
  <c r="Z6" i="9"/>
  <c r="CC6" i="9" s="1"/>
  <c r="F8" i="3"/>
  <c r="V8" i="3" s="1"/>
  <c r="E9" i="3"/>
  <c r="K8" i="3"/>
  <c r="L7" i="3"/>
  <c r="AB7" i="3" s="1"/>
  <c r="AG5" i="3"/>
  <c r="AF5" i="3"/>
  <c r="CA5" i="3" s="1"/>
  <c r="W6" i="3"/>
  <c r="X6" i="3"/>
  <c r="AD6" i="3"/>
  <c r="AC6" i="3"/>
  <c r="O6" i="3"/>
  <c r="AE6" i="3" s="1"/>
  <c r="N7" i="3"/>
  <c r="R8" i="3"/>
  <c r="AH8" i="3" s="1"/>
  <c r="Q9" i="3"/>
  <c r="CF5" i="3"/>
  <c r="AP7" i="3"/>
  <c r="AR6" i="3"/>
  <c r="AS6" i="3" s="1"/>
  <c r="AQ6" i="3"/>
  <c r="CC5" i="3"/>
  <c r="BK6" i="3"/>
  <c r="BL6" i="3"/>
  <c r="BM6" i="3" s="1"/>
  <c r="BJ7" i="3"/>
  <c r="T7" i="3"/>
  <c r="U6" i="3"/>
  <c r="AK6" i="3" s="1"/>
  <c r="X7" i="3"/>
  <c r="W7" i="3"/>
  <c r="S7" i="7"/>
  <c r="S8" i="7" s="1"/>
  <c r="AE5" i="7"/>
  <c r="AF5" i="7"/>
  <c r="AK6" i="7"/>
  <c r="V5" i="7"/>
  <c r="W5" i="7"/>
  <c r="V8" i="7"/>
  <c r="W8" i="7"/>
  <c r="Q7" i="7"/>
  <c r="AG7" i="7" s="1"/>
  <c r="P8" i="7"/>
  <c r="Z6" i="7"/>
  <c r="Y6" i="7"/>
  <c r="BE7" i="7"/>
  <c r="BS7" i="7" s="1"/>
  <c r="BD7" i="7"/>
  <c r="BC8" i="7"/>
  <c r="N7" i="7"/>
  <c r="AD7" i="7" s="1"/>
  <c r="M8" i="7"/>
  <c r="G8" i="7"/>
  <c r="H7" i="7"/>
  <c r="X7" i="7" s="1"/>
  <c r="AC6" i="7"/>
  <c r="AB6" i="7"/>
  <c r="J8" i="7"/>
  <c r="K7" i="7"/>
  <c r="AA7" i="7" s="1"/>
  <c r="AI5" i="7"/>
  <c r="AH5" i="7"/>
  <c r="CA5" i="7" s="1"/>
  <c r="BM8" i="7"/>
  <c r="BO7" i="7"/>
  <c r="BV7" i="7" s="1"/>
  <c r="BN7" i="7"/>
  <c r="E75" i="9" l="1"/>
  <c r="E70" i="7"/>
  <c r="AL6" i="9"/>
  <c r="BB7" i="3"/>
  <c r="BC7" i="3" s="1"/>
  <c r="AZ8" i="3"/>
  <c r="AZ9" i="3" s="1"/>
  <c r="H9" i="3"/>
  <c r="H10" i="3" s="1"/>
  <c r="AT8" i="7"/>
  <c r="AU7" i="7"/>
  <c r="BP7" i="7" s="1"/>
  <c r="CC6" i="7"/>
  <c r="CK6" i="7" s="1"/>
  <c r="V6" i="7"/>
  <c r="BY6" i="7" s="1"/>
  <c r="CG6" i="7" s="1"/>
  <c r="CB5" i="9"/>
  <c r="AG7" i="9"/>
  <c r="AP9" i="9"/>
  <c r="AP10" i="9" s="1"/>
  <c r="AR8" i="9"/>
  <c r="AS8" i="9" s="1"/>
  <c r="E9" i="7"/>
  <c r="U9" i="7" s="1"/>
  <c r="V9" i="7" s="1"/>
  <c r="BY5" i="7"/>
  <c r="W7" i="7"/>
  <c r="AH6" i="7"/>
  <c r="CA6" i="7" s="1"/>
  <c r="CI6" i="7" s="1"/>
  <c r="CB5" i="7"/>
  <c r="CJ5" i="7" s="1"/>
  <c r="CB5" i="3"/>
  <c r="AA7" i="3"/>
  <c r="CC7" i="3"/>
  <c r="Z6" i="3"/>
  <c r="CC6" i="3" s="1"/>
  <c r="AA6" i="3"/>
  <c r="BL7" i="9"/>
  <c r="BM7" i="9" s="1"/>
  <c r="AJ7" i="9"/>
  <c r="CD7" i="9" s="1"/>
  <c r="BK7" i="9"/>
  <c r="N10" i="9"/>
  <c r="N11" i="9" s="1"/>
  <c r="AI7" i="9"/>
  <c r="CC7" i="9" s="1"/>
  <c r="CF6" i="9"/>
  <c r="T7" i="7"/>
  <c r="AJ7" i="7" s="1"/>
  <c r="U8" i="9"/>
  <c r="AK8" i="9" s="1"/>
  <c r="T9" i="9"/>
  <c r="AD7" i="9"/>
  <c r="AC7" i="9"/>
  <c r="H10" i="9"/>
  <c r="I9" i="9"/>
  <c r="Y9" i="9" s="1"/>
  <c r="AZ8" i="9"/>
  <c r="BB7" i="9"/>
  <c r="BC7" i="9" s="1"/>
  <c r="BA7" i="9"/>
  <c r="AL7" i="9"/>
  <c r="AM7" i="9"/>
  <c r="E9" i="9"/>
  <c r="F8" i="9"/>
  <c r="V8" i="9" s="1"/>
  <c r="CE6" i="9"/>
  <c r="Z8" i="9"/>
  <c r="AA8" i="9"/>
  <c r="AI8" i="9"/>
  <c r="AJ8" i="9"/>
  <c r="Q10" i="9"/>
  <c r="R9" i="9"/>
  <c r="AH9" i="9" s="1"/>
  <c r="BJ9" i="9"/>
  <c r="BL8" i="9"/>
  <c r="BM8" i="9" s="1"/>
  <c r="BK8" i="9"/>
  <c r="AG9" i="9"/>
  <c r="AF9" i="9"/>
  <c r="W7" i="9"/>
  <c r="CA7" i="9" s="1"/>
  <c r="X7" i="9"/>
  <c r="K9" i="9"/>
  <c r="L8" i="9"/>
  <c r="AB8" i="9" s="1"/>
  <c r="BA8" i="3"/>
  <c r="F9" i="3"/>
  <c r="V9" i="3" s="1"/>
  <c r="E10" i="3"/>
  <c r="Q10" i="3"/>
  <c r="R9" i="3"/>
  <c r="AH9" i="3" s="1"/>
  <c r="AL6" i="3"/>
  <c r="CE6" i="3" s="1"/>
  <c r="Z8" i="3"/>
  <c r="AA8" i="3"/>
  <c r="N8" i="3"/>
  <c r="O7" i="3"/>
  <c r="AE7" i="3" s="1"/>
  <c r="AD7" i="3"/>
  <c r="AC7" i="3"/>
  <c r="X8" i="3"/>
  <c r="W8" i="3"/>
  <c r="U7" i="3"/>
  <c r="AK7" i="3" s="1"/>
  <c r="T8" i="3"/>
  <c r="AQ7" i="3"/>
  <c r="AR7" i="3"/>
  <c r="AS7" i="3" s="1"/>
  <c r="AP8" i="3"/>
  <c r="AF6" i="3"/>
  <c r="CA6" i="3" s="1"/>
  <c r="K9" i="3"/>
  <c r="L8" i="3"/>
  <c r="AB8" i="3" s="1"/>
  <c r="AI8" i="3"/>
  <c r="BJ8" i="3"/>
  <c r="BL7" i="3"/>
  <c r="BM7" i="3" s="1"/>
  <c r="BK7" i="3"/>
  <c r="BZ5" i="7"/>
  <c r="CH5" i="7" s="1"/>
  <c r="P9" i="7"/>
  <c r="Q8" i="7"/>
  <c r="AG8" i="7" s="1"/>
  <c r="AH7" i="7"/>
  <c r="E10" i="7"/>
  <c r="U10" i="7" s="1"/>
  <c r="D11" i="7"/>
  <c r="BN8" i="7"/>
  <c r="BO8" i="7"/>
  <c r="BV8" i="7" s="1"/>
  <c r="BM9" i="7"/>
  <c r="BT7" i="7"/>
  <c r="Z7" i="7"/>
  <c r="Y7" i="7"/>
  <c r="H8" i="7"/>
  <c r="X8" i="7" s="1"/>
  <c r="G9" i="7"/>
  <c r="M9" i="7"/>
  <c r="N8" i="7"/>
  <c r="AD8" i="7" s="1"/>
  <c r="AE7" i="7"/>
  <c r="AC7" i="7"/>
  <c r="AB7" i="7"/>
  <c r="BC9" i="7"/>
  <c r="BE8" i="7"/>
  <c r="BS8" i="7" s="1"/>
  <c r="BD8" i="7"/>
  <c r="BW7" i="7"/>
  <c r="J9" i="7"/>
  <c r="K8" i="7"/>
  <c r="AA8" i="7" s="1"/>
  <c r="S9" i="7"/>
  <c r="T8" i="7"/>
  <c r="AJ8" i="7" s="1"/>
  <c r="E76" i="9" l="1"/>
  <c r="E71" i="7"/>
  <c r="CB7" i="9"/>
  <c r="I9" i="3"/>
  <c r="Y9" i="3" s="1"/>
  <c r="Z9" i="3" s="1"/>
  <c r="BB8" i="3"/>
  <c r="BC8" i="3" s="1"/>
  <c r="BQ7" i="7"/>
  <c r="BY7" i="7" s="1"/>
  <c r="AT9" i="7"/>
  <c r="AU8" i="7"/>
  <c r="BP8" i="7" s="1"/>
  <c r="W9" i="7"/>
  <c r="AQ9" i="9"/>
  <c r="AR9" i="9"/>
  <c r="AS9" i="9" s="1"/>
  <c r="AK7" i="7"/>
  <c r="CC7" i="7" s="1"/>
  <c r="O10" i="9"/>
  <c r="AE10" i="9" s="1"/>
  <c r="AF10" i="9" s="1"/>
  <c r="CF7" i="9"/>
  <c r="CD8" i="9"/>
  <c r="CE7" i="9"/>
  <c r="BA8" i="9"/>
  <c r="AZ9" i="9"/>
  <c r="BB8" i="9"/>
  <c r="BC8" i="9" s="1"/>
  <c r="W8" i="9"/>
  <c r="X8" i="9"/>
  <c r="CB8" i="9" s="1"/>
  <c r="N12" i="9"/>
  <c r="O11" i="9"/>
  <c r="AE11" i="9" s="1"/>
  <c r="E10" i="9"/>
  <c r="F9" i="9"/>
  <c r="V9" i="9" s="1"/>
  <c r="U9" i="9"/>
  <c r="AK9" i="9" s="1"/>
  <c r="T10" i="9"/>
  <c r="AM8" i="9"/>
  <c r="AL8" i="9"/>
  <c r="R10" i="9"/>
  <c r="AH10" i="9" s="1"/>
  <c r="Q11" i="9"/>
  <c r="AQ10" i="9"/>
  <c r="AP11" i="9"/>
  <c r="AR10" i="9"/>
  <c r="AS10" i="9" s="1"/>
  <c r="BK9" i="9"/>
  <c r="BJ10" i="9"/>
  <c r="BL9" i="9"/>
  <c r="BM9" i="9" s="1"/>
  <c r="AI9" i="9"/>
  <c r="AJ9" i="9"/>
  <c r="CC8" i="9"/>
  <c r="AD8" i="9"/>
  <c r="AC8" i="9"/>
  <c r="AA9" i="9"/>
  <c r="Z9" i="9"/>
  <c r="K10" i="9"/>
  <c r="L9" i="9"/>
  <c r="AB9" i="9" s="1"/>
  <c r="H11" i="9"/>
  <c r="I10" i="9"/>
  <c r="Y10" i="9" s="1"/>
  <c r="AI9" i="3"/>
  <c r="R10" i="3"/>
  <c r="AH10" i="3" s="1"/>
  <c r="Q11" i="3"/>
  <c r="O8" i="3"/>
  <c r="AE8" i="3" s="1"/>
  <c r="N9" i="3"/>
  <c r="E11" i="3"/>
  <c r="F10" i="3"/>
  <c r="V10" i="3" s="1"/>
  <c r="L9" i="3"/>
  <c r="AB9" i="3" s="1"/>
  <c r="K10" i="3"/>
  <c r="AP9" i="3"/>
  <c r="AR8" i="3"/>
  <c r="AS8" i="3" s="1"/>
  <c r="AQ8" i="3"/>
  <c r="I10" i="3"/>
  <c r="Y10" i="3" s="1"/>
  <c r="H11" i="3"/>
  <c r="T9" i="3"/>
  <c r="U8" i="3"/>
  <c r="AK8" i="3" s="1"/>
  <c r="W9" i="3"/>
  <c r="X9" i="3"/>
  <c r="BL8" i="3"/>
  <c r="BM8" i="3" s="1"/>
  <c r="BK8" i="3"/>
  <c r="BJ9" i="3"/>
  <c r="AL7" i="3"/>
  <c r="CE7" i="3" s="1"/>
  <c r="CC8" i="3"/>
  <c r="AF7" i="3"/>
  <c r="CA7" i="3" s="1"/>
  <c r="AC8" i="3"/>
  <c r="AD8" i="3"/>
  <c r="AZ10" i="3"/>
  <c r="BB9" i="3"/>
  <c r="BC9" i="3" s="1"/>
  <c r="BA9" i="3"/>
  <c r="V10" i="7"/>
  <c r="W10" i="7"/>
  <c r="AB8" i="7"/>
  <c r="AC8" i="7"/>
  <c r="BM10" i="7"/>
  <c r="BO9" i="7"/>
  <c r="BV9" i="7" s="1"/>
  <c r="BN9" i="7"/>
  <c r="K9" i="7"/>
  <c r="AA9" i="7" s="1"/>
  <c r="J10" i="7"/>
  <c r="BW8" i="7"/>
  <c r="AH8" i="7"/>
  <c r="D12" i="7"/>
  <c r="E11" i="7"/>
  <c r="U11" i="7" s="1"/>
  <c r="Q9" i="7"/>
  <c r="AG9" i="7" s="1"/>
  <c r="P10" i="7"/>
  <c r="BT8" i="7"/>
  <c r="BC10" i="7"/>
  <c r="BE9" i="7"/>
  <c r="BS9" i="7" s="1"/>
  <c r="BD9" i="7"/>
  <c r="H9" i="7"/>
  <c r="X9" i="7" s="1"/>
  <c r="G10" i="7"/>
  <c r="AK8" i="7"/>
  <c r="AE8" i="7"/>
  <c r="Z8" i="7"/>
  <c r="Y8" i="7"/>
  <c r="T9" i="7"/>
  <c r="AJ9" i="7" s="1"/>
  <c r="S10" i="7"/>
  <c r="N9" i="7"/>
  <c r="AD9" i="7" s="1"/>
  <c r="M10" i="7"/>
  <c r="CA7" i="7"/>
  <c r="CH47" i="9" l="1"/>
  <c r="CF47" i="7" s="1"/>
  <c r="E72" i="7"/>
  <c r="AA9" i="3"/>
  <c r="BQ8" i="7"/>
  <c r="AT10" i="7"/>
  <c r="AU9" i="7"/>
  <c r="BP9" i="7" s="1"/>
  <c r="BY8" i="7"/>
  <c r="AG10" i="9"/>
  <c r="CF8" i="9"/>
  <c r="CE8" i="9"/>
  <c r="CC9" i="9"/>
  <c r="CD9" i="9"/>
  <c r="O12" i="9"/>
  <c r="AE12" i="9" s="1"/>
  <c r="N13" i="9"/>
  <c r="AP12" i="9"/>
  <c r="AQ11" i="9"/>
  <c r="AR11" i="9"/>
  <c r="AS11" i="9" s="1"/>
  <c r="K11" i="9"/>
  <c r="L10" i="9"/>
  <c r="AB10" i="9" s="1"/>
  <c r="BK10" i="9"/>
  <c r="BL10" i="9"/>
  <c r="BM10" i="9" s="1"/>
  <c r="BJ11" i="9"/>
  <c r="Z10" i="9"/>
  <c r="AA10" i="9"/>
  <c r="H12" i="9"/>
  <c r="I11" i="9"/>
  <c r="Y11" i="9" s="1"/>
  <c r="R11" i="9"/>
  <c r="AH11" i="9" s="1"/>
  <c r="Q12" i="9"/>
  <c r="W9" i="9"/>
  <c r="CA9" i="9" s="1"/>
  <c r="X9" i="9"/>
  <c r="CB9" i="9" s="1"/>
  <c r="AG11" i="9"/>
  <c r="AF11" i="9"/>
  <c r="U10" i="9"/>
  <c r="AK10" i="9" s="1"/>
  <c r="T11" i="9"/>
  <c r="AL9" i="9"/>
  <c r="AM9" i="9"/>
  <c r="AJ10" i="9"/>
  <c r="AI10" i="9"/>
  <c r="F10" i="9"/>
  <c r="V10" i="9" s="1"/>
  <c r="E11" i="9"/>
  <c r="CA8" i="9"/>
  <c r="BA9" i="9"/>
  <c r="BB9" i="9"/>
  <c r="BC9" i="9" s="1"/>
  <c r="AZ10" i="9"/>
  <c r="AC9" i="9"/>
  <c r="AD9" i="9"/>
  <c r="AL8" i="3"/>
  <c r="CE8" i="3" s="1"/>
  <c r="I11" i="3"/>
  <c r="Y11" i="3" s="1"/>
  <c r="H12" i="3"/>
  <c r="L10" i="3"/>
  <c r="AB10" i="3" s="1"/>
  <c r="K11" i="3"/>
  <c r="Q12" i="3"/>
  <c r="R11" i="3"/>
  <c r="AH11" i="3" s="1"/>
  <c r="AR9" i="3"/>
  <c r="AS9" i="3" s="1"/>
  <c r="AQ9" i="3"/>
  <c r="AP10" i="3"/>
  <c r="Z10" i="3"/>
  <c r="AA10" i="3"/>
  <c r="AD9" i="3"/>
  <c r="AC9" i="3"/>
  <c r="AI10" i="3"/>
  <c r="U9" i="3"/>
  <c r="AK9" i="3" s="1"/>
  <c r="T10" i="3"/>
  <c r="O9" i="3"/>
  <c r="AE9" i="3" s="1"/>
  <c r="N10" i="3"/>
  <c r="BL9" i="3"/>
  <c r="BM9" i="3" s="1"/>
  <c r="BJ10" i="3"/>
  <c r="BK9" i="3"/>
  <c r="F11" i="3"/>
  <c r="V11" i="3" s="1"/>
  <c r="E12" i="3"/>
  <c r="BA10" i="3"/>
  <c r="BB10" i="3"/>
  <c r="BC10" i="3" s="1"/>
  <c r="AZ11" i="3"/>
  <c r="AF8" i="3"/>
  <c r="CA8" i="3" s="1"/>
  <c r="X10" i="3"/>
  <c r="W10" i="3"/>
  <c r="CC9" i="3"/>
  <c r="S11" i="7"/>
  <c r="T10" i="7"/>
  <c r="AJ10" i="7" s="1"/>
  <c r="E12" i="7"/>
  <c r="U12" i="7" s="1"/>
  <c r="D13" i="7"/>
  <c r="BO10" i="7"/>
  <c r="BV10" i="7" s="1"/>
  <c r="BN10" i="7"/>
  <c r="BM11" i="7"/>
  <c r="AK9" i="7"/>
  <c r="G11" i="7"/>
  <c r="H10" i="7"/>
  <c r="X10" i="7" s="1"/>
  <c r="Z9" i="7"/>
  <c r="Y9" i="7"/>
  <c r="K10" i="7"/>
  <c r="AA10" i="7" s="1"/>
  <c r="J11" i="7"/>
  <c r="N10" i="7"/>
  <c r="AD10" i="7" s="1"/>
  <c r="M11" i="7"/>
  <c r="P11" i="7"/>
  <c r="Q10" i="7"/>
  <c r="AG10" i="7" s="1"/>
  <c r="AB9" i="7"/>
  <c r="AC9" i="7"/>
  <c r="CC8" i="7"/>
  <c r="AE9" i="7"/>
  <c r="CA8" i="7"/>
  <c r="BT9" i="7"/>
  <c r="AH9" i="7"/>
  <c r="BD10" i="7"/>
  <c r="BE10" i="7"/>
  <c r="BS10" i="7" s="1"/>
  <c r="BC11" i="7"/>
  <c r="W11" i="7"/>
  <c r="V11" i="7"/>
  <c r="BW9" i="7"/>
  <c r="AT11" i="7" l="1"/>
  <c r="AU10" i="7"/>
  <c r="BP10" i="7" s="1"/>
  <c r="BQ9" i="7"/>
  <c r="BY9" i="7"/>
  <c r="CE9" i="9"/>
  <c r="CC10" i="3"/>
  <c r="CC10" i="9"/>
  <c r="Q13" i="9"/>
  <c r="R12" i="9"/>
  <c r="AH12" i="9" s="1"/>
  <c r="AI11" i="9"/>
  <c r="AJ11" i="9"/>
  <c r="L11" i="9"/>
  <c r="AB11" i="9" s="1"/>
  <c r="K12" i="9"/>
  <c r="CF9" i="9"/>
  <c r="AM10" i="9"/>
  <c r="AL10" i="9"/>
  <c r="H13" i="9"/>
  <c r="I12" i="9"/>
  <c r="Y12" i="9" s="1"/>
  <c r="CD10" i="9"/>
  <c r="AP13" i="9"/>
  <c r="AR12" i="9"/>
  <c r="AS12" i="9" s="1"/>
  <c r="AQ12" i="9"/>
  <c r="N14" i="9"/>
  <c r="O13" i="9"/>
  <c r="AE13" i="9" s="1"/>
  <c r="AG12" i="9"/>
  <c r="AF12" i="9"/>
  <c r="AZ11" i="9"/>
  <c r="BA10" i="9"/>
  <c r="BB10" i="9"/>
  <c r="BC10" i="9" s="1"/>
  <c r="E12" i="9"/>
  <c r="F11" i="9"/>
  <c r="V11" i="9" s="1"/>
  <c r="X10" i="9"/>
  <c r="CB10" i="9" s="1"/>
  <c r="W10" i="9"/>
  <c r="CA10" i="9" s="1"/>
  <c r="AD10" i="9"/>
  <c r="AC10" i="9"/>
  <c r="T12" i="9"/>
  <c r="U11" i="9"/>
  <c r="AK11" i="9" s="1"/>
  <c r="AA11" i="9"/>
  <c r="Z11" i="9"/>
  <c r="BJ12" i="9"/>
  <c r="BL11" i="9"/>
  <c r="BM11" i="9" s="1"/>
  <c r="BK11" i="9"/>
  <c r="Q13" i="3"/>
  <c r="R12" i="3"/>
  <c r="AH12" i="3" s="1"/>
  <c r="AQ10" i="3"/>
  <c r="AP11" i="3"/>
  <c r="AR10" i="3"/>
  <c r="AS10" i="3" s="1"/>
  <c r="W11" i="3"/>
  <c r="X11" i="3"/>
  <c r="U10" i="3"/>
  <c r="AK10" i="3" s="1"/>
  <c r="T11" i="3"/>
  <c r="AA11" i="3"/>
  <c r="Z11" i="3"/>
  <c r="BB11" i="3"/>
  <c r="BC11" i="3" s="1"/>
  <c r="AZ12" i="3"/>
  <c r="BA11" i="3"/>
  <c r="K12" i="3"/>
  <c r="L11" i="3"/>
  <c r="AB11" i="3" s="1"/>
  <c r="AD10" i="3"/>
  <c r="AC10" i="3"/>
  <c r="AF9" i="3"/>
  <c r="CA9" i="3" s="1"/>
  <c r="H13" i="3"/>
  <c r="I12" i="3"/>
  <c r="Y12" i="3" s="1"/>
  <c r="AL9" i="3"/>
  <c r="CE9" i="3" s="1"/>
  <c r="N11" i="3"/>
  <c r="O10" i="3"/>
  <c r="AE10" i="3" s="1"/>
  <c r="E13" i="3"/>
  <c r="F12" i="3"/>
  <c r="V12" i="3" s="1"/>
  <c r="BJ11" i="3"/>
  <c r="BL10" i="3"/>
  <c r="BM10" i="3" s="1"/>
  <c r="BK10" i="3"/>
  <c r="AI11" i="3"/>
  <c r="CA9" i="7"/>
  <c r="AK10" i="7"/>
  <c r="BN11" i="7"/>
  <c r="BM12" i="7"/>
  <c r="BO11" i="7"/>
  <c r="BV11" i="7" s="1"/>
  <c r="BC12" i="7"/>
  <c r="BE11" i="7"/>
  <c r="BS11" i="7" s="1"/>
  <c r="BD11" i="7"/>
  <c r="Y10" i="7"/>
  <c r="Z10" i="7"/>
  <c r="BT10" i="7"/>
  <c r="CC9" i="7"/>
  <c r="H11" i="7"/>
  <c r="X11" i="7" s="1"/>
  <c r="G12" i="7"/>
  <c r="AH10" i="7"/>
  <c r="T11" i="7"/>
  <c r="AJ11" i="7" s="1"/>
  <c r="S12" i="7"/>
  <c r="P12" i="7"/>
  <c r="Q11" i="7"/>
  <c r="AG11" i="7" s="1"/>
  <c r="K11" i="7"/>
  <c r="AA11" i="7" s="1"/>
  <c r="J12" i="7"/>
  <c r="BW10" i="7"/>
  <c r="M12" i="7"/>
  <c r="N11" i="7"/>
  <c r="AD11" i="7" s="1"/>
  <c r="AC10" i="7"/>
  <c r="AB10" i="7"/>
  <c r="E13" i="7"/>
  <c r="U13" i="7" s="1"/>
  <c r="D14" i="7"/>
  <c r="AE10" i="7"/>
  <c r="W12" i="7"/>
  <c r="V12" i="7"/>
  <c r="CE10" i="9" l="1"/>
  <c r="BQ10" i="7"/>
  <c r="BY10" i="7" s="1"/>
  <c r="AT12" i="7"/>
  <c r="AU11" i="7"/>
  <c r="BP11" i="7" s="1"/>
  <c r="CD11" i="9"/>
  <c r="CC11" i="9"/>
  <c r="CF10" i="9"/>
  <c r="CC10" i="7"/>
  <c r="CA10" i="7"/>
  <c r="AM11" i="9"/>
  <c r="AL11" i="9"/>
  <c r="AF13" i="9"/>
  <c r="AG13" i="9"/>
  <c r="H14" i="9"/>
  <c r="I13" i="9"/>
  <c r="Y13" i="9" s="1"/>
  <c r="T13" i="9"/>
  <c r="U12" i="9"/>
  <c r="AK12" i="9" s="1"/>
  <c r="BB11" i="9"/>
  <c r="BC11" i="9" s="1"/>
  <c r="BA11" i="9"/>
  <c r="AZ12" i="9"/>
  <c r="N15" i="9"/>
  <c r="O14" i="9"/>
  <c r="AE14" i="9" s="1"/>
  <c r="BJ13" i="9"/>
  <c r="BL12" i="9"/>
  <c r="BM12" i="9" s="1"/>
  <c r="BK12" i="9"/>
  <c r="W11" i="9"/>
  <c r="CA11" i="9" s="1"/>
  <c r="X11" i="9"/>
  <c r="CB11" i="9" s="1"/>
  <c r="AP14" i="9"/>
  <c r="AR13" i="9"/>
  <c r="AS13" i="9" s="1"/>
  <c r="AQ13" i="9"/>
  <c r="AI12" i="9"/>
  <c r="AJ12" i="9"/>
  <c r="E13" i="9"/>
  <c r="F12" i="9"/>
  <c r="V12" i="9" s="1"/>
  <c r="Q14" i="9"/>
  <c r="R13" i="9"/>
  <c r="AH13" i="9" s="1"/>
  <c r="L12" i="9"/>
  <c r="AB12" i="9" s="1"/>
  <c r="K13" i="9"/>
  <c r="AA12" i="9"/>
  <c r="Z12" i="9"/>
  <c r="AC11" i="9"/>
  <c r="AD11" i="9"/>
  <c r="F13" i="3"/>
  <c r="V13" i="3" s="1"/>
  <c r="E14" i="3"/>
  <c r="BB12" i="3"/>
  <c r="BC12" i="3" s="1"/>
  <c r="BA12" i="3"/>
  <c r="AZ13" i="3"/>
  <c r="Z12" i="3"/>
  <c r="AA12" i="3"/>
  <c r="AI12" i="3"/>
  <c r="R13" i="3"/>
  <c r="AH13" i="3" s="1"/>
  <c r="Q14" i="3"/>
  <c r="BK11" i="3"/>
  <c r="BL11" i="3"/>
  <c r="BM11" i="3" s="1"/>
  <c r="BJ12" i="3"/>
  <c r="I13" i="3"/>
  <c r="Y13" i="3" s="1"/>
  <c r="H14" i="3"/>
  <c r="T12" i="3"/>
  <c r="U11" i="3"/>
  <c r="AK11" i="3" s="1"/>
  <c r="AC11" i="3"/>
  <c r="AD11" i="3"/>
  <c r="O11" i="3"/>
  <c r="AE11" i="3" s="1"/>
  <c r="N12" i="3"/>
  <c r="AL10" i="3"/>
  <c r="CE10" i="3" s="1"/>
  <c r="L12" i="3"/>
  <c r="AB12" i="3" s="1"/>
  <c r="K13" i="3"/>
  <c r="AF10" i="3"/>
  <c r="CA10" i="3" s="1"/>
  <c r="W12" i="3"/>
  <c r="X12" i="3"/>
  <c r="CC11" i="3"/>
  <c r="AP12" i="3"/>
  <c r="AR11" i="3"/>
  <c r="AS11" i="3" s="1"/>
  <c r="AQ11" i="3"/>
  <c r="AE11" i="7"/>
  <c r="AK11" i="7"/>
  <c r="BM13" i="7"/>
  <c r="BO12" i="7"/>
  <c r="BV12" i="7" s="1"/>
  <c r="BN12" i="7"/>
  <c r="J13" i="7"/>
  <c r="K12" i="7"/>
  <c r="AA12" i="7" s="1"/>
  <c r="V13" i="7"/>
  <c r="W13" i="7"/>
  <c r="BT11" i="7"/>
  <c r="S13" i="7"/>
  <c r="T12" i="7"/>
  <c r="AJ12" i="7" s="1"/>
  <c r="AC11" i="7"/>
  <c r="AB11" i="7"/>
  <c r="AH11" i="7"/>
  <c r="BC13" i="7"/>
  <c r="BD12" i="7"/>
  <c r="BE12" i="7"/>
  <c r="BS12" i="7" s="1"/>
  <c r="H12" i="7"/>
  <c r="G13" i="7"/>
  <c r="M13" i="7"/>
  <c r="N12" i="7"/>
  <c r="AD12" i="7" s="1"/>
  <c r="Z11" i="7"/>
  <c r="Y11" i="7"/>
  <c r="D15" i="7"/>
  <c r="E14" i="7"/>
  <c r="U14" i="7" s="1"/>
  <c r="Q12" i="7"/>
  <c r="AG12" i="7" s="1"/>
  <c r="P13" i="7"/>
  <c r="BW11" i="7"/>
  <c r="AU12" i="7" l="1"/>
  <c r="BP12" i="7" s="1"/>
  <c r="AT13" i="7"/>
  <c r="BQ11" i="7"/>
  <c r="BY11" i="7"/>
  <c r="CC12" i="3"/>
  <c r="CF11" i="9"/>
  <c r="CE11" i="9"/>
  <c r="CD12" i="9"/>
  <c r="AJ13" i="9"/>
  <c r="AI13" i="9"/>
  <c r="AG14" i="9"/>
  <c r="AF14" i="9"/>
  <c r="I14" i="9"/>
  <c r="Y14" i="9" s="1"/>
  <c r="H15" i="9"/>
  <c r="CC12" i="9"/>
  <c r="R14" i="9"/>
  <c r="AH14" i="9" s="1"/>
  <c r="Q15" i="9"/>
  <c r="AP15" i="9"/>
  <c r="AQ14" i="9"/>
  <c r="AR14" i="9"/>
  <c r="AS14" i="9" s="1"/>
  <c r="O15" i="9"/>
  <c r="AE15" i="9" s="1"/>
  <c r="N16" i="9"/>
  <c r="W12" i="9"/>
  <c r="CA12" i="9" s="1"/>
  <c r="X12" i="9"/>
  <c r="CB12" i="9" s="1"/>
  <c r="BB12" i="9"/>
  <c r="BC12" i="9" s="1"/>
  <c r="BA12" i="9"/>
  <c r="AZ13" i="9"/>
  <c r="F13" i="9"/>
  <c r="V13" i="9" s="1"/>
  <c r="E14" i="9"/>
  <c r="K14" i="9"/>
  <c r="L13" i="9"/>
  <c r="AB13" i="9" s="1"/>
  <c r="AM12" i="9"/>
  <c r="AL12" i="9"/>
  <c r="AC12" i="9"/>
  <c r="AD12" i="9"/>
  <c r="T14" i="9"/>
  <c r="U13" i="9"/>
  <c r="AK13" i="9" s="1"/>
  <c r="BJ14" i="9"/>
  <c r="BL13" i="9"/>
  <c r="BM13" i="9" s="1"/>
  <c r="BK13" i="9"/>
  <c r="Z13" i="9"/>
  <c r="AA13" i="9"/>
  <c r="K14" i="3"/>
  <c r="L13" i="3"/>
  <c r="AB13" i="3" s="1"/>
  <c r="Z13" i="3"/>
  <c r="AA13" i="3"/>
  <c r="AD12" i="3"/>
  <c r="AC12" i="3"/>
  <c r="H15" i="3"/>
  <c r="I14" i="3"/>
  <c r="Y14" i="3" s="1"/>
  <c r="AI13" i="3"/>
  <c r="AF11" i="3"/>
  <c r="CA11" i="3" s="1"/>
  <c r="E15" i="3"/>
  <c r="F14" i="3"/>
  <c r="V14" i="3" s="1"/>
  <c r="AQ12" i="3"/>
  <c r="AR12" i="3"/>
  <c r="AS12" i="3" s="1"/>
  <c r="AP13" i="3"/>
  <c r="Q15" i="3"/>
  <c r="R14" i="3"/>
  <c r="AH14" i="3" s="1"/>
  <c r="BJ13" i="3"/>
  <c r="BL12" i="3"/>
  <c r="BM12" i="3" s="1"/>
  <c r="BK12" i="3"/>
  <c r="W13" i="3"/>
  <c r="X13" i="3"/>
  <c r="U12" i="3"/>
  <c r="AK12" i="3" s="1"/>
  <c r="T13" i="3"/>
  <c r="N13" i="3"/>
  <c r="O12" i="3"/>
  <c r="AE12" i="3" s="1"/>
  <c r="AL11" i="3"/>
  <c r="CE11" i="3" s="1"/>
  <c r="AZ14" i="3"/>
  <c r="BB13" i="3"/>
  <c r="BC13" i="3" s="1"/>
  <c r="BA13" i="3"/>
  <c r="W14" i="7"/>
  <c r="V14" i="7"/>
  <c r="G14" i="7"/>
  <c r="H13" i="7"/>
  <c r="X13" i="7" s="1"/>
  <c r="AK12" i="7"/>
  <c r="BM14" i="7"/>
  <c r="BO13" i="7"/>
  <c r="BV13" i="7" s="1"/>
  <c r="BN13" i="7"/>
  <c r="E15" i="7"/>
  <c r="U15" i="7" s="1"/>
  <c r="D16" i="7"/>
  <c r="X12" i="7"/>
  <c r="S14" i="7"/>
  <c r="T13" i="7"/>
  <c r="AJ13" i="7" s="1"/>
  <c r="CA11" i="7"/>
  <c r="AC12" i="7"/>
  <c r="AB12" i="7"/>
  <c r="BT12" i="7"/>
  <c r="K13" i="7"/>
  <c r="AA13" i="7" s="1"/>
  <c r="J14" i="7"/>
  <c r="Q13" i="7"/>
  <c r="AG13" i="7" s="1"/>
  <c r="P14" i="7"/>
  <c r="CC11" i="7"/>
  <c r="AH12" i="7"/>
  <c r="AE12" i="7"/>
  <c r="BE13" i="7"/>
  <c r="BS13" i="7" s="1"/>
  <c r="BC14" i="7"/>
  <c r="BD13" i="7"/>
  <c r="M14" i="7"/>
  <c r="N13" i="7"/>
  <c r="AD13" i="7" s="1"/>
  <c r="BW12" i="7"/>
  <c r="AU13" i="7" l="1"/>
  <c r="BP13" i="7" s="1"/>
  <c r="AT14" i="7"/>
  <c r="BQ12" i="7"/>
  <c r="BY12" i="7" s="1"/>
  <c r="CC13" i="3"/>
  <c r="CE12" i="9"/>
  <c r="CC13" i="9"/>
  <c r="CD13" i="9"/>
  <c r="CF12" i="9"/>
  <c r="F14" i="9"/>
  <c r="V14" i="9" s="1"/>
  <c r="E15" i="9"/>
  <c r="N17" i="9"/>
  <c r="O16" i="9"/>
  <c r="AE16" i="9" s="1"/>
  <c r="H16" i="9"/>
  <c r="I15" i="9"/>
  <c r="Y15" i="9" s="1"/>
  <c r="K15" i="9"/>
  <c r="L14" i="9"/>
  <c r="AB14" i="9" s="1"/>
  <c r="X13" i="9"/>
  <c r="CB13" i="9" s="1"/>
  <c r="W13" i="9"/>
  <c r="CA13" i="9" s="1"/>
  <c r="AF15" i="9"/>
  <c r="AG15" i="9"/>
  <c r="Z14" i="9"/>
  <c r="AA14" i="9"/>
  <c r="BB13" i="9"/>
  <c r="BC13" i="9" s="1"/>
  <c r="AZ14" i="9"/>
  <c r="BA13" i="9"/>
  <c r="AD13" i="9"/>
  <c r="AC13" i="9"/>
  <c r="T15" i="9"/>
  <c r="U14" i="9"/>
  <c r="AK14" i="9" s="1"/>
  <c r="Q16" i="9"/>
  <c r="R15" i="9"/>
  <c r="AH15" i="9" s="1"/>
  <c r="AR15" i="9"/>
  <c r="AS15" i="9" s="1"/>
  <c r="AP16" i="9"/>
  <c r="AQ15" i="9"/>
  <c r="AJ14" i="9"/>
  <c r="AI14" i="9"/>
  <c r="AM13" i="9"/>
  <c r="AL13" i="9"/>
  <c r="BL14" i="9"/>
  <c r="BM14" i="9" s="1"/>
  <c r="BJ15" i="9"/>
  <c r="BK14" i="9"/>
  <c r="AL12" i="3"/>
  <c r="CE12" i="3" s="1"/>
  <c r="BB14" i="3"/>
  <c r="BC14" i="3" s="1"/>
  <c r="BA14" i="3"/>
  <c r="AZ15" i="3"/>
  <c r="AF12" i="3"/>
  <c r="CA12" i="3" s="1"/>
  <c r="N14" i="3"/>
  <c r="O13" i="3"/>
  <c r="AE13" i="3" s="1"/>
  <c r="BL13" i="3"/>
  <c r="BM13" i="3" s="1"/>
  <c r="BK13" i="3"/>
  <c r="BJ14" i="3"/>
  <c r="Z14" i="3"/>
  <c r="AA14" i="3"/>
  <c r="I15" i="3"/>
  <c r="Y15" i="3" s="1"/>
  <c r="H16" i="3"/>
  <c r="W14" i="3"/>
  <c r="X14" i="3"/>
  <c r="AI14" i="3"/>
  <c r="R15" i="3"/>
  <c r="AH15" i="3" s="1"/>
  <c r="Q16" i="3"/>
  <c r="F15" i="3"/>
  <c r="V15" i="3" s="1"/>
  <c r="E16" i="3"/>
  <c r="AD13" i="3"/>
  <c r="AC13" i="3"/>
  <c r="T14" i="3"/>
  <c r="U13" i="3"/>
  <c r="AK13" i="3" s="1"/>
  <c r="AP14" i="3"/>
  <c r="AR13" i="3"/>
  <c r="AS13" i="3" s="1"/>
  <c r="AQ13" i="3"/>
  <c r="L14" i="3"/>
  <c r="AB14" i="3" s="1"/>
  <c r="K15" i="3"/>
  <c r="BT13" i="7"/>
  <c r="D17" i="7"/>
  <c r="E16" i="7"/>
  <c r="U16" i="7" s="1"/>
  <c r="Q14" i="7"/>
  <c r="AG14" i="7" s="1"/>
  <c r="P15" i="7"/>
  <c r="J15" i="7"/>
  <c r="K14" i="7"/>
  <c r="AA14" i="7" s="1"/>
  <c r="W15" i="7"/>
  <c r="V15" i="7"/>
  <c r="AH13" i="7"/>
  <c r="AC13" i="7"/>
  <c r="AB13" i="7"/>
  <c r="Y13" i="7"/>
  <c r="Z13" i="7"/>
  <c r="BW13" i="7"/>
  <c r="G15" i="7"/>
  <c r="H14" i="7"/>
  <c r="X14" i="7" s="1"/>
  <c r="AK13" i="7"/>
  <c r="BM15" i="7"/>
  <c r="BO14" i="7"/>
  <c r="BV14" i="7" s="1"/>
  <c r="BN14" i="7"/>
  <c r="AE13" i="7"/>
  <c r="M15" i="7"/>
  <c r="N14" i="7"/>
  <c r="AD14" i="7" s="1"/>
  <c r="T14" i="7"/>
  <c r="AJ14" i="7" s="1"/>
  <c r="S15" i="7"/>
  <c r="BC15" i="7"/>
  <c r="BE14" i="7"/>
  <c r="BS14" i="7" s="1"/>
  <c r="BD14" i="7"/>
  <c r="CC12" i="7"/>
  <c r="Z12" i="7"/>
  <c r="Y12" i="7"/>
  <c r="AU14" i="7" l="1"/>
  <c r="BP14" i="7" s="1"/>
  <c r="AT15" i="7"/>
  <c r="BQ13" i="7"/>
  <c r="BY13" i="7" s="1"/>
  <c r="CC14" i="3"/>
  <c r="AC14" i="9"/>
  <c r="AD14" i="9"/>
  <c r="AJ15" i="9"/>
  <c r="AI15" i="9"/>
  <c r="L15" i="9"/>
  <c r="AB15" i="9" s="1"/>
  <c r="K16" i="9"/>
  <c r="R16" i="9"/>
  <c r="AH16" i="9" s="1"/>
  <c r="Q17" i="9"/>
  <c r="BB14" i="9"/>
  <c r="BC14" i="9" s="1"/>
  <c r="BA14" i="9"/>
  <c r="AZ15" i="9"/>
  <c r="AA15" i="9"/>
  <c r="Z15" i="9"/>
  <c r="U15" i="9"/>
  <c r="AK15" i="9" s="1"/>
  <c r="T16" i="9"/>
  <c r="AG16" i="9"/>
  <c r="AF16" i="9"/>
  <c r="CE13" i="9"/>
  <c r="CD14" i="9"/>
  <c r="O17" i="9"/>
  <c r="AE17" i="9" s="1"/>
  <c r="N18" i="9"/>
  <c r="AM14" i="9"/>
  <c r="AL14" i="9"/>
  <c r="CC14" i="9"/>
  <c r="F15" i="9"/>
  <c r="V15" i="9" s="1"/>
  <c r="E16" i="9"/>
  <c r="BJ16" i="9"/>
  <c r="BL15" i="9"/>
  <c r="BM15" i="9" s="1"/>
  <c r="BK15" i="9"/>
  <c r="H17" i="9"/>
  <c r="I16" i="9"/>
  <c r="Y16" i="9" s="1"/>
  <c r="AP17" i="9"/>
  <c r="AQ16" i="9"/>
  <c r="AR16" i="9"/>
  <c r="AS16" i="9" s="1"/>
  <c r="CF13" i="9"/>
  <c r="X14" i="9"/>
  <c r="CB14" i="9" s="1"/>
  <c r="W14" i="9"/>
  <c r="CA14" i="9" s="1"/>
  <c r="K16" i="3"/>
  <c r="L15" i="3"/>
  <c r="AB15" i="3" s="1"/>
  <c r="AL13" i="3"/>
  <c r="CE13" i="3" s="1"/>
  <c r="X15" i="3"/>
  <c r="W15" i="3"/>
  <c r="T15" i="3"/>
  <c r="U14" i="3"/>
  <c r="AK14" i="3" s="1"/>
  <c r="BJ15" i="3"/>
  <c r="BK14" i="3"/>
  <c r="BL14" i="3"/>
  <c r="BM14" i="3" s="1"/>
  <c r="AF13" i="3"/>
  <c r="CA13" i="3" s="1"/>
  <c r="AP15" i="3"/>
  <c r="AR14" i="3"/>
  <c r="AS14" i="3" s="1"/>
  <c r="AQ14" i="3"/>
  <c r="AC14" i="3"/>
  <c r="AD14" i="3"/>
  <c r="H17" i="3"/>
  <c r="I16" i="3"/>
  <c r="Y16" i="3" s="1"/>
  <c r="N15" i="3"/>
  <c r="O14" i="3"/>
  <c r="AE14" i="3" s="1"/>
  <c r="Q17" i="3"/>
  <c r="R16" i="3"/>
  <c r="AH16" i="3" s="1"/>
  <c r="AI15" i="3"/>
  <c r="Z15" i="3"/>
  <c r="AA15" i="3"/>
  <c r="AZ16" i="3"/>
  <c r="BA15" i="3"/>
  <c r="BB15" i="3"/>
  <c r="BC15" i="3" s="1"/>
  <c r="F16" i="3"/>
  <c r="V16" i="3" s="1"/>
  <c r="E17" i="3"/>
  <c r="CA12" i="7"/>
  <c r="AC14" i="7"/>
  <c r="AB14" i="7"/>
  <c r="J16" i="7"/>
  <c r="K15" i="7"/>
  <c r="AA15" i="7" s="1"/>
  <c r="AE14" i="7"/>
  <c r="BW14" i="7"/>
  <c r="Z14" i="7"/>
  <c r="Y14" i="7"/>
  <c r="P16" i="7"/>
  <c r="Q15" i="7"/>
  <c r="AG15" i="7" s="1"/>
  <c r="M16" i="7"/>
  <c r="N15" i="7"/>
  <c r="AD15" i="7" s="1"/>
  <c r="BN15" i="7"/>
  <c r="BM16" i="7"/>
  <c r="BO15" i="7"/>
  <c r="BV15" i="7" s="1"/>
  <c r="H15" i="7"/>
  <c r="X15" i="7" s="1"/>
  <c r="G16" i="7"/>
  <c r="CC13" i="7"/>
  <c r="AH14" i="7"/>
  <c r="CA13" i="7"/>
  <c r="BT14" i="7"/>
  <c r="W16" i="7"/>
  <c r="V16" i="7"/>
  <c r="BE15" i="7"/>
  <c r="BS15" i="7" s="1"/>
  <c r="BD15" i="7"/>
  <c r="BC16" i="7"/>
  <c r="S16" i="7"/>
  <c r="T15" i="7"/>
  <c r="AJ15" i="7" s="1"/>
  <c r="D18" i="7"/>
  <c r="E17" i="7"/>
  <c r="U17" i="7" s="1"/>
  <c r="AK14" i="7"/>
  <c r="AU15" i="7" l="1"/>
  <c r="BP15" i="7" s="1"/>
  <c r="AT16" i="7"/>
  <c r="BQ14" i="7"/>
  <c r="BY14" i="7" s="1"/>
  <c r="CD15" i="9"/>
  <c r="BJ17" i="9"/>
  <c r="BL16" i="9"/>
  <c r="BM16" i="9" s="1"/>
  <c r="BK16" i="9"/>
  <c r="BB15" i="9"/>
  <c r="BC15" i="9" s="1"/>
  <c r="AZ16" i="9"/>
  <c r="BA15" i="9"/>
  <c r="E17" i="9"/>
  <c r="F16" i="9"/>
  <c r="V16" i="9" s="1"/>
  <c r="O18" i="9"/>
  <c r="AE18" i="9" s="1"/>
  <c r="N19" i="9"/>
  <c r="W15" i="9"/>
  <c r="CA15" i="9" s="1"/>
  <c r="X15" i="9"/>
  <c r="CB15" i="9" s="1"/>
  <c r="AG17" i="9"/>
  <c r="AF17" i="9"/>
  <c r="T17" i="9"/>
  <c r="U16" i="9"/>
  <c r="AK16" i="9" s="1"/>
  <c r="AP18" i="9"/>
  <c r="AQ17" i="9"/>
  <c r="AR17" i="9"/>
  <c r="AS17" i="9" s="1"/>
  <c r="AM15" i="9"/>
  <c r="AL15" i="9"/>
  <c r="Q18" i="9"/>
  <c r="R17" i="9"/>
  <c r="AH17" i="9" s="1"/>
  <c r="CF14" i="9"/>
  <c r="Z16" i="9"/>
  <c r="AA16" i="9"/>
  <c r="AI16" i="9"/>
  <c r="AJ16" i="9"/>
  <c r="I17" i="9"/>
  <c r="Y17" i="9" s="1"/>
  <c r="H18" i="9"/>
  <c r="CC15" i="9"/>
  <c r="K17" i="9"/>
  <c r="L16" i="9"/>
  <c r="AB16" i="9" s="1"/>
  <c r="AD15" i="9"/>
  <c r="AC15" i="9"/>
  <c r="CE14" i="9"/>
  <c r="I17" i="3"/>
  <c r="Y17" i="3" s="1"/>
  <c r="H18" i="3"/>
  <c r="AZ17" i="3"/>
  <c r="BB16" i="3"/>
  <c r="BC16" i="3" s="1"/>
  <c r="BA16" i="3"/>
  <c r="AP16" i="3"/>
  <c r="AR15" i="3"/>
  <c r="AS15" i="3" s="1"/>
  <c r="AQ15" i="3"/>
  <c r="AL14" i="3"/>
  <c r="CE14" i="3" s="1"/>
  <c r="CC15" i="3"/>
  <c r="R17" i="3"/>
  <c r="AH17" i="3" s="1"/>
  <c r="Q18" i="3"/>
  <c r="AF14" i="3"/>
  <c r="CA14" i="3" s="1"/>
  <c r="BL15" i="3"/>
  <c r="BM15" i="3" s="1"/>
  <c r="BJ16" i="3"/>
  <c r="BK15" i="3"/>
  <c r="E18" i="3"/>
  <c r="F17" i="3"/>
  <c r="V17" i="3" s="1"/>
  <c r="N16" i="3"/>
  <c r="O15" i="3"/>
  <c r="AE15" i="3" s="1"/>
  <c r="AC15" i="3"/>
  <c r="AD15" i="3"/>
  <c r="AI16" i="3"/>
  <c r="U15" i="3"/>
  <c r="AK15" i="3" s="1"/>
  <c r="T16" i="3"/>
  <c r="X16" i="3"/>
  <c r="W16" i="3"/>
  <c r="AA16" i="3"/>
  <c r="Z16" i="3"/>
  <c r="L16" i="3"/>
  <c r="AB16" i="3" s="1"/>
  <c r="K17" i="3"/>
  <c r="CC14" i="7"/>
  <c r="Y15" i="7"/>
  <c r="Z15" i="7"/>
  <c r="S17" i="7"/>
  <c r="T16" i="7"/>
  <c r="AJ16" i="7" s="1"/>
  <c r="BW15" i="7"/>
  <c r="AH15" i="7"/>
  <c r="AK15" i="7"/>
  <c r="W17" i="7"/>
  <c r="V17" i="7"/>
  <c r="BE16" i="7"/>
  <c r="BS16" i="7" s="1"/>
  <c r="BC17" i="7"/>
  <c r="BD16" i="7"/>
  <c r="BN16" i="7"/>
  <c r="BO16" i="7"/>
  <c r="BV16" i="7" s="1"/>
  <c r="BM17" i="7"/>
  <c r="CA14" i="7"/>
  <c r="E18" i="7"/>
  <c r="U18" i="7" s="1"/>
  <c r="D19" i="7"/>
  <c r="BT15" i="7"/>
  <c r="AE15" i="7"/>
  <c r="AB15" i="7"/>
  <c r="AC15" i="7"/>
  <c r="M17" i="7"/>
  <c r="N16" i="7"/>
  <c r="AD16" i="7" s="1"/>
  <c r="J17" i="7"/>
  <c r="K16" i="7"/>
  <c r="AA16" i="7" s="1"/>
  <c r="H16" i="7"/>
  <c r="X16" i="7" s="1"/>
  <c r="G17" i="7"/>
  <c r="P17" i="7"/>
  <c r="Q16" i="7"/>
  <c r="AG16" i="7" s="1"/>
  <c r="AU16" i="7" l="1"/>
  <c r="BP16" i="7" s="1"/>
  <c r="AT17" i="7"/>
  <c r="BQ15" i="7"/>
  <c r="BY15" i="7" s="1"/>
  <c r="CC15" i="7"/>
  <c r="CE15" i="9"/>
  <c r="CF15" i="9"/>
  <c r="CC16" i="9"/>
  <c r="E18" i="9"/>
  <c r="F17" i="9"/>
  <c r="V17" i="9" s="1"/>
  <c r="AD16" i="9"/>
  <c r="AC16" i="9"/>
  <c r="AI17" i="9"/>
  <c r="AJ17" i="9"/>
  <c r="AP19" i="9"/>
  <c r="AR18" i="9"/>
  <c r="AS18" i="9" s="1"/>
  <c r="AQ18" i="9"/>
  <c r="K18" i="9"/>
  <c r="L17" i="9"/>
  <c r="AB17" i="9" s="1"/>
  <c r="Q19" i="9"/>
  <c r="R18" i="9"/>
  <c r="AH18" i="9" s="1"/>
  <c r="AM16" i="9"/>
  <c r="AL16" i="9"/>
  <c r="BA16" i="9"/>
  <c r="BB16" i="9"/>
  <c r="BC16" i="9" s="1"/>
  <c r="AZ17" i="9"/>
  <c r="T18" i="9"/>
  <c r="U17" i="9"/>
  <c r="AK17" i="9" s="1"/>
  <c r="I18" i="9"/>
  <c r="Y18" i="9" s="1"/>
  <c r="H19" i="9"/>
  <c r="CD16" i="9"/>
  <c r="O19" i="9"/>
  <c r="AE19" i="9" s="1"/>
  <c r="N20" i="9"/>
  <c r="Z17" i="9"/>
  <c r="AA17" i="9"/>
  <c r="AG18" i="9"/>
  <c r="AF18" i="9"/>
  <c r="X16" i="9"/>
  <c r="CB16" i="9" s="1"/>
  <c r="W16" i="9"/>
  <c r="BK17" i="9"/>
  <c r="BJ18" i="9"/>
  <c r="BL17" i="9"/>
  <c r="BM17" i="9" s="1"/>
  <c r="I18" i="3"/>
  <c r="Y18" i="3" s="1"/>
  <c r="H19" i="3"/>
  <c r="CC16" i="3"/>
  <c r="T17" i="3"/>
  <c r="U16" i="3"/>
  <c r="AK16" i="3" s="1"/>
  <c r="X17" i="3"/>
  <c r="W17" i="3"/>
  <c r="BA17" i="3"/>
  <c r="BB17" i="3"/>
  <c r="BC17" i="3" s="1"/>
  <c r="AZ18" i="3"/>
  <c r="R18" i="3"/>
  <c r="AH18" i="3" s="1"/>
  <c r="Q19" i="3"/>
  <c r="AF15" i="3"/>
  <c r="CA15" i="3" s="1"/>
  <c r="AI17" i="3"/>
  <c r="AL15" i="3"/>
  <c r="CE15" i="3" s="1"/>
  <c r="F18" i="3"/>
  <c r="V18" i="3" s="1"/>
  <c r="E19" i="3"/>
  <c r="Z17" i="3"/>
  <c r="AA17" i="3"/>
  <c r="L17" i="3"/>
  <c r="AB17" i="3" s="1"/>
  <c r="K18" i="3"/>
  <c r="BK16" i="3"/>
  <c r="BJ17" i="3"/>
  <c r="BL16" i="3"/>
  <c r="BM16" i="3" s="1"/>
  <c r="AR16" i="3"/>
  <c r="AS16" i="3" s="1"/>
  <c r="AP17" i="3"/>
  <c r="AQ16" i="3"/>
  <c r="AC16" i="3"/>
  <c r="AD16" i="3"/>
  <c r="O16" i="3"/>
  <c r="AE16" i="3" s="1"/>
  <c r="N17" i="3"/>
  <c r="Y16" i="7"/>
  <c r="Z16" i="7"/>
  <c r="BW16" i="7"/>
  <c r="AK16" i="7"/>
  <c r="T17" i="7"/>
  <c r="AJ17" i="7" s="1"/>
  <c r="S18" i="7"/>
  <c r="AC16" i="7"/>
  <c r="AB16" i="7"/>
  <c r="K17" i="7"/>
  <c r="AA17" i="7" s="1"/>
  <c r="J18" i="7"/>
  <c r="E19" i="7"/>
  <c r="AM20" i="7"/>
  <c r="BC18" i="7"/>
  <c r="BD17" i="7"/>
  <c r="BE17" i="7"/>
  <c r="BS17" i="7" s="1"/>
  <c r="AE16" i="7"/>
  <c r="W18" i="7"/>
  <c r="V18" i="7"/>
  <c r="BT16" i="7"/>
  <c r="CA15" i="7"/>
  <c r="AH16" i="7"/>
  <c r="N17" i="7"/>
  <c r="AD17" i="7" s="1"/>
  <c r="M18" i="7"/>
  <c r="P18" i="7"/>
  <c r="Q17" i="7"/>
  <c r="AG17" i="7" s="1"/>
  <c r="G18" i="7"/>
  <c r="H17" i="7"/>
  <c r="X17" i="7" s="1"/>
  <c r="BM18" i="7"/>
  <c r="BO17" i="7"/>
  <c r="BV17" i="7" s="1"/>
  <c r="BN17" i="7"/>
  <c r="BQ16" i="7" l="1"/>
  <c r="BY16" i="7" s="1"/>
  <c r="AT18" i="7"/>
  <c r="AU17" i="7"/>
  <c r="BP17" i="7" s="1"/>
  <c r="CD17" i="9"/>
  <c r="CC17" i="9"/>
  <c r="CE16" i="9"/>
  <c r="BK18" i="9"/>
  <c r="BJ19" i="9"/>
  <c r="BL18" i="9"/>
  <c r="BM18" i="9" s="1"/>
  <c r="H20" i="9"/>
  <c r="I19" i="9"/>
  <c r="Y19" i="9" s="1"/>
  <c r="AL17" i="9"/>
  <c r="AM17" i="9"/>
  <c r="AQ19" i="9"/>
  <c r="AR19" i="9"/>
  <c r="AS19" i="9" s="1"/>
  <c r="AP20" i="9"/>
  <c r="CF16" i="9"/>
  <c r="U18" i="9"/>
  <c r="AK18" i="9" s="1"/>
  <c r="T19" i="9"/>
  <c r="AI18" i="9"/>
  <c r="AJ18" i="9"/>
  <c r="BB17" i="9"/>
  <c r="BC17" i="9" s="1"/>
  <c r="BA17" i="9"/>
  <c r="AZ18" i="9"/>
  <c r="AC17" i="9"/>
  <c r="AD17" i="9"/>
  <c r="AG19" i="9"/>
  <c r="AF19" i="9"/>
  <c r="K19" i="9"/>
  <c r="L18" i="9"/>
  <c r="AB18" i="9" s="1"/>
  <c r="F18" i="9"/>
  <c r="V18" i="9" s="1"/>
  <c r="E19" i="9"/>
  <c r="AA18" i="9"/>
  <c r="Z18" i="9"/>
  <c r="R19" i="9"/>
  <c r="AH19" i="9" s="1"/>
  <c r="Q20" i="9"/>
  <c r="N21" i="9"/>
  <c r="O20" i="9"/>
  <c r="AE20" i="9" s="1"/>
  <c r="W17" i="9"/>
  <c r="CA17" i="9" s="1"/>
  <c r="X17" i="9"/>
  <c r="CB17" i="9" s="1"/>
  <c r="CA16" i="9"/>
  <c r="K19" i="3"/>
  <c r="L18" i="3"/>
  <c r="AB18" i="3" s="1"/>
  <c r="T18" i="3"/>
  <c r="U17" i="3"/>
  <c r="AK17" i="3" s="1"/>
  <c r="AP18" i="3"/>
  <c r="AR17" i="3"/>
  <c r="AS17" i="3" s="1"/>
  <c r="AQ17" i="3"/>
  <c r="H20" i="3"/>
  <c r="I19" i="3"/>
  <c r="Y19" i="3" s="1"/>
  <c r="E20" i="3"/>
  <c r="F19" i="3"/>
  <c r="V19" i="3" s="1"/>
  <c r="AF16" i="3"/>
  <c r="CA16" i="3" s="1"/>
  <c r="W18" i="3"/>
  <c r="X18" i="3"/>
  <c r="Q20" i="3"/>
  <c r="R19" i="3"/>
  <c r="AH19" i="3" s="1"/>
  <c r="AD17" i="3"/>
  <c r="AC17" i="3"/>
  <c r="N18" i="3"/>
  <c r="O17" i="3"/>
  <c r="AE17" i="3" s="1"/>
  <c r="BJ18" i="3"/>
  <c r="BL17" i="3"/>
  <c r="BM17" i="3" s="1"/>
  <c r="BK17" i="3"/>
  <c r="CC17" i="3"/>
  <c r="AI18" i="3"/>
  <c r="AA18" i="3"/>
  <c r="Z18" i="3"/>
  <c r="BB18" i="3"/>
  <c r="BC18" i="3" s="1"/>
  <c r="BA18" i="3"/>
  <c r="AZ19" i="3"/>
  <c r="AL16" i="3"/>
  <c r="CE16" i="3" s="1"/>
  <c r="S19" i="7"/>
  <c r="T18" i="7"/>
  <c r="AJ18" i="7" s="1"/>
  <c r="BW17" i="7"/>
  <c r="AK17" i="7"/>
  <c r="P19" i="7"/>
  <c r="Q18" i="7"/>
  <c r="AG18" i="7" s="1"/>
  <c r="U19" i="7"/>
  <c r="E20" i="7"/>
  <c r="AM21" i="7"/>
  <c r="AN20" i="7"/>
  <c r="AO20" i="7" s="1"/>
  <c r="AR20" i="7" s="1"/>
  <c r="CC16" i="7"/>
  <c r="J19" i="7"/>
  <c r="K18" i="7"/>
  <c r="AA18" i="7" s="1"/>
  <c r="BT17" i="7"/>
  <c r="AH17" i="7"/>
  <c r="BC19" i="7"/>
  <c r="BE18" i="7"/>
  <c r="BS18" i="7" s="1"/>
  <c r="BD18" i="7"/>
  <c r="N18" i="7"/>
  <c r="AD18" i="7" s="1"/>
  <c r="M19" i="7"/>
  <c r="AC17" i="7"/>
  <c r="AB17" i="7"/>
  <c r="BN18" i="7"/>
  <c r="BM19" i="7"/>
  <c r="BO18" i="7"/>
  <c r="BV18" i="7" s="1"/>
  <c r="Z17" i="7"/>
  <c r="Y17" i="7"/>
  <c r="G19" i="7"/>
  <c r="H18" i="7"/>
  <c r="X18" i="7" s="1"/>
  <c r="AE17" i="7"/>
  <c r="CA16" i="7"/>
  <c r="BQ17" i="7" l="1"/>
  <c r="AU18" i="7"/>
  <c r="BP18" i="7" s="1"/>
  <c r="AT19" i="7"/>
  <c r="BY17" i="7"/>
  <c r="CF17" i="9"/>
  <c r="CC18" i="3"/>
  <c r="CE17" i="9"/>
  <c r="CD18" i="9"/>
  <c r="K20" i="9"/>
  <c r="L19" i="9"/>
  <c r="AB19" i="9" s="1"/>
  <c r="AG20" i="9"/>
  <c r="AF20" i="9"/>
  <c r="E20" i="9"/>
  <c r="F19" i="9"/>
  <c r="V19" i="9" s="1"/>
  <c r="I20" i="9"/>
  <c r="Y20" i="9" s="1"/>
  <c r="H21" i="9"/>
  <c r="O21" i="9"/>
  <c r="AE21" i="9" s="1"/>
  <c r="N22" i="9"/>
  <c r="X18" i="9"/>
  <c r="CB18" i="9" s="1"/>
  <c r="W18" i="9"/>
  <c r="CA18" i="9" s="1"/>
  <c r="R20" i="9"/>
  <c r="AH20" i="9" s="1"/>
  <c r="Q21" i="9"/>
  <c r="AC18" i="9"/>
  <c r="AD18" i="9"/>
  <c r="AP21" i="9"/>
  <c r="AR20" i="9"/>
  <c r="AS20" i="9" s="1"/>
  <c r="AQ20" i="9"/>
  <c r="CC18" i="9"/>
  <c r="U19" i="9"/>
  <c r="AK19" i="9" s="1"/>
  <c r="T20" i="9"/>
  <c r="AL18" i="9"/>
  <c r="AM18" i="9"/>
  <c r="BK19" i="9"/>
  <c r="BL19" i="9"/>
  <c r="BM19" i="9" s="1"/>
  <c r="BJ20" i="9"/>
  <c r="AJ19" i="9"/>
  <c r="AI19" i="9"/>
  <c r="BB18" i="9"/>
  <c r="BC18" i="9" s="1"/>
  <c r="AZ19" i="9"/>
  <c r="BA18" i="9"/>
  <c r="Z19" i="9"/>
  <c r="AA19" i="9"/>
  <c r="AL17" i="3"/>
  <c r="CE17" i="3" s="1"/>
  <c r="O18" i="3"/>
  <c r="AE18" i="3" s="1"/>
  <c r="N19" i="3"/>
  <c r="BK18" i="3"/>
  <c r="BL18" i="3"/>
  <c r="BM18" i="3" s="1"/>
  <c r="BJ19" i="3"/>
  <c r="W19" i="3"/>
  <c r="X19" i="3"/>
  <c r="F20" i="3"/>
  <c r="V20" i="3" s="1"/>
  <c r="E21" i="3"/>
  <c r="Z19" i="3"/>
  <c r="AA19" i="3"/>
  <c r="I20" i="3"/>
  <c r="Y20" i="3" s="1"/>
  <c r="H21" i="3"/>
  <c r="AC18" i="3"/>
  <c r="AD18" i="3"/>
  <c r="AZ20" i="3"/>
  <c r="BB19" i="3"/>
  <c r="BC19" i="3" s="1"/>
  <c r="BA19" i="3"/>
  <c r="AI19" i="3"/>
  <c r="L19" i="3"/>
  <c r="AB19" i="3" s="1"/>
  <c r="K20" i="3"/>
  <c r="AF17" i="3"/>
  <c r="CA17" i="3" s="1"/>
  <c r="T19" i="3"/>
  <c r="U18" i="3"/>
  <c r="AK18" i="3" s="1"/>
  <c r="R20" i="3"/>
  <c r="AH20" i="3" s="1"/>
  <c r="Q21" i="3"/>
  <c r="AP19" i="3"/>
  <c r="AR18" i="3"/>
  <c r="AS18" i="3" s="1"/>
  <c r="AQ18" i="3"/>
  <c r="CA17" i="7"/>
  <c r="CC17" i="7"/>
  <c r="M20" i="7"/>
  <c r="N19" i="7"/>
  <c r="AD19" i="7" s="1"/>
  <c r="Y18" i="7"/>
  <c r="Z18" i="7"/>
  <c r="BE19" i="7"/>
  <c r="BS19" i="7" s="1"/>
  <c r="BC20" i="7"/>
  <c r="BD19" i="7"/>
  <c r="H19" i="7"/>
  <c r="AV20" i="7"/>
  <c r="BW18" i="7"/>
  <c r="AC18" i="7"/>
  <c r="AB18" i="7"/>
  <c r="U20" i="7"/>
  <c r="E21" i="7"/>
  <c r="BF20" i="7"/>
  <c r="K19" i="7"/>
  <c r="W19" i="7"/>
  <c r="V19" i="7"/>
  <c r="AH18" i="7"/>
  <c r="AE18" i="7"/>
  <c r="P20" i="7"/>
  <c r="Q19" i="7"/>
  <c r="AG19" i="7" s="1"/>
  <c r="AN21" i="7"/>
  <c r="AO21" i="7" s="1"/>
  <c r="AR21" i="7" s="1"/>
  <c r="AM22" i="7"/>
  <c r="AK18" i="7"/>
  <c r="BM20" i="7"/>
  <c r="BN19" i="7"/>
  <c r="BO19" i="7"/>
  <c r="BV19" i="7" s="1"/>
  <c r="BT18" i="7"/>
  <c r="T19" i="7"/>
  <c r="AJ19" i="7" s="1"/>
  <c r="S20" i="7"/>
  <c r="BQ18" i="7" l="1"/>
  <c r="AU19" i="7"/>
  <c r="BP19" i="7" s="1"/>
  <c r="AT20" i="7"/>
  <c r="BY18" i="7"/>
  <c r="CC19" i="3"/>
  <c r="CD19" i="9"/>
  <c r="CC19" i="9"/>
  <c r="CE18" i="9"/>
  <c r="AJ20" i="9"/>
  <c r="AI20" i="9"/>
  <c r="N23" i="9"/>
  <c r="O22" i="9"/>
  <c r="AE22" i="9" s="1"/>
  <c r="AG21" i="9"/>
  <c r="AF21" i="9"/>
  <c r="AP22" i="9"/>
  <c r="AR21" i="9"/>
  <c r="AS21" i="9" s="1"/>
  <c r="AQ21" i="9"/>
  <c r="H22" i="9"/>
  <c r="I21" i="9"/>
  <c r="Y21" i="9" s="1"/>
  <c r="AD19" i="9"/>
  <c r="AC19" i="9"/>
  <c r="AZ20" i="9"/>
  <c r="BB19" i="9"/>
  <c r="BC19" i="9" s="1"/>
  <c r="BA19" i="9"/>
  <c r="Q22" i="9"/>
  <c r="R21" i="9"/>
  <c r="AH21" i="9" s="1"/>
  <c r="CF18" i="9"/>
  <c r="AA20" i="9"/>
  <c r="Z20" i="9"/>
  <c r="L20" i="9"/>
  <c r="AB20" i="9" s="1"/>
  <c r="K21" i="9"/>
  <c r="U20" i="9"/>
  <c r="AK20" i="9" s="1"/>
  <c r="T21" i="9"/>
  <c r="X19" i="9"/>
  <c r="CB19" i="9" s="1"/>
  <c r="W19" i="9"/>
  <c r="CA19" i="9" s="1"/>
  <c r="BJ21" i="9"/>
  <c r="BL20" i="9"/>
  <c r="BM20" i="9" s="1"/>
  <c r="BK20" i="9"/>
  <c r="AM19" i="9"/>
  <c r="AL19" i="9"/>
  <c r="F20" i="9"/>
  <c r="V20" i="9" s="1"/>
  <c r="E21" i="9"/>
  <c r="U19" i="3"/>
  <c r="AK19" i="3" s="1"/>
  <c r="T20" i="3"/>
  <c r="O19" i="3"/>
  <c r="AE19" i="3" s="1"/>
  <c r="N20" i="3"/>
  <c r="AQ19" i="3"/>
  <c r="AR19" i="3"/>
  <c r="AS19" i="3" s="1"/>
  <c r="AP20" i="3"/>
  <c r="AF18" i="3"/>
  <c r="CA18" i="3" s="1"/>
  <c r="X20" i="3"/>
  <c r="W20" i="3"/>
  <c r="AI20" i="3"/>
  <c r="Z20" i="3"/>
  <c r="AA20" i="3"/>
  <c r="BA20" i="3"/>
  <c r="AZ21" i="3"/>
  <c r="BB20" i="3"/>
  <c r="BC20" i="3" s="1"/>
  <c r="E22" i="3"/>
  <c r="F21" i="3"/>
  <c r="V21" i="3" s="1"/>
  <c r="K21" i="3"/>
  <c r="L20" i="3"/>
  <c r="AB20" i="3" s="1"/>
  <c r="Q22" i="3"/>
  <c r="R21" i="3"/>
  <c r="AH21" i="3" s="1"/>
  <c r="H22" i="3"/>
  <c r="I21" i="3"/>
  <c r="Y21" i="3" s="1"/>
  <c r="BL19" i="3"/>
  <c r="BM19" i="3" s="1"/>
  <c r="BK19" i="3"/>
  <c r="BJ20" i="3"/>
  <c r="AL18" i="3"/>
  <c r="CE18" i="3" s="1"/>
  <c r="AD19" i="3"/>
  <c r="AC19" i="3"/>
  <c r="CA18" i="7"/>
  <c r="BW19" i="7"/>
  <c r="AV21" i="7"/>
  <c r="AW20" i="7"/>
  <c r="AX20" i="7" s="1"/>
  <c r="BA20" i="7" s="1"/>
  <c r="BE20" i="7" s="1"/>
  <c r="BS20" i="7" s="1"/>
  <c r="X19" i="7"/>
  <c r="H20" i="7"/>
  <c r="BM21" i="7"/>
  <c r="BN20" i="7"/>
  <c r="AE19" i="7"/>
  <c r="AH19" i="7"/>
  <c r="K20" i="7"/>
  <c r="AA19" i="7"/>
  <c r="N20" i="7"/>
  <c r="AD20" i="7" s="1"/>
  <c r="M21" i="7"/>
  <c r="P21" i="7"/>
  <c r="Q20" i="7"/>
  <c r="AG20" i="7" s="1"/>
  <c r="BD20" i="7"/>
  <c r="BC21" i="7"/>
  <c r="AK19" i="7"/>
  <c r="W20" i="7"/>
  <c r="V20" i="7"/>
  <c r="AM23" i="7"/>
  <c r="AN22" i="7"/>
  <c r="CC18" i="7"/>
  <c r="BF21" i="7"/>
  <c r="BG20" i="7"/>
  <c r="BH20" i="7" s="1"/>
  <c r="BK20" i="7" s="1"/>
  <c r="BO20" i="7" s="1"/>
  <c r="BV20" i="7" s="1"/>
  <c r="T20" i="7"/>
  <c r="AJ20" i="7" s="1"/>
  <c r="S21" i="7"/>
  <c r="U21" i="7"/>
  <c r="E22" i="7"/>
  <c r="BT19" i="7"/>
  <c r="BQ19" i="7" l="1"/>
  <c r="AT21" i="7"/>
  <c r="AU20" i="7"/>
  <c r="BP20" i="7" s="1"/>
  <c r="BY19" i="7"/>
  <c r="CC20" i="3"/>
  <c r="CD20" i="9"/>
  <c r="CC20" i="9"/>
  <c r="Q23" i="9"/>
  <c r="R22" i="9"/>
  <c r="AH22" i="9" s="1"/>
  <c r="AF22" i="9"/>
  <c r="AG22" i="9"/>
  <c r="BA20" i="9"/>
  <c r="AZ21" i="9"/>
  <c r="BB20" i="9"/>
  <c r="BC20" i="9" s="1"/>
  <c r="N24" i="9"/>
  <c r="O23" i="9"/>
  <c r="AE23" i="9" s="1"/>
  <c r="AR22" i="9"/>
  <c r="AS22" i="9" s="1"/>
  <c r="AP23" i="9"/>
  <c r="AQ22" i="9"/>
  <c r="F21" i="9"/>
  <c r="V21" i="9" s="1"/>
  <c r="E22" i="9"/>
  <c r="T22" i="9"/>
  <c r="U21" i="9"/>
  <c r="AK21" i="9" s="1"/>
  <c r="CF19" i="9"/>
  <c r="AD20" i="9"/>
  <c r="AC20" i="9"/>
  <c r="Z21" i="9"/>
  <c r="AA21" i="9"/>
  <c r="H23" i="9"/>
  <c r="I22" i="9"/>
  <c r="Y22" i="9" s="1"/>
  <c r="CE19" i="9"/>
  <c r="X20" i="9"/>
  <c r="CB20" i="9" s="1"/>
  <c r="W20" i="9"/>
  <c r="CA20" i="9" s="1"/>
  <c r="AM20" i="9"/>
  <c r="AL20" i="9"/>
  <c r="BJ22" i="9"/>
  <c r="BK21" i="9"/>
  <c r="BL21" i="9"/>
  <c r="BM21" i="9" s="1"/>
  <c r="L21" i="9"/>
  <c r="AB21" i="9" s="1"/>
  <c r="K22" i="9"/>
  <c r="AJ21" i="9"/>
  <c r="AI21" i="9"/>
  <c r="AA21" i="3"/>
  <c r="Z21" i="3"/>
  <c r="W21" i="3"/>
  <c r="X21" i="3"/>
  <c r="H23" i="3"/>
  <c r="I22" i="3"/>
  <c r="Y22" i="3" s="1"/>
  <c r="AZ22" i="3"/>
  <c r="BB21" i="3"/>
  <c r="BC21" i="3" s="1"/>
  <c r="BA21" i="3"/>
  <c r="BJ21" i="3"/>
  <c r="BL20" i="3"/>
  <c r="BM20" i="3" s="1"/>
  <c r="BK20" i="3"/>
  <c r="E23" i="3"/>
  <c r="F22" i="3"/>
  <c r="V22" i="3" s="1"/>
  <c r="AC20" i="3"/>
  <c r="AD20" i="3"/>
  <c r="U20" i="3"/>
  <c r="AK20" i="3" s="1"/>
  <c r="T21" i="3"/>
  <c r="AI21" i="3"/>
  <c r="N21" i="3"/>
  <c r="O20" i="3"/>
  <c r="AE20" i="3" s="1"/>
  <c r="Q23" i="3"/>
  <c r="R22" i="3"/>
  <c r="AH22" i="3" s="1"/>
  <c r="AF19" i="3"/>
  <c r="CA19" i="3" s="1"/>
  <c r="L21" i="3"/>
  <c r="AB21" i="3" s="1"/>
  <c r="K22" i="3"/>
  <c r="AR20" i="3"/>
  <c r="AS20" i="3" s="1"/>
  <c r="AQ20" i="3"/>
  <c r="AP21" i="3"/>
  <c r="AL19" i="3"/>
  <c r="CE19" i="3" s="1"/>
  <c r="S22" i="7"/>
  <c r="T21" i="7"/>
  <c r="AJ21" i="7" s="1"/>
  <c r="AN23" i="7"/>
  <c r="AM24" i="7"/>
  <c r="AE20" i="7"/>
  <c r="BM22" i="7"/>
  <c r="BN21" i="7"/>
  <c r="AK20" i="7"/>
  <c r="AB19" i="7"/>
  <c r="CC19" i="7" s="1"/>
  <c r="AC19" i="7"/>
  <c r="BW20" i="7"/>
  <c r="BT20" i="7"/>
  <c r="AA20" i="7"/>
  <c r="K21" i="7"/>
  <c r="H21" i="7"/>
  <c r="X20" i="7"/>
  <c r="BF22" i="7"/>
  <c r="BG21" i="7"/>
  <c r="BH21" i="7" s="1"/>
  <c r="BK21" i="7" s="1"/>
  <c r="BO21" i="7" s="1"/>
  <c r="BV21" i="7" s="1"/>
  <c r="BC22" i="7"/>
  <c r="BD21" i="7"/>
  <c r="Z19" i="7"/>
  <c r="Y19" i="7"/>
  <c r="CA19" i="7" s="1"/>
  <c r="AH20" i="7"/>
  <c r="U22" i="7"/>
  <c r="E23" i="7"/>
  <c r="P22" i="7"/>
  <c r="Q21" i="7"/>
  <c r="AG21" i="7" s="1"/>
  <c r="W21" i="7"/>
  <c r="V21" i="7"/>
  <c r="AP22" i="7"/>
  <c r="AO22" i="7"/>
  <c r="M22" i="7"/>
  <c r="N21" i="7"/>
  <c r="AD21" i="7" s="1"/>
  <c r="AW21" i="7"/>
  <c r="AX21" i="7" s="1"/>
  <c r="BA21" i="7" s="1"/>
  <c r="BE21" i="7" s="1"/>
  <c r="BS21" i="7" s="1"/>
  <c r="AV22" i="7"/>
  <c r="BQ20" i="7" l="1"/>
  <c r="BY20" i="7" s="1"/>
  <c r="AT22" i="7"/>
  <c r="AT23" i="7" s="1"/>
  <c r="AT24" i="7" s="1"/>
  <c r="AT25" i="7" s="1"/>
  <c r="AT26" i="7" s="1"/>
  <c r="AT27" i="7" s="1"/>
  <c r="AT28" i="7" s="1"/>
  <c r="AT29" i="7" s="1"/>
  <c r="AT30" i="7" s="1"/>
  <c r="AT31" i="7" s="1"/>
  <c r="AT32" i="7" s="1"/>
  <c r="AT33" i="7" s="1"/>
  <c r="AT34" i="7" s="1"/>
  <c r="AT35" i="7" s="1"/>
  <c r="AT36" i="7" s="1"/>
  <c r="AT37" i="7" s="1"/>
  <c r="AT38" i="7" s="1"/>
  <c r="AT39" i="7" s="1"/>
  <c r="AT40" i="7" s="1"/>
  <c r="AT41" i="7" s="1"/>
  <c r="AT42" i="7" s="1"/>
  <c r="AT43" i="7" s="1"/>
  <c r="AT44" i="7" s="1"/>
  <c r="AT45" i="7" s="1"/>
  <c r="AT46" i="7" s="1"/>
  <c r="AT47" i="7" s="1"/>
  <c r="AT48" i="7" s="1"/>
  <c r="AU21" i="7"/>
  <c r="BP21" i="7" s="1"/>
  <c r="AR22" i="7"/>
  <c r="AU22" i="7" s="1"/>
  <c r="BP22" i="7" s="1"/>
  <c r="BQ22" i="7" s="1"/>
  <c r="CC21" i="3"/>
  <c r="CF20" i="9"/>
  <c r="CE20" i="9"/>
  <c r="AD21" i="9"/>
  <c r="AC21" i="9"/>
  <c r="H24" i="9"/>
  <c r="I23" i="9"/>
  <c r="Y23" i="9" s="1"/>
  <c r="F22" i="9"/>
  <c r="V22" i="9" s="1"/>
  <c r="E23" i="9"/>
  <c r="AR23" i="9"/>
  <c r="AS23" i="9" s="1"/>
  <c r="AQ23" i="9"/>
  <c r="AP24" i="9"/>
  <c r="AZ22" i="9"/>
  <c r="BB21" i="9"/>
  <c r="BC21" i="9" s="1"/>
  <c r="BA21" i="9"/>
  <c r="W21" i="9"/>
  <c r="CA21" i="9" s="1"/>
  <c r="X21" i="9"/>
  <c r="CB21" i="9" s="1"/>
  <c r="K23" i="9"/>
  <c r="L22" i="9"/>
  <c r="AB22" i="9" s="1"/>
  <c r="Z22" i="9"/>
  <c r="AA22" i="9"/>
  <c r="CD21" i="9"/>
  <c r="AG23" i="9"/>
  <c r="AF23" i="9"/>
  <c r="CC21" i="9"/>
  <c r="AL21" i="9"/>
  <c r="AM21" i="9"/>
  <c r="N25" i="9"/>
  <c r="O24" i="9"/>
  <c r="AE24" i="9" s="1"/>
  <c r="AJ22" i="9"/>
  <c r="AI22" i="9"/>
  <c r="BJ23" i="9"/>
  <c r="BK22" i="9"/>
  <c r="BL22" i="9"/>
  <c r="BM22" i="9" s="1"/>
  <c r="T23" i="9"/>
  <c r="U22" i="9"/>
  <c r="AK22" i="9" s="1"/>
  <c r="Q24" i="9"/>
  <c r="R23" i="9"/>
  <c r="AH23" i="9" s="1"/>
  <c r="AI22" i="3"/>
  <c r="R23" i="3"/>
  <c r="AH23" i="3" s="1"/>
  <c r="Q24" i="3"/>
  <c r="BB22" i="3"/>
  <c r="BC22" i="3" s="1"/>
  <c r="AZ23" i="3"/>
  <c r="BA22" i="3"/>
  <c r="AC21" i="3"/>
  <c r="AD21" i="3"/>
  <c r="O21" i="3"/>
  <c r="AE21" i="3" s="1"/>
  <c r="N22" i="3"/>
  <c r="Z22" i="3"/>
  <c r="AA22" i="3"/>
  <c r="AP22" i="3"/>
  <c r="AR21" i="3"/>
  <c r="AS21" i="3" s="1"/>
  <c r="AQ21" i="3"/>
  <c r="I23" i="3"/>
  <c r="Y23" i="3" s="1"/>
  <c r="H24" i="3"/>
  <c r="L22" i="3"/>
  <c r="AB22" i="3" s="1"/>
  <c r="K23" i="3"/>
  <c r="AL20" i="3"/>
  <c r="CE20" i="3" s="1"/>
  <c r="F23" i="3"/>
  <c r="V23" i="3" s="1"/>
  <c r="E24" i="3"/>
  <c r="T22" i="3"/>
  <c r="U21" i="3"/>
  <c r="AK21" i="3" s="1"/>
  <c r="AF20" i="3"/>
  <c r="CA20" i="3" s="1"/>
  <c r="X22" i="3"/>
  <c r="W22" i="3"/>
  <c r="BK21" i="3"/>
  <c r="BL21" i="3"/>
  <c r="BM21" i="3" s="1"/>
  <c r="BJ22" i="3"/>
  <c r="BT21" i="7"/>
  <c r="BW21" i="7"/>
  <c r="H22" i="7"/>
  <c r="X21" i="7"/>
  <c r="BD22" i="7"/>
  <c r="BC23" i="7"/>
  <c r="Z20" i="7"/>
  <c r="Y20" i="7"/>
  <c r="CA20" i="7" s="1"/>
  <c r="AV23" i="7"/>
  <c r="AW22" i="7"/>
  <c r="AA21" i="7"/>
  <c r="K22" i="7"/>
  <c r="AE21" i="7"/>
  <c r="P23" i="7"/>
  <c r="Q22" i="7"/>
  <c r="AG22" i="7" s="1"/>
  <c r="U23" i="7"/>
  <c r="E24" i="7"/>
  <c r="AO23" i="7"/>
  <c r="AP23" i="7"/>
  <c r="AH21" i="7"/>
  <c r="AB20" i="7"/>
  <c r="CC20" i="7" s="1"/>
  <c r="AC20" i="7"/>
  <c r="M23" i="7"/>
  <c r="N22" i="7"/>
  <c r="AD22" i="7" s="1"/>
  <c r="AN24" i="7"/>
  <c r="AM25" i="7"/>
  <c r="V22" i="7"/>
  <c r="W22" i="7"/>
  <c r="BN22" i="7"/>
  <c r="BM23" i="7"/>
  <c r="AK21" i="7"/>
  <c r="BF23" i="7"/>
  <c r="BG22" i="7"/>
  <c r="S23" i="7"/>
  <c r="T22" i="7"/>
  <c r="AJ22" i="7" s="1"/>
  <c r="CC22" i="3" l="1"/>
  <c r="BQ21" i="7"/>
  <c r="BY21" i="7" s="1"/>
  <c r="CC22" i="9"/>
  <c r="R24" i="9"/>
  <c r="AH24" i="9" s="1"/>
  <c r="Q25" i="9"/>
  <c r="BL23" i="9"/>
  <c r="BM23" i="9" s="1"/>
  <c r="BJ24" i="9"/>
  <c r="BK23" i="9"/>
  <c r="AJ23" i="9"/>
  <c r="AI23" i="9"/>
  <c r="CD22" i="9"/>
  <c r="F23" i="9"/>
  <c r="V23" i="9" s="1"/>
  <c r="E24" i="9"/>
  <c r="AM22" i="9"/>
  <c r="AL22" i="9"/>
  <c r="X22" i="9"/>
  <c r="CB22" i="9" s="1"/>
  <c r="W22" i="9"/>
  <c r="CA22" i="9" s="1"/>
  <c r="AF24" i="9"/>
  <c r="AG24" i="9"/>
  <c r="AD22" i="9"/>
  <c r="AC22" i="9"/>
  <c r="BB22" i="9"/>
  <c r="BC22" i="9" s="1"/>
  <c r="BA22" i="9"/>
  <c r="AZ23" i="9"/>
  <c r="CF21" i="9"/>
  <c r="L23" i="9"/>
  <c r="AB23" i="9" s="1"/>
  <c r="K24" i="9"/>
  <c r="AA23" i="9"/>
  <c r="Z23" i="9"/>
  <c r="I24" i="9"/>
  <c r="Y24" i="9" s="1"/>
  <c r="H25" i="9"/>
  <c r="T24" i="9"/>
  <c r="U23" i="9"/>
  <c r="AK23" i="9" s="1"/>
  <c r="CE21" i="9"/>
  <c r="N26" i="9"/>
  <c r="O25" i="9"/>
  <c r="AE25" i="9" s="1"/>
  <c r="AR24" i="9"/>
  <c r="AS24" i="9" s="1"/>
  <c r="AQ24" i="9"/>
  <c r="AP25" i="9"/>
  <c r="AD22" i="3"/>
  <c r="AC22" i="3"/>
  <c r="AP23" i="3"/>
  <c r="AR22" i="3"/>
  <c r="AS22" i="3" s="1"/>
  <c r="AQ22" i="3"/>
  <c r="AI23" i="3"/>
  <c r="E25" i="3"/>
  <c r="F24" i="3"/>
  <c r="V24" i="3" s="1"/>
  <c r="AZ24" i="3"/>
  <c r="BB23" i="3"/>
  <c r="BC23" i="3" s="1"/>
  <c r="BA23" i="3"/>
  <c r="N23" i="3"/>
  <c r="O22" i="3"/>
  <c r="AE22" i="3" s="1"/>
  <c r="R24" i="3"/>
  <c r="AH24" i="3" s="1"/>
  <c r="Q25" i="3"/>
  <c r="AL21" i="3"/>
  <c r="CE21" i="3" s="1"/>
  <c r="L23" i="3"/>
  <c r="AB23" i="3" s="1"/>
  <c r="K24" i="3"/>
  <c r="BJ23" i="3"/>
  <c r="BL22" i="3"/>
  <c r="BM22" i="3" s="1"/>
  <c r="BK22" i="3"/>
  <c r="X23" i="3"/>
  <c r="W23" i="3"/>
  <c r="AA23" i="3"/>
  <c r="Z23" i="3"/>
  <c r="AF21" i="3"/>
  <c r="CA21" i="3" s="1"/>
  <c r="U22" i="3"/>
  <c r="AK22" i="3" s="1"/>
  <c r="T23" i="3"/>
  <c r="I24" i="3"/>
  <c r="Y24" i="3" s="1"/>
  <c r="H25" i="3"/>
  <c r="BG23" i="7"/>
  <c r="BF24" i="7"/>
  <c r="AH22" i="7"/>
  <c r="AR23" i="7"/>
  <c r="AU23" i="7" s="1"/>
  <c r="BP23" i="7" s="1"/>
  <c r="AY22" i="7"/>
  <c r="AX22" i="7"/>
  <c r="AW23" i="7"/>
  <c r="AV24" i="7"/>
  <c r="BI22" i="7"/>
  <c r="BH22" i="7"/>
  <c r="N23" i="7"/>
  <c r="AD23" i="7" s="1"/>
  <c r="M24" i="7"/>
  <c r="AB21" i="7"/>
  <c r="CC21" i="7" s="1"/>
  <c r="AC21" i="7"/>
  <c r="P24" i="7"/>
  <c r="Q23" i="7"/>
  <c r="AG23" i="7" s="1"/>
  <c r="U24" i="7"/>
  <c r="E25" i="7"/>
  <c r="AN25" i="7"/>
  <c r="AM26" i="7"/>
  <c r="Z21" i="7"/>
  <c r="Y21" i="7"/>
  <c r="CA21" i="7" s="1"/>
  <c r="W23" i="7"/>
  <c r="V23" i="7"/>
  <c r="AK22" i="7"/>
  <c r="BN23" i="7"/>
  <c r="BM24" i="7"/>
  <c r="AO24" i="7"/>
  <c r="AP24" i="7"/>
  <c r="H23" i="7"/>
  <c r="X22" i="7"/>
  <c r="BD23" i="7"/>
  <c r="BC24" i="7"/>
  <c r="S24" i="7"/>
  <c r="T23" i="7"/>
  <c r="AJ23" i="7" s="1"/>
  <c r="AE22" i="7"/>
  <c r="BY22" i="7" s="1"/>
  <c r="K23" i="7"/>
  <c r="AA22" i="7"/>
  <c r="CC23" i="3" l="1"/>
  <c r="CF22" i="9"/>
  <c r="CC23" i="9"/>
  <c r="AG25" i="9"/>
  <c r="AF25" i="9"/>
  <c r="AM23" i="9"/>
  <c r="AL23" i="9"/>
  <c r="AC23" i="9"/>
  <c r="AD23" i="9"/>
  <c r="I25" i="9"/>
  <c r="Y25" i="9" s="1"/>
  <c r="H26" i="9"/>
  <c r="BA23" i="9"/>
  <c r="AZ24" i="9"/>
  <c r="BB23" i="9"/>
  <c r="BC23" i="9" s="1"/>
  <c r="CD23" i="9"/>
  <c r="O26" i="9"/>
  <c r="AE26" i="9" s="1"/>
  <c r="N27" i="9"/>
  <c r="T25" i="9"/>
  <c r="U24" i="9"/>
  <c r="AK24" i="9" s="1"/>
  <c r="AP26" i="9"/>
  <c r="AR25" i="9"/>
  <c r="AS25" i="9" s="1"/>
  <c r="AQ25" i="9"/>
  <c r="CE22" i="9"/>
  <c r="F24" i="9"/>
  <c r="V24" i="9" s="1"/>
  <c r="E25" i="9"/>
  <c r="Q26" i="9"/>
  <c r="R25" i="9"/>
  <c r="AH25" i="9" s="1"/>
  <c r="L24" i="9"/>
  <c r="AB24" i="9" s="1"/>
  <c r="K25" i="9"/>
  <c r="AA24" i="9"/>
  <c r="Z24" i="9"/>
  <c r="X23" i="9"/>
  <c r="CB23" i="9" s="1"/>
  <c r="W23" i="9"/>
  <c r="CA23" i="9" s="1"/>
  <c r="BK24" i="9"/>
  <c r="BL24" i="9"/>
  <c r="BM24" i="9" s="1"/>
  <c r="BJ25" i="9"/>
  <c r="AJ24" i="9"/>
  <c r="AI24" i="9"/>
  <c r="AP24" i="3"/>
  <c r="AQ23" i="3"/>
  <c r="AR23" i="3"/>
  <c r="AS23" i="3" s="1"/>
  <c r="AC23" i="3"/>
  <c r="AD23" i="3"/>
  <c r="F25" i="3"/>
  <c r="V25" i="3" s="1"/>
  <c r="E26" i="3"/>
  <c r="AI24" i="3"/>
  <c r="N24" i="3"/>
  <c r="O23" i="3"/>
  <c r="AE23" i="3" s="1"/>
  <c r="I25" i="3"/>
  <c r="Y25" i="3" s="1"/>
  <c r="H26" i="3"/>
  <c r="T24" i="3"/>
  <c r="U23" i="3"/>
  <c r="AK23" i="3" s="1"/>
  <c r="R25" i="3"/>
  <c r="AH25" i="3" s="1"/>
  <c r="Q26" i="3"/>
  <c r="AF22" i="3"/>
  <c r="CA22" i="3" s="1"/>
  <c r="L24" i="3"/>
  <c r="AB24" i="3" s="1"/>
  <c r="K25" i="3"/>
  <c r="AA24" i="3"/>
  <c r="Z24" i="3"/>
  <c r="AL22" i="3"/>
  <c r="CE22" i="3" s="1"/>
  <c r="BA24" i="3"/>
  <c r="BB24" i="3"/>
  <c r="BC24" i="3" s="1"/>
  <c r="AZ25" i="3"/>
  <c r="BL23" i="3"/>
  <c r="BM23" i="3" s="1"/>
  <c r="BK23" i="3"/>
  <c r="BJ24" i="3"/>
  <c r="W24" i="3"/>
  <c r="X24" i="3"/>
  <c r="BK22" i="7"/>
  <c r="BO22" i="7" s="1"/>
  <c r="BV22" i="7" s="1"/>
  <c r="BQ23" i="7"/>
  <c r="BM25" i="7"/>
  <c r="BN24" i="7"/>
  <c r="P25" i="7"/>
  <c r="Q24" i="7"/>
  <c r="AG24" i="7" s="1"/>
  <c r="N24" i="7"/>
  <c r="AD24" i="7" s="1"/>
  <c r="M25" i="7"/>
  <c r="AE23" i="7"/>
  <c r="AK23" i="7"/>
  <c r="Z22" i="7"/>
  <c r="Y22" i="7"/>
  <c r="AM27" i="7"/>
  <c r="AN26" i="7"/>
  <c r="S25" i="7"/>
  <c r="T24" i="7"/>
  <c r="AJ24" i="7" s="1"/>
  <c r="X23" i="7"/>
  <c r="H24" i="7"/>
  <c r="AP25" i="7"/>
  <c r="AO25" i="7"/>
  <c r="AC22" i="7"/>
  <c r="AB22" i="7"/>
  <c r="E26" i="7"/>
  <c r="U25" i="7"/>
  <c r="AW24" i="7"/>
  <c r="AV25" i="7"/>
  <c r="K24" i="7"/>
  <c r="AA23" i="7"/>
  <c r="BC25" i="7"/>
  <c r="BD24" i="7"/>
  <c r="AR24" i="7"/>
  <c r="AU24" i="7" s="1"/>
  <c r="BP24" i="7" s="1"/>
  <c r="W24" i="7"/>
  <c r="V24" i="7"/>
  <c r="AX23" i="7"/>
  <c r="AY23" i="7"/>
  <c r="BG24" i="7"/>
  <c r="BF25" i="7"/>
  <c r="AH23" i="7"/>
  <c r="BA22" i="7"/>
  <c r="BE22" i="7" s="1"/>
  <c r="BS22" i="7" s="1"/>
  <c r="BH23" i="7"/>
  <c r="BI23" i="7"/>
  <c r="BW22" i="7" l="1"/>
  <c r="L25" i="9"/>
  <c r="AB25" i="9" s="1"/>
  <c r="K26" i="9"/>
  <c r="AZ25" i="9"/>
  <c r="BA24" i="9"/>
  <c r="BB24" i="9"/>
  <c r="BC24" i="9" s="1"/>
  <c r="AD24" i="9"/>
  <c r="AC24" i="9"/>
  <c r="AP27" i="9"/>
  <c r="AR26" i="9"/>
  <c r="AS26" i="9" s="1"/>
  <c r="AQ26" i="9"/>
  <c r="AI25" i="9"/>
  <c r="AJ25" i="9"/>
  <c r="AL24" i="9"/>
  <c r="AM24" i="9"/>
  <c r="H27" i="9"/>
  <c r="I26" i="9"/>
  <c r="Y26" i="9" s="1"/>
  <c r="U25" i="9"/>
  <c r="AK25" i="9" s="1"/>
  <c r="T26" i="9"/>
  <c r="AA25" i="9"/>
  <c r="Z25" i="9"/>
  <c r="Q27" i="9"/>
  <c r="R26" i="9"/>
  <c r="AH26" i="9" s="1"/>
  <c r="CC24" i="9"/>
  <c r="E26" i="9"/>
  <c r="F25" i="9"/>
  <c r="V25" i="9" s="1"/>
  <c r="O27" i="9"/>
  <c r="AE27" i="9" s="1"/>
  <c r="N28" i="9"/>
  <c r="W24" i="9"/>
  <c r="CA24" i="9" s="1"/>
  <c r="X24" i="9"/>
  <c r="CB24" i="9" s="1"/>
  <c r="AG26" i="9"/>
  <c r="AF26" i="9"/>
  <c r="CF23" i="9"/>
  <c r="BL25" i="9"/>
  <c r="BM25" i="9" s="1"/>
  <c r="BJ26" i="9"/>
  <c r="BK25" i="9"/>
  <c r="CD24" i="9"/>
  <c r="CE23" i="9"/>
  <c r="Z25" i="3"/>
  <c r="AA25" i="3"/>
  <c r="Q27" i="3"/>
  <c r="R26" i="3"/>
  <c r="AH26" i="3" s="1"/>
  <c r="AI25" i="3"/>
  <c r="BJ25" i="3"/>
  <c r="BK24" i="3"/>
  <c r="BL24" i="3"/>
  <c r="BM24" i="3" s="1"/>
  <c r="AL23" i="3"/>
  <c r="CE23" i="3" s="1"/>
  <c r="E27" i="3"/>
  <c r="F26" i="3"/>
  <c r="V26" i="3" s="1"/>
  <c r="AP25" i="3"/>
  <c r="AQ24" i="3"/>
  <c r="AR24" i="3"/>
  <c r="AS24" i="3" s="1"/>
  <c r="K26" i="3"/>
  <c r="L25" i="3"/>
  <c r="AB25" i="3" s="1"/>
  <c r="AD24" i="3"/>
  <c r="AC24" i="3"/>
  <c r="T25" i="3"/>
  <c r="U24" i="3"/>
  <c r="AK24" i="3" s="1"/>
  <c r="AF23" i="3"/>
  <c r="CA23" i="3" s="1"/>
  <c r="X25" i="3"/>
  <c r="W25" i="3"/>
  <c r="AZ26" i="3"/>
  <c r="BB25" i="3"/>
  <c r="BC25" i="3" s="1"/>
  <c r="BA25" i="3"/>
  <c r="CC24" i="3"/>
  <c r="H27" i="3"/>
  <c r="I26" i="3"/>
  <c r="Y26" i="3" s="1"/>
  <c r="O24" i="3"/>
  <c r="AE24" i="3" s="1"/>
  <c r="N25" i="3"/>
  <c r="BK23" i="7"/>
  <c r="BO23" i="7" s="1"/>
  <c r="BV23" i="7" s="1"/>
  <c r="BY23" i="7"/>
  <c r="BI24" i="7"/>
  <c r="BH24" i="7"/>
  <c r="K25" i="7"/>
  <c r="AA24" i="7"/>
  <c r="N25" i="7"/>
  <c r="AD25" i="7" s="1"/>
  <c r="M26" i="7"/>
  <c r="BA23" i="7"/>
  <c r="BE23" i="7" s="1"/>
  <c r="BS23" i="7" s="1"/>
  <c r="AX24" i="7"/>
  <c r="AY24" i="7"/>
  <c r="Y23" i="7"/>
  <c r="Z23" i="7"/>
  <c r="AH24" i="7"/>
  <c r="BQ24" i="7"/>
  <c r="AK24" i="7"/>
  <c r="Q25" i="7"/>
  <c r="AG25" i="7" s="1"/>
  <c r="P26" i="7"/>
  <c r="BM26" i="7"/>
  <c r="BN25" i="7"/>
  <c r="X24" i="7"/>
  <c r="H25" i="7"/>
  <c r="S26" i="7"/>
  <c r="T25" i="7"/>
  <c r="AJ25" i="7" s="1"/>
  <c r="BT22" i="7"/>
  <c r="CA22" i="7" s="1"/>
  <c r="AV26" i="7"/>
  <c r="AW25" i="7"/>
  <c r="AE24" i="7"/>
  <c r="CC22" i="7"/>
  <c r="AP26" i="7"/>
  <c r="AO26" i="7"/>
  <c r="BC26" i="7"/>
  <c r="BD25" i="7"/>
  <c r="W25" i="7"/>
  <c r="V25" i="7"/>
  <c r="AM28" i="7"/>
  <c r="AN27" i="7"/>
  <c r="BF26" i="7"/>
  <c r="BG25" i="7"/>
  <c r="AB23" i="7"/>
  <c r="AC23" i="7"/>
  <c r="U26" i="7"/>
  <c r="E27" i="7"/>
  <c r="AR25" i="7"/>
  <c r="AU25" i="7" s="1"/>
  <c r="BP25" i="7" s="1"/>
  <c r="BW23" i="7" l="1"/>
  <c r="BK24" i="7"/>
  <c r="BO24" i="7" s="1"/>
  <c r="BV24" i="7" s="1"/>
  <c r="CF24" i="9"/>
  <c r="AJ26" i="9"/>
  <c r="AI26" i="9"/>
  <c r="AL25" i="9"/>
  <c r="AM25" i="9"/>
  <c r="Q28" i="9"/>
  <c r="R27" i="9"/>
  <c r="AH27" i="9" s="1"/>
  <c r="AA26" i="9"/>
  <c r="Z26" i="9"/>
  <c r="H28" i="9"/>
  <c r="I27" i="9"/>
  <c r="Y27" i="9" s="1"/>
  <c r="O28" i="9"/>
  <c r="AE28" i="9" s="1"/>
  <c r="N29" i="9"/>
  <c r="CC25" i="9"/>
  <c r="AG27" i="9"/>
  <c r="AF27" i="9"/>
  <c r="BA25" i="9"/>
  <c r="BB25" i="9"/>
  <c r="BC25" i="9" s="1"/>
  <c r="AZ26" i="9"/>
  <c r="W25" i="9"/>
  <c r="CA25" i="9" s="1"/>
  <c r="X25" i="9"/>
  <c r="CB25" i="9" s="1"/>
  <c r="CD25" i="9"/>
  <c r="AR27" i="9"/>
  <c r="AS27" i="9" s="1"/>
  <c r="AQ27" i="9"/>
  <c r="AP28" i="9"/>
  <c r="K27" i="9"/>
  <c r="L26" i="9"/>
  <c r="AB26" i="9" s="1"/>
  <c r="E27" i="9"/>
  <c r="F26" i="9"/>
  <c r="V26" i="9" s="1"/>
  <c r="CE24" i="9"/>
  <c r="AD25" i="9"/>
  <c r="AC25" i="9"/>
  <c r="BK26" i="9"/>
  <c r="BL26" i="9"/>
  <c r="BM26" i="9" s="1"/>
  <c r="BJ27" i="9"/>
  <c r="T27" i="9"/>
  <c r="U26" i="9"/>
  <c r="AK26" i="9" s="1"/>
  <c r="AZ27" i="3"/>
  <c r="BB26" i="3"/>
  <c r="BC26" i="3" s="1"/>
  <c r="BA26" i="3"/>
  <c r="R27" i="3"/>
  <c r="AH27" i="3" s="1"/>
  <c r="Q28" i="3"/>
  <c r="BK25" i="3"/>
  <c r="BL25" i="3"/>
  <c r="BM25" i="3" s="1"/>
  <c r="BJ26" i="3"/>
  <c r="AA26" i="3"/>
  <c r="Z26" i="3"/>
  <c r="U25" i="3"/>
  <c r="AK25" i="3" s="1"/>
  <c r="T26" i="3"/>
  <c r="AP26" i="3"/>
  <c r="AR25" i="3"/>
  <c r="AS25" i="3" s="1"/>
  <c r="AQ25" i="3"/>
  <c r="AD25" i="3"/>
  <c r="AC25" i="3"/>
  <c r="F27" i="3"/>
  <c r="V27" i="3" s="1"/>
  <c r="E28" i="3"/>
  <c r="AF24" i="3"/>
  <c r="CA24" i="3" s="1"/>
  <c r="I27" i="3"/>
  <c r="Y27" i="3" s="1"/>
  <c r="H28" i="3"/>
  <c r="W26" i="3"/>
  <c r="X26" i="3"/>
  <c r="O25" i="3"/>
  <c r="AE25" i="3" s="1"/>
  <c r="N26" i="3"/>
  <c r="CC25" i="3"/>
  <c r="AL24" i="3"/>
  <c r="CE24" i="3" s="1"/>
  <c r="L26" i="3"/>
  <c r="AB26" i="3" s="1"/>
  <c r="K27" i="3"/>
  <c r="AI26" i="3"/>
  <c r="AR26" i="7"/>
  <c r="AU26" i="7" s="1"/>
  <c r="BP26" i="7" s="1"/>
  <c r="CC23" i="7"/>
  <c r="BY24" i="7"/>
  <c r="AV27" i="7"/>
  <c r="AW26" i="7"/>
  <c r="Z24" i="7"/>
  <c r="Y24" i="7"/>
  <c r="H26" i="7"/>
  <c r="X25" i="7"/>
  <c r="AA25" i="7"/>
  <c r="K26" i="7"/>
  <c r="BA24" i="7"/>
  <c r="BE24" i="7" s="1"/>
  <c r="BS24" i="7" s="1"/>
  <c r="BT23" i="7"/>
  <c r="CA23" i="7" s="1"/>
  <c r="BQ25" i="7"/>
  <c r="BI25" i="7"/>
  <c r="BH25" i="7"/>
  <c r="BM27" i="7"/>
  <c r="BN26" i="7"/>
  <c r="M27" i="7"/>
  <c r="N26" i="7"/>
  <c r="AD26" i="7" s="1"/>
  <c r="U27" i="7"/>
  <c r="E28" i="7"/>
  <c r="BF27" i="7"/>
  <c r="BG26" i="7"/>
  <c r="Q26" i="7"/>
  <c r="AG26" i="7" s="1"/>
  <c r="P27" i="7"/>
  <c r="AE25" i="7"/>
  <c r="W26" i="7"/>
  <c r="V26" i="7"/>
  <c r="AP27" i="7"/>
  <c r="AO27" i="7"/>
  <c r="BD26" i="7"/>
  <c r="BC27" i="7"/>
  <c r="AK25" i="7"/>
  <c r="AH25" i="7"/>
  <c r="AM29" i="7"/>
  <c r="AN28" i="7"/>
  <c r="AY25" i="7"/>
  <c r="AX25" i="7"/>
  <c r="T26" i="7"/>
  <c r="AJ26" i="7" s="1"/>
  <c r="S27" i="7"/>
  <c r="AC24" i="7"/>
  <c r="AB24" i="7"/>
  <c r="BQ26" i="7" l="1"/>
  <c r="BY25" i="7"/>
  <c r="BW24" i="7"/>
  <c r="CC24" i="7" s="1"/>
  <c r="CD26" i="9"/>
  <c r="CC26" i="9"/>
  <c r="BJ28" i="9"/>
  <c r="BL27" i="9"/>
  <c r="BM27" i="9" s="1"/>
  <c r="BK27" i="9"/>
  <c r="X26" i="9"/>
  <c r="CB26" i="9" s="1"/>
  <c r="W26" i="9"/>
  <c r="CA26" i="9" s="1"/>
  <c r="Z27" i="9"/>
  <c r="AA27" i="9"/>
  <c r="E28" i="9"/>
  <c r="F27" i="9"/>
  <c r="V27" i="9" s="1"/>
  <c r="I28" i="9"/>
  <c r="Y28" i="9" s="1"/>
  <c r="H29" i="9"/>
  <c r="AD26" i="9"/>
  <c r="AC26" i="9"/>
  <c r="K28" i="9"/>
  <c r="L27" i="9"/>
  <c r="AB27" i="9" s="1"/>
  <c r="CE25" i="9"/>
  <c r="AP29" i="9"/>
  <c r="AR28" i="9"/>
  <c r="AS28" i="9" s="1"/>
  <c r="AQ28" i="9"/>
  <c r="AZ27" i="9"/>
  <c r="BB26" i="9"/>
  <c r="BC26" i="9" s="1"/>
  <c r="BA26" i="9"/>
  <c r="AL26" i="9"/>
  <c r="AM26" i="9"/>
  <c r="CF25" i="9"/>
  <c r="O29" i="9"/>
  <c r="AE29" i="9" s="1"/>
  <c r="N30" i="9"/>
  <c r="AJ27" i="9"/>
  <c r="AI27" i="9"/>
  <c r="U27" i="9"/>
  <c r="AK27" i="9" s="1"/>
  <c r="T28" i="9"/>
  <c r="AF28" i="9"/>
  <c r="AG28" i="9"/>
  <c r="R28" i="9"/>
  <c r="AH28" i="9" s="1"/>
  <c r="Q29" i="9"/>
  <c r="AF25" i="3"/>
  <c r="CA25" i="3" s="1"/>
  <c r="K28" i="3"/>
  <c r="L27" i="3"/>
  <c r="AB27" i="3" s="1"/>
  <c r="CC26" i="3"/>
  <c r="N27" i="3"/>
  <c r="O26" i="3"/>
  <c r="AE26" i="3" s="1"/>
  <c r="AA27" i="3"/>
  <c r="Z27" i="3"/>
  <c r="AC26" i="3"/>
  <c r="AD26" i="3"/>
  <c r="AL25" i="3"/>
  <c r="CE25" i="3" s="1"/>
  <c r="R28" i="3"/>
  <c r="AH28" i="3" s="1"/>
  <c r="Q29" i="3"/>
  <c r="E29" i="3"/>
  <c r="F28" i="3"/>
  <c r="V28" i="3" s="1"/>
  <c r="AQ26" i="3"/>
  <c r="AR26" i="3"/>
  <c r="AS26" i="3" s="1"/>
  <c r="AP27" i="3"/>
  <c r="H29" i="3"/>
  <c r="I28" i="3"/>
  <c r="Y28" i="3" s="1"/>
  <c r="AI27" i="3"/>
  <c r="X27" i="3"/>
  <c r="W27" i="3"/>
  <c r="U26" i="3"/>
  <c r="AK26" i="3" s="1"/>
  <c r="T27" i="3"/>
  <c r="BL26" i="3"/>
  <c r="BM26" i="3" s="1"/>
  <c r="BK26" i="3"/>
  <c r="BJ27" i="3"/>
  <c r="BA27" i="3"/>
  <c r="BB27" i="3"/>
  <c r="BC27" i="3" s="1"/>
  <c r="AZ28" i="3"/>
  <c r="AR27" i="7"/>
  <c r="AU27" i="7" s="1"/>
  <c r="BP27" i="7" s="1"/>
  <c r="BQ27" i="7" s="1"/>
  <c r="AN29" i="7"/>
  <c r="AM30" i="7"/>
  <c r="AE26" i="7"/>
  <c r="AC25" i="7"/>
  <c r="AB25" i="7"/>
  <c r="AH26" i="7"/>
  <c r="Y25" i="7"/>
  <c r="Z25" i="7"/>
  <c r="AX26" i="7"/>
  <c r="AY26" i="7"/>
  <c r="P28" i="7"/>
  <c r="Q27" i="7"/>
  <c r="AG27" i="7" s="1"/>
  <c r="T27" i="7"/>
  <c r="AJ27" i="7" s="1"/>
  <c r="S28" i="7"/>
  <c r="BI26" i="7"/>
  <c r="BH26" i="7"/>
  <c r="H27" i="7"/>
  <c r="X26" i="7"/>
  <c r="AW27" i="7"/>
  <c r="AV28" i="7"/>
  <c r="V27" i="7"/>
  <c r="W27" i="7"/>
  <c r="AP28" i="7"/>
  <c r="AO28" i="7"/>
  <c r="M28" i="7"/>
  <c r="N27" i="7"/>
  <c r="AD27" i="7" s="1"/>
  <c r="AK26" i="7"/>
  <c r="BD27" i="7"/>
  <c r="BC28" i="7"/>
  <c r="BF28" i="7"/>
  <c r="BG27" i="7"/>
  <c r="BN27" i="7"/>
  <c r="BM28" i="7"/>
  <c r="BT24" i="7"/>
  <c r="CA24" i="7" s="1"/>
  <c r="BA25" i="7"/>
  <c r="BE25" i="7" s="1"/>
  <c r="BS25" i="7" s="1"/>
  <c r="E29" i="7"/>
  <c r="U28" i="7"/>
  <c r="BK25" i="7"/>
  <c r="BO25" i="7" s="1"/>
  <c r="BV25" i="7" s="1"/>
  <c r="K27" i="7"/>
  <c r="AA26" i="7"/>
  <c r="AR28" i="7" l="1"/>
  <c r="AU28" i="7" s="1"/>
  <c r="BP28" i="7" s="1"/>
  <c r="BK26" i="7"/>
  <c r="BO26" i="7" s="1"/>
  <c r="BV26" i="7" s="1"/>
  <c r="BW26" i="7" s="1"/>
  <c r="BY26" i="7"/>
  <c r="CC27" i="3"/>
  <c r="CE26" i="9"/>
  <c r="CF26" i="9"/>
  <c r="CC27" i="9"/>
  <c r="N31" i="9"/>
  <c r="O30" i="9"/>
  <c r="AE30" i="9" s="1"/>
  <c r="L28" i="9"/>
  <c r="AB28" i="9" s="1"/>
  <c r="K29" i="9"/>
  <c r="AF29" i="9"/>
  <c r="AG29" i="9"/>
  <c r="I29" i="9"/>
  <c r="Y29" i="9" s="1"/>
  <c r="H30" i="9"/>
  <c r="T29" i="9"/>
  <c r="U28" i="9"/>
  <c r="AK28" i="9" s="1"/>
  <c r="BB27" i="9"/>
  <c r="BC27" i="9" s="1"/>
  <c r="BA27" i="9"/>
  <c r="AZ28" i="9"/>
  <c r="Z28" i="9"/>
  <c r="AA28" i="9"/>
  <c r="AL27" i="9"/>
  <c r="AM27" i="9"/>
  <c r="W27" i="9"/>
  <c r="CA27" i="9" s="1"/>
  <c r="X27" i="9"/>
  <c r="CB27" i="9" s="1"/>
  <c r="R29" i="9"/>
  <c r="AH29" i="9" s="1"/>
  <c r="Q30" i="9"/>
  <c r="F28" i="9"/>
  <c r="V28" i="9" s="1"/>
  <c r="E29" i="9"/>
  <c r="AI28" i="9"/>
  <c r="AJ28" i="9"/>
  <c r="AR29" i="9"/>
  <c r="AS29" i="9" s="1"/>
  <c r="AP30" i="9"/>
  <c r="AQ29" i="9"/>
  <c r="CD27" i="9"/>
  <c r="AC27" i="9"/>
  <c r="AD27" i="9"/>
  <c r="BL28" i="9"/>
  <c r="BM28" i="9" s="1"/>
  <c r="BJ29" i="9"/>
  <c r="BK28" i="9"/>
  <c r="I29" i="3"/>
  <c r="Y29" i="3" s="1"/>
  <c r="H30" i="3"/>
  <c r="AI28" i="3"/>
  <c r="N28" i="3"/>
  <c r="O27" i="3"/>
  <c r="AE27" i="3" s="1"/>
  <c r="AL26" i="3"/>
  <c r="CE26" i="3" s="1"/>
  <c r="E30" i="3"/>
  <c r="F29" i="3"/>
  <c r="V29" i="3" s="1"/>
  <c r="BJ28" i="3"/>
  <c r="BL27" i="3"/>
  <c r="BM27" i="3" s="1"/>
  <c r="BK27" i="3"/>
  <c r="AP28" i="3"/>
  <c r="AR27" i="3"/>
  <c r="AS27" i="3" s="1"/>
  <c r="AQ27" i="3"/>
  <c r="L28" i="3"/>
  <c r="AB28" i="3" s="1"/>
  <c r="K29" i="3"/>
  <c r="W28" i="3"/>
  <c r="X28" i="3"/>
  <c r="AZ29" i="3"/>
  <c r="BB28" i="3"/>
  <c r="BC28" i="3" s="1"/>
  <c r="BA28" i="3"/>
  <c r="AC27" i="3"/>
  <c r="AD27" i="3"/>
  <c r="T28" i="3"/>
  <c r="U27" i="3"/>
  <c r="AK27" i="3" s="1"/>
  <c r="AA28" i="3"/>
  <c r="Z28" i="3"/>
  <c r="Q30" i="3"/>
  <c r="R29" i="3"/>
  <c r="AH29" i="3" s="1"/>
  <c r="AF26" i="3"/>
  <c r="CA26" i="3" s="1"/>
  <c r="BA26" i="7"/>
  <c r="BE26" i="7" s="1"/>
  <c r="BS26" i="7" s="1"/>
  <c r="AY27" i="7"/>
  <c r="AX27" i="7"/>
  <c r="Z26" i="7"/>
  <c r="Y26" i="7"/>
  <c r="BT25" i="7"/>
  <c r="CA25" i="7" s="1"/>
  <c r="BI27" i="7"/>
  <c r="BH27" i="7"/>
  <c r="AE27" i="7"/>
  <c r="BY27" i="7" s="1"/>
  <c r="BD28" i="7"/>
  <c r="BC29" i="7"/>
  <c r="AV29" i="7"/>
  <c r="AW28" i="7"/>
  <c r="Q28" i="7"/>
  <c r="AG28" i="7" s="1"/>
  <c r="P29" i="7"/>
  <c r="BW25" i="7"/>
  <c r="CC25" i="7" s="1"/>
  <c r="BN28" i="7"/>
  <c r="BM29" i="7"/>
  <c r="X27" i="7"/>
  <c r="H28" i="7"/>
  <c r="AC26" i="7"/>
  <c r="AB26" i="7"/>
  <c r="AK27" i="7"/>
  <c r="BQ28" i="7"/>
  <c r="V28" i="7"/>
  <c r="W28" i="7"/>
  <c r="AN30" i="7"/>
  <c r="AM31" i="7"/>
  <c r="BF29" i="7"/>
  <c r="BG28" i="7"/>
  <c r="S29" i="7"/>
  <c r="T28" i="7"/>
  <c r="AJ28" i="7" s="1"/>
  <c r="AA27" i="7"/>
  <c r="K28" i="7"/>
  <c r="M29" i="7"/>
  <c r="N28" i="7"/>
  <c r="AD28" i="7" s="1"/>
  <c r="AH27" i="7"/>
  <c r="U29" i="7"/>
  <c r="E30" i="7"/>
  <c r="AO29" i="7"/>
  <c r="AP29" i="7"/>
  <c r="BK27" i="7" l="1"/>
  <c r="BO27" i="7" s="1"/>
  <c r="BV27" i="7" s="1"/>
  <c r="BW27" i="7" s="1"/>
  <c r="CC28" i="3"/>
  <c r="R30" i="9"/>
  <c r="AH30" i="9" s="1"/>
  <c r="Q31" i="9"/>
  <c r="I30" i="9"/>
  <c r="Y30" i="9" s="1"/>
  <c r="H31" i="9"/>
  <c r="AG30" i="9"/>
  <c r="AF30" i="9"/>
  <c r="AJ29" i="9"/>
  <c r="AI29" i="9"/>
  <c r="AP31" i="9"/>
  <c r="AR30" i="9"/>
  <c r="AS30" i="9" s="1"/>
  <c r="AQ30" i="9"/>
  <c r="BL29" i="9"/>
  <c r="BM29" i="9" s="1"/>
  <c r="BJ30" i="9"/>
  <c r="BK29" i="9"/>
  <c r="CF27" i="9"/>
  <c r="O31" i="9"/>
  <c r="AE31" i="9" s="1"/>
  <c r="N32" i="9"/>
  <c r="AM28" i="9"/>
  <c r="AL28" i="9"/>
  <c r="T30" i="9"/>
  <c r="U29" i="9"/>
  <c r="AK29" i="9" s="1"/>
  <c r="CD28" i="9"/>
  <c r="AA29" i="9"/>
  <c r="CD29" i="9" s="1"/>
  <c r="Z29" i="9"/>
  <c r="F29" i="9"/>
  <c r="V29" i="9" s="1"/>
  <c r="E30" i="9"/>
  <c r="L29" i="9"/>
  <c r="AB29" i="9" s="1"/>
  <c r="K30" i="9"/>
  <c r="CE27" i="9"/>
  <c r="X28" i="9"/>
  <c r="CB28" i="9" s="1"/>
  <c r="W28" i="9"/>
  <c r="CA28" i="9" s="1"/>
  <c r="CC28" i="9"/>
  <c r="AZ29" i="9"/>
  <c r="BA28" i="9"/>
  <c r="BB28" i="9"/>
  <c r="BC28" i="9" s="1"/>
  <c r="AC28" i="9"/>
  <c r="AD28" i="9"/>
  <c r="AI29" i="3"/>
  <c r="T29" i="3"/>
  <c r="U28" i="3"/>
  <c r="AK28" i="3" s="1"/>
  <c r="AD28" i="3"/>
  <c r="AC28" i="3"/>
  <c r="W29" i="3"/>
  <c r="X29" i="3"/>
  <c r="F30" i="3"/>
  <c r="V30" i="3" s="1"/>
  <c r="E31" i="3"/>
  <c r="AP29" i="3"/>
  <c r="AR28" i="3"/>
  <c r="AS28" i="3" s="1"/>
  <c r="AQ28" i="3"/>
  <c r="AF27" i="3"/>
  <c r="CA27" i="3" s="1"/>
  <c r="O28" i="3"/>
  <c r="AE28" i="3" s="1"/>
  <c r="N29" i="3"/>
  <c r="Z29" i="3"/>
  <c r="AA29" i="3"/>
  <c r="BK28" i="3"/>
  <c r="BL28" i="3"/>
  <c r="BM28" i="3" s="1"/>
  <c r="BJ29" i="3"/>
  <c r="Q31" i="3"/>
  <c r="R30" i="3"/>
  <c r="AH30" i="3" s="1"/>
  <c r="BB29" i="3"/>
  <c r="BC29" i="3" s="1"/>
  <c r="BA29" i="3"/>
  <c r="AZ30" i="3"/>
  <c r="H31" i="3"/>
  <c r="I30" i="3"/>
  <c r="Y30" i="3" s="1"/>
  <c r="AL27" i="3"/>
  <c r="CE27" i="3" s="1"/>
  <c r="K30" i="3"/>
  <c r="L29" i="3"/>
  <c r="AB29" i="3" s="1"/>
  <c r="CC26" i="7"/>
  <c r="BA27" i="7"/>
  <c r="BE27" i="7" s="1"/>
  <c r="BS27" i="7" s="1"/>
  <c r="AR29" i="7"/>
  <c r="AU29" i="7" s="1"/>
  <c r="BP29" i="7" s="1"/>
  <c r="U30" i="7"/>
  <c r="E31" i="7"/>
  <c r="K29" i="7"/>
  <c r="AA28" i="7"/>
  <c r="AC27" i="7"/>
  <c r="AB27" i="7"/>
  <c r="H29" i="7"/>
  <c r="X28" i="7"/>
  <c r="AY28" i="7"/>
  <c r="AX28" i="7"/>
  <c r="BT26" i="7"/>
  <c r="CA26" i="7" s="1"/>
  <c r="AK28" i="7"/>
  <c r="Z27" i="7"/>
  <c r="Y27" i="7"/>
  <c r="P30" i="7"/>
  <c r="Q29" i="7"/>
  <c r="AG29" i="7" s="1"/>
  <c r="AW29" i="7"/>
  <c r="AV30" i="7"/>
  <c r="T29" i="7"/>
  <c r="AJ29" i="7" s="1"/>
  <c r="S30" i="7"/>
  <c r="BM30" i="7"/>
  <c r="BN29" i="7"/>
  <c r="BC30" i="7"/>
  <c r="BD29" i="7"/>
  <c r="AE28" i="7"/>
  <c r="BY28" i="7" s="1"/>
  <c r="AN31" i="7"/>
  <c r="AM32" i="7"/>
  <c r="AH28" i="7"/>
  <c r="V29" i="7"/>
  <c r="W29" i="7"/>
  <c r="BH28" i="7"/>
  <c r="BI28" i="7"/>
  <c r="BF30" i="7"/>
  <c r="BG29" i="7"/>
  <c r="M30" i="7"/>
  <c r="N29" i="7"/>
  <c r="AD29" i="7" s="1"/>
  <c r="AP30" i="7"/>
  <c r="AO30" i="7"/>
  <c r="CC29" i="9" l="1"/>
  <c r="BA28" i="7"/>
  <c r="BE28" i="7" s="1"/>
  <c r="BS28" i="7" s="1"/>
  <c r="CC29" i="3"/>
  <c r="BQ29" i="7"/>
  <c r="BT27" i="7"/>
  <c r="CA27" i="7" s="1"/>
  <c r="AR31" i="9"/>
  <c r="AS31" i="9" s="1"/>
  <c r="AP32" i="9"/>
  <c r="AQ31" i="9"/>
  <c r="AG31" i="9"/>
  <c r="AF31" i="9"/>
  <c r="CE28" i="9"/>
  <c r="L30" i="9"/>
  <c r="AB30" i="9" s="1"/>
  <c r="K31" i="9"/>
  <c r="N33" i="9"/>
  <c r="O32" i="9"/>
  <c r="AE32" i="9" s="1"/>
  <c r="AZ30" i="9"/>
  <c r="BB29" i="9"/>
  <c r="BC29" i="9" s="1"/>
  <c r="BA29" i="9"/>
  <c r="AD29" i="9"/>
  <c r="AC29" i="9"/>
  <c r="H32" i="9"/>
  <c r="I31" i="9"/>
  <c r="Y31" i="9" s="1"/>
  <c r="AL29" i="9"/>
  <c r="AM29" i="9"/>
  <c r="AA30" i="9"/>
  <c r="Z30" i="9"/>
  <c r="E31" i="9"/>
  <c r="F30" i="9"/>
  <c r="V30" i="9" s="1"/>
  <c r="U30" i="9"/>
  <c r="AK30" i="9" s="1"/>
  <c r="T31" i="9"/>
  <c r="Q32" i="9"/>
  <c r="R31" i="9"/>
  <c r="AH31" i="9" s="1"/>
  <c r="CF28" i="9"/>
  <c r="W29" i="9"/>
  <c r="CA29" i="9" s="1"/>
  <c r="X29" i="9"/>
  <c r="CB29" i="9" s="1"/>
  <c r="BL30" i="9"/>
  <c r="BM30" i="9" s="1"/>
  <c r="BK30" i="9"/>
  <c r="BJ31" i="9"/>
  <c r="AI30" i="9"/>
  <c r="AJ30" i="9"/>
  <c r="Q32" i="3"/>
  <c r="R31" i="3"/>
  <c r="AH31" i="3" s="1"/>
  <c r="AL28" i="3"/>
  <c r="CE28" i="3" s="1"/>
  <c r="BJ30" i="3"/>
  <c r="BL29" i="3"/>
  <c r="BM29" i="3" s="1"/>
  <c r="BK29" i="3"/>
  <c r="AI30" i="3"/>
  <c r="N30" i="3"/>
  <c r="O29" i="3"/>
  <c r="AE29" i="3" s="1"/>
  <c r="AD29" i="3"/>
  <c r="AC29" i="3"/>
  <c r="K31" i="3"/>
  <c r="L30" i="3"/>
  <c r="AB30" i="3" s="1"/>
  <c r="BB30" i="3"/>
  <c r="BC30" i="3" s="1"/>
  <c r="BA30" i="3"/>
  <c r="AZ31" i="3"/>
  <c r="AQ29" i="3"/>
  <c r="AR29" i="3"/>
  <c r="AS29" i="3" s="1"/>
  <c r="AP30" i="3"/>
  <c r="AA30" i="3"/>
  <c r="Z30" i="3"/>
  <c r="AF28" i="3"/>
  <c r="CA28" i="3" s="1"/>
  <c r="E32" i="3"/>
  <c r="F31" i="3"/>
  <c r="V31" i="3" s="1"/>
  <c r="H32" i="3"/>
  <c r="I31" i="3"/>
  <c r="Y31" i="3" s="1"/>
  <c r="U29" i="3"/>
  <c r="AK29" i="3" s="1"/>
  <c r="T30" i="3"/>
  <c r="X30" i="3"/>
  <c r="W30" i="3"/>
  <c r="AE29" i="7"/>
  <c r="BK28" i="7"/>
  <c r="BO28" i="7" s="1"/>
  <c r="BV28" i="7" s="1"/>
  <c r="H30" i="7"/>
  <c r="X29" i="7"/>
  <c r="K30" i="7"/>
  <c r="AA29" i="7"/>
  <c r="AC28" i="7"/>
  <c r="AB28" i="7"/>
  <c r="T30" i="7"/>
  <c r="AJ30" i="7" s="1"/>
  <c r="S31" i="7"/>
  <c r="BF31" i="7"/>
  <c r="BG30" i="7"/>
  <c r="AO31" i="7"/>
  <c r="AP31" i="7"/>
  <c r="BN30" i="7"/>
  <c r="BM31" i="7"/>
  <c r="AW30" i="7"/>
  <c r="AV31" i="7"/>
  <c r="CC27" i="7"/>
  <c r="Q30" i="7"/>
  <c r="AG30" i="7" s="1"/>
  <c r="P31" i="7"/>
  <c r="M31" i="7"/>
  <c r="N30" i="7"/>
  <c r="AD30" i="7" s="1"/>
  <c r="BC31" i="7"/>
  <c r="BD30" i="7"/>
  <c r="AM33" i="7"/>
  <c r="AN32" i="7"/>
  <c r="AX29" i="7"/>
  <c r="AY29" i="7"/>
  <c r="U31" i="7"/>
  <c r="E32" i="7"/>
  <c r="Y28" i="7"/>
  <c r="Z28" i="7"/>
  <c r="BI29" i="7"/>
  <c r="BH29" i="7"/>
  <c r="AK29" i="7"/>
  <c r="AR30" i="7"/>
  <c r="AU30" i="7" s="1"/>
  <c r="BP30" i="7" s="1"/>
  <c r="AH29" i="7"/>
  <c r="V30" i="7"/>
  <c r="W30" i="7"/>
  <c r="BT28" i="7" l="1"/>
  <c r="BY29" i="7"/>
  <c r="W30" i="9"/>
  <c r="CA30" i="9" s="1"/>
  <c r="X30" i="9"/>
  <c r="CB30" i="9" s="1"/>
  <c r="E32" i="9"/>
  <c r="F31" i="9"/>
  <c r="V31" i="9" s="1"/>
  <c r="CC30" i="9"/>
  <c r="Z31" i="9"/>
  <c r="AA31" i="9"/>
  <c r="BA30" i="9"/>
  <c r="AZ31" i="9"/>
  <c r="BB30" i="9"/>
  <c r="BC30" i="9" s="1"/>
  <c r="BK31" i="9"/>
  <c r="BJ32" i="9"/>
  <c r="BL31" i="9"/>
  <c r="BM31" i="9" s="1"/>
  <c r="AJ31" i="9"/>
  <c r="AI31" i="9"/>
  <c r="CD30" i="9"/>
  <c r="H33" i="9"/>
  <c r="I32" i="9"/>
  <c r="Y32" i="9" s="1"/>
  <c r="AF32" i="9"/>
  <c r="AG32" i="9"/>
  <c r="R32" i="9"/>
  <c r="AH32" i="9" s="1"/>
  <c r="Q33" i="9"/>
  <c r="CE29" i="9"/>
  <c r="N34" i="9"/>
  <c r="O33" i="9"/>
  <c r="AE33" i="9" s="1"/>
  <c r="T32" i="9"/>
  <c r="U31" i="9"/>
  <c r="AK31" i="9" s="1"/>
  <c r="K32" i="9"/>
  <c r="L31" i="9"/>
  <c r="AB31" i="9" s="1"/>
  <c r="AQ32" i="9"/>
  <c r="AR32" i="9"/>
  <c r="AS32" i="9" s="1"/>
  <c r="AP33" i="9"/>
  <c r="AM30" i="9"/>
  <c r="AL30" i="9"/>
  <c r="CF29" i="9"/>
  <c r="AD30" i="9"/>
  <c r="AC30" i="9"/>
  <c r="BK30" i="3"/>
  <c r="BL30" i="3"/>
  <c r="BM30" i="3" s="1"/>
  <c r="BJ31" i="3"/>
  <c r="X31" i="3"/>
  <c r="W31" i="3"/>
  <c r="AF29" i="3"/>
  <c r="CA29" i="3" s="1"/>
  <c r="T31" i="3"/>
  <c r="U30" i="3"/>
  <c r="AK30" i="3" s="1"/>
  <c r="AC30" i="3"/>
  <c r="AD30" i="3"/>
  <c r="L31" i="3"/>
  <c r="AB31" i="3" s="1"/>
  <c r="K32" i="3"/>
  <c r="AP31" i="3"/>
  <c r="AR30" i="3"/>
  <c r="AS30" i="3" s="1"/>
  <c r="AQ30" i="3"/>
  <c r="H33" i="3"/>
  <c r="I32" i="3"/>
  <c r="Y32" i="3" s="1"/>
  <c r="F32" i="3"/>
  <c r="V32" i="3" s="1"/>
  <c r="E33" i="3"/>
  <c r="N31" i="3"/>
  <c r="O30" i="3"/>
  <c r="AE30" i="3" s="1"/>
  <c r="AI31" i="3"/>
  <c r="AL29" i="3"/>
  <c r="CE29" i="3" s="1"/>
  <c r="AA31" i="3"/>
  <c r="Z31" i="3"/>
  <c r="CC30" i="3"/>
  <c r="AZ32" i="3"/>
  <c r="BB31" i="3"/>
  <c r="BC31" i="3" s="1"/>
  <c r="BA31" i="3"/>
  <c r="R32" i="3"/>
  <c r="AH32" i="3" s="1"/>
  <c r="Q33" i="3"/>
  <c r="BA29" i="7"/>
  <c r="BE29" i="7" s="1"/>
  <c r="BS29" i="7" s="1"/>
  <c r="BT29" i="7" s="1"/>
  <c r="W31" i="7"/>
  <c r="V31" i="7"/>
  <c r="AX30" i="7"/>
  <c r="AY30" i="7"/>
  <c r="BK29" i="7"/>
  <c r="BO29" i="7" s="1"/>
  <c r="BV29" i="7" s="1"/>
  <c r="U32" i="7"/>
  <c r="E33" i="7"/>
  <c r="AW31" i="7"/>
  <c r="AV32" i="7"/>
  <c r="BH30" i="7"/>
  <c r="BI30" i="7"/>
  <c r="BW28" i="7"/>
  <c r="CC28" i="7" s="1"/>
  <c r="AP32" i="7"/>
  <c r="AO32" i="7"/>
  <c r="AQ32" i="7"/>
  <c r="BC32" i="7"/>
  <c r="BD31" i="7"/>
  <c r="BG31" i="7"/>
  <c r="BF32" i="7"/>
  <c r="AM34" i="7"/>
  <c r="AN33" i="7"/>
  <c r="BN31" i="7"/>
  <c r="BM32" i="7"/>
  <c r="T31" i="7"/>
  <c r="AJ31" i="7" s="1"/>
  <c r="S32" i="7"/>
  <c r="AE30" i="7"/>
  <c r="AK30" i="7"/>
  <c r="AB29" i="7"/>
  <c r="AC29" i="7"/>
  <c r="BQ30" i="7"/>
  <c r="M32" i="7"/>
  <c r="N31" i="7"/>
  <c r="AD31" i="7" s="1"/>
  <c r="AA30" i="7"/>
  <c r="K31" i="7"/>
  <c r="Q31" i="7"/>
  <c r="AG31" i="7" s="1"/>
  <c r="P32" i="7"/>
  <c r="Z29" i="7"/>
  <c r="Y29" i="7"/>
  <c r="CA28" i="7"/>
  <c r="AH30" i="7"/>
  <c r="AR31" i="7"/>
  <c r="AU31" i="7" s="1"/>
  <c r="BP31" i="7" s="1"/>
  <c r="X30" i="7"/>
  <c r="H31" i="7"/>
  <c r="CD31" i="9" l="1"/>
  <c r="CC31" i="3"/>
  <c r="CA29" i="7"/>
  <c r="BY30" i="7"/>
  <c r="CE30" i="9"/>
  <c r="R33" i="9"/>
  <c r="AH33" i="9" s="1"/>
  <c r="Q34" i="9"/>
  <c r="X31" i="9"/>
  <c r="CB31" i="9" s="1"/>
  <c r="W31" i="9"/>
  <c r="CA31" i="9" s="1"/>
  <c r="AJ32" i="9"/>
  <c r="AI32" i="9"/>
  <c r="BB31" i="9"/>
  <c r="BC31" i="9" s="1"/>
  <c r="BA31" i="9"/>
  <c r="AZ32" i="9"/>
  <c r="E33" i="9"/>
  <c r="F32" i="9"/>
  <c r="V32" i="9" s="1"/>
  <c r="AL31" i="9"/>
  <c r="AM31" i="9"/>
  <c r="AP34" i="9"/>
  <c r="AR33" i="9"/>
  <c r="AS33" i="9" s="1"/>
  <c r="AQ33" i="9"/>
  <c r="U32" i="9"/>
  <c r="AK32" i="9" s="1"/>
  <c r="T33" i="9"/>
  <c r="AF33" i="9"/>
  <c r="AG33" i="9"/>
  <c r="CF30" i="9"/>
  <c r="O34" i="9"/>
  <c r="AE34" i="9" s="1"/>
  <c r="N35" i="9"/>
  <c r="CC31" i="9"/>
  <c r="AC31" i="9"/>
  <c r="AD31" i="9"/>
  <c r="Z32" i="9"/>
  <c r="AA32" i="9"/>
  <c r="BL32" i="9"/>
  <c r="BM32" i="9" s="1"/>
  <c r="BJ33" i="9"/>
  <c r="BK32" i="9"/>
  <c r="K33" i="9"/>
  <c r="L32" i="9"/>
  <c r="AB32" i="9" s="1"/>
  <c r="H34" i="9"/>
  <c r="I33" i="9"/>
  <c r="Y33" i="9" s="1"/>
  <c r="E34" i="3"/>
  <c r="F33" i="3"/>
  <c r="V33" i="3" s="1"/>
  <c r="AC31" i="3"/>
  <c r="AD31" i="3"/>
  <c r="X32" i="3"/>
  <c r="W32" i="3"/>
  <c r="K33" i="3"/>
  <c r="L32" i="3"/>
  <c r="AB32" i="3" s="1"/>
  <c r="AI32" i="3"/>
  <c r="Z32" i="3"/>
  <c r="AA32" i="3"/>
  <c r="BJ32" i="3"/>
  <c r="BL31" i="3"/>
  <c r="BM31" i="3" s="1"/>
  <c r="BK31" i="3"/>
  <c r="BB32" i="3"/>
  <c r="BC32" i="3" s="1"/>
  <c r="AZ33" i="3"/>
  <c r="BA32" i="3"/>
  <c r="O31" i="3"/>
  <c r="AE31" i="3" s="1"/>
  <c r="N32" i="3"/>
  <c r="R33" i="3"/>
  <c r="AH33" i="3" s="1"/>
  <c r="Q34" i="3"/>
  <c r="AL30" i="3"/>
  <c r="CE30" i="3" s="1"/>
  <c r="H34" i="3"/>
  <c r="I33" i="3"/>
  <c r="Y33" i="3" s="1"/>
  <c r="AF30" i="3"/>
  <c r="CA30" i="3" s="1"/>
  <c r="AQ31" i="3"/>
  <c r="AP32" i="3"/>
  <c r="AR31" i="3"/>
  <c r="AS31" i="3" s="1"/>
  <c r="U31" i="3"/>
  <c r="AK31" i="3" s="1"/>
  <c r="T32" i="3"/>
  <c r="K32" i="7"/>
  <c r="AA31" i="7"/>
  <c r="BA30" i="7"/>
  <c r="BE30" i="7" s="1"/>
  <c r="BS30" i="7" s="1"/>
  <c r="H32" i="7"/>
  <c r="X31" i="7"/>
  <c r="AC30" i="7"/>
  <c r="AB30" i="7"/>
  <c r="Y30" i="7"/>
  <c r="Z30" i="7"/>
  <c r="AE31" i="7"/>
  <c r="AP33" i="7"/>
  <c r="AO33" i="7"/>
  <c r="AQ33" i="7"/>
  <c r="BQ31" i="7"/>
  <c r="N32" i="7"/>
  <c r="AD32" i="7" s="1"/>
  <c r="M33" i="7"/>
  <c r="AN34" i="7"/>
  <c r="AM35" i="7"/>
  <c r="P33" i="7"/>
  <c r="Q32" i="7"/>
  <c r="AG32" i="7" s="1"/>
  <c r="S33" i="7"/>
  <c r="T32" i="7"/>
  <c r="AJ32" i="7" s="1"/>
  <c r="BF33" i="7"/>
  <c r="BG32" i="7"/>
  <c r="AR32" i="7"/>
  <c r="AU32" i="7" s="1"/>
  <c r="BP32" i="7" s="1"/>
  <c r="BK30" i="7"/>
  <c r="BO30" i="7" s="1"/>
  <c r="BV30" i="7" s="1"/>
  <c r="V32" i="7"/>
  <c r="W32" i="7"/>
  <c r="BC33" i="7"/>
  <c r="BD32" i="7"/>
  <c r="E34" i="7"/>
  <c r="U33" i="7"/>
  <c r="AH31" i="7"/>
  <c r="AK31" i="7"/>
  <c r="BI31" i="7"/>
  <c r="BH31" i="7"/>
  <c r="BK31" i="7" s="1"/>
  <c r="BO31" i="7" s="1"/>
  <c r="BV31" i="7" s="1"/>
  <c r="AW32" i="7"/>
  <c r="AV33" i="7"/>
  <c r="BM33" i="7"/>
  <c r="BN32" i="7"/>
  <c r="AX31" i="7"/>
  <c r="AY31" i="7"/>
  <c r="BW29" i="7"/>
  <c r="CC29" i="7" s="1"/>
  <c r="CF31" i="9" l="1"/>
  <c r="X32" i="9"/>
  <c r="CB32" i="9" s="1"/>
  <c r="W32" i="9"/>
  <c r="CA32" i="9" s="1"/>
  <c r="E34" i="9"/>
  <c r="F33" i="9"/>
  <c r="V33" i="9" s="1"/>
  <c r="BJ34" i="9"/>
  <c r="BK33" i="9"/>
  <c r="BL33" i="9"/>
  <c r="BM33" i="9" s="1"/>
  <c r="AD32" i="9"/>
  <c r="AC32" i="9"/>
  <c r="AG34" i="9"/>
  <c r="AF34" i="9"/>
  <c r="L33" i="9"/>
  <c r="AB33" i="9" s="1"/>
  <c r="K34" i="9"/>
  <c r="AP35" i="9"/>
  <c r="AQ34" i="9"/>
  <c r="AR34" i="9"/>
  <c r="AS34" i="9" s="1"/>
  <c r="AZ33" i="9"/>
  <c r="BB32" i="9"/>
  <c r="BC32" i="9" s="1"/>
  <c r="BA32" i="9"/>
  <c r="CE31" i="9"/>
  <c r="Z33" i="9"/>
  <c r="AA33" i="9"/>
  <c r="CD32" i="9"/>
  <c r="U33" i="9"/>
  <c r="AK33" i="9" s="1"/>
  <c r="T34" i="9"/>
  <c r="Q35" i="9"/>
  <c r="R34" i="9"/>
  <c r="AH34" i="9" s="1"/>
  <c r="H35" i="9"/>
  <c r="I34" i="9"/>
  <c r="Y34" i="9" s="1"/>
  <c r="CC32" i="9"/>
  <c r="N36" i="9"/>
  <c r="O35" i="9"/>
  <c r="AE35" i="9" s="1"/>
  <c r="AM32" i="9"/>
  <c r="AL32" i="9"/>
  <c r="AI33" i="9"/>
  <c r="AJ33" i="9"/>
  <c r="I34" i="3"/>
  <c r="Y34" i="3" s="1"/>
  <c r="H35" i="3"/>
  <c r="AL31" i="3"/>
  <c r="AA33" i="3"/>
  <c r="Z33" i="3"/>
  <c r="N33" i="3"/>
  <c r="O32" i="3"/>
  <c r="AE32" i="3" s="1"/>
  <c r="AD32" i="3"/>
  <c r="AC32" i="3"/>
  <c r="AZ34" i="3"/>
  <c r="BB33" i="3"/>
  <c r="BC33" i="3" s="1"/>
  <c r="BA33" i="3"/>
  <c r="CC32" i="3"/>
  <c r="L33" i="3"/>
  <c r="AB33" i="3" s="1"/>
  <c r="K34" i="3"/>
  <c r="AQ32" i="3"/>
  <c r="AP33" i="3"/>
  <c r="AR32" i="3"/>
  <c r="AS32" i="3" s="1"/>
  <c r="AF31" i="3"/>
  <c r="CA31" i="3" s="1"/>
  <c r="Q35" i="3"/>
  <c r="R34" i="3"/>
  <c r="AH34" i="3" s="1"/>
  <c r="CE31" i="3"/>
  <c r="W33" i="3"/>
  <c r="X33" i="3"/>
  <c r="BJ33" i="3"/>
  <c r="BL32" i="3"/>
  <c r="BM32" i="3" s="1"/>
  <c r="BK32" i="3"/>
  <c r="U32" i="3"/>
  <c r="AK32" i="3" s="1"/>
  <c r="T33" i="3"/>
  <c r="AI33" i="3"/>
  <c r="E35" i="3"/>
  <c r="F34" i="3"/>
  <c r="V34" i="3" s="1"/>
  <c r="BY31" i="7"/>
  <c r="BW30" i="7"/>
  <c r="CC30" i="7" s="1"/>
  <c r="BW31" i="7"/>
  <c r="BA31" i="7"/>
  <c r="BE31" i="7" s="1"/>
  <c r="BS31" i="7" s="1"/>
  <c r="BQ32" i="7"/>
  <c r="V33" i="7"/>
  <c r="W33" i="7"/>
  <c r="BJ32" i="7"/>
  <c r="BI32" i="7"/>
  <c r="BH32" i="7"/>
  <c r="Z31" i="7"/>
  <c r="Y31" i="7"/>
  <c r="E35" i="7"/>
  <c r="U34" i="7"/>
  <c r="BG33" i="7"/>
  <c r="BF34" i="7"/>
  <c r="AN35" i="7"/>
  <c r="AM36" i="7"/>
  <c r="H33" i="7"/>
  <c r="X32" i="7"/>
  <c r="BM34" i="7"/>
  <c r="BN33" i="7"/>
  <c r="AK32" i="7"/>
  <c r="AQ34" i="7"/>
  <c r="AP34" i="7"/>
  <c r="AO34" i="7"/>
  <c r="AR33" i="7"/>
  <c r="AU33" i="7" s="1"/>
  <c r="BP33" i="7" s="1"/>
  <c r="BT30" i="7"/>
  <c r="CA30" i="7" s="1"/>
  <c r="S34" i="7"/>
  <c r="T33" i="7"/>
  <c r="AJ33" i="7" s="1"/>
  <c r="M34" i="7"/>
  <c r="N33" i="7"/>
  <c r="AD33" i="7" s="1"/>
  <c r="AV34" i="7"/>
  <c r="AW33" i="7"/>
  <c r="AH32" i="7"/>
  <c r="AE32" i="7"/>
  <c r="AC31" i="7"/>
  <c r="AB31" i="7"/>
  <c r="AZ32" i="7"/>
  <c r="AY32" i="7"/>
  <c r="AX32" i="7"/>
  <c r="BD33" i="7"/>
  <c r="BC34" i="7"/>
  <c r="Q33" i="7"/>
  <c r="AG33" i="7" s="1"/>
  <c r="P34" i="7"/>
  <c r="AA32" i="7"/>
  <c r="K33" i="7"/>
  <c r="BA32" i="7" l="1"/>
  <c r="BE32" i="7" s="1"/>
  <c r="BS32" i="7" s="1"/>
  <c r="BT32" i="7" s="1"/>
  <c r="BK32" i="7"/>
  <c r="BO32" i="7" s="1"/>
  <c r="BV32" i="7" s="1"/>
  <c r="L34" i="9"/>
  <c r="AB34" i="9" s="1"/>
  <c r="K35" i="9"/>
  <c r="Q36" i="9"/>
  <c r="R35" i="9"/>
  <c r="AH35" i="9" s="1"/>
  <c r="T35" i="9"/>
  <c r="U34" i="9"/>
  <c r="AK34" i="9" s="1"/>
  <c r="AD33" i="9"/>
  <c r="AC33" i="9"/>
  <c r="W33" i="9"/>
  <c r="CA33" i="9" s="1"/>
  <c r="X33" i="9"/>
  <c r="CB33" i="9" s="1"/>
  <c r="CD33" i="9"/>
  <c r="BB33" i="9"/>
  <c r="BC33" i="9" s="1"/>
  <c r="BA33" i="9"/>
  <c r="AZ34" i="9"/>
  <c r="CF32" i="9"/>
  <c r="AF35" i="9"/>
  <c r="AG35" i="9"/>
  <c r="AM33" i="9"/>
  <c r="AL33" i="9"/>
  <c r="E35" i="9"/>
  <c r="F34" i="9"/>
  <c r="V34" i="9" s="1"/>
  <c r="N37" i="9"/>
  <c r="O36" i="9"/>
  <c r="AE36" i="9" s="1"/>
  <c r="BL34" i="9"/>
  <c r="BM34" i="9" s="1"/>
  <c r="BK34" i="9"/>
  <c r="BJ35" i="9"/>
  <c r="Z34" i="9"/>
  <c r="AA34" i="9"/>
  <c r="CC33" i="9"/>
  <c r="AP36" i="9"/>
  <c r="AR35" i="9"/>
  <c r="AS35" i="9" s="1"/>
  <c r="AQ35" i="9"/>
  <c r="H36" i="9"/>
  <c r="I35" i="9"/>
  <c r="Y35" i="9" s="1"/>
  <c r="CE32" i="9"/>
  <c r="AI34" i="9"/>
  <c r="AJ34" i="9"/>
  <c r="T34" i="3"/>
  <c r="U33" i="3"/>
  <c r="AK33" i="3" s="1"/>
  <c r="AC33" i="3"/>
  <c r="AD33" i="3"/>
  <c r="O33" i="3"/>
  <c r="AE33" i="3" s="1"/>
  <c r="N34" i="3"/>
  <c r="AI34" i="3"/>
  <c r="AP34" i="3"/>
  <c r="AR33" i="3"/>
  <c r="AS33" i="3" s="1"/>
  <c r="AQ33" i="3"/>
  <c r="R35" i="3"/>
  <c r="AH35" i="3" s="1"/>
  <c r="Q36" i="3"/>
  <c r="BB34" i="3"/>
  <c r="BC34" i="3" s="1"/>
  <c r="BA34" i="3"/>
  <c r="AZ35" i="3"/>
  <c r="I35" i="3"/>
  <c r="Y35" i="3" s="1"/>
  <c r="H36" i="3"/>
  <c r="F35" i="3"/>
  <c r="V35" i="3" s="1"/>
  <c r="E36" i="3"/>
  <c r="AL32" i="3"/>
  <c r="CE32" i="3" s="1"/>
  <c r="K35" i="3"/>
  <c r="L34" i="3"/>
  <c r="AB34" i="3" s="1"/>
  <c r="BK33" i="3"/>
  <c r="BL33" i="3"/>
  <c r="BM33" i="3" s="1"/>
  <c r="BJ34" i="3"/>
  <c r="AF32" i="3"/>
  <c r="CA32" i="3" s="1"/>
  <c r="W34" i="3"/>
  <c r="X34" i="3"/>
  <c r="CC33" i="3"/>
  <c r="Z34" i="3"/>
  <c r="AA34" i="3"/>
  <c r="BY32" i="7"/>
  <c r="CC31" i="7"/>
  <c r="AR34" i="7"/>
  <c r="AU34" i="7" s="1"/>
  <c r="BP34" i="7" s="1"/>
  <c r="BQ34" i="7" s="1"/>
  <c r="BQ33" i="7"/>
  <c r="AM37" i="7"/>
  <c r="AN36" i="7"/>
  <c r="X33" i="7"/>
  <c r="H34" i="7"/>
  <c r="AA33" i="7"/>
  <c r="K34" i="7"/>
  <c r="AC32" i="7"/>
  <c r="AB32" i="7"/>
  <c r="P35" i="7"/>
  <c r="Q34" i="7"/>
  <c r="AG34" i="7" s="1"/>
  <c r="AW34" i="7"/>
  <c r="AV35" i="7"/>
  <c r="AH33" i="7"/>
  <c r="Z32" i="7"/>
  <c r="Y32" i="7"/>
  <c r="E36" i="7"/>
  <c r="U35" i="7"/>
  <c r="AE33" i="7"/>
  <c r="BC35" i="7"/>
  <c r="BD34" i="7"/>
  <c r="N34" i="7"/>
  <c r="AD34" i="7" s="1"/>
  <c r="M35" i="7"/>
  <c r="AK33" i="7"/>
  <c r="T34" i="7"/>
  <c r="AJ34" i="7" s="1"/>
  <c r="S35" i="7"/>
  <c r="AP35" i="7"/>
  <c r="AO35" i="7"/>
  <c r="AQ35" i="7"/>
  <c r="BF35" i="7"/>
  <c r="BG34" i="7"/>
  <c r="AY33" i="7"/>
  <c r="AX33" i="7"/>
  <c r="AZ33" i="7"/>
  <c r="BM35" i="7"/>
  <c r="BN34" i="7"/>
  <c r="BJ33" i="7"/>
  <c r="BH33" i="7"/>
  <c r="BI33" i="7"/>
  <c r="W34" i="7"/>
  <c r="V34" i="7"/>
  <c r="BT31" i="7"/>
  <c r="CA31" i="7" s="1"/>
  <c r="BW32" i="7" l="1"/>
  <c r="CC32" i="7" s="1"/>
  <c r="BY33" i="7"/>
  <c r="CD34" i="9"/>
  <c r="CE33" i="9"/>
  <c r="AP37" i="9"/>
  <c r="AR36" i="9"/>
  <c r="AS36" i="9" s="1"/>
  <c r="AQ36" i="9"/>
  <c r="Z35" i="9"/>
  <c r="AA35" i="9"/>
  <c r="CC34" i="9"/>
  <c r="W34" i="9"/>
  <c r="CA34" i="9" s="1"/>
  <c r="X34" i="9"/>
  <c r="CB34" i="9" s="1"/>
  <c r="Q37" i="9"/>
  <c r="R36" i="9"/>
  <c r="AH36" i="9" s="1"/>
  <c r="AL34" i="9"/>
  <c r="AM34" i="9"/>
  <c r="AF36" i="9"/>
  <c r="AG36" i="9"/>
  <c r="T36" i="9"/>
  <c r="U35" i="9"/>
  <c r="AK35" i="9" s="1"/>
  <c r="N38" i="9"/>
  <c r="O37" i="9"/>
  <c r="AE37" i="9" s="1"/>
  <c r="AJ35" i="9"/>
  <c r="AI35" i="9"/>
  <c r="H37" i="9"/>
  <c r="I36" i="9"/>
  <c r="Y36" i="9" s="1"/>
  <c r="E36" i="9"/>
  <c r="F35" i="9"/>
  <c r="V35" i="9" s="1"/>
  <c r="AZ35" i="9"/>
  <c r="BB34" i="9"/>
  <c r="BC34" i="9" s="1"/>
  <c r="BA34" i="9"/>
  <c r="BL35" i="9"/>
  <c r="BM35" i="9" s="1"/>
  <c r="BK35" i="9"/>
  <c r="BJ36" i="9"/>
  <c r="CF33" i="9"/>
  <c r="L35" i="9"/>
  <c r="AB35" i="9" s="1"/>
  <c r="K36" i="9"/>
  <c r="AD34" i="9"/>
  <c r="AC34" i="9"/>
  <c r="CC34" i="3"/>
  <c r="BB35" i="3"/>
  <c r="BC35" i="3" s="1"/>
  <c r="BA35" i="3"/>
  <c r="AZ36" i="3"/>
  <c r="AL33" i="3"/>
  <c r="CE33" i="3" s="1"/>
  <c r="X35" i="3"/>
  <c r="W35" i="3"/>
  <c r="N35" i="3"/>
  <c r="O34" i="3"/>
  <c r="AE34" i="3" s="1"/>
  <c r="U34" i="3"/>
  <c r="AK34" i="3" s="1"/>
  <c r="T35" i="3"/>
  <c r="Q37" i="3"/>
  <c r="R36" i="3"/>
  <c r="AH36" i="3" s="1"/>
  <c r="AI35" i="3"/>
  <c r="AD34" i="3"/>
  <c r="AC34" i="3"/>
  <c r="H37" i="3"/>
  <c r="I36" i="3"/>
  <c r="Y36" i="3" s="1"/>
  <c r="AQ34" i="3"/>
  <c r="AR34" i="3"/>
  <c r="AS34" i="3" s="1"/>
  <c r="AP35" i="3"/>
  <c r="AF33" i="3"/>
  <c r="CA33" i="3" s="1"/>
  <c r="BJ35" i="3"/>
  <c r="BK34" i="3"/>
  <c r="BL34" i="3"/>
  <c r="BM34" i="3" s="1"/>
  <c r="E37" i="3"/>
  <c r="F36" i="3"/>
  <c r="V36" i="3" s="1"/>
  <c r="K36" i="3"/>
  <c r="L35" i="3"/>
  <c r="AB35" i="3" s="1"/>
  <c r="AA35" i="3"/>
  <c r="Z35" i="3"/>
  <c r="AM38" i="7"/>
  <c r="AN37" i="7"/>
  <c r="BA33" i="7"/>
  <c r="BE33" i="7" s="1"/>
  <c r="BS33" i="7" s="1"/>
  <c r="AE34" i="7"/>
  <c r="BY34" i="7" s="1"/>
  <c r="AV36" i="7"/>
  <c r="AW35" i="7"/>
  <c r="W35" i="7"/>
  <c r="V35" i="7"/>
  <c r="AX34" i="7"/>
  <c r="AY34" i="7"/>
  <c r="AZ34" i="7"/>
  <c r="BK33" i="7"/>
  <c r="BO33" i="7" s="1"/>
  <c r="BV33" i="7" s="1"/>
  <c r="BI34" i="7"/>
  <c r="BJ34" i="7"/>
  <c r="BH34" i="7"/>
  <c r="E37" i="7"/>
  <c r="U36" i="7"/>
  <c r="AH34" i="7"/>
  <c r="AK34" i="7"/>
  <c r="K35" i="7"/>
  <c r="AA34" i="7"/>
  <c r="H35" i="7"/>
  <c r="X34" i="7"/>
  <c r="AC33" i="7"/>
  <c r="AB33" i="7"/>
  <c r="Y33" i="7"/>
  <c r="Z33" i="7"/>
  <c r="BM36" i="7"/>
  <c r="BN35" i="7"/>
  <c r="AQ36" i="7"/>
  <c r="AP36" i="7"/>
  <c r="AO36" i="7"/>
  <c r="M36" i="7"/>
  <c r="N35" i="7"/>
  <c r="AD35" i="7" s="1"/>
  <c r="AR35" i="7"/>
  <c r="AU35" i="7" s="1"/>
  <c r="BP35" i="7" s="1"/>
  <c r="BF36" i="7"/>
  <c r="BG35" i="7"/>
  <c r="T35" i="7"/>
  <c r="AJ35" i="7" s="1"/>
  <c r="S36" i="7"/>
  <c r="BD35" i="7"/>
  <c r="BC36" i="7"/>
  <c r="CA32" i="7"/>
  <c r="P36" i="7"/>
  <c r="Q35" i="7"/>
  <c r="AG35" i="7" s="1"/>
  <c r="CC35" i="3" l="1"/>
  <c r="L36" i="9"/>
  <c r="AB36" i="9" s="1"/>
  <c r="K37" i="9"/>
  <c r="BB35" i="9"/>
  <c r="BC35" i="9" s="1"/>
  <c r="BA35" i="9"/>
  <c r="AZ36" i="9"/>
  <c r="AC35" i="9"/>
  <c r="AD35" i="9"/>
  <c r="W35" i="9"/>
  <c r="CA35" i="9" s="1"/>
  <c r="X35" i="9"/>
  <c r="CB35" i="9" s="1"/>
  <c r="AJ36" i="9"/>
  <c r="AI36" i="9"/>
  <c r="CD35" i="9"/>
  <c r="F36" i="9"/>
  <c r="V36" i="9" s="1"/>
  <c r="E37" i="9"/>
  <c r="AF37" i="9"/>
  <c r="AG37" i="9"/>
  <c r="Q38" i="9"/>
  <c r="R37" i="9"/>
  <c r="AH37" i="9" s="1"/>
  <c r="CE34" i="9"/>
  <c r="BL36" i="9"/>
  <c r="BM36" i="9" s="1"/>
  <c r="BK36" i="9"/>
  <c r="BJ37" i="9"/>
  <c r="N39" i="9"/>
  <c r="O38" i="9"/>
  <c r="AE38" i="9" s="1"/>
  <c r="CC35" i="9"/>
  <c r="Z36" i="9"/>
  <c r="AA36" i="9"/>
  <c r="AM35" i="9"/>
  <c r="AL35" i="9"/>
  <c r="CF34" i="9"/>
  <c r="I37" i="9"/>
  <c r="AX38" i="9"/>
  <c r="U36" i="9"/>
  <c r="AK36" i="9" s="1"/>
  <c r="T37" i="9"/>
  <c r="AR37" i="9"/>
  <c r="AS37" i="9" s="1"/>
  <c r="AP38" i="9"/>
  <c r="AQ37" i="9"/>
  <c r="AF34" i="3"/>
  <c r="CA34" i="3" s="1"/>
  <c r="I37" i="3"/>
  <c r="AX38" i="3"/>
  <c r="W36" i="3"/>
  <c r="X36" i="3"/>
  <c r="AI36" i="3"/>
  <c r="O35" i="3"/>
  <c r="AE35" i="3" s="1"/>
  <c r="N36" i="3"/>
  <c r="R37" i="3"/>
  <c r="AH37" i="3" s="1"/>
  <c r="Q38" i="3"/>
  <c r="AC35" i="3"/>
  <c r="AD35" i="3"/>
  <c r="BL35" i="3"/>
  <c r="BM35" i="3" s="1"/>
  <c r="BK35" i="3"/>
  <c r="BJ36" i="3"/>
  <c r="T36" i="3"/>
  <c r="U35" i="3"/>
  <c r="AK35" i="3" s="1"/>
  <c r="F37" i="3"/>
  <c r="AN38" i="3"/>
  <c r="AP36" i="3"/>
  <c r="AR35" i="3"/>
  <c r="AS35" i="3" s="1"/>
  <c r="AQ35" i="3"/>
  <c r="AZ37" i="3"/>
  <c r="BB36" i="3"/>
  <c r="BC36" i="3" s="1"/>
  <c r="BA36" i="3"/>
  <c r="L36" i="3"/>
  <c r="AB36" i="3" s="1"/>
  <c r="K37" i="3"/>
  <c r="AA36" i="3"/>
  <c r="Z36" i="3"/>
  <c r="AL34" i="3"/>
  <c r="CE34" i="3" s="1"/>
  <c r="BA34" i="7"/>
  <c r="BE34" i="7" s="1"/>
  <c r="BS34" i="7" s="1"/>
  <c r="S37" i="7"/>
  <c r="T36" i="7"/>
  <c r="AJ36" i="7" s="1"/>
  <c r="M37" i="7"/>
  <c r="N36" i="7"/>
  <c r="AD36" i="7" s="1"/>
  <c r="AK35" i="7"/>
  <c r="AR36" i="7"/>
  <c r="AU36" i="7" s="1"/>
  <c r="BP36" i="7" s="1"/>
  <c r="BN36" i="7"/>
  <c r="BM37" i="7"/>
  <c r="E38" i="7"/>
  <c r="U37" i="7"/>
  <c r="AQ37" i="7"/>
  <c r="AP37" i="7"/>
  <c r="AO37" i="7"/>
  <c r="AH35" i="7"/>
  <c r="BH35" i="7"/>
  <c r="BJ35" i="7"/>
  <c r="BI35" i="7"/>
  <c r="BK34" i="7"/>
  <c r="BO34" i="7" s="1"/>
  <c r="BV34" i="7" s="1"/>
  <c r="AZ35" i="7"/>
  <c r="AY35" i="7"/>
  <c r="AX35" i="7"/>
  <c r="AN38" i="7"/>
  <c r="AM39" i="7"/>
  <c r="P37" i="7"/>
  <c r="Q36" i="7"/>
  <c r="AG36" i="7" s="1"/>
  <c r="Z34" i="7"/>
  <c r="Y34" i="7"/>
  <c r="AV37" i="7"/>
  <c r="AW36" i="7"/>
  <c r="BQ35" i="7"/>
  <c r="BC37" i="7"/>
  <c r="BD36" i="7"/>
  <c r="K36" i="7"/>
  <c r="AA35" i="7"/>
  <c r="BF37" i="7"/>
  <c r="BG36" i="7"/>
  <c r="H36" i="7"/>
  <c r="X35" i="7"/>
  <c r="AC34" i="7"/>
  <c r="AB34" i="7"/>
  <c r="BW33" i="7"/>
  <c r="CC33" i="7" s="1"/>
  <c r="AE35" i="7"/>
  <c r="V36" i="7"/>
  <c r="W36" i="7"/>
  <c r="BT33" i="7"/>
  <c r="CA33" i="7" s="1"/>
  <c r="CD36" i="9" l="1"/>
  <c r="BY35" i="7"/>
  <c r="BT34" i="7"/>
  <c r="CA34" i="7" s="1"/>
  <c r="CC36" i="9"/>
  <c r="CF35" i="9"/>
  <c r="AM36" i="9"/>
  <c r="AL36" i="9"/>
  <c r="AX39" i="9"/>
  <c r="Y37" i="9"/>
  <c r="I38" i="9"/>
  <c r="F37" i="9"/>
  <c r="AN38" i="9"/>
  <c r="AR38" i="9" s="1"/>
  <c r="AS38" i="9" s="1"/>
  <c r="AT38" i="9" s="1"/>
  <c r="X36" i="9"/>
  <c r="CB36" i="9" s="1"/>
  <c r="W36" i="9"/>
  <c r="CA36" i="9" s="1"/>
  <c r="BB36" i="9"/>
  <c r="BC36" i="9" s="1"/>
  <c r="AZ37" i="9"/>
  <c r="BA36" i="9"/>
  <c r="AJ37" i="9"/>
  <c r="AI37" i="9"/>
  <c r="AQ38" i="9"/>
  <c r="AP39" i="9"/>
  <c r="AF38" i="9"/>
  <c r="AG38" i="9"/>
  <c r="Q39" i="9"/>
  <c r="R38" i="9"/>
  <c r="AH38" i="9" s="1"/>
  <c r="O39" i="9"/>
  <c r="AE39" i="9" s="1"/>
  <c r="N40" i="9"/>
  <c r="L37" i="9"/>
  <c r="BH38" i="9"/>
  <c r="U37" i="9"/>
  <c r="AK37" i="9" s="1"/>
  <c r="T38" i="9"/>
  <c r="BK37" i="9"/>
  <c r="BJ38" i="9"/>
  <c r="BL37" i="9"/>
  <c r="BM37" i="9" s="1"/>
  <c r="CE35" i="9"/>
  <c r="AC36" i="9"/>
  <c r="AD36" i="9"/>
  <c r="AC36" i="3"/>
  <c r="AD36" i="3"/>
  <c r="L37" i="3"/>
  <c r="BH38" i="3"/>
  <c r="AR36" i="3"/>
  <c r="AS36" i="3" s="1"/>
  <c r="AP37" i="3"/>
  <c r="AQ36" i="3"/>
  <c r="U36" i="3"/>
  <c r="AK36" i="3" s="1"/>
  <c r="T37" i="3"/>
  <c r="R38" i="3"/>
  <c r="AH38" i="3" s="1"/>
  <c r="Q39" i="3"/>
  <c r="AX39" i="3"/>
  <c r="N37" i="3"/>
  <c r="O36" i="3"/>
  <c r="AE36" i="3" s="1"/>
  <c r="BA37" i="3"/>
  <c r="AZ38" i="3"/>
  <c r="BB37" i="3"/>
  <c r="BC37" i="3" s="1"/>
  <c r="CC36" i="3"/>
  <c r="BJ37" i="3"/>
  <c r="BL36" i="3"/>
  <c r="BM36" i="3" s="1"/>
  <c r="BK36" i="3"/>
  <c r="AN39" i="3"/>
  <c r="F38" i="3"/>
  <c r="V37" i="3"/>
  <c r="AF35" i="3"/>
  <c r="CA35" i="3" s="1"/>
  <c r="AI37" i="3"/>
  <c r="Y37" i="3"/>
  <c r="I38" i="3"/>
  <c r="AL35" i="3"/>
  <c r="CE35" i="3"/>
  <c r="AR37" i="7"/>
  <c r="AU37" i="7" s="1"/>
  <c r="BP37" i="7" s="1"/>
  <c r="AH36" i="7"/>
  <c r="BF38" i="7"/>
  <c r="BG37" i="7"/>
  <c r="W37" i="7"/>
  <c r="V37" i="7"/>
  <c r="AB35" i="7"/>
  <c r="AC35" i="7"/>
  <c r="E39" i="7"/>
  <c r="U38" i="7"/>
  <c r="AV38" i="7"/>
  <c r="AW37" i="7"/>
  <c r="AM40" i="7"/>
  <c r="AN39" i="7"/>
  <c r="N37" i="7"/>
  <c r="AD37" i="7" s="1"/>
  <c r="M38" i="7"/>
  <c r="Q37" i="7"/>
  <c r="AG37" i="7" s="1"/>
  <c r="P38" i="7"/>
  <c r="BM38" i="7"/>
  <c r="BN37" i="7"/>
  <c r="BC38" i="7"/>
  <c r="BD37" i="7"/>
  <c r="AQ38" i="7"/>
  <c r="AP38" i="7"/>
  <c r="AO38" i="7"/>
  <c r="AK36" i="7"/>
  <c r="Y35" i="7"/>
  <c r="Z35" i="7"/>
  <c r="AA36" i="7"/>
  <c r="K37" i="7"/>
  <c r="H37" i="7"/>
  <c r="X36" i="7"/>
  <c r="BW34" i="7"/>
  <c r="CC34" i="7" s="1"/>
  <c r="AZ36" i="7"/>
  <c r="AY36" i="7"/>
  <c r="AX36" i="7"/>
  <c r="AE36" i="7"/>
  <c r="BI36" i="7"/>
  <c r="BH36" i="7"/>
  <c r="BJ36" i="7"/>
  <c r="BA35" i="7"/>
  <c r="BE35" i="7" s="1"/>
  <c r="BS35" i="7" s="1"/>
  <c r="BK35" i="7"/>
  <c r="BO35" i="7" s="1"/>
  <c r="BV35" i="7" s="1"/>
  <c r="BQ36" i="7"/>
  <c r="S38" i="7"/>
  <c r="T37" i="7"/>
  <c r="AJ37" i="7" s="1"/>
  <c r="BY36" i="7" l="1"/>
  <c r="BA36" i="7"/>
  <c r="BE36" i="7" s="1"/>
  <c r="BS36" i="7" s="1"/>
  <c r="BQ37" i="7"/>
  <c r="CF36" i="9"/>
  <c r="CE36" i="9"/>
  <c r="L38" i="9"/>
  <c r="AB37" i="9"/>
  <c r="AV38" i="9"/>
  <c r="AU38" i="9"/>
  <c r="I39" i="9"/>
  <c r="Y38" i="9"/>
  <c r="AP40" i="9"/>
  <c r="AQ39" i="9"/>
  <c r="AG39" i="9"/>
  <c r="AF39" i="9"/>
  <c r="N41" i="9"/>
  <c r="O40" i="9"/>
  <c r="AE40" i="9" s="1"/>
  <c r="AZ38" i="9"/>
  <c r="BB37" i="9"/>
  <c r="BC37" i="9" s="1"/>
  <c r="BA37" i="9"/>
  <c r="AA37" i="9"/>
  <c r="CD37" i="9" s="1"/>
  <c r="Z37" i="9"/>
  <c r="CC37" i="9" s="1"/>
  <c r="V37" i="9"/>
  <c r="F38" i="9"/>
  <c r="BK38" i="9"/>
  <c r="BJ39" i="9"/>
  <c r="AJ38" i="9"/>
  <c r="AI38" i="9"/>
  <c r="AN39" i="9"/>
  <c r="Q40" i="9"/>
  <c r="R39" i="9"/>
  <c r="AH39" i="9" s="1"/>
  <c r="T39" i="9"/>
  <c r="U38" i="9"/>
  <c r="AK38" i="9" s="1"/>
  <c r="AM37" i="9"/>
  <c r="AL37" i="9"/>
  <c r="BL38" i="9"/>
  <c r="BM38" i="9" s="1"/>
  <c r="BH39" i="9"/>
  <c r="AX40" i="9"/>
  <c r="AZ39" i="3"/>
  <c r="BB39" i="3" s="1"/>
  <c r="BC39" i="3" s="1"/>
  <c r="BA38" i="3"/>
  <c r="AQ37" i="3"/>
  <c r="AR37" i="3"/>
  <c r="AS37" i="3" s="1"/>
  <c r="AP38" i="3"/>
  <c r="V38" i="3"/>
  <c r="F39" i="3"/>
  <c r="AN40" i="3"/>
  <c r="L38" i="3"/>
  <c r="AB37" i="3"/>
  <c r="AF36" i="3"/>
  <c r="CA36" i="3" s="1"/>
  <c r="O37" i="3"/>
  <c r="AE37" i="3" s="1"/>
  <c r="N38" i="3"/>
  <c r="T38" i="3"/>
  <c r="U37" i="3"/>
  <c r="AK37" i="3" s="1"/>
  <c r="Y38" i="3"/>
  <c r="I39" i="3"/>
  <c r="BL37" i="3"/>
  <c r="BM37" i="3" s="1"/>
  <c r="BJ38" i="3"/>
  <c r="BK37" i="3"/>
  <c r="AX40" i="3"/>
  <c r="AL36" i="3"/>
  <c r="CE36" i="3" s="1"/>
  <c r="X37" i="3"/>
  <c r="W37" i="3"/>
  <c r="BH39" i="3"/>
  <c r="R39" i="3"/>
  <c r="AH39" i="3" s="1"/>
  <c r="Q40" i="3"/>
  <c r="Z37" i="3"/>
  <c r="CC37" i="3" s="1"/>
  <c r="AA37" i="3"/>
  <c r="AI38" i="3"/>
  <c r="BB38" i="3"/>
  <c r="BC38" i="3" s="1"/>
  <c r="BC39" i="7"/>
  <c r="BD38" i="7"/>
  <c r="AZ37" i="7"/>
  <c r="AY37" i="7"/>
  <c r="AX37" i="7"/>
  <c r="AW38" i="7"/>
  <c r="AV39" i="7"/>
  <c r="BW35" i="7"/>
  <c r="CC35" i="7" s="1"/>
  <c r="BK36" i="7"/>
  <c r="BO36" i="7" s="1"/>
  <c r="BV36" i="7" s="1"/>
  <c r="Y36" i="7"/>
  <c r="Z36" i="7"/>
  <c r="AQ39" i="7"/>
  <c r="AP39" i="7"/>
  <c r="AO39" i="7"/>
  <c r="BI37" i="7"/>
  <c r="BJ37" i="7"/>
  <c r="BH37" i="7"/>
  <c r="BG38" i="7"/>
  <c r="BF39" i="7"/>
  <c r="Q38" i="7"/>
  <c r="AG38" i="7" s="1"/>
  <c r="P39" i="7"/>
  <c r="BT35" i="7"/>
  <c r="CA35" i="7" s="1"/>
  <c r="AR38" i="7"/>
  <c r="AU38" i="7" s="1"/>
  <c r="BP38" i="7" s="1"/>
  <c r="AH37" i="7"/>
  <c r="E40" i="7"/>
  <c r="U39" i="7"/>
  <c r="H38" i="7"/>
  <c r="X37" i="7"/>
  <c r="AM41" i="7"/>
  <c r="AN40" i="7"/>
  <c r="AA37" i="7"/>
  <c r="K38" i="7"/>
  <c r="W38" i="7"/>
  <c r="V38" i="7"/>
  <c r="AK37" i="7"/>
  <c r="BN38" i="7"/>
  <c r="BM39" i="7"/>
  <c r="M39" i="7"/>
  <c r="N38" i="7"/>
  <c r="AD38" i="7" s="1"/>
  <c r="BT36" i="7"/>
  <c r="AC36" i="7"/>
  <c r="AB36" i="7"/>
  <c r="T38" i="7"/>
  <c r="AJ38" i="7" s="1"/>
  <c r="S39" i="7"/>
  <c r="AE37" i="7"/>
  <c r="BY37" i="7" l="1"/>
  <c r="AR39" i="7"/>
  <c r="AU39" i="7" s="1"/>
  <c r="BP39" i="7" s="1"/>
  <c r="BQ39" i="7" s="1"/>
  <c r="AW38" i="9"/>
  <c r="BR38" i="9" s="1"/>
  <c r="BS38" i="9" s="1"/>
  <c r="BP38" i="9"/>
  <c r="BO38" i="9"/>
  <c r="BN38" i="9"/>
  <c r="AL38" i="9"/>
  <c r="AM38" i="9"/>
  <c r="F39" i="9"/>
  <c r="V38" i="9"/>
  <c r="T40" i="9"/>
  <c r="U39" i="9"/>
  <c r="AK39" i="9" s="1"/>
  <c r="W37" i="9"/>
  <c r="CA37" i="9" s="1"/>
  <c r="X37" i="9"/>
  <c r="CB37" i="9" s="1"/>
  <c r="AR39" i="9"/>
  <c r="AS39" i="9" s="1"/>
  <c r="AN40" i="9"/>
  <c r="AP41" i="9"/>
  <c r="AQ40" i="9"/>
  <c r="BH40" i="9"/>
  <c r="BL39" i="9"/>
  <c r="BM39" i="9" s="1"/>
  <c r="BJ40" i="9"/>
  <c r="BK39" i="9"/>
  <c r="AC37" i="9"/>
  <c r="CE37" i="9" s="1"/>
  <c r="AD37" i="9"/>
  <c r="CF37" i="9" s="1"/>
  <c r="L39" i="9"/>
  <c r="AB38" i="9"/>
  <c r="AA38" i="9"/>
  <c r="Z38" i="9"/>
  <c r="AJ39" i="9"/>
  <c r="AI39" i="9"/>
  <c r="N42" i="9"/>
  <c r="O41" i="9"/>
  <c r="AE41" i="9" s="1"/>
  <c r="Y39" i="9"/>
  <c r="I40" i="9"/>
  <c r="AX41" i="9"/>
  <c r="BA38" i="9"/>
  <c r="AZ39" i="9"/>
  <c r="BB38" i="9"/>
  <c r="BC38" i="9" s="1"/>
  <c r="AF40" i="9"/>
  <c r="AG40" i="9"/>
  <c r="Q41" i="9"/>
  <c r="R40" i="9"/>
  <c r="AH40" i="9" s="1"/>
  <c r="AX41" i="3"/>
  <c r="BD38" i="3"/>
  <c r="BF38" i="3"/>
  <c r="BE38" i="3"/>
  <c r="BH40" i="3"/>
  <c r="AF37" i="3"/>
  <c r="CA37" i="3" s="1"/>
  <c r="F40" i="3"/>
  <c r="V39" i="3"/>
  <c r="X38" i="3"/>
  <c r="W38" i="3"/>
  <c r="AP39" i="3"/>
  <c r="AQ38" i="3"/>
  <c r="AR38" i="3"/>
  <c r="AS38" i="3" s="1"/>
  <c r="Q41" i="3"/>
  <c r="R40" i="3"/>
  <c r="AH40" i="3" s="1"/>
  <c r="AL37" i="3"/>
  <c r="AD37" i="3"/>
  <c r="AC37" i="3"/>
  <c r="I40" i="3"/>
  <c r="Y39" i="3"/>
  <c r="AA38" i="3"/>
  <c r="Z38" i="3"/>
  <c r="BJ39" i="3"/>
  <c r="BL39" i="3" s="1"/>
  <c r="BM39" i="3" s="1"/>
  <c r="BK38" i="3"/>
  <c r="AI39" i="3"/>
  <c r="T39" i="3"/>
  <c r="U38" i="3"/>
  <c r="AK38" i="3" s="1"/>
  <c r="L39" i="3"/>
  <c r="AB38" i="3"/>
  <c r="BF39" i="3"/>
  <c r="BE39" i="3"/>
  <c r="BD39" i="3"/>
  <c r="BL38" i="3"/>
  <c r="BM38" i="3" s="1"/>
  <c r="N39" i="3"/>
  <c r="O38" i="3"/>
  <c r="AE38" i="3" s="1"/>
  <c r="AN41" i="3"/>
  <c r="BA39" i="3"/>
  <c r="AZ40" i="3"/>
  <c r="Q39" i="7"/>
  <c r="AG39" i="7" s="1"/>
  <c r="P40" i="7"/>
  <c r="CA36" i="7"/>
  <c r="AZ38" i="7"/>
  <c r="AY38" i="7"/>
  <c r="AX38" i="7"/>
  <c r="H39" i="7"/>
  <c r="X38" i="7"/>
  <c r="K39" i="7"/>
  <c r="AA38" i="7"/>
  <c r="BM40" i="7"/>
  <c r="BN39" i="7"/>
  <c r="Y37" i="7"/>
  <c r="Z37" i="7"/>
  <c r="AH38" i="7"/>
  <c r="BA37" i="7"/>
  <c r="BE37" i="7" s="1"/>
  <c r="BS37" i="7" s="1"/>
  <c r="BQ38" i="7"/>
  <c r="BW36" i="7"/>
  <c r="CC36" i="7" s="1"/>
  <c r="W39" i="7"/>
  <c r="V39" i="7"/>
  <c r="AB37" i="7"/>
  <c r="AC37" i="7"/>
  <c r="T39" i="7"/>
  <c r="AJ39" i="7" s="1"/>
  <c r="S40" i="7"/>
  <c r="AE38" i="7"/>
  <c r="AP40" i="7"/>
  <c r="AO40" i="7"/>
  <c r="AQ40" i="7"/>
  <c r="BI38" i="7"/>
  <c r="BJ38" i="7"/>
  <c r="BH38" i="7"/>
  <c r="E41" i="7"/>
  <c r="U40" i="7"/>
  <c r="BF40" i="7"/>
  <c r="BG39" i="7"/>
  <c r="BC40" i="7"/>
  <c r="BD39" i="7"/>
  <c r="AK38" i="7"/>
  <c r="M40" i="7"/>
  <c r="N39" i="7"/>
  <c r="AD39" i="7" s="1"/>
  <c r="AN41" i="7"/>
  <c r="AM42" i="7"/>
  <c r="BK37" i="7"/>
  <c r="BO37" i="7" s="1"/>
  <c r="BV37" i="7" s="1"/>
  <c r="AV40" i="7"/>
  <c r="AW39" i="7"/>
  <c r="BQ38" i="9" l="1"/>
  <c r="BX38" i="9" s="1"/>
  <c r="BT38" i="9"/>
  <c r="BK38" i="7"/>
  <c r="BO38" i="7" s="1"/>
  <c r="BV38" i="7" s="1"/>
  <c r="BA38" i="7"/>
  <c r="BE38" i="7" s="1"/>
  <c r="BS38" i="7" s="1"/>
  <c r="BT38" i="7" s="1"/>
  <c r="CE37" i="3"/>
  <c r="BY38" i="7"/>
  <c r="AU39" i="9"/>
  <c r="AV39" i="9"/>
  <c r="AT39" i="9"/>
  <c r="AX42" i="9"/>
  <c r="V39" i="9"/>
  <c r="F40" i="9"/>
  <c r="I41" i="9"/>
  <c r="Y40" i="9"/>
  <c r="AP42" i="9"/>
  <c r="AQ41" i="9"/>
  <c r="N43" i="9"/>
  <c r="O42" i="9"/>
  <c r="AE42" i="9" s="1"/>
  <c r="BL40" i="9"/>
  <c r="BM40" i="9" s="1"/>
  <c r="BH41" i="9"/>
  <c r="AI40" i="9"/>
  <c r="AJ40" i="9"/>
  <c r="Z39" i="9"/>
  <c r="AA39" i="9"/>
  <c r="AZ40" i="9"/>
  <c r="BA39" i="9"/>
  <c r="BB39" i="9"/>
  <c r="BC39" i="9" s="1"/>
  <c r="L40" i="9"/>
  <c r="AB39" i="9"/>
  <c r="Q42" i="9"/>
  <c r="R41" i="9"/>
  <c r="AH41" i="9" s="1"/>
  <c r="AF41" i="9"/>
  <c r="AG41" i="9"/>
  <c r="BF38" i="9"/>
  <c r="BD38" i="9"/>
  <c r="BE38" i="9"/>
  <c r="AL39" i="9"/>
  <c r="AM39" i="9"/>
  <c r="BY38" i="9"/>
  <c r="BZ38" i="9"/>
  <c r="BK40" i="9"/>
  <c r="BJ41" i="9"/>
  <c r="U40" i="9"/>
  <c r="AK40" i="9" s="1"/>
  <c r="T41" i="9"/>
  <c r="AD38" i="9"/>
  <c r="AC38" i="9"/>
  <c r="BN39" i="9"/>
  <c r="BO39" i="9"/>
  <c r="BP39" i="9"/>
  <c r="AN41" i="9"/>
  <c r="AR40" i="9"/>
  <c r="AS40" i="9" s="1"/>
  <c r="W38" i="9"/>
  <c r="CA38" i="9" s="1"/>
  <c r="X38" i="9"/>
  <c r="AZ41" i="3"/>
  <c r="BB41" i="3" s="1"/>
  <c r="BC41" i="3" s="1"/>
  <c r="BA40" i="3"/>
  <c r="BG39" i="3"/>
  <c r="BU39" i="3" s="1"/>
  <c r="R41" i="3"/>
  <c r="AH41" i="3" s="1"/>
  <c r="Q42" i="3"/>
  <c r="BH41" i="3"/>
  <c r="AA39" i="3"/>
  <c r="Z39" i="3"/>
  <c r="AN42" i="3"/>
  <c r="F41" i="3"/>
  <c r="V40" i="3"/>
  <c r="AB39" i="3"/>
  <c r="L40" i="3"/>
  <c r="O39" i="3"/>
  <c r="AE39" i="3" s="1"/>
  <c r="N40" i="3"/>
  <c r="AL38" i="3"/>
  <c r="BK39" i="3"/>
  <c r="BJ40" i="3"/>
  <c r="AV38" i="3"/>
  <c r="AU38" i="3"/>
  <c r="AT38" i="3"/>
  <c r="BB40" i="3"/>
  <c r="BC40" i="3" s="1"/>
  <c r="W39" i="3"/>
  <c r="X39" i="3"/>
  <c r="AD38" i="3"/>
  <c r="AC38" i="3"/>
  <c r="Y40" i="3"/>
  <c r="I41" i="3"/>
  <c r="AF38" i="3"/>
  <c r="BP38" i="3"/>
  <c r="BO38" i="3"/>
  <c r="BN38" i="3"/>
  <c r="T40" i="3"/>
  <c r="U39" i="3"/>
  <c r="AK39" i="3" s="1"/>
  <c r="AX42" i="3"/>
  <c r="BP39" i="3"/>
  <c r="BN39" i="3"/>
  <c r="BO39" i="3"/>
  <c r="BG38" i="3"/>
  <c r="BU38" i="3" s="1"/>
  <c r="AI40" i="3"/>
  <c r="AP40" i="3"/>
  <c r="AQ39" i="3"/>
  <c r="AR39" i="3"/>
  <c r="AS39" i="3" s="1"/>
  <c r="AR40" i="7"/>
  <c r="AU40" i="7" s="1"/>
  <c r="BP40" i="7" s="1"/>
  <c r="BQ40" i="7" s="1"/>
  <c r="AY39" i="7"/>
  <c r="AZ39" i="7"/>
  <c r="AX39" i="7"/>
  <c r="BM41" i="7"/>
  <c r="BN40" i="7"/>
  <c r="BT37" i="7"/>
  <c r="CA37" i="7" s="1"/>
  <c r="AA39" i="7"/>
  <c r="K40" i="7"/>
  <c r="AH39" i="7"/>
  <c r="AN42" i="7"/>
  <c r="AM43" i="7"/>
  <c r="Z38" i="7"/>
  <c r="Y38" i="7"/>
  <c r="AO41" i="7"/>
  <c r="AQ41" i="7"/>
  <c r="AP41" i="7"/>
  <c r="S41" i="7"/>
  <c r="T40" i="7"/>
  <c r="AJ40" i="7" s="1"/>
  <c r="X39" i="7"/>
  <c r="H40" i="7"/>
  <c r="AE39" i="7"/>
  <c r="BY39" i="7" s="1"/>
  <c r="BC41" i="7"/>
  <c r="BD40" i="7"/>
  <c r="AK39" i="7"/>
  <c r="M41" i="7"/>
  <c r="N40" i="7"/>
  <c r="AD40" i="7" s="1"/>
  <c r="BG40" i="7"/>
  <c r="BF41" i="7"/>
  <c r="U41" i="7"/>
  <c r="E42" i="7"/>
  <c r="AC38" i="7"/>
  <c r="AB38" i="7"/>
  <c r="P41" i="7"/>
  <c r="Q40" i="7"/>
  <c r="AG40" i="7" s="1"/>
  <c r="BI39" i="7"/>
  <c r="BH39" i="7"/>
  <c r="BJ39" i="7"/>
  <c r="AV41" i="7"/>
  <c r="AW40" i="7"/>
  <c r="V40" i="7"/>
  <c r="W40" i="7"/>
  <c r="BW37" i="7"/>
  <c r="CC37" i="7" s="1"/>
  <c r="CB38" i="9" l="1"/>
  <c r="AW39" i="9"/>
  <c r="BR39" i="9" s="1"/>
  <c r="BS39" i="9" s="1"/>
  <c r="BW38" i="7"/>
  <c r="CC38" i="7" s="1"/>
  <c r="AW38" i="3"/>
  <c r="BR38" i="3" s="1"/>
  <c r="BS38" i="3" s="1"/>
  <c r="CA38" i="3" s="1"/>
  <c r="BA39" i="7"/>
  <c r="BE39" i="7" s="1"/>
  <c r="BS39" i="7" s="1"/>
  <c r="BT39" i="7" s="1"/>
  <c r="CF38" i="9"/>
  <c r="AT40" i="9"/>
  <c r="AU40" i="9"/>
  <c r="AV40" i="9"/>
  <c r="AC39" i="9"/>
  <c r="AD39" i="9"/>
  <c r="AG42" i="9"/>
  <c r="AF42" i="9"/>
  <c r="X39" i="9"/>
  <c r="W39" i="9"/>
  <c r="AN42" i="9"/>
  <c r="AR41" i="9"/>
  <c r="AS41" i="9" s="1"/>
  <c r="U41" i="9"/>
  <c r="AK41" i="9" s="1"/>
  <c r="T42" i="9"/>
  <c r="AB40" i="9"/>
  <c r="L41" i="9"/>
  <c r="O43" i="9"/>
  <c r="AE43" i="9" s="1"/>
  <c r="N44" i="9"/>
  <c r="AM40" i="9"/>
  <c r="AL40" i="9"/>
  <c r="BE39" i="9"/>
  <c r="BD39" i="9"/>
  <c r="BF39" i="9"/>
  <c r="BJ42" i="9"/>
  <c r="BK41" i="9"/>
  <c r="AP43" i="9"/>
  <c r="AQ42" i="9"/>
  <c r="BQ39" i="9"/>
  <c r="BX39" i="9" s="1"/>
  <c r="AZ41" i="9"/>
  <c r="BA40" i="9"/>
  <c r="BB40" i="9"/>
  <c r="BC40" i="9" s="1"/>
  <c r="AX43" i="9"/>
  <c r="CE38" i="9"/>
  <c r="Z40" i="9"/>
  <c r="AA40" i="9"/>
  <c r="AJ41" i="9"/>
  <c r="AI41" i="9"/>
  <c r="BL41" i="9"/>
  <c r="BM41" i="9" s="1"/>
  <c r="BH42" i="9"/>
  <c r="I42" i="9"/>
  <c r="Y41" i="9"/>
  <c r="BG38" i="9"/>
  <c r="BU38" i="9" s="1"/>
  <c r="R42" i="9"/>
  <c r="AH42" i="9" s="1"/>
  <c r="Q43" i="9"/>
  <c r="BP40" i="9"/>
  <c r="BO40" i="9"/>
  <c r="BN40" i="9"/>
  <c r="F41" i="9"/>
  <c r="V40" i="9"/>
  <c r="BF41" i="3"/>
  <c r="BE41" i="3"/>
  <c r="BD41" i="3"/>
  <c r="BF40" i="3"/>
  <c r="BE40" i="3"/>
  <c r="BD40" i="3"/>
  <c r="AX43" i="3"/>
  <c r="Q43" i="3"/>
  <c r="R42" i="3"/>
  <c r="AH42" i="3" s="1"/>
  <c r="AN43" i="3"/>
  <c r="BV39" i="3"/>
  <c r="CC39" i="3" s="1"/>
  <c r="BV38" i="3"/>
  <c r="CC38" i="3" s="1"/>
  <c r="AP41" i="3"/>
  <c r="AQ40" i="3"/>
  <c r="AR40" i="3"/>
  <c r="AS40" i="3" s="1"/>
  <c r="T41" i="3"/>
  <c r="U40" i="3"/>
  <c r="AK40" i="3" s="1"/>
  <c r="BJ41" i="3"/>
  <c r="BL41" i="3" s="1"/>
  <c r="BM41" i="3" s="1"/>
  <c r="BK40" i="3"/>
  <c r="AC39" i="3"/>
  <c r="AD39" i="3"/>
  <c r="BA41" i="3"/>
  <c r="AZ42" i="3"/>
  <c r="AT39" i="3"/>
  <c r="AV39" i="3"/>
  <c r="AU39" i="3"/>
  <c r="AF39" i="3"/>
  <c r="L41" i="3"/>
  <c r="AB40" i="3"/>
  <c r="BQ38" i="3"/>
  <c r="BX38" i="3" s="1"/>
  <c r="I42" i="3"/>
  <c r="Y41" i="3"/>
  <c r="W40" i="3"/>
  <c r="X40" i="3"/>
  <c r="BL40" i="3"/>
  <c r="BM40" i="3" s="1"/>
  <c r="AI41" i="3"/>
  <c r="N41" i="3"/>
  <c r="O40" i="3"/>
  <c r="AE40" i="3" s="1"/>
  <c r="AL39" i="3"/>
  <c r="BQ39" i="3"/>
  <c r="BX39" i="3" s="1"/>
  <c r="Z40" i="3"/>
  <c r="AA40" i="3"/>
  <c r="F42" i="3"/>
  <c r="V41" i="3"/>
  <c r="BH42" i="3"/>
  <c r="T41" i="7"/>
  <c r="AJ41" i="7" s="1"/>
  <c r="S42" i="7"/>
  <c r="AC39" i="7"/>
  <c r="AB39" i="7"/>
  <c r="AV42" i="7"/>
  <c r="AW41" i="7"/>
  <c r="U42" i="7"/>
  <c r="E43" i="7"/>
  <c r="BJ40" i="7"/>
  <c r="BI40" i="7"/>
  <c r="BH40" i="7"/>
  <c r="Q41" i="7"/>
  <c r="AG41" i="7" s="1"/>
  <c r="P42" i="7"/>
  <c r="M42" i="7"/>
  <c r="N41" i="7"/>
  <c r="AD41" i="7" s="1"/>
  <c r="AX40" i="7"/>
  <c r="AY40" i="7"/>
  <c r="AZ40" i="7"/>
  <c r="AM44" i="7"/>
  <c r="AN43" i="7"/>
  <c r="AQ42" i="7"/>
  <c r="AP42" i="7"/>
  <c r="AO42" i="7"/>
  <c r="AH40" i="7"/>
  <c r="AE40" i="7"/>
  <c r="BY40" i="7" s="1"/>
  <c r="BD41" i="7"/>
  <c r="BC42" i="7"/>
  <c r="AK40" i="7"/>
  <c r="K41" i="7"/>
  <c r="AA40" i="7"/>
  <c r="BN41" i="7"/>
  <c r="BM42" i="7"/>
  <c r="AR41" i="7"/>
  <c r="AU41" i="7" s="1"/>
  <c r="BP41" i="7" s="1"/>
  <c r="W41" i="7"/>
  <c r="V41" i="7"/>
  <c r="H41" i="7"/>
  <c r="X40" i="7"/>
  <c r="CA38" i="7"/>
  <c r="BK39" i="7"/>
  <c r="BO39" i="7" s="1"/>
  <c r="BV39" i="7" s="1"/>
  <c r="BG41" i="7"/>
  <c r="BF42" i="7"/>
  <c r="Z39" i="7"/>
  <c r="Y39" i="7"/>
  <c r="BT39" i="9" l="1"/>
  <c r="CA39" i="7"/>
  <c r="AW39" i="3"/>
  <c r="BR39" i="3" s="1"/>
  <c r="BS39" i="3" s="1"/>
  <c r="CA39" i="3" s="1"/>
  <c r="BG41" i="3"/>
  <c r="BU41" i="3" s="1"/>
  <c r="CB39" i="9"/>
  <c r="BQ40" i="9"/>
  <c r="BX40" i="9" s="1"/>
  <c r="BZ40" i="9" s="1"/>
  <c r="AI42" i="9"/>
  <c r="AJ42" i="9"/>
  <c r="BA41" i="9"/>
  <c r="AZ42" i="9"/>
  <c r="BB41" i="9"/>
  <c r="BC41" i="9" s="1"/>
  <c r="X40" i="9"/>
  <c r="W40" i="9"/>
  <c r="BZ39" i="9"/>
  <c r="CF39" i="9" s="1"/>
  <c r="BY39" i="9"/>
  <c r="CE39" i="9" s="1"/>
  <c r="L42" i="9"/>
  <c r="AB41" i="9"/>
  <c r="AC40" i="9"/>
  <c r="AD40" i="9"/>
  <c r="AQ43" i="9"/>
  <c r="AP44" i="9"/>
  <c r="T43" i="9"/>
  <c r="U42" i="9"/>
  <c r="AK42" i="9" s="1"/>
  <c r="AL41" i="9"/>
  <c r="AM41" i="9"/>
  <c r="AT41" i="9"/>
  <c r="AV41" i="9"/>
  <c r="AU41" i="9"/>
  <c r="V41" i="9"/>
  <c r="F42" i="9"/>
  <c r="I43" i="9"/>
  <c r="Y42" i="9"/>
  <c r="BO41" i="9"/>
  <c r="BP41" i="9"/>
  <c r="BN41" i="9"/>
  <c r="BK42" i="9"/>
  <c r="BJ43" i="9"/>
  <c r="BF40" i="9"/>
  <c r="BE40" i="9"/>
  <c r="BD40" i="9"/>
  <c r="O44" i="9"/>
  <c r="AE44" i="9" s="1"/>
  <c r="N45" i="9"/>
  <c r="AN43" i="9"/>
  <c r="AR42" i="9"/>
  <c r="AS42" i="9" s="1"/>
  <c r="BV38" i="9"/>
  <c r="CC38" i="9" s="1"/>
  <c r="BW38" i="9"/>
  <c r="CD38" i="9" s="1"/>
  <c r="Z41" i="9"/>
  <c r="AA41" i="9"/>
  <c r="BH43" i="9"/>
  <c r="BL42" i="9"/>
  <c r="BM42" i="9" s="1"/>
  <c r="AX44" i="9"/>
  <c r="Q44" i="9"/>
  <c r="R43" i="9"/>
  <c r="AH43" i="9" s="1"/>
  <c r="BG39" i="9"/>
  <c r="BU39" i="9" s="1"/>
  <c r="AG43" i="9"/>
  <c r="AF43" i="9"/>
  <c r="CA39" i="9"/>
  <c r="AW40" i="9"/>
  <c r="BR40" i="9" s="1"/>
  <c r="X41" i="3"/>
  <c r="W41" i="3"/>
  <c r="BH43" i="3"/>
  <c r="O41" i="3"/>
  <c r="AE41" i="3" s="1"/>
  <c r="N42" i="3"/>
  <c r="AB41" i="3"/>
  <c r="L42" i="3"/>
  <c r="T42" i="3"/>
  <c r="U41" i="3"/>
  <c r="AK41" i="3" s="1"/>
  <c r="AI42" i="3"/>
  <c r="BP41" i="3"/>
  <c r="BO41" i="3"/>
  <c r="BN41" i="3"/>
  <c r="Q44" i="3"/>
  <c r="R43" i="3"/>
  <c r="AH43" i="3" s="1"/>
  <c r="V42" i="3"/>
  <c r="F43" i="3"/>
  <c r="Y42" i="3"/>
  <c r="I43" i="3"/>
  <c r="AZ43" i="3"/>
  <c r="BB43" i="3" s="1"/>
  <c r="BC43" i="3" s="1"/>
  <c r="BA42" i="3"/>
  <c r="BK41" i="3"/>
  <c r="BJ42" i="3"/>
  <c r="AX44" i="3"/>
  <c r="AV40" i="3"/>
  <c r="AU40" i="3"/>
  <c r="AT40" i="3"/>
  <c r="AP42" i="3"/>
  <c r="AQ41" i="3"/>
  <c r="AR41" i="3"/>
  <c r="AS41" i="3" s="1"/>
  <c r="AU41" i="3" s="1"/>
  <c r="BO40" i="3"/>
  <c r="BN40" i="3"/>
  <c r="BP40" i="3"/>
  <c r="BY38" i="3"/>
  <c r="CE38" i="3" s="1"/>
  <c r="AN44" i="3"/>
  <c r="BB42" i="3"/>
  <c r="BC42" i="3" s="1"/>
  <c r="BY39" i="3"/>
  <c r="CE39" i="3" s="1"/>
  <c r="AA41" i="3"/>
  <c r="Z41" i="3"/>
  <c r="AF40" i="3"/>
  <c r="AD40" i="3"/>
  <c r="AC40" i="3"/>
  <c r="AL40" i="3"/>
  <c r="BG40" i="3"/>
  <c r="BU40" i="3" s="1"/>
  <c r="BA40" i="7"/>
  <c r="BE40" i="7" s="1"/>
  <c r="BS40" i="7" s="1"/>
  <c r="BT40" i="7" s="1"/>
  <c r="BW39" i="7"/>
  <c r="CC39" i="7" s="1"/>
  <c r="Z40" i="7"/>
  <c r="Y40" i="7"/>
  <c r="E44" i="7"/>
  <c r="U43" i="7"/>
  <c r="Q42" i="7"/>
  <c r="AG42" i="7" s="1"/>
  <c r="P43" i="7"/>
  <c r="AP43" i="7"/>
  <c r="AQ43" i="7"/>
  <c r="AO43" i="7"/>
  <c r="AH41" i="7"/>
  <c r="AX41" i="7"/>
  <c r="AZ41" i="7"/>
  <c r="AY41" i="7"/>
  <c r="AK41" i="7"/>
  <c r="BM43" i="7"/>
  <c r="BN42" i="7"/>
  <c r="H42" i="7"/>
  <c r="X41" i="7"/>
  <c r="BD42" i="7"/>
  <c r="BC43" i="7"/>
  <c r="AM45" i="7"/>
  <c r="AN44" i="7"/>
  <c r="AW42" i="7"/>
  <c r="AV43" i="7"/>
  <c r="T42" i="7"/>
  <c r="AJ42" i="7" s="1"/>
  <c r="S43" i="7"/>
  <c r="AB40" i="7"/>
  <c r="AC40" i="7"/>
  <c r="BK40" i="7"/>
  <c r="BO40" i="7" s="1"/>
  <c r="BV40" i="7" s="1"/>
  <c r="M43" i="7"/>
  <c r="N42" i="7"/>
  <c r="AD42" i="7" s="1"/>
  <c r="W42" i="7"/>
  <c r="V42" i="7"/>
  <c r="BG42" i="7"/>
  <c r="BF43" i="7"/>
  <c r="AA41" i="7"/>
  <c r="K42" i="7"/>
  <c r="BH41" i="7"/>
  <c r="BJ41" i="7"/>
  <c r="BI41" i="7"/>
  <c r="BQ41" i="7"/>
  <c r="AR42" i="7"/>
  <c r="AU42" i="7" s="1"/>
  <c r="BP42" i="7" s="1"/>
  <c r="AE41" i="7"/>
  <c r="BV41" i="3" l="1"/>
  <c r="CC41" i="3" s="1"/>
  <c r="AW40" i="3"/>
  <c r="BR40" i="3" s="1"/>
  <c r="BQ41" i="3"/>
  <c r="BX41" i="3" s="1"/>
  <c r="BY41" i="3" s="1"/>
  <c r="BY40" i="9"/>
  <c r="CE40" i="9" s="1"/>
  <c r="CF40" i="9"/>
  <c r="BG40" i="9"/>
  <c r="BU40" i="9" s="1"/>
  <c r="AR43" i="9"/>
  <c r="AS43" i="9" s="1"/>
  <c r="AN44" i="9"/>
  <c r="BQ41" i="9"/>
  <c r="BX41" i="9" s="1"/>
  <c r="AZ43" i="9"/>
  <c r="BA42" i="9"/>
  <c r="BB42" i="9"/>
  <c r="BC42" i="9" s="1"/>
  <c r="N46" i="9"/>
  <c r="N47" i="9" s="1"/>
  <c r="N48" i="9" s="1"/>
  <c r="O45" i="9"/>
  <c r="AM42" i="9"/>
  <c r="AL42" i="9"/>
  <c r="U43" i="9"/>
  <c r="AK43" i="9" s="1"/>
  <c r="T44" i="9"/>
  <c r="AP45" i="9"/>
  <c r="AQ44" i="9"/>
  <c r="AD41" i="9"/>
  <c r="AC41" i="9"/>
  <c r="BP42" i="9"/>
  <c r="BO42" i="9"/>
  <c r="BN42" i="9"/>
  <c r="F43" i="9"/>
  <c r="V42" i="9"/>
  <c r="BS40" i="9"/>
  <c r="CA40" i="9" s="1"/>
  <c r="BT40" i="9"/>
  <c r="CB40" i="9" s="1"/>
  <c r="AG44" i="9"/>
  <c r="AF44" i="9"/>
  <c r="AX45" i="9"/>
  <c r="L43" i="9"/>
  <c r="AB42" i="9"/>
  <c r="AJ43" i="9"/>
  <c r="AI43" i="9"/>
  <c r="Q45" i="9"/>
  <c r="R44" i="9"/>
  <c r="AH44" i="9" s="1"/>
  <c r="AW41" i="9"/>
  <c r="BR41" i="9" s="1"/>
  <c r="AA42" i="9"/>
  <c r="Z42" i="9"/>
  <c r="I44" i="9"/>
  <c r="Y43" i="9"/>
  <c r="BH44" i="9"/>
  <c r="BL43" i="9"/>
  <c r="BM43" i="9" s="1"/>
  <c r="BJ44" i="9"/>
  <c r="BK43" i="9"/>
  <c r="X41" i="9"/>
  <c r="W41" i="9"/>
  <c r="BV39" i="9"/>
  <c r="BW39" i="9"/>
  <c r="CD39" i="9" s="1"/>
  <c r="AT42" i="9"/>
  <c r="AV42" i="9"/>
  <c r="AU42" i="9"/>
  <c r="BF41" i="9"/>
  <c r="BD41" i="9"/>
  <c r="BE41" i="9"/>
  <c r="AT41" i="3"/>
  <c r="AV41" i="3"/>
  <c r="BJ43" i="3"/>
  <c r="BL43" i="3" s="1"/>
  <c r="BM43" i="3" s="1"/>
  <c r="BK42" i="3"/>
  <c r="AI43" i="3"/>
  <c r="R44" i="3"/>
  <c r="AH44" i="3" s="1"/>
  <c r="Q45" i="3"/>
  <c r="BA43" i="3"/>
  <c r="AZ44" i="3"/>
  <c r="AL41" i="3"/>
  <c r="AC41" i="3"/>
  <c r="AD41" i="3"/>
  <c r="F44" i="3"/>
  <c r="V43" i="3"/>
  <c r="I44" i="3"/>
  <c r="Y43" i="3"/>
  <c r="U42" i="3"/>
  <c r="AK42" i="3" s="1"/>
  <c r="T43" i="3"/>
  <c r="BF43" i="3"/>
  <c r="BE43" i="3"/>
  <c r="BD43" i="3"/>
  <c r="W42" i="3"/>
  <c r="X42" i="3"/>
  <c r="BL42" i="3"/>
  <c r="BM42" i="3" s="1"/>
  <c r="AP43" i="3"/>
  <c r="AQ42" i="3"/>
  <c r="AR42" i="3"/>
  <c r="AS42" i="3" s="1"/>
  <c r="BV40" i="3"/>
  <c r="CC40" i="3" s="1"/>
  <c r="AB42" i="3"/>
  <c r="L43" i="3"/>
  <c r="Z42" i="3"/>
  <c r="AA42" i="3"/>
  <c r="N43" i="3"/>
  <c r="O42" i="3"/>
  <c r="AE42" i="3" s="1"/>
  <c r="AN45" i="3"/>
  <c r="BH44" i="3"/>
  <c r="BF42" i="3"/>
  <c r="BE42" i="3"/>
  <c r="BD42" i="3"/>
  <c r="BQ40" i="3"/>
  <c r="BX40" i="3" s="1"/>
  <c r="AX45" i="3"/>
  <c r="AF41" i="3"/>
  <c r="BY41" i="7"/>
  <c r="CA40" i="7"/>
  <c r="K43" i="7"/>
  <c r="AA42" i="7"/>
  <c r="AH42" i="7"/>
  <c r="BQ42" i="7"/>
  <c r="AC41" i="7"/>
  <c r="AB41" i="7"/>
  <c r="AE42" i="7"/>
  <c r="AV44" i="7"/>
  <c r="AW43" i="7"/>
  <c r="BA41" i="7"/>
  <c r="BE41" i="7" s="1"/>
  <c r="BS41" i="7" s="1"/>
  <c r="N43" i="7"/>
  <c r="AD43" i="7" s="1"/>
  <c r="M44" i="7"/>
  <c r="AZ42" i="7"/>
  <c r="AY42" i="7"/>
  <c r="AX42" i="7"/>
  <c r="BN43" i="7"/>
  <c r="BM44" i="7"/>
  <c r="BF44" i="7"/>
  <c r="BG43" i="7"/>
  <c r="BW40" i="7"/>
  <c r="CC40" i="7" s="1"/>
  <c r="AP44" i="7"/>
  <c r="AO44" i="7"/>
  <c r="AQ44" i="7"/>
  <c r="BI42" i="7"/>
  <c r="BH42" i="7"/>
  <c r="BJ42" i="7"/>
  <c r="AN45" i="7"/>
  <c r="AM46" i="7"/>
  <c r="BK41" i="7"/>
  <c r="BO41" i="7" s="1"/>
  <c r="BV41" i="7" s="1"/>
  <c r="S44" i="7"/>
  <c r="T43" i="7"/>
  <c r="AJ43" i="7" s="1"/>
  <c r="BC44" i="7"/>
  <c r="BD43" i="7"/>
  <c r="Z41" i="7"/>
  <c r="Y41" i="7"/>
  <c r="AR43" i="7"/>
  <c r="AU43" i="7" s="1"/>
  <c r="BP43" i="7" s="1"/>
  <c r="W43" i="7"/>
  <c r="V43" i="7"/>
  <c r="AK42" i="7"/>
  <c r="H43" i="7"/>
  <c r="X42" i="7"/>
  <c r="P44" i="7"/>
  <c r="Q43" i="7"/>
  <c r="AG43" i="7" s="1"/>
  <c r="E45" i="7"/>
  <c r="U44" i="7"/>
  <c r="BG43" i="3" l="1"/>
  <c r="BU43" i="3" s="1"/>
  <c r="BS40" i="3"/>
  <c r="CA40" i="3" s="1"/>
  <c r="CE41" i="3"/>
  <c r="BG42" i="3"/>
  <c r="BU42" i="3" s="1"/>
  <c r="BW40" i="9"/>
  <c r="CD40" i="9" s="1"/>
  <c r="BQ42" i="9"/>
  <c r="BX42" i="9" s="1"/>
  <c r="BZ42" i="9" s="1"/>
  <c r="BV40" i="9"/>
  <c r="CC40" i="9" s="1"/>
  <c r="AW42" i="9"/>
  <c r="BR42" i="9" s="1"/>
  <c r="BS42" i="9" s="1"/>
  <c r="X42" i="9"/>
  <c r="W42" i="9"/>
  <c r="F44" i="9"/>
  <c r="V43" i="9"/>
  <c r="O46" i="9"/>
  <c r="AE45" i="9"/>
  <c r="AC42" i="9"/>
  <c r="AD42" i="9"/>
  <c r="BK44" i="9"/>
  <c r="BJ45" i="9"/>
  <c r="BO43" i="9"/>
  <c r="BP43" i="9"/>
  <c r="BN43" i="9"/>
  <c r="AP46" i="9"/>
  <c r="AQ45" i="9"/>
  <c r="BH45" i="9"/>
  <c r="BL44" i="9"/>
  <c r="BM44" i="9" s="1"/>
  <c r="AA43" i="9"/>
  <c r="Z43" i="9"/>
  <c r="BF42" i="9"/>
  <c r="BE42" i="9"/>
  <c r="BD42" i="9"/>
  <c r="BG41" i="9"/>
  <c r="BU41" i="9" s="1"/>
  <c r="I45" i="9"/>
  <c r="Y44" i="9"/>
  <c r="AB43" i="9"/>
  <c r="L44" i="9"/>
  <c r="U44" i="9"/>
  <c r="AK44" i="9" s="1"/>
  <c r="T45" i="9"/>
  <c r="CC39" i="9"/>
  <c r="BT41" i="9"/>
  <c r="CB41" i="9" s="1"/>
  <c r="BS41" i="9"/>
  <c r="CA41" i="9" s="1"/>
  <c r="AX46" i="9"/>
  <c r="AL43" i="9"/>
  <c r="AM43" i="9"/>
  <c r="BA43" i="9"/>
  <c r="AZ44" i="9"/>
  <c r="BB43" i="9"/>
  <c r="BC43" i="9" s="1"/>
  <c r="BZ41" i="9"/>
  <c r="CF41" i="9" s="1"/>
  <c r="BY41" i="9"/>
  <c r="CE41" i="9" s="1"/>
  <c r="AJ44" i="9"/>
  <c r="AI44" i="9"/>
  <c r="AN45" i="9"/>
  <c r="AR44" i="9"/>
  <c r="AS44" i="9" s="1"/>
  <c r="R45" i="9"/>
  <c r="Q46" i="9"/>
  <c r="Q47" i="9" s="1"/>
  <c r="Q48" i="9" s="1"/>
  <c r="AT43" i="9"/>
  <c r="AU43" i="9"/>
  <c r="AV43" i="9"/>
  <c r="AX46" i="3"/>
  <c r="AZ45" i="3"/>
  <c r="BB45" i="3" s="1"/>
  <c r="BC45" i="3" s="1"/>
  <c r="BA44" i="3"/>
  <c r="BP43" i="3"/>
  <c r="BO43" i="3"/>
  <c r="BN43" i="3"/>
  <c r="Y44" i="3"/>
  <c r="I45" i="3"/>
  <c r="BH45" i="3"/>
  <c r="AV42" i="3"/>
  <c r="AU42" i="3"/>
  <c r="AT42" i="3"/>
  <c r="AB43" i="3"/>
  <c r="L44" i="3"/>
  <c r="AD42" i="3"/>
  <c r="AC42" i="3"/>
  <c r="BO42" i="3"/>
  <c r="BN42" i="3"/>
  <c r="BP42" i="3"/>
  <c r="X43" i="3"/>
  <c r="W43" i="3"/>
  <c r="R45" i="3"/>
  <c r="Q46" i="3"/>
  <c r="Q47" i="3" s="1"/>
  <c r="Q48" i="3" s="1"/>
  <c r="BJ44" i="3"/>
  <c r="BK43" i="3"/>
  <c r="O43" i="3"/>
  <c r="AE43" i="3" s="1"/>
  <c r="N44" i="3"/>
  <c r="AL42" i="3"/>
  <c r="BY40" i="3"/>
  <c r="CE40" i="3" s="1"/>
  <c r="AA43" i="3"/>
  <c r="Z43" i="3"/>
  <c r="AW41" i="3"/>
  <c r="BR41" i="3" s="1"/>
  <c r="AN46" i="3"/>
  <c r="AQ43" i="3"/>
  <c r="AP44" i="3"/>
  <c r="AR43" i="3"/>
  <c r="AS43" i="3" s="1"/>
  <c r="BB44" i="3"/>
  <c r="BC44" i="3" s="1"/>
  <c r="AF42" i="3"/>
  <c r="T44" i="3"/>
  <c r="U43" i="3"/>
  <c r="AK43" i="3" s="1"/>
  <c r="V44" i="3"/>
  <c r="F45" i="3"/>
  <c r="AI44" i="3"/>
  <c r="BA42" i="7"/>
  <c r="BE42" i="7" s="1"/>
  <c r="BS42" i="7" s="1"/>
  <c r="BT42" i="7" s="1"/>
  <c r="BK42" i="7"/>
  <c r="BO42" i="7" s="1"/>
  <c r="BV42" i="7" s="1"/>
  <c r="BY42" i="7"/>
  <c r="BW41" i="7"/>
  <c r="CC41" i="7" s="1"/>
  <c r="M45" i="7"/>
  <c r="N44" i="7"/>
  <c r="AD44" i="7" s="1"/>
  <c r="BF45" i="7"/>
  <c r="BG44" i="7"/>
  <c r="BT41" i="7"/>
  <c r="CA41" i="7" s="1"/>
  <c r="Y42" i="7"/>
  <c r="Z42" i="7"/>
  <c r="X43" i="7"/>
  <c r="H44" i="7"/>
  <c r="AR44" i="7"/>
  <c r="AU44" i="7" s="1"/>
  <c r="BP44" i="7" s="1"/>
  <c r="AE43" i="7"/>
  <c r="BD44" i="7"/>
  <c r="BC45" i="7"/>
  <c r="BM45" i="7"/>
  <c r="BN44" i="7"/>
  <c r="V44" i="7"/>
  <c r="W44" i="7"/>
  <c r="BQ43" i="7"/>
  <c r="AK43" i="7"/>
  <c r="AN46" i="7"/>
  <c r="AM47" i="7"/>
  <c r="AZ43" i="7"/>
  <c r="AY43" i="7"/>
  <c r="AX43" i="7"/>
  <c r="AC42" i="7"/>
  <c r="AB42" i="7"/>
  <c r="U45" i="7"/>
  <c r="E46" i="7"/>
  <c r="S45" i="7"/>
  <c r="T44" i="7"/>
  <c r="AJ44" i="7" s="1"/>
  <c r="AO45" i="7"/>
  <c r="AQ45" i="7"/>
  <c r="AP45" i="7"/>
  <c r="AV45" i="7"/>
  <c r="AW44" i="7"/>
  <c r="AA43" i="7"/>
  <c r="K44" i="7"/>
  <c r="AH43" i="7"/>
  <c r="P45" i="7"/>
  <c r="Q44" i="7"/>
  <c r="AG44" i="7" s="1"/>
  <c r="BH43" i="7"/>
  <c r="BI43" i="7"/>
  <c r="BJ43" i="7"/>
  <c r="BV43" i="3" l="1"/>
  <c r="BV42" i="3"/>
  <c r="CC42" i="3" s="1"/>
  <c r="AW42" i="3"/>
  <c r="BR42" i="3" s="1"/>
  <c r="BW42" i="7"/>
  <c r="CC42" i="7" s="1"/>
  <c r="BY43" i="7"/>
  <c r="BQ43" i="3"/>
  <c r="BX43" i="3" s="1"/>
  <c r="BT42" i="9"/>
  <c r="CB42" i="9" s="1"/>
  <c r="BY42" i="9"/>
  <c r="CE42" i="9" s="1"/>
  <c r="BQ43" i="9"/>
  <c r="BX43" i="9" s="1"/>
  <c r="BZ43" i="9" s="1"/>
  <c r="CA42" i="9"/>
  <c r="BF43" i="9"/>
  <c r="BE43" i="9"/>
  <c r="BD43" i="9"/>
  <c r="T46" i="9"/>
  <c r="T47" i="9" s="1"/>
  <c r="T48" i="9" s="1"/>
  <c r="U45" i="9"/>
  <c r="R46" i="9"/>
  <c r="AH45" i="9"/>
  <c r="AT44" i="9"/>
  <c r="AV44" i="9"/>
  <c r="AU44" i="9"/>
  <c r="AM44" i="9"/>
  <c r="AL44" i="9"/>
  <c r="AN46" i="9"/>
  <c r="AR45" i="9"/>
  <c r="AS45" i="9" s="1"/>
  <c r="L45" i="9"/>
  <c r="AB44" i="9"/>
  <c r="AF45" i="9"/>
  <c r="AG45" i="9"/>
  <c r="AW43" i="9"/>
  <c r="BR43" i="9" s="1"/>
  <c r="AC43" i="9"/>
  <c r="AD43" i="9"/>
  <c r="O47" i="9"/>
  <c r="AE46" i="9"/>
  <c r="AA44" i="9"/>
  <c r="Z44" i="9"/>
  <c r="BK45" i="9"/>
  <c r="BJ46" i="9"/>
  <c r="W43" i="9"/>
  <c r="X43" i="9"/>
  <c r="Y45" i="9"/>
  <c r="I46" i="9"/>
  <c r="BW41" i="9"/>
  <c r="CD41" i="9" s="1"/>
  <c r="BV41" i="9"/>
  <c r="CC41" i="9" s="1"/>
  <c r="BN44" i="9"/>
  <c r="BP44" i="9"/>
  <c r="BO44" i="9"/>
  <c r="V44" i="9"/>
  <c r="F45" i="9"/>
  <c r="BG42" i="9"/>
  <c r="BU42" i="9" s="1"/>
  <c r="BH46" i="9"/>
  <c r="BL45" i="9"/>
  <c r="BM45" i="9" s="1"/>
  <c r="AQ46" i="9"/>
  <c r="AP47" i="9"/>
  <c r="AZ45" i="9"/>
  <c r="BA44" i="9"/>
  <c r="BB44" i="9"/>
  <c r="BC44" i="9" s="1"/>
  <c r="AX47" i="9"/>
  <c r="CF42" i="9"/>
  <c r="N45" i="3"/>
  <c r="O44" i="3"/>
  <c r="AE44" i="3" s="1"/>
  <c r="BH46" i="3"/>
  <c r="L45" i="3"/>
  <c r="AB44" i="3"/>
  <c r="I46" i="3"/>
  <c r="Y45" i="3"/>
  <c r="AC43" i="3"/>
  <c r="AD43" i="3"/>
  <c r="AT43" i="3"/>
  <c r="AU43" i="3"/>
  <c r="AV43" i="3"/>
  <c r="BQ42" i="3"/>
  <c r="BX42" i="3" s="1"/>
  <c r="T45" i="3"/>
  <c r="U44" i="3"/>
  <c r="AK44" i="3" s="1"/>
  <c r="CC43" i="3"/>
  <c r="R46" i="3"/>
  <c r="AH45" i="3"/>
  <c r="BF45" i="3"/>
  <c r="BE45" i="3"/>
  <c r="BD45" i="3"/>
  <c r="F46" i="3"/>
  <c r="V45" i="3"/>
  <c r="X44" i="3"/>
  <c r="W44" i="3"/>
  <c r="AN47" i="3"/>
  <c r="AF43" i="3"/>
  <c r="BF44" i="3"/>
  <c r="BE44" i="3"/>
  <c r="BD44" i="3"/>
  <c r="Z44" i="3"/>
  <c r="AA44" i="3"/>
  <c r="AL43" i="3"/>
  <c r="BS41" i="3"/>
  <c r="CA41" i="3" s="1"/>
  <c r="BJ45" i="3"/>
  <c r="BL45" i="3" s="1"/>
  <c r="BM45" i="3" s="1"/>
  <c r="BK44" i="3"/>
  <c r="AP45" i="3"/>
  <c r="AQ44" i="3"/>
  <c r="AR44" i="3"/>
  <c r="AS44" i="3" s="1"/>
  <c r="AX47" i="3"/>
  <c r="BL44" i="3"/>
  <c r="BM44" i="3" s="1"/>
  <c r="AZ46" i="3"/>
  <c r="BA45" i="3"/>
  <c r="N45" i="7"/>
  <c r="M46" i="7"/>
  <c r="M47" i="7" s="1"/>
  <c r="M48" i="7" s="1"/>
  <c r="AW45" i="7"/>
  <c r="AV46" i="7"/>
  <c r="K45" i="7"/>
  <c r="AA44" i="7"/>
  <c r="AN47" i="7"/>
  <c r="AM48" i="7"/>
  <c r="AN48" i="7" s="1"/>
  <c r="AX44" i="7"/>
  <c r="AZ44" i="7"/>
  <c r="AY44" i="7"/>
  <c r="AO46" i="7"/>
  <c r="AQ46" i="7"/>
  <c r="AP46" i="7"/>
  <c r="AK44" i="7"/>
  <c r="BN45" i="7"/>
  <c r="BM46" i="7"/>
  <c r="BH44" i="7"/>
  <c r="BJ44" i="7"/>
  <c r="BI44" i="7"/>
  <c r="S46" i="7"/>
  <c r="S47" i="7" s="1"/>
  <c r="S48" i="7" s="1"/>
  <c r="T45" i="7"/>
  <c r="BD45" i="7"/>
  <c r="BC46" i="7"/>
  <c r="BQ44" i="7"/>
  <c r="BG45" i="7"/>
  <c r="BF46" i="7"/>
  <c r="CA42" i="7"/>
  <c r="P46" i="7"/>
  <c r="P47" i="7" s="1"/>
  <c r="P48" i="7" s="1"/>
  <c r="Q45" i="7"/>
  <c r="AR45" i="7"/>
  <c r="AU45" i="7" s="1"/>
  <c r="BP45" i="7" s="1"/>
  <c r="H45" i="7"/>
  <c r="X44" i="7"/>
  <c r="BK43" i="7"/>
  <c r="BO43" i="7" s="1"/>
  <c r="BV43" i="7" s="1"/>
  <c r="U46" i="7"/>
  <c r="E47" i="7"/>
  <c r="BA43" i="7"/>
  <c r="BE43" i="7" s="1"/>
  <c r="BS43" i="7" s="1"/>
  <c r="Y43" i="7"/>
  <c r="Z43" i="7"/>
  <c r="AH44" i="7"/>
  <c r="AB43" i="7"/>
  <c r="AC43" i="7"/>
  <c r="W45" i="7"/>
  <c r="V45" i="7"/>
  <c r="AE44" i="7"/>
  <c r="BG45" i="3" l="1"/>
  <c r="BU45" i="3" s="1"/>
  <c r="BS42" i="3"/>
  <c r="CA42" i="3" s="1"/>
  <c r="BY43" i="3"/>
  <c r="CE43" i="3" s="1"/>
  <c r="BG44" i="3"/>
  <c r="BU44" i="3" s="1"/>
  <c r="BY43" i="9"/>
  <c r="CE43" i="9" s="1"/>
  <c r="BG43" i="9"/>
  <c r="BU43" i="9" s="1"/>
  <c r="BV43" i="9" s="1"/>
  <c r="CC43" i="9" s="1"/>
  <c r="CF43" i="9"/>
  <c r="BQ44" i="9"/>
  <c r="BX44" i="9" s="1"/>
  <c r="BZ44" i="9" s="1"/>
  <c r="BE44" i="9"/>
  <c r="BF44" i="9"/>
  <c r="BD44" i="9"/>
  <c r="BK46" i="9"/>
  <c r="BJ47" i="9"/>
  <c r="AC44" i="9"/>
  <c r="AD44" i="9"/>
  <c r="AZ46" i="9"/>
  <c r="BA45" i="9"/>
  <c r="BB45" i="9"/>
  <c r="BC45" i="9" s="1"/>
  <c r="L46" i="9"/>
  <c r="AB45" i="9"/>
  <c r="BS43" i="9"/>
  <c r="CA43" i="9" s="1"/>
  <c r="BT43" i="9"/>
  <c r="CB43" i="9" s="1"/>
  <c r="AX48" i="9"/>
  <c r="BP45" i="9"/>
  <c r="BO45" i="9"/>
  <c r="BN45" i="9"/>
  <c r="AI45" i="9"/>
  <c r="AJ45" i="9"/>
  <c r="AV45" i="9"/>
  <c r="AU45" i="9"/>
  <c r="AT45" i="9"/>
  <c r="BH47" i="9"/>
  <c r="BL46" i="9"/>
  <c r="BM46" i="9" s="1"/>
  <c r="AH46" i="9"/>
  <c r="R47" i="9"/>
  <c r="F46" i="9"/>
  <c r="V45" i="9"/>
  <c r="O48" i="9"/>
  <c r="AE48" i="9" s="1"/>
  <c r="AE47" i="9"/>
  <c r="U46" i="9"/>
  <c r="AK45" i="9"/>
  <c r="AP48" i="9"/>
  <c r="AQ48" i="9" s="1"/>
  <c r="AQ47" i="9"/>
  <c r="Z45" i="9"/>
  <c r="AA45" i="9"/>
  <c r="AR46" i="9"/>
  <c r="AS46" i="9" s="1"/>
  <c r="AN47" i="9"/>
  <c r="BW42" i="9"/>
  <c r="CD42" i="9" s="1"/>
  <c r="BV42" i="9"/>
  <c r="CC42" i="9" s="1"/>
  <c r="AF46" i="9"/>
  <c r="AG46" i="9"/>
  <c r="X44" i="9"/>
  <c r="W44" i="9"/>
  <c r="I47" i="9"/>
  <c r="Y46" i="9"/>
  <c r="AW44" i="9"/>
  <c r="BR44" i="9" s="1"/>
  <c r="AD44" i="3"/>
  <c r="AC44" i="3"/>
  <c r="AW43" i="3"/>
  <c r="BR43" i="3" s="1"/>
  <c r="BJ46" i="3"/>
  <c r="BK45" i="3"/>
  <c r="Y46" i="3"/>
  <c r="I47" i="3"/>
  <c r="BP44" i="3"/>
  <c r="BO44" i="3"/>
  <c r="BN44" i="3"/>
  <c r="AH46" i="3"/>
  <c r="R47" i="3"/>
  <c r="AU44" i="3"/>
  <c r="AV44" i="3"/>
  <c r="AT44" i="3"/>
  <c r="BV45" i="3"/>
  <c r="AL44" i="3"/>
  <c r="AF44" i="3"/>
  <c r="AZ47" i="3"/>
  <c r="BB47" i="3" s="1"/>
  <c r="BC47" i="3" s="1"/>
  <c r="BA46" i="3"/>
  <c r="AI45" i="3"/>
  <c r="W45" i="3"/>
  <c r="X45" i="3"/>
  <c r="V46" i="3"/>
  <c r="F47" i="3"/>
  <c r="BP45" i="3"/>
  <c r="BN45" i="3"/>
  <c r="BO45" i="3"/>
  <c r="BH47" i="3"/>
  <c r="BB46" i="3"/>
  <c r="BC46" i="3" s="1"/>
  <c r="AQ45" i="3"/>
  <c r="AP46" i="3"/>
  <c r="AR45" i="3"/>
  <c r="AS45" i="3" s="1"/>
  <c r="T46" i="3"/>
  <c r="T47" i="3" s="1"/>
  <c r="T48" i="3" s="1"/>
  <c r="U45" i="3"/>
  <c r="O45" i="3"/>
  <c r="N46" i="3"/>
  <c r="N47" i="3" s="1"/>
  <c r="N48" i="3" s="1"/>
  <c r="L46" i="3"/>
  <c r="AB45" i="3"/>
  <c r="AX48" i="3"/>
  <c r="AN48" i="3"/>
  <c r="BY42" i="3"/>
  <c r="CE42" i="3" s="1"/>
  <c r="AA45" i="3"/>
  <c r="Z45" i="3"/>
  <c r="BY44" i="7"/>
  <c r="BK44" i="7"/>
  <c r="BO44" i="7" s="1"/>
  <c r="BV44" i="7" s="1"/>
  <c r="BG46" i="7"/>
  <c r="BF47" i="7"/>
  <c r="BM47" i="7"/>
  <c r="BN46" i="7"/>
  <c r="BH45" i="7"/>
  <c r="BI45" i="7"/>
  <c r="BJ45" i="7"/>
  <c r="AA45" i="7"/>
  <c r="K46" i="7"/>
  <c r="AR46" i="7"/>
  <c r="AU46" i="7" s="1"/>
  <c r="BP46" i="7" s="1"/>
  <c r="W46" i="7"/>
  <c r="V46" i="7"/>
  <c r="BC47" i="7"/>
  <c r="BD46" i="7"/>
  <c r="AO47" i="7"/>
  <c r="AP47" i="7"/>
  <c r="AQ47" i="7"/>
  <c r="Z44" i="7"/>
  <c r="Y44" i="7"/>
  <c r="AW46" i="7"/>
  <c r="AV47" i="7"/>
  <c r="BT43" i="7"/>
  <c r="CA43" i="7" s="1"/>
  <c r="BQ45" i="7"/>
  <c r="AY45" i="7"/>
  <c r="AZ45" i="7"/>
  <c r="AX45" i="7"/>
  <c r="AG45" i="7"/>
  <c r="Q46" i="7"/>
  <c r="BA44" i="7"/>
  <c r="BE44" i="7" s="1"/>
  <c r="BS44" i="7" s="1"/>
  <c r="BW43" i="7"/>
  <c r="CC43" i="7" s="1"/>
  <c r="AC44" i="7"/>
  <c r="AB44" i="7"/>
  <c r="X45" i="7"/>
  <c r="H46" i="7"/>
  <c r="AJ45" i="7"/>
  <c r="T46" i="7"/>
  <c r="U47" i="7"/>
  <c r="E48" i="7"/>
  <c r="AP48" i="7"/>
  <c r="AO48" i="7"/>
  <c r="AQ48" i="7"/>
  <c r="N46" i="7"/>
  <c r="AD45" i="7"/>
  <c r="BW44" i="7" l="1"/>
  <c r="CC44" i="7" s="1"/>
  <c r="BV44" i="3"/>
  <c r="CC44" i="3" s="1"/>
  <c r="CC45" i="3"/>
  <c r="AW44" i="3"/>
  <c r="BR44" i="3" s="1"/>
  <c r="BW43" i="9"/>
  <c r="CD43" i="9" s="1"/>
  <c r="BY44" i="9"/>
  <c r="CE44" i="9" s="1"/>
  <c r="BG44" i="9"/>
  <c r="BU44" i="9" s="1"/>
  <c r="BV44" i="9" s="1"/>
  <c r="CC44" i="9" s="1"/>
  <c r="AR47" i="9"/>
  <c r="AS47" i="9" s="1"/>
  <c r="AN48" i="9"/>
  <c r="AR48" i="9" s="1"/>
  <c r="AS48" i="9" s="1"/>
  <c r="AH47" i="9"/>
  <c r="R48" i="9"/>
  <c r="AH48" i="9" s="1"/>
  <c r="BA46" i="9"/>
  <c r="AZ47" i="9"/>
  <c r="BB46" i="9"/>
  <c r="BC46" i="9" s="1"/>
  <c r="X45" i="9"/>
  <c r="W45" i="9"/>
  <c r="BH48" i="9"/>
  <c r="BL47" i="9"/>
  <c r="BM47" i="9" s="1"/>
  <c r="L47" i="9"/>
  <c r="AB46" i="9"/>
  <c r="BK47" i="9"/>
  <c r="BJ48" i="9"/>
  <c r="BK48" i="9" s="1"/>
  <c r="F47" i="9"/>
  <c r="V46" i="9"/>
  <c r="AW45" i="9"/>
  <c r="BR45" i="9" s="1"/>
  <c r="BD45" i="9"/>
  <c r="BF45" i="9"/>
  <c r="BE45" i="9"/>
  <c r="AU46" i="9"/>
  <c r="AT46" i="9"/>
  <c r="AV46" i="9"/>
  <c r="AK46" i="9"/>
  <c r="U47" i="9"/>
  <c r="BS44" i="9"/>
  <c r="BT44" i="9"/>
  <c r="CB44" i="9" s="1"/>
  <c r="Y47" i="9"/>
  <c r="I48" i="9"/>
  <c r="Y48" i="9" s="1"/>
  <c r="AG47" i="9"/>
  <c r="AF47" i="9"/>
  <c r="BQ45" i="9"/>
  <c r="BX45" i="9" s="1"/>
  <c r="CF44" i="9"/>
  <c r="AM45" i="9"/>
  <c r="AL45" i="9"/>
  <c r="AI46" i="9"/>
  <c r="AJ46" i="9"/>
  <c r="AA46" i="9"/>
  <c r="Z46" i="9"/>
  <c r="AG48" i="9"/>
  <c r="AF48" i="9"/>
  <c r="BP46" i="9"/>
  <c r="BN46" i="9"/>
  <c r="BO46" i="9"/>
  <c r="AD45" i="9"/>
  <c r="AC45" i="9"/>
  <c r="BF47" i="3"/>
  <c r="BE47" i="3"/>
  <c r="BD47" i="3"/>
  <c r="BJ47" i="3"/>
  <c r="BL47" i="3" s="1"/>
  <c r="BM47" i="3" s="1"/>
  <c r="BK46" i="3"/>
  <c r="BS43" i="3"/>
  <c r="CA43" i="3" s="1"/>
  <c r="BD46" i="3"/>
  <c r="BE46" i="3"/>
  <c r="BF46" i="3"/>
  <c r="Z46" i="3"/>
  <c r="AA46" i="3"/>
  <c r="AV45" i="3"/>
  <c r="AU45" i="3"/>
  <c r="AT45" i="3"/>
  <c r="BL46" i="3"/>
  <c r="BM46" i="3" s="1"/>
  <c r="R48" i="3"/>
  <c r="AH48" i="3" s="1"/>
  <c r="AH47" i="3"/>
  <c r="L47" i="3"/>
  <c r="AB46" i="3"/>
  <c r="AQ46" i="3"/>
  <c r="AP47" i="3"/>
  <c r="AR46" i="3"/>
  <c r="AS46" i="3" s="1"/>
  <c r="AZ48" i="3"/>
  <c r="BA48" i="3" s="1"/>
  <c r="BA47" i="3"/>
  <c r="I48" i="3"/>
  <c r="Y48" i="3" s="1"/>
  <c r="Y47" i="3"/>
  <c r="AE45" i="3"/>
  <c r="O46" i="3"/>
  <c r="AK45" i="3"/>
  <c r="U46" i="3"/>
  <c r="BH48" i="3"/>
  <c r="F48" i="3"/>
  <c r="V48" i="3" s="1"/>
  <c r="V47" i="3"/>
  <c r="AI46" i="3"/>
  <c r="AD45" i="3"/>
  <c r="AC45" i="3"/>
  <c r="BQ45" i="3"/>
  <c r="BX45" i="3" s="1"/>
  <c r="W46" i="3"/>
  <c r="X46" i="3"/>
  <c r="BQ44" i="3"/>
  <c r="BX44" i="3" s="1"/>
  <c r="BK45" i="7"/>
  <c r="BO45" i="7" s="1"/>
  <c r="BV45" i="7" s="1"/>
  <c r="AW47" i="7"/>
  <c r="AV48" i="7"/>
  <c r="AW48" i="7" s="1"/>
  <c r="AZ48" i="7" s="1"/>
  <c r="AD46" i="7"/>
  <c r="N47" i="7"/>
  <c r="BT44" i="7"/>
  <c r="CA44" i="7" s="1"/>
  <c r="AZ46" i="7"/>
  <c r="AY46" i="7"/>
  <c r="AX46" i="7"/>
  <c r="BD47" i="7"/>
  <c r="BD48" i="7" s="1"/>
  <c r="BC48" i="7"/>
  <c r="AJ46" i="7"/>
  <c r="T47" i="7"/>
  <c r="Q47" i="7"/>
  <c r="AG46" i="7"/>
  <c r="K47" i="7"/>
  <c r="AA46" i="7"/>
  <c r="U48" i="7"/>
  <c r="Z45" i="7"/>
  <c r="Y45" i="7"/>
  <c r="V47" i="7"/>
  <c r="W47" i="7"/>
  <c r="AE45" i="7"/>
  <c r="BY45" i="7" s="1"/>
  <c r="BQ46" i="7"/>
  <c r="AR47" i="7"/>
  <c r="AU47" i="7" s="1"/>
  <c r="BP47" i="7" s="1"/>
  <c r="BM48" i="7"/>
  <c r="BN47" i="7"/>
  <c r="BN48" i="7" s="1"/>
  <c r="AR48" i="7"/>
  <c r="AU48" i="7" s="1"/>
  <c r="BP48" i="7" s="1"/>
  <c r="AK45" i="7"/>
  <c r="AH45" i="7"/>
  <c r="AC45" i="7"/>
  <c r="AB45" i="7"/>
  <c r="BF48" i="7"/>
  <c r="BG48" i="7" s="1"/>
  <c r="BG47" i="7"/>
  <c r="BA45" i="7"/>
  <c r="BE45" i="7" s="1"/>
  <c r="BS45" i="7" s="1"/>
  <c r="BJ46" i="7"/>
  <c r="BH46" i="7"/>
  <c r="BI46" i="7"/>
  <c r="X46" i="7"/>
  <c r="H47" i="7"/>
  <c r="BW45" i="7" l="1"/>
  <c r="AW45" i="3"/>
  <c r="BR45" i="3" s="1"/>
  <c r="BB48" i="3"/>
  <c r="BC48" i="3" s="1"/>
  <c r="BE48" i="3" s="1"/>
  <c r="BS44" i="3"/>
  <c r="CA44" i="3" s="1"/>
  <c r="BA46" i="7"/>
  <c r="BE46" i="7" s="1"/>
  <c r="BS46" i="7" s="1"/>
  <c r="BG47" i="3"/>
  <c r="BU47" i="3" s="1"/>
  <c r="BW44" i="9"/>
  <c r="CD44" i="9" s="1"/>
  <c r="BL48" i="9"/>
  <c r="BM48" i="9" s="1"/>
  <c r="BO48" i="9" s="1"/>
  <c r="BY45" i="9"/>
  <c r="CE45" i="9" s="1"/>
  <c r="BZ45" i="9"/>
  <c r="CF45" i="9" s="1"/>
  <c r="AW46" i="9"/>
  <c r="BR46" i="9" s="1"/>
  <c r="W46" i="9"/>
  <c r="X46" i="9"/>
  <c r="AB47" i="9"/>
  <c r="L48" i="9"/>
  <c r="AB48" i="9" s="1"/>
  <c r="CA44" i="9"/>
  <c r="BP47" i="9"/>
  <c r="BN47" i="9"/>
  <c r="BO47" i="9"/>
  <c r="BF46" i="9"/>
  <c r="BE46" i="9"/>
  <c r="BD46" i="9"/>
  <c r="F48" i="9"/>
  <c r="V47" i="9"/>
  <c r="AZ48" i="9"/>
  <c r="BA47" i="9"/>
  <c r="BB47" i="9"/>
  <c r="BC47" i="9" s="1"/>
  <c r="AJ48" i="9"/>
  <c r="AI48" i="9"/>
  <c r="BQ46" i="9"/>
  <c r="BX46" i="9" s="1"/>
  <c r="U48" i="9"/>
  <c r="AK48" i="9" s="1"/>
  <c r="AK47" i="9"/>
  <c r="AI47" i="9"/>
  <c r="AJ47" i="9"/>
  <c r="AA48" i="9"/>
  <c r="Z48" i="9"/>
  <c r="AM46" i="9"/>
  <c r="AL46" i="9"/>
  <c r="BG45" i="9"/>
  <c r="BU45" i="9" s="1"/>
  <c r="AT48" i="9"/>
  <c r="AV48" i="9"/>
  <c r="AU48" i="9"/>
  <c r="AA47" i="9"/>
  <c r="Z47" i="9"/>
  <c r="BT45" i="9"/>
  <c r="CB45" i="9" s="1"/>
  <c r="BS45" i="9"/>
  <c r="CA45" i="9" s="1"/>
  <c r="AC46" i="9"/>
  <c r="AD46" i="9"/>
  <c r="AV47" i="9"/>
  <c r="AU47" i="9"/>
  <c r="AT47" i="9"/>
  <c r="O47" i="3"/>
  <c r="AE46" i="3"/>
  <c r="AA47" i="3"/>
  <c r="Z47" i="3"/>
  <c r="BY44" i="3"/>
  <c r="CE44" i="3" s="1"/>
  <c r="AD46" i="3"/>
  <c r="AC46" i="3"/>
  <c r="L48" i="3"/>
  <c r="AB48" i="3" s="1"/>
  <c r="AB47" i="3"/>
  <c r="AF45" i="3"/>
  <c r="AI48" i="3"/>
  <c r="AJ48" i="3"/>
  <c r="BP47" i="3"/>
  <c r="BN47" i="3"/>
  <c r="BO47" i="3"/>
  <c r="BO46" i="3"/>
  <c r="BN46" i="3"/>
  <c r="BP46" i="3"/>
  <c r="BS45" i="3"/>
  <c r="BK47" i="3"/>
  <c r="BJ48" i="3"/>
  <c r="BK48" i="3" s="1"/>
  <c r="AV46" i="3"/>
  <c r="AU46" i="3"/>
  <c r="AT46" i="3"/>
  <c r="AQ47" i="3"/>
  <c r="AP48" i="3"/>
  <c r="AR47" i="3"/>
  <c r="AS47" i="3" s="1"/>
  <c r="AI47" i="3"/>
  <c r="BY45" i="3"/>
  <c r="AK46" i="3"/>
  <c r="U47" i="3"/>
  <c r="BG46" i="3"/>
  <c r="BU46" i="3" s="1"/>
  <c r="W47" i="3"/>
  <c r="X47" i="3"/>
  <c r="W48" i="3"/>
  <c r="X48" i="3"/>
  <c r="AA48" i="3"/>
  <c r="Z48" i="3"/>
  <c r="AL45" i="3"/>
  <c r="CC45" i="7"/>
  <c r="Z46" i="7"/>
  <c r="Y46" i="7"/>
  <c r="AJ47" i="7"/>
  <c r="T48" i="7"/>
  <c r="AJ48" i="7" s="1"/>
  <c r="BQ47" i="7"/>
  <c r="W48" i="7"/>
  <c r="V48" i="7"/>
  <c r="AC46" i="7"/>
  <c r="AB46" i="7"/>
  <c r="K48" i="7"/>
  <c r="AA48" i="7" s="1"/>
  <c r="AA47" i="7"/>
  <c r="AE46" i="7"/>
  <c r="BY46" i="7" s="1"/>
  <c r="BT45" i="7"/>
  <c r="CA45" i="7" s="1"/>
  <c r="AH46" i="7"/>
  <c r="AK46" i="7"/>
  <c r="BK46" i="7"/>
  <c r="BO46" i="7" s="1"/>
  <c r="BV46" i="7" s="1"/>
  <c r="N48" i="7"/>
  <c r="AD48" i="7" s="1"/>
  <c r="AD47" i="7"/>
  <c r="H48" i="7"/>
  <c r="X47" i="7"/>
  <c r="BH47" i="7"/>
  <c r="BJ47" i="7"/>
  <c r="BJ48" i="7" s="1"/>
  <c r="BI47" i="7"/>
  <c r="BI48" i="7" s="1"/>
  <c r="BQ48" i="7"/>
  <c r="BR48" i="7"/>
  <c r="Q48" i="7"/>
  <c r="AG48" i="7" s="1"/>
  <c r="AG47" i="7"/>
  <c r="AX47" i="7"/>
  <c r="AY47" i="7"/>
  <c r="AY48" i="7" s="1"/>
  <c r="AZ47" i="7"/>
  <c r="BN48" i="9" l="1"/>
  <c r="BP48" i="9"/>
  <c r="BD48" i="3"/>
  <c r="BF48" i="3"/>
  <c r="BG48" i="3" s="1"/>
  <c r="BU48" i="3" s="1"/>
  <c r="BW48" i="3" s="1"/>
  <c r="CD48" i="3" s="1"/>
  <c r="BT46" i="7"/>
  <c r="CA46" i="7" s="1"/>
  <c r="CE45" i="3"/>
  <c r="BV47" i="3"/>
  <c r="CC47" i="3" s="1"/>
  <c r="CA45" i="3"/>
  <c r="AW47" i="9"/>
  <c r="BR47" i="9" s="1"/>
  <c r="BS47" i="9" s="1"/>
  <c r="BQ47" i="9"/>
  <c r="BX47" i="9" s="1"/>
  <c r="BY47" i="9" s="1"/>
  <c r="BG46" i="9"/>
  <c r="BU46" i="9" s="1"/>
  <c r="BV46" i="9" s="1"/>
  <c r="CC46" i="9" s="1"/>
  <c r="BV45" i="9"/>
  <c r="CC45" i="9" s="1"/>
  <c r="BW45" i="9"/>
  <c r="CD45" i="9" s="1"/>
  <c r="AM47" i="9"/>
  <c r="AL47" i="9"/>
  <c r="W47" i="9"/>
  <c r="X47" i="9"/>
  <c r="BZ47" i="9"/>
  <c r="AL48" i="9"/>
  <c r="AM48" i="9"/>
  <c r="V48" i="9"/>
  <c r="BT46" i="9"/>
  <c r="CB46" i="9" s="1"/>
  <c r="BS46" i="9"/>
  <c r="CA46" i="9" s="1"/>
  <c r="BD47" i="9"/>
  <c r="BF47" i="9"/>
  <c r="BE47" i="9"/>
  <c r="AC48" i="9"/>
  <c r="AD48" i="9"/>
  <c r="BZ46" i="9"/>
  <c r="CF46" i="9" s="1"/>
  <c r="BY46" i="9"/>
  <c r="CE46" i="9" s="1"/>
  <c r="BA48" i="9"/>
  <c r="BB48" i="9"/>
  <c r="BC48" i="9" s="1"/>
  <c r="AD47" i="9"/>
  <c r="AC47" i="9"/>
  <c r="BQ48" i="9"/>
  <c r="BX48" i="9" s="1"/>
  <c r="AW48" i="9"/>
  <c r="BR48" i="9" s="1"/>
  <c r="AL46" i="3"/>
  <c r="AV47" i="3"/>
  <c r="AT47" i="3"/>
  <c r="AU47" i="3"/>
  <c r="BQ46" i="3"/>
  <c r="BX46" i="3" s="1"/>
  <c r="AD48" i="3"/>
  <c r="AC48" i="3"/>
  <c r="AK47" i="3"/>
  <c r="U48" i="3"/>
  <c r="AK48" i="3" s="1"/>
  <c r="AM48" i="3" s="1"/>
  <c r="BQ47" i="3"/>
  <c r="BX47" i="3" s="1"/>
  <c r="AF46" i="3"/>
  <c r="BV46" i="3"/>
  <c r="CC46" i="3" s="1"/>
  <c r="AW46" i="3"/>
  <c r="BR46" i="3" s="1"/>
  <c r="AE47" i="3"/>
  <c r="O48" i="3"/>
  <c r="AE48" i="3" s="1"/>
  <c r="AQ48" i="3"/>
  <c r="AR48" i="3"/>
  <c r="AS48" i="3" s="1"/>
  <c r="BL48" i="3"/>
  <c r="BM48" i="3" s="1"/>
  <c r="AD47" i="3"/>
  <c r="AC47" i="3"/>
  <c r="Z47" i="7"/>
  <c r="Y47" i="7"/>
  <c r="AK48" i="7"/>
  <c r="AL48" i="7"/>
  <c r="X48" i="7"/>
  <c r="AK47" i="7"/>
  <c r="AH48" i="7"/>
  <c r="AI48" i="7"/>
  <c r="BW46" i="7"/>
  <c r="CC46" i="7" s="1"/>
  <c r="AX48" i="7"/>
  <c r="BA48" i="7" s="1"/>
  <c r="BE48" i="7" s="1"/>
  <c r="BS48" i="7" s="1"/>
  <c r="BA47" i="7"/>
  <c r="BE47" i="7" s="1"/>
  <c r="BS47" i="7" s="1"/>
  <c r="AE47" i="7"/>
  <c r="BY47" i="7" s="1"/>
  <c r="AB47" i="7"/>
  <c r="AC47" i="7"/>
  <c r="AH47" i="7"/>
  <c r="AF48" i="7"/>
  <c r="BZ48" i="7" s="1"/>
  <c r="CH48" i="7" s="1"/>
  <c r="AE48" i="7"/>
  <c r="BY48" i="7" s="1"/>
  <c r="AB48" i="7"/>
  <c r="AC48" i="7"/>
  <c r="BH48" i="7"/>
  <c r="BK47" i="7"/>
  <c r="BT47" i="9" l="1"/>
  <c r="BW46" i="9"/>
  <c r="CD46" i="9" s="1"/>
  <c r="BV48" i="3"/>
  <c r="CC48" i="3" s="1"/>
  <c r="CF47" i="9"/>
  <c r="BG47" i="9"/>
  <c r="BU47" i="9" s="1"/>
  <c r="BV47" i="9" s="1"/>
  <c r="CC47" i="9" s="1"/>
  <c r="W48" i="9"/>
  <c r="X48" i="9"/>
  <c r="BT48" i="9"/>
  <c r="BS48" i="9"/>
  <c r="CE47" i="9"/>
  <c r="CA47" i="9"/>
  <c r="BZ48" i="9"/>
  <c r="CF48" i="9" s="1"/>
  <c r="BY48" i="9"/>
  <c r="CE48" i="9" s="1"/>
  <c r="BF48" i="9"/>
  <c r="BD48" i="9"/>
  <c r="BE48" i="9"/>
  <c r="CB47" i="9"/>
  <c r="AF47" i="3"/>
  <c r="BO48" i="3"/>
  <c r="BN48" i="3"/>
  <c r="BP48" i="3"/>
  <c r="AW47" i="3"/>
  <c r="BR47" i="3" s="1"/>
  <c r="AF48" i="3"/>
  <c r="AG48" i="3"/>
  <c r="BS46" i="3"/>
  <c r="CA46" i="3" s="1"/>
  <c r="BY47" i="3"/>
  <c r="BY46" i="3"/>
  <c r="CE46" i="3" s="1"/>
  <c r="AL48" i="3"/>
  <c r="AL47" i="3"/>
  <c r="AV48" i="3"/>
  <c r="AU48" i="3"/>
  <c r="AT48" i="3"/>
  <c r="BT47" i="7"/>
  <c r="CA47" i="7" s="1"/>
  <c r="Y48" i="7"/>
  <c r="Z48" i="7"/>
  <c r="BU48" i="7"/>
  <c r="BT48" i="7"/>
  <c r="BK48" i="7"/>
  <c r="BO48" i="7" s="1"/>
  <c r="BV48" i="7" s="1"/>
  <c r="BO47" i="7"/>
  <c r="BV47" i="7" s="1"/>
  <c r="CE47" i="3" l="1"/>
  <c r="AW48" i="3"/>
  <c r="BR48" i="3" s="1"/>
  <c r="BT48" i="3" s="1"/>
  <c r="CB48" i="3" s="1"/>
  <c r="BQ48" i="3"/>
  <c r="BX48" i="3" s="1"/>
  <c r="BW47" i="9"/>
  <c r="CD47" i="9" s="1"/>
  <c r="CB48" i="9"/>
  <c r="CA48" i="9"/>
  <c r="BG48" i="9"/>
  <c r="BU48" i="9" s="1"/>
  <c r="BS47" i="3"/>
  <c r="CA47" i="3" s="1"/>
  <c r="CB48" i="7"/>
  <c r="CJ48" i="7" s="1"/>
  <c r="CA48" i="7"/>
  <c r="BX48" i="7"/>
  <c r="CD48" i="7" s="1"/>
  <c r="CL48" i="7" s="1"/>
  <c r="BW48" i="7"/>
  <c r="CC48" i="7" s="1"/>
  <c r="BW47" i="7"/>
  <c r="BS48" i="3" l="1"/>
  <c r="CA48" i="3" s="1"/>
  <c r="BZ48" i="3"/>
  <c r="CF48" i="3" s="1"/>
  <c r="BY48" i="3"/>
  <c r="CE48" i="3" s="1"/>
  <c r="BW48" i="9"/>
  <c r="CD48" i="9" s="1"/>
  <c r="BV48" i="9"/>
  <c r="CC47" i="7"/>
  <c r="CC48" i="9" l="1"/>
  <c r="I66" i="2" l="1"/>
  <c r="I75" i="2"/>
  <c r="I76" i="2"/>
  <c r="I78" i="2"/>
  <c r="I74" i="2"/>
  <c r="I73" i="2"/>
  <c r="I72" i="2"/>
  <c r="I57" i="2"/>
  <c r="I54" i="2"/>
  <c r="I51" i="2"/>
  <c r="I52" i="2"/>
  <c r="I79" i="2"/>
  <c r="I77" i="2"/>
  <c r="O37" i="2"/>
  <c r="O39" i="2"/>
  <c r="O27" i="2"/>
  <c r="O10" i="2"/>
  <c r="O43" i="2" s="1"/>
  <c r="M4" i="2"/>
  <c r="M41" i="2" l="1"/>
  <c r="M42" i="2"/>
  <c r="M79" i="2"/>
  <c r="M72" i="2"/>
  <c r="M51" i="2"/>
  <c r="M69" i="2"/>
  <c r="M54" i="2"/>
  <c r="I60" i="2"/>
  <c r="M60" i="2" s="1"/>
  <c r="I67" i="2"/>
  <c r="M67" i="2" s="1"/>
  <c r="I70" i="2"/>
  <c r="M70" i="2" s="1"/>
  <c r="M50" i="2"/>
  <c r="I59" i="2"/>
  <c r="M59" i="2" s="1"/>
  <c r="M57" i="2"/>
  <c r="M52" i="2"/>
  <c r="I55" i="2"/>
  <c r="M55" i="2" s="1"/>
  <c r="M66" i="2"/>
  <c r="I62" i="2"/>
  <c r="M62" i="2" s="1"/>
  <c r="M65" i="2"/>
  <c r="I58" i="2"/>
  <c r="M58" i="2" s="1"/>
  <c r="M63" i="2"/>
  <c r="I68" i="2"/>
  <c r="M74" i="2"/>
  <c r="M77" i="2"/>
  <c r="M78" i="2"/>
  <c r="M56" i="2"/>
  <c r="I61" i="2"/>
  <c r="M61" i="2" s="1"/>
  <c r="M76" i="2"/>
  <c r="I53" i="2"/>
  <c r="M53" i="2" s="1"/>
  <c r="I71" i="2"/>
  <c r="M71" i="2" s="1"/>
  <c r="M73" i="2"/>
  <c r="M75" i="2"/>
  <c r="I64" i="2"/>
  <c r="M64" i="2" s="1"/>
  <c r="O5" i="2"/>
  <c r="CN48" i="9" l="1"/>
  <c r="CJ48" i="9"/>
  <c r="CL48" i="9"/>
  <c r="CH5" i="3"/>
  <c r="CH47" i="3"/>
  <c r="O41" i="2"/>
  <c r="M68" i="2"/>
  <c r="M81" i="2" s="1"/>
  <c r="CH48" i="3" s="1"/>
  <c r="O19" i="2"/>
  <c r="O42" i="2" l="1"/>
  <c r="CG48" i="3" s="1"/>
  <c r="O44" i="2"/>
  <c r="CN43" i="9"/>
  <c r="CJ43" i="9"/>
  <c r="CL43" i="9"/>
  <c r="CJ28" i="9"/>
  <c r="CL28" i="9"/>
  <c r="CN28" i="9"/>
  <c r="CJ7" i="9"/>
  <c r="CL7" i="9"/>
  <c r="CN7" i="9"/>
  <c r="CJ34" i="9"/>
  <c r="CL34" i="9"/>
  <c r="CN34" i="9"/>
  <c r="CL12" i="9"/>
  <c r="CJ12" i="9"/>
  <c r="CN12" i="9"/>
  <c r="CJ6" i="9"/>
  <c r="CL6" i="9"/>
  <c r="CN6" i="9"/>
  <c r="CL8" i="9"/>
  <c r="CJ8" i="9"/>
  <c r="CN8" i="9"/>
  <c r="CL35" i="9"/>
  <c r="CJ35" i="9"/>
  <c r="CN35" i="9"/>
  <c r="CJ44" i="9"/>
  <c r="CN44" i="9"/>
  <c r="CL44" i="9"/>
  <c r="CJ45" i="9"/>
  <c r="CN45" i="9"/>
  <c r="CL45" i="9"/>
  <c r="CK48" i="3"/>
  <c r="CI48" i="3"/>
  <c r="CM48" i="3"/>
  <c r="CN5" i="9"/>
  <c r="CL5" i="9"/>
  <c r="CJ5" i="9"/>
  <c r="CJ22" i="9"/>
  <c r="CL22" i="9"/>
  <c r="CN22" i="9"/>
  <c r="CL26" i="9"/>
  <c r="CJ26" i="9"/>
  <c r="CN26" i="9"/>
  <c r="CJ32" i="9"/>
  <c r="CL32" i="9"/>
  <c r="CN32" i="9"/>
  <c r="CL48" i="3"/>
  <c r="CJ48" i="3"/>
  <c r="CN48" i="3"/>
  <c r="CJ16" i="9"/>
  <c r="CL16" i="9"/>
  <c r="CN16" i="9"/>
  <c r="CL29" i="9"/>
  <c r="CJ29" i="9"/>
  <c r="CN29" i="9"/>
  <c r="CJ38" i="9"/>
  <c r="CN38" i="9"/>
  <c r="CL38" i="9"/>
  <c r="CJ23" i="9"/>
  <c r="CL23" i="9"/>
  <c r="CN23" i="9"/>
  <c r="CL15" i="9"/>
  <c r="CJ15" i="9"/>
  <c r="CN15" i="9"/>
  <c r="CJ40" i="9"/>
  <c r="CN40" i="9"/>
  <c r="CL40" i="9"/>
  <c r="CG48" i="9"/>
  <c r="CG37" i="3"/>
  <c r="CG5" i="3"/>
  <c r="CG35" i="9"/>
  <c r="CE35" i="7" s="1"/>
  <c r="CG47" i="9"/>
  <c r="CE47" i="7" s="1"/>
  <c r="CG46" i="3"/>
  <c r="CG42" i="3"/>
  <c r="CG38" i="3"/>
  <c r="CG34" i="3"/>
  <c r="CG30" i="3"/>
  <c r="CG26" i="3"/>
  <c r="CG22" i="3"/>
  <c r="CG18" i="3"/>
  <c r="CG14" i="3"/>
  <c r="CG10" i="3"/>
  <c r="CG6" i="3"/>
  <c r="CG28" i="9"/>
  <c r="CE28" i="7" s="1"/>
  <c r="CG8" i="9"/>
  <c r="CE8" i="7" s="1"/>
  <c r="CG33" i="3"/>
  <c r="CG30" i="9"/>
  <c r="CE30" i="7" s="1"/>
  <c r="CG16" i="9"/>
  <c r="CE16" i="7" s="1"/>
  <c r="CG4" i="3"/>
  <c r="CG33" i="9"/>
  <c r="CE33" i="7" s="1"/>
  <c r="CG19" i="9"/>
  <c r="CE19" i="7" s="1"/>
  <c r="CG44" i="3"/>
  <c r="CG46" i="9"/>
  <c r="CE46" i="7" s="1"/>
  <c r="CG39" i="9"/>
  <c r="CE39" i="7" s="1"/>
  <c r="CG29" i="9"/>
  <c r="CE29" i="7" s="1"/>
  <c r="CG22" i="9"/>
  <c r="CE22" i="7" s="1"/>
  <c r="CG15" i="9"/>
  <c r="CE15" i="7" s="1"/>
  <c r="CG5" i="9"/>
  <c r="CE5" i="7" s="1"/>
  <c r="CG45" i="3"/>
  <c r="CG36" i="3"/>
  <c r="CG32" i="3"/>
  <c r="CG28" i="3"/>
  <c r="CG24" i="3"/>
  <c r="CG20" i="3"/>
  <c r="CG16" i="3"/>
  <c r="CG12" i="3"/>
  <c r="CG8" i="3"/>
  <c r="CG42" i="9"/>
  <c r="CE42" i="7" s="1"/>
  <c r="CG34" i="9"/>
  <c r="CE34" i="7" s="1"/>
  <c r="CG27" i="9"/>
  <c r="CE27" i="7" s="1"/>
  <c r="CG20" i="9"/>
  <c r="CE20" i="7" s="1"/>
  <c r="CG10" i="9"/>
  <c r="CE10" i="7" s="1"/>
  <c r="CG26" i="9"/>
  <c r="CE26" i="7" s="1"/>
  <c r="CG11" i="9"/>
  <c r="CE11" i="7" s="1"/>
  <c r="CG21" i="9"/>
  <c r="CE21" i="7" s="1"/>
  <c r="CG43" i="9"/>
  <c r="CE43" i="7" s="1"/>
  <c r="CG47" i="3"/>
  <c r="CG43" i="3"/>
  <c r="CG39" i="3"/>
  <c r="CG35" i="3"/>
  <c r="CG31" i="3"/>
  <c r="CG27" i="3"/>
  <c r="CG23" i="3"/>
  <c r="CG19" i="3"/>
  <c r="CG15" i="3"/>
  <c r="CG11" i="3"/>
  <c r="CG7" i="3"/>
  <c r="CG44" i="9"/>
  <c r="CE44" i="7" s="1"/>
  <c r="CG36" i="9"/>
  <c r="CE36" i="7" s="1"/>
  <c r="CG23" i="9"/>
  <c r="CE23" i="7" s="1"/>
  <c r="CG17" i="9"/>
  <c r="CE17" i="7" s="1"/>
  <c r="CG9" i="9"/>
  <c r="CE9" i="7" s="1"/>
  <c r="CG40" i="9"/>
  <c r="CE40" i="7" s="1"/>
  <c r="CG32" i="9"/>
  <c r="CE32" i="7" s="1"/>
  <c r="CG24" i="9"/>
  <c r="CE24" i="7" s="1"/>
  <c r="CG13" i="9"/>
  <c r="CE13" i="7" s="1"/>
  <c r="CG7" i="9"/>
  <c r="CE7" i="7" s="1"/>
  <c r="CG38" i="9"/>
  <c r="CE38" i="7" s="1"/>
  <c r="CG25" i="9"/>
  <c r="CE25" i="7" s="1"/>
  <c r="CG14" i="9"/>
  <c r="CE14" i="7" s="1"/>
  <c r="CG41" i="3"/>
  <c r="CG29" i="3"/>
  <c r="CG25" i="3"/>
  <c r="CG21" i="3"/>
  <c r="CG17" i="3"/>
  <c r="CG13" i="3"/>
  <c r="CG9" i="3"/>
  <c r="CG45" i="9"/>
  <c r="CE45" i="7" s="1"/>
  <c r="CG37" i="9"/>
  <c r="CE37" i="7" s="1"/>
  <c r="CG18" i="9"/>
  <c r="CE18" i="7" s="1"/>
  <c r="CG41" i="9"/>
  <c r="CE41" i="7" s="1"/>
  <c r="CG31" i="9"/>
  <c r="CE31" i="7" s="1"/>
  <c r="CG12" i="9"/>
  <c r="CE12" i="7" s="1"/>
  <c r="CG40" i="3"/>
  <c r="CJ13" i="9"/>
  <c r="CL13" i="9"/>
  <c r="CN13" i="9"/>
  <c r="CJ42" i="9"/>
  <c r="CN42" i="9"/>
  <c r="CL42" i="9"/>
  <c r="CL18" i="9"/>
  <c r="CJ18" i="9"/>
  <c r="CN18" i="9"/>
  <c r="CN39" i="9"/>
  <c r="CJ39" i="9"/>
  <c r="CL39" i="9"/>
  <c r="CJ47" i="9"/>
  <c r="CN47" i="9"/>
  <c r="CL47" i="9"/>
  <c r="CL10" i="9"/>
  <c r="CJ10" i="9"/>
  <c r="CN10" i="9"/>
  <c r="CL9" i="9"/>
  <c r="CJ9" i="9"/>
  <c r="CN9" i="9"/>
  <c r="CJ4" i="9"/>
  <c r="CN4" i="9"/>
  <c r="CL4" i="9"/>
  <c r="CL17" i="9"/>
  <c r="CJ17" i="9"/>
  <c r="CN17" i="9"/>
  <c r="CJ11" i="9"/>
  <c r="CL11" i="9"/>
  <c r="CN11" i="9"/>
  <c r="CJ30" i="9"/>
  <c r="CL30" i="9"/>
  <c r="CN30" i="9"/>
  <c r="CJ46" i="9"/>
  <c r="CN46" i="9"/>
  <c r="CL46" i="9"/>
  <c r="CJ20" i="9"/>
  <c r="CL20" i="9"/>
  <c r="CN20" i="9"/>
  <c r="CL36" i="9"/>
  <c r="CJ36" i="9"/>
  <c r="CN36" i="9"/>
  <c r="CL19" i="9"/>
  <c r="CJ19" i="9"/>
  <c r="CN19" i="9"/>
  <c r="CJ41" i="9"/>
  <c r="CN41" i="9"/>
  <c r="CL41" i="9"/>
  <c r="CL31" i="9"/>
  <c r="CJ31" i="9"/>
  <c r="CN31" i="9"/>
  <c r="CJ14" i="9"/>
  <c r="CL14" i="9"/>
  <c r="CN14" i="9"/>
  <c r="CJ25" i="9"/>
  <c r="CL25" i="9"/>
  <c r="CN25" i="9"/>
  <c r="CL5" i="3"/>
  <c r="CN5" i="3"/>
  <c r="CJ5" i="3"/>
  <c r="CJ24" i="9"/>
  <c r="CL24" i="9"/>
  <c r="CN24" i="9"/>
  <c r="CL21" i="9"/>
  <c r="CJ21" i="9"/>
  <c r="CN21" i="9"/>
  <c r="CL37" i="9"/>
  <c r="CJ37" i="9"/>
  <c r="CN37" i="9"/>
  <c r="CL27" i="9"/>
  <c r="CJ27" i="9"/>
  <c r="CN27" i="9"/>
  <c r="CL33" i="9"/>
  <c r="CJ33" i="9"/>
  <c r="CN33" i="9"/>
  <c r="M80" i="2"/>
  <c r="CH4" i="3" s="1"/>
  <c r="CK5" i="7" l="1"/>
  <c r="CI5" i="7"/>
  <c r="CG5" i="7"/>
  <c r="CE48" i="7"/>
  <c r="CI48" i="9"/>
  <c r="CG41" i="7"/>
  <c r="CK41" i="7"/>
  <c r="CI41" i="7"/>
  <c r="CG24" i="7"/>
  <c r="CK24" i="7"/>
  <c r="CI24" i="7"/>
  <c r="CK20" i="7"/>
  <c r="CG20" i="7"/>
  <c r="CI20" i="7"/>
  <c r="CG35" i="7"/>
  <c r="CK35" i="7"/>
  <c r="CI35" i="7"/>
  <c r="CG27" i="7"/>
  <c r="CI27" i="7"/>
  <c r="CK27" i="7"/>
  <c r="CG39" i="7"/>
  <c r="CI39" i="7"/>
  <c r="CK39" i="7"/>
  <c r="CG18" i="7"/>
  <c r="CI18" i="7"/>
  <c r="CK18" i="7"/>
  <c r="CG34" i="7"/>
  <c r="CK34" i="7"/>
  <c r="CI34" i="7"/>
  <c r="CI8" i="7"/>
  <c r="CK8" i="7"/>
  <c r="CG8" i="7"/>
  <c r="CG29" i="7"/>
  <c r="CI29" i="7"/>
  <c r="CK29" i="7"/>
  <c r="CG30" i="7"/>
  <c r="CI30" i="7"/>
  <c r="CK30" i="7"/>
  <c r="CG32" i="7"/>
  <c r="CK32" i="7"/>
  <c r="CI32" i="7"/>
  <c r="CG37" i="7"/>
  <c r="CI37" i="7"/>
  <c r="CK37" i="7"/>
  <c r="CG40" i="7"/>
  <c r="CI40" i="7"/>
  <c r="CK40" i="7"/>
  <c r="CG46" i="7"/>
  <c r="CI46" i="7"/>
  <c r="CK46" i="7"/>
  <c r="CG45" i="7"/>
  <c r="CK45" i="7"/>
  <c r="CI45" i="7"/>
  <c r="CG14" i="7"/>
  <c r="CI14" i="7"/>
  <c r="CK14" i="7"/>
  <c r="CI9" i="7"/>
  <c r="CK9" i="7"/>
  <c r="CG9" i="7"/>
  <c r="CG43" i="7"/>
  <c r="CK43" i="7"/>
  <c r="CI43" i="7"/>
  <c r="CG42" i="7"/>
  <c r="CK42" i="7"/>
  <c r="CI42" i="7"/>
  <c r="CG28" i="7"/>
  <c r="CI28" i="7"/>
  <c r="CK28" i="7"/>
  <c r="CG48" i="7"/>
  <c r="CK48" i="7"/>
  <c r="CI48" i="7"/>
  <c r="CG19" i="7"/>
  <c r="CK19" i="7"/>
  <c r="CI19" i="7"/>
  <c r="CK12" i="7"/>
  <c r="CG12" i="7"/>
  <c r="CI12" i="7"/>
  <c r="CG38" i="7"/>
  <c r="CK38" i="7"/>
  <c r="CI38" i="7"/>
  <c r="CG23" i="7"/>
  <c r="CI23" i="7"/>
  <c r="CK23" i="7"/>
  <c r="CG11" i="7"/>
  <c r="CK11" i="7"/>
  <c r="CI11" i="7"/>
  <c r="CG33" i="7"/>
  <c r="CI33" i="7"/>
  <c r="CK33" i="7"/>
  <c r="CG17" i="7"/>
  <c r="CI17" i="7"/>
  <c r="CK17" i="7"/>
  <c r="CK21" i="7"/>
  <c r="CG21" i="7"/>
  <c r="CI21" i="7"/>
  <c r="CG31" i="7"/>
  <c r="CI31" i="7"/>
  <c r="CK31" i="7"/>
  <c r="CK7" i="7"/>
  <c r="CI7" i="7"/>
  <c r="CG7" i="7"/>
  <c r="CG36" i="7"/>
  <c r="CI36" i="7"/>
  <c r="CK36" i="7"/>
  <c r="CG26" i="7"/>
  <c r="CI26" i="7"/>
  <c r="CK26" i="7"/>
  <c r="CI15" i="7"/>
  <c r="CK15" i="7"/>
  <c r="CG15" i="7"/>
  <c r="CG25" i="7"/>
  <c r="CI25" i="7"/>
  <c r="CK25" i="7"/>
  <c r="CI13" i="7"/>
  <c r="CG13" i="7"/>
  <c r="CK13" i="7"/>
  <c r="CG44" i="7"/>
  <c r="CI44" i="7"/>
  <c r="CK44" i="7"/>
  <c r="CI10" i="7"/>
  <c r="CG10" i="7"/>
  <c r="CK10" i="7"/>
  <c r="CG22" i="7"/>
  <c r="CI22" i="7"/>
  <c r="CK22" i="7"/>
  <c r="CK16" i="7"/>
  <c r="CG16" i="7"/>
  <c r="CI16" i="7"/>
  <c r="CG47" i="7"/>
  <c r="CI47" i="7"/>
  <c r="CK47" i="7"/>
  <c r="CK31" i="9"/>
  <c r="CI31" i="9"/>
  <c r="CM31" i="9"/>
  <c r="CK21" i="3"/>
  <c r="CI21" i="3"/>
  <c r="CM21" i="3"/>
  <c r="CI13" i="9"/>
  <c r="CK13" i="9"/>
  <c r="CM13" i="9"/>
  <c r="CK44" i="9"/>
  <c r="CM44" i="9"/>
  <c r="CI44" i="9"/>
  <c r="CK35" i="3"/>
  <c r="CM35" i="3"/>
  <c r="CI35" i="3"/>
  <c r="CM10" i="9"/>
  <c r="CI10" i="9"/>
  <c r="CK10" i="9"/>
  <c r="CK20" i="3"/>
  <c r="CM20" i="3"/>
  <c r="CI20" i="3"/>
  <c r="CI22" i="9"/>
  <c r="CK22" i="9"/>
  <c r="CM22" i="9"/>
  <c r="CK4" i="3"/>
  <c r="CM4" i="3"/>
  <c r="CI4" i="3"/>
  <c r="CK14" i="3"/>
  <c r="CM14" i="3"/>
  <c r="CI14" i="3"/>
  <c r="CK46" i="3"/>
  <c r="CM46" i="3"/>
  <c r="CI46" i="3"/>
  <c r="CI41" i="9"/>
  <c r="CM41" i="9"/>
  <c r="CK41" i="9"/>
  <c r="CM4" i="9"/>
  <c r="CI4" i="9"/>
  <c r="CK4" i="9"/>
  <c r="CK25" i="3"/>
  <c r="CI25" i="3"/>
  <c r="CM25" i="3"/>
  <c r="CK24" i="9"/>
  <c r="CI24" i="9"/>
  <c r="CM24" i="9"/>
  <c r="CK7" i="3"/>
  <c r="CM7" i="3"/>
  <c r="CI7" i="3"/>
  <c r="CK39" i="3"/>
  <c r="CM39" i="3"/>
  <c r="CI39" i="3"/>
  <c r="CK20" i="9"/>
  <c r="CI20" i="9"/>
  <c r="CM20" i="9"/>
  <c r="CK24" i="3"/>
  <c r="CI24" i="3"/>
  <c r="CM24" i="3"/>
  <c r="CI29" i="9"/>
  <c r="CK29" i="9"/>
  <c r="CM29" i="9"/>
  <c r="CK16" i="9"/>
  <c r="CM16" i="9"/>
  <c r="CI16" i="9"/>
  <c r="CK18" i="3"/>
  <c r="CM18" i="3"/>
  <c r="CI18" i="3"/>
  <c r="CI47" i="9"/>
  <c r="CM47" i="9"/>
  <c r="CK47" i="9"/>
  <c r="CK22" i="3"/>
  <c r="CM22" i="3"/>
  <c r="CI22" i="3"/>
  <c r="CI35" i="9"/>
  <c r="CK35" i="9"/>
  <c r="CM35" i="9"/>
  <c r="CK37" i="9"/>
  <c r="CI37" i="9"/>
  <c r="CM37" i="9"/>
  <c r="CK41" i="3"/>
  <c r="CM41" i="3"/>
  <c r="CI41" i="3"/>
  <c r="CM40" i="9"/>
  <c r="CI40" i="9"/>
  <c r="CK40" i="9"/>
  <c r="CK15" i="3"/>
  <c r="CM15" i="3"/>
  <c r="CI15" i="3"/>
  <c r="CK47" i="3"/>
  <c r="CI47" i="3"/>
  <c r="CM47" i="3"/>
  <c r="CI34" i="9"/>
  <c r="CK34" i="9"/>
  <c r="CM34" i="9"/>
  <c r="CK32" i="3"/>
  <c r="CI32" i="3"/>
  <c r="CM32" i="3"/>
  <c r="CM46" i="9"/>
  <c r="CK46" i="9"/>
  <c r="CI46" i="9"/>
  <c r="CK33" i="3"/>
  <c r="CI33" i="3"/>
  <c r="CM33" i="3"/>
  <c r="CK26" i="3"/>
  <c r="CI26" i="3"/>
  <c r="CM26" i="3"/>
  <c r="CM5" i="3"/>
  <c r="CI5" i="3"/>
  <c r="CK5" i="3"/>
  <c r="CI18" i="9"/>
  <c r="CK18" i="9"/>
  <c r="CM18" i="9"/>
  <c r="CK29" i="3"/>
  <c r="CM29" i="3"/>
  <c r="CI29" i="3"/>
  <c r="CI32" i="9"/>
  <c r="CK32" i="9"/>
  <c r="CM32" i="9"/>
  <c r="CK11" i="3"/>
  <c r="CI11" i="3"/>
  <c r="CM11" i="3"/>
  <c r="CK43" i="3"/>
  <c r="CM43" i="3"/>
  <c r="CI43" i="3"/>
  <c r="CI27" i="9"/>
  <c r="CK27" i="9"/>
  <c r="CM27" i="9"/>
  <c r="CK28" i="3"/>
  <c r="CI28" i="3"/>
  <c r="CM28" i="3"/>
  <c r="CM39" i="9"/>
  <c r="CI39" i="9"/>
  <c r="CK39" i="9"/>
  <c r="CI30" i="9"/>
  <c r="CK30" i="9"/>
  <c r="CM30" i="9"/>
  <c r="CN4" i="3"/>
  <c r="CL4" i="3"/>
  <c r="CJ4" i="3"/>
  <c r="CM45" i="9"/>
  <c r="CI45" i="9"/>
  <c r="CK45" i="9"/>
  <c r="CI14" i="9"/>
  <c r="CK14" i="9"/>
  <c r="CM14" i="9"/>
  <c r="CI9" i="9"/>
  <c r="CK9" i="9"/>
  <c r="CM9" i="9"/>
  <c r="CK19" i="3"/>
  <c r="CM19" i="3"/>
  <c r="CI19" i="3"/>
  <c r="CI43" i="9"/>
  <c r="CM43" i="9"/>
  <c r="CK43" i="9"/>
  <c r="CI42" i="9"/>
  <c r="CM42" i="9"/>
  <c r="CK42" i="9"/>
  <c r="CK36" i="3"/>
  <c r="CI36" i="3"/>
  <c r="CM36" i="3"/>
  <c r="CI6" i="9"/>
  <c r="CK6" i="9"/>
  <c r="CM6" i="9"/>
  <c r="CK8" i="9"/>
  <c r="CI8" i="9"/>
  <c r="CM8" i="9"/>
  <c r="CK30" i="3"/>
  <c r="CI30" i="3"/>
  <c r="CM30" i="3"/>
  <c r="CK37" i="3"/>
  <c r="CI37" i="3"/>
  <c r="CM37" i="3"/>
  <c r="CK17" i="9"/>
  <c r="CI17" i="9"/>
  <c r="CM17" i="9"/>
  <c r="CK23" i="3"/>
  <c r="CI23" i="3"/>
  <c r="CM23" i="3"/>
  <c r="CK44" i="3"/>
  <c r="CI44" i="3"/>
  <c r="CM44" i="3"/>
  <c r="CK28" i="9"/>
  <c r="CI28" i="9"/>
  <c r="CM28" i="9"/>
  <c r="CK40" i="3"/>
  <c r="CI40" i="3"/>
  <c r="CM40" i="3"/>
  <c r="CK9" i="3"/>
  <c r="CM9" i="3"/>
  <c r="CI9" i="3"/>
  <c r="CK25" i="9"/>
  <c r="CI25" i="9"/>
  <c r="CM25" i="9"/>
  <c r="CI21" i="9"/>
  <c r="CK21" i="9"/>
  <c r="CM21" i="9"/>
  <c r="CK8" i="3"/>
  <c r="CM8" i="3"/>
  <c r="CI8" i="3"/>
  <c r="CK45" i="3"/>
  <c r="CM45" i="3"/>
  <c r="CI45" i="3"/>
  <c r="CK34" i="3"/>
  <c r="CM34" i="3"/>
  <c r="CI34" i="3"/>
  <c r="CM48" i="9"/>
  <c r="CK48" i="9"/>
  <c r="CI12" i="9"/>
  <c r="CK12" i="9"/>
  <c r="CM12" i="9"/>
  <c r="CK13" i="3"/>
  <c r="CM13" i="3"/>
  <c r="CI13" i="3"/>
  <c r="CI38" i="9"/>
  <c r="CM38" i="9"/>
  <c r="CK38" i="9"/>
  <c r="CI23" i="9"/>
  <c r="CK23" i="9"/>
  <c r="CM23" i="9"/>
  <c r="CK27" i="3"/>
  <c r="CM27" i="3"/>
  <c r="CI27" i="3"/>
  <c r="CK11" i="9"/>
  <c r="CI11" i="9"/>
  <c r="CM11" i="9"/>
  <c r="CK12" i="3"/>
  <c r="CM12" i="3"/>
  <c r="CI12" i="3"/>
  <c r="CK5" i="9"/>
  <c r="CI5" i="9"/>
  <c r="CM5" i="9"/>
  <c r="CK19" i="9"/>
  <c r="CI19" i="9"/>
  <c r="CM19" i="9"/>
  <c r="CM6" i="3"/>
  <c r="CI6" i="3"/>
  <c r="CK6" i="3"/>
  <c r="CK38" i="3"/>
  <c r="CI38" i="3"/>
  <c r="CM38" i="3"/>
  <c r="CK17" i="3"/>
  <c r="CI17" i="3"/>
  <c r="CM17" i="3"/>
  <c r="CI7" i="9"/>
  <c r="CK7" i="9"/>
  <c r="CM7" i="9"/>
  <c r="CI36" i="9"/>
  <c r="CK36" i="9"/>
  <c r="CM36" i="9"/>
  <c r="CK31" i="3"/>
  <c r="CM31" i="3"/>
  <c r="CI31" i="3"/>
  <c r="CI26" i="9"/>
  <c r="CK26" i="9"/>
  <c r="CM26" i="9"/>
  <c r="CK16" i="3"/>
  <c r="CM16" i="3"/>
  <c r="CI16" i="3"/>
  <c r="CK15" i="9"/>
  <c r="CI15" i="9"/>
  <c r="CM15" i="9"/>
  <c r="CK33" i="9"/>
  <c r="CI33" i="9"/>
  <c r="CM33" i="9"/>
  <c r="CK10" i="3"/>
  <c r="CI10" i="3"/>
  <c r="CM10" i="3"/>
  <c r="CK42" i="3"/>
  <c r="CM42" i="3"/>
  <c r="CI42" i="3"/>
  <c r="AF8" i="7" l="1"/>
  <c r="AI7" i="7"/>
  <c r="AF6" i="7"/>
  <c r="AF7" i="7"/>
  <c r="AL6" i="7"/>
  <c r="AL7" i="7"/>
  <c r="AI6" i="7"/>
  <c r="AL8" i="7"/>
  <c r="AI8" i="7"/>
  <c r="BX29" i="7"/>
  <c r="BX10" i="7"/>
  <c r="BX38" i="7"/>
  <c r="BU14" i="7"/>
  <c r="BU9" i="7"/>
  <c r="BU6" i="7"/>
  <c r="CB6" i="7" s="1"/>
  <c r="CJ6" i="7" s="1"/>
  <c r="BR19" i="7"/>
  <c r="BX7" i="7"/>
  <c r="BX28" i="7"/>
  <c r="BX14" i="7"/>
  <c r="BR6" i="7"/>
  <c r="BR10" i="7"/>
  <c r="BX35" i="7"/>
  <c r="BX15" i="7"/>
  <c r="BR13" i="7"/>
  <c r="BX42" i="7"/>
  <c r="BX39" i="7"/>
  <c r="BX43" i="7"/>
  <c r="BX32" i="7"/>
  <c r="BU11" i="7"/>
  <c r="BX18" i="7"/>
  <c r="BX8" i="7"/>
  <c r="BX34" i="7"/>
  <c r="BR7" i="7"/>
  <c r="BR12" i="7"/>
  <c r="BX9" i="7"/>
  <c r="BR16" i="7"/>
  <c r="BX44" i="7"/>
  <c r="BX41" i="7"/>
  <c r="BX12" i="7"/>
  <c r="BU7" i="7"/>
  <c r="BU19" i="7"/>
  <c r="BR9" i="7"/>
  <c r="BX30" i="7"/>
  <c r="BX16" i="7"/>
  <c r="BR14" i="7"/>
  <c r="BR8" i="7"/>
  <c r="BX26" i="7"/>
  <c r="BX36" i="7"/>
  <c r="BX19" i="7"/>
  <c r="BR15" i="7"/>
  <c r="BX6" i="7"/>
  <c r="BR18" i="7"/>
  <c r="BU8" i="7"/>
  <c r="BU17" i="7"/>
  <c r="BU10" i="7"/>
  <c r="BU18" i="7"/>
  <c r="BX11" i="7"/>
  <c r="BU16" i="7"/>
  <c r="BR17" i="7"/>
  <c r="BX25" i="7"/>
  <c r="BX13" i="7"/>
  <c r="BU15" i="7"/>
  <c r="BX40" i="7"/>
  <c r="BX33" i="7"/>
  <c r="BX24" i="7"/>
  <c r="BX17" i="7"/>
  <c r="BX37" i="7"/>
  <c r="BU12" i="7"/>
  <c r="BX27" i="7"/>
  <c r="BU13" i="7"/>
  <c r="BR11" i="7"/>
  <c r="BX31" i="7"/>
  <c r="CB7" i="7" l="1"/>
  <c r="CJ7" i="7" s="1"/>
  <c r="BZ7" i="7"/>
  <c r="CH7" i="7" s="1"/>
  <c r="BZ6" i="7"/>
  <c r="CH6" i="7" s="1"/>
  <c r="CD6" i="7"/>
  <c r="CL6" i="7" s="1"/>
  <c r="CB8" i="7"/>
  <c r="CJ8" i="7" s="1"/>
  <c r="CD7" i="7"/>
  <c r="CL7" i="7" s="1"/>
  <c r="CD8" i="7"/>
  <c r="CL8" i="7" s="1"/>
  <c r="BZ8" i="7"/>
  <c r="CH8" i="7" s="1"/>
  <c r="AF12" i="7"/>
  <c r="BZ12" i="7" s="1"/>
  <c r="CH12" i="7" s="1"/>
  <c r="AL30" i="7"/>
  <c r="CD30" i="7" s="1"/>
  <c r="CL30" i="7" s="1"/>
  <c r="AI44" i="7"/>
  <c r="AF33" i="7"/>
  <c r="AF10" i="7"/>
  <c r="BZ10" i="7" s="1"/>
  <c r="CH10" i="7" s="1"/>
  <c r="AF40" i="7"/>
  <c r="AI38" i="7"/>
  <c r="AL40" i="7"/>
  <c r="CD40" i="7" s="1"/>
  <c r="CL40" i="7" s="1"/>
  <c r="AI12" i="7"/>
  <c r="CB12" i="7" s="1"/>
  <c r="CJ12" i="7" s="1"/>
  <c r="AI43" i="7"/>
  <c r="AL37" i="7"/>
  <c r="CD37" i="7" s="1"/>
  <c r="CL37" i="7" s="1"/>
  <c r="AL44" i="7"/>
  <c r="CD44" i="7" s="1"/>
  <c r="CL44" i="7" s="1"/>
  <c r="AL16" i="7"/>
  <c r="CD16" i="7" s="1"/>
  <c r="CL16" i="7" s="1"/>
  <c r="AF46" i="7"/>
  <c r="AF44" i="7"/>
  <c r="AI22" i="7"/>
  <c r="AF35" i="7"/>
  <c r="AL26" i="7"/>
  <c r="CD26" i="7" s="1"/>
  <c r="CL26" i="7" s="1"/>
  <c r="AF23" i="7"/>
  <c r="AI46" i="7"/>
  <c r="AL18" i="7"/>
  <c r="CD18" i="7" s="1"/>
  <c r="CL18" i="7" s="1"/>
  <c r="AI9" i="7"/>
  <c r="CB9" i="7" s="1"/>
  <c r="CJ9" i="7" s="1"/>
  <c r="AI40" i="7"/>
  <c r="AI15" i="7"/>
  <c r="CB15" i="7" s="1"/>
  <c r="CJ15" i="7" s="1"/>
  <c r="AI17" i="7"/>
  <c r="CB17" i="7" s="1"/>
  <c r="CJ17" i="7" s="1"/>
  <c r="AF36" i="7"/>
  <c r="AF13" i="7"/>
  <c r="BZ13" i="7" s="1"/>
  <c r="CH13" i="7" s="1"/>
  <c r="AI41" i="7"/>
  <c r="AL29" i="7"/>
  <c r="CD29" i="7" s="1"/>
  <c r="CL29" i="7" s="1"/>
  <c r="AI36" i="7"/>
  <c r="AI25" i="7"/>
  <c r="AL38" i="7"/>
  <c r="CD38" i="7" s="1"/>
  <c r="CL38" i="7" s="1"/>
  <c r="AL11" i="7"/>
  <c r="CD11" i="7" s="1"/>
  <c r="CL11" i="7" s="1"/>
  <c r="AL39" i="7"/>
  <c r="CD39" i="7" s="1"/>
  <c r="CL39" i="7" s="1"/>
  <c r="AI34" i="7"/>
  <c r="AI27" i="7"/>
  <c r="AL33" i="7"/>
  <c r="CD33" i="7" s="1"/>
  <c r="CL33" i="7" s="1"/>
  <c r="AL41" i="7"/>
  <c r="CD41" i="7" s="1"/>
  <c r="CL41" i="7" s="1"/>
  <c r="AL46" i="7"/>
  <c r="AF39" i="7"/>
  <c r="AL14" i="7"/>
  <c r="CD14" i="7" s="1"/>
  <c r="CL14" i="7" s="1"/>
  <c r="AF26" i="7"/>
  <c r="AL13" i="7"/>
  <c r="CD13" i="7" s="1"/>
  <c r="CL13" i="7" s="1"/>
  <c r="AL36" i="7"/>
  <c r="CD36" i="7" s="1"/>
  <c r="CL36" i="7" s="1"/>
  <c r="AF18" i="7"/>
  <c r="BZ18" i="7" s="1"/>
  <c r="CH18" i="7" s="1"/>
  <c r="AI31" i="7"/>
  <c r="AF20" i="7"/>
  <c r="AF31" i="7"/>
  <c r="AF24" i="7"/>
  <c r="AI33" i="7"/>
  <c r="AL31" i="7"/>
  <c r="CD31" i="7" s="1"/>
  <c r="CL31" i="7" s="1"/>
  <c r="AI24" i="7"/>
  <c r="AL23" i="7"/>
  <c r="AL25" i="7"/>
  <c r="CD25" i="7" s="1"/>
  <c r="CL25" i="7" s="1"/>
  <c r="AL42" i="7"/>
  <c r="CD42" i="7" s="1"/>
  <c r="CL42" i="7" s="1"/>
  <c r="AI26" i="7"/>
  <c r="AF9" i="7"/>
  <c r="BZ9" i="7" s="1"/>
  <c r="CH9" i="7" s="1"/>
  <c r="AI14" i="7"/>
  <c r="CB14" i="7" s="1"/>
  <c r="CJ14" i="7" s="1"/>
  <c r="AI18" i="7"/>
  <c r="CB18" i="7" s="1"/>
  <c r="CJ18" i="7" s="1"/>
  <c r="AL9" i="7"/>
  <c r="CD9" i="7" s="1"/>
  <c r="CL9" i="7" s="1"/>
  <c r="AF27" i="7"/>
  <c r="AL34" i="7"/>
  <c r="CD34" i="7" s="1"/>
  <c r="CL34" i="7" s="1"/>
  <c r="AF30" i="7"/>
  <c r="AI11" i="7"/>
  <c r="CB11" i="7" s="1"/>
  <c r="CJ11" i="7" s="1"/>
  <c r="AL17" i="7"/>
  <c r="CD17" i="7" s="1"/>
  <c r="CL17" i="7" s="1"/>
  <c r="AL21" i="7"/>
  <c r="AF29" i="7"/>
  <c r="AF21" i="7"/>
  <c r="AF14" i="7"/>
  <c r="BZ14" i="7" s="1"/>
  <c r="CH14" i="7" s="1"/>
  <c r="AF42" i="7"/>
  <c r="AL27" i="7"/>
  <c r="CD27" i="7" s="1"/>
  <c r="CL27" i="7" s="1"/>
  <c r="AI21" i="7"/>
  <c r="AL43" i="7"/>
  <c r="CD43" i="7" s="1"/>
  <c r="CL43" i="7" s="1"/>
  <c r="AL19" i="7"/>
  <c r="CD19" i="7" s="1"/>
  <c r="CL19" i="7" s="1"/>
  <c r="AL45" i="7"/>
  <c r="AI13" i="7"/>
  <c r="CB13" i="7" s="1"/>
  <c r="CJ13" i="7" s="1"/>
  <c r="AF41" i="7"/>
  <c r="AL35" i="7"/>
  <c r="CD35" i="7" s="1"/>
  <c r="CL35" i="7" s="1"/>
  <c r="AI42" i="7"/>
  <c r="AI16" i="7"/>
  <c r="CB16" i="7" s="1"/>
  <c r="CJ16" i="7" s="1"/>
  <c r="AF16" i="7"/>
  <c r="BZ16" i="7" s="1"/>
  <c r="CH16" i="7" s="1"/>
  <c r="AF17" i="7"/>
  <c r="BZ17" i="7" s="1"/>
  <c r="CH17" i="7" s="1"/>
  <c r="AL12" i="7"/>
  <c r="CD12" i="7" s="1"/>
  <c r="CL12" i="7" s="1"/>
  <c r="AI30" i="7"/>
  <c r="AF34" i="7"/>
  <c r="AF15" i="7"/>
  <c r="BZ15" i="7" s="1"/>
  <c r="CH15" i="7" s="1"/>
  <c r="AF43" i="7"/>
  <c r="AL15" i="7"/>
  <c r="CD15" i="7" s="1"/>
  <c r="CL15" i="7" s="1"/>
  <c r="AI23" i="7"/>
  <c r="AF45" i="7"/>
  <c r="AL47" i="7"/>
  <c r="AI19" i="7"/>
  <c r="CB19" i="7"/>
  <c r="CJ19" i="7" s="1"/>
  <c r="AL20" i="7"/>
  <c r="AI45" i="7"/>
  <c r="AF25" i="7"/>
  <c r="AI47" i="7"/>
  <c r="AL22" i="7"/>
  <c r="AI20" i="7"/>
  <c r="AF37" i="7"/>
  <c r="BX47" i="7"/>
  <c r="BR47" i="7"/>
  <c r="BU47" i="7"/>
  <c r="AL28" i="7"/>
  <c r="CD28" i="7" s="1"/>
  <c r="CL28" i="7" s="1"/>
  <c r="AL24" i="7"/>
  <c r="CD24" i="7" s="1"/>
  <c r="CL24" i="7" s="1"/>
  <c r="BU38" i="7"/>
  <c r="BR37" i="7"/>
  <c r="BU39" i="7"/>
  <c r="BR39" i="7"/>
  <c r="BU37" i="7"/>
  <c r="BR38" i="7"/>
  <c r="AF38" i="7"/>
  <c r="BU21" i="7"/>
  <c r="BX21" i="7"/>
  <c r="BR21" i="7"/>
  <c r="BU20" i="7"/>
  <c r="BX20" i="7"/>
  <c r="BR20" i="7"/>
  <c r="BU36" i="7"/>
  <c r="BR34" i="7"/>
  <c r="BU34" i="7"/>
  <c r="BU35" i="7"/>
  <c r="BU33" i="7"/>
  <c r="BR33" i="7"/>
  <c r="BU32" i="7"/>
  <c r="BR32" i="7"/>
  <c r="BR36" i="7"/>
  <c r="BR35" i="7"/>
  <c r="AL32" i="7"/>
  <c r="CD32" i="7" s="1"/>
  <c r="CL32" i="7" s="1"/>
  <c r="AI28" i="7"/>
  <c r="AF19" i="7"/>
  <c r="BZ19" i="7" s="1"/>
  <c r="CH19" i="7" s="1"/>
  <c r="BU46" i="7"/>
  <c r="BR46" i="7"/>
  <c r="BX46" i="7"/>
  <c r="AF22" i="7"/>
  <c r="AI37" i="7"/>
  <c r="AF11" i="7"/>
  <c r="BZ11" i="7" s="1"/>
  <c r="CH11" i="7" s="1"/>
  <c r="AI35" i="7"/>
  <c r="BR26" i="7"/>
  <c r="BU22" i="7"/>
  <c r="BR25" i="7"/>
  <c r="BR22" i="7"/>
  <c r="BX23" i="7"/>
  <c r="BR24" i="7"/>
  <c r="BX22" i="7"/>
  <c r="BU26" i="7"/>
  <c r="BR23" i="7"/>
  <c r="BU23" i="7"/>
  <c r="BU24" i="7"/>
  <c r="BU25" i="7"/>
  <c r="AL10" i="7"/>
  <c r="CD10" i="7" s="1"/>
  <c r="CL10" i="7" s="1"/>
  <c r="BU30" i="7"/>
  <c r="BU31" i="7"/>
  <c r="BR29" i="7"/>
  <c r="BU29" i="7"/>
  <c r="BU27" i="7"/>
  <c r="BR31" i="7"/>
  <c r="BR27" i="7"/>
  <c r="BR30" i="7"/>
  <c r="BR28" i="7"/>
  <c r="BU28" i="7"/>
  <c r="AF28" i="7"/>
  <c r="AI39" i="7"/>
  <c r="AI10" i="7"/>
  <c r="CB10" i="7" s="1"/>
  <c r="CJ10" i="7" s="1"/>
  <c r="AI32" i="7"/>
  <c r="BX45" i="7"/>
  <c r="BR45" i="7"/>
  <c r="BU45" i="7"/>
  <c r="AF47" i="7"/>
  <c r="AI29" i="7"/>
  <c r="BU43" i="7"/>
  <c r="BR41" i="7"/>
  <c r="BR43" i="7"/>
  <c r="BU41" i="7"/>
  <c r="BR42" i="7"/>
  <c r="BR40" i="7"/>
  <c r="BU42" i="7"/>
  <c r="BU40" i="7"/>
  <c r="BU44" i="7"/>
  <c r="BR44" i="7"/>
  <c r="AF32" i="7"/>
  <c r="BZ22" i="7" l="1"/>
  <c r="CH22" i="7" s="1"/>
  <c r="BZ28" i="7"/>
  <c r="CH28" i="7" s="1"/>
  <c r="BZ38" i="7"/>
  <c r="CH38" i="7" s="1"/>
  <c r="BZ42" i="7"/>
  <c r="CH42" i="7" s="1"/>
  <c r="BZ45" i="7"/>
  <c r="CH45" i="7" s="1"/>
  <c r="CB37" i="7"/>
  <c r="CJ37" i="7" s="1"/>
  <c r="BZ34" i="7"/>
  <c r="CH34" i="7" s="1"/>
  <c r="CB45" i="7"/>
  <c r="CJ45" i="7" s="1"/>
  <c r="BZ43" i="7"/>
  <c r="CH43" i="7" s="1"/>
  <c r="CB28" i="7"/>
  <c r="CJ28" i="7" s="1"/>
  <c r="CB27" i="7"/>
  <c r="CJ27" i="7" s="1"/>
  <c r="CD22" i="7"/>
  <c r="CL22" i="7" s="1"/>
  <c r="BZ39" i="7"/>
  <c r="CH39" i="7" s="1"/>
  <c r="BZ21" i="7"/>
  <c r="CH21" i="7" s="1"/>
  <c r="CB20" i="7"/>
  <c r="CJ20" i="7" s="1"/>
  <c r="CD23" i="7"/>
  <c r="CL23" i="7" s="1"/>
  <c r="CB32" i="7"/>
  <c r="CJ32" i="7" s="1"/>
  <c r="CD20" i="7"/>
  <c r="CL20" i="7" s="1"/>
  <c r="BZ25" i="7"/>
  <c r="CH25" i="7" s="1"/>
  <c r="CB40" i="7"/>
  <c r="CJ40" i="7" s="1"/>
  <c r="CB43" i="7"/>
  <c r="CJ43" i="7" s="1"/>
  <c r="BZ27" i="7"/>
  <c r="CH27" i="7" s="1"/>
  <c r="BZ26" i="7"/>
  <c r="CH26" i="7" s="1"/>
  <c r="CB41" i="7"/>
  <c r="CJ41" i="7" s="1"/>
  <c r="BZ36" i="7"/>
  <c r="CH36" i="7" s="1"/>
  <c r="CB42" i="7"/>
  <c r="CJ42" i="7" s="1"/>
  <c r="CB46" i="7"/>
  <c r="CJ46" i="7" s="1"/>
  <c r="BZ40" i="7"/>
  <c r="CH40" i="7" s="1"/>
  <c r="CD21" i="7"/>
  <c r="CL21" i="7" s="1"/>
  <c r="BZ47" i="7"/>
  <c r="CH47" i="7" s="1"/>
  <c r="BZ33" i="7"/>
  <c r="CH33" i="7" s="1"/>
  <c r="CB36" i="7"/>
  <c r="CJ36" i="7" s="1"/>
  <c r="BZ32" i="7"/>
  <c r="CH32" i="7" s="1"/>
  <c r="BZ37" i="7"/>
  <c r="CH37" i="7" s="1"/>
  <c r="BZ30" i="7"/>
  <c r="CH30" i="7" s="1"/>
  <c r="CB33" i="7"/>
  <c r="CJ33" i="7" s="1"/>
  <c r="CB22" i="7"/>
  <c r="CJ22" i="7" s="1"/>
  <c r="CD45" i="7"/>
  <c r="CL45" i="7" s="1"/>
  <c r="BZ44" i="7"/>
  <c r="CH44" i="7" s="1"/>
  <c r="CB29" i="7"/>
  <c r="CJ29" i="7" s="1"/>
  <c r="CB35" i="7"/>
  <c r="CJ35" i="7" s="1"/>
  <c r="CB24" i="7"/>
  <c r="CJ24" i="7" s="1"/>
  <c r="CB25" i="7"/>
  <c r="CJ25" i="7" s="1"/>
  <c r="BZ35" i="7"/>
  <c r="CH35" i="7" s="1"/>
  <c r="CB38" i="7"/>
  <c r="CJ38" i="7" s="1"/>
  <c r="CD46" i="7"/>
  <c r="CL46" i="7" s="1"/>
  <c r="BZ46" i="7"/>
  <c r="CH46" i="7" s="1"/>
  <c r="BZ24" i="7"/>
  <c r="CH24" i="7" s="1"/>
  <c r="CB34" i="7"/>
  <c r="CJ34" i="7" s="1"/>
  <c r="BZ29" i="7"/>
  <c r="CH29" i="7" s="1"/>
  <c r="BZ41" i="7"/>
  <c r="CH41" i="7" s="1"/>
  <c r="CB21" i="7"/>
  <c r="CJ21" i="7" s="1"/>
  <c r="BZ31" i="7"/>
  <c r="CH31" i="7" s="1"/>
  <c r="BZ23" i="7"/>
  <c r="CH23" i="7" s="1"/>
  <c r="CB47" i="7"/>
  <c r="CJ47" i="7" s="1"/>
  <c r="CD47" i="7"/>
  <c r="CL47" i="7" s="1"/>
  <c r="CB23" i="7"/>
  <c r="CJ23" i="7" s="1"/>
  <c r="BZ20" i="7"/>
  <c r="CH20" i="7" s="1"/>
  <c r="CB26" i="7"/>
  <c r="CJ26" i="7" s="1"/>
  <c r="CB39" i="7"/>
  <c r="CJ39" i="7" s="1"/>
  <c r="CB30" i="7"/>
  <c r="CJ30" i="7" s="1"/>
  <c r="CB31" i="7"/>
  <c r="CJ31" i="7" s="1"/>
  <c r="CB44" i="7"/>
  <c r="CJ44" i="7" s="1"/>
  <c r="AJ11" i="3"/>
  <c r="AM10" i="3"/>
  <c r="AM8" i="3"/>
  <c r="AJ8" i="3"/>
  <c r="AJ6" i="3"/>
  <c r="AM7" i="3"/>
  <c r="AJ7" i="3"/>
  <c r="AM6" i="3"/>
  <c r="BZ44" i="3"/>
  <c r="BZ42" i="3"/>
  <c r="BZ43" i="3"/>
  <c r="BZ41" i="3"/>
  <c r="BZ40" i="3"/>
  <c r="BZ39" i="3"/>
  <c r="BZ38" i="3"/>
  <c r="AG8" i="3"/>
  <c r="AG7" i="3"/>
  <c r="AG6" i="3"/>
  <c r="BW19" i="3"/>
  <c r="BZ26" i="3"/>
  <c r="BZ10" i="3"/>
  <c r="BT12" i="3"/>
  <c r="BZ8" i="3"/>
  <c r="BZ37" i="3"/>
  <c r="BW17" i="3"/>
  <c r="BZ30" i="3"/>
  <c r="BT18" i="3"/>
  <c r="BZ17" i="3"/>
  <c r="BW13" i="3"/>
  <c r="BT8" i="3"/>
  <c r="BW16" i="3"/>
  <c r="BZ11" i="3"/>
  <c r="BZ14" i="3"/>
  <c r="BZ32" i="3"/>
  <c r="BZ36" i="3"/>
  <c r="BT11" i="3"/>
  <c r="BZ12" i="3"/>
  <c r="BW12" i="3"/>
  <c r="BZ35" i="3"/>
  <c r="BZ34" i="3"/>
  <c r="BZ7" i="3"/>
  <c r="BT15" i="3"/>
  <c r="BW7" i="3"/>
  <c r="BT10" i="3"/>
  <c r="BW8" i="3"/>
  <c r="BZ13" i="3"/>
  <c r="BW18" i="3"/>
  <c r="BZ9" i="3"/>
  <c r="BT19" i="3"/>
  <c r="BT16" i="3"/>
  <c r="BT9" i="3"/>
  <c r="BT17" i="3"/>
  <c r="BT14" i="3"/>
  <c r="BZ25" i="3"/>
  <c r="BT13" i="3"/>
  <c r="BW6" i="3"/>
  <c r="BZ31" i="3"/>
  <c r="BZ27" i="3"/>
  <c r="BZ29" i="3"/>
  <c r="BZ18" i="3"/>
  <c r="BZ6" i="3"/>
  <c r="BW14" i="3"/>
  <c r="BT7" i="3"/>
  <c r="BZ24" i="3"/>
  <c r="BW11" i="3"/>
  <c r="BW10" i="3"/>
  <c r="BZ28" i="3"/>
  <c r="BZ16" i="3"/>
  <c r="BW9" i="3"/>
  <c r="BT6" i="3"/>
  <c r="BZ15" i="3"/>
  <c r="BZ33" i="3"/>
  <c r="BW15" i="3"/>
  <c r="BZ19" i="3"/>
  <c r="AG11" i="3"/>
  <c r="CB11" i="3" s="1"/>
  <c r="AG10" i="3"/>
  <c r="CB8" i="3" l="1"/>
  <c r="CF10" i="3"/>
  <c r="CD7" i="3"/>
  <c r="CF8" i="3"/>
  <c r="CD11" i="3"/>
  <c r="CF7" i="3"/>
  <c r="CB7" i="3"/>
  <c r="CB10" i="3"/>
  <c r="CD6" i="3"/>
  <c r="CB6" i="3"/>
  <c r="CF6" i="3"/>
  <c r="AJ9" i="3"/>
  <c r="CD9" i="3" s="1"/>
  <c r="AG9" i="3"/>
  <c r="CB9" i="3" s="1"/>
  <c r="AJ10" i="3"/>
  <c r="CD10" i="3" s="1"/>
  <c r="AM11" i="3"/>
  <c r="CF11" i="3" s="1"/>
  <c r="AM9" i="3"/>
  <c r="CF9" i="3" s="1"/>
  <c r="CD8" i="3"/>
  <c r="CH8" i="3" l="1"/>
  <c r="CH6" i="3"/>
  <c r="CH7" i="3"/>
  <c r="AJ14" i="3"/>
  <c r="CD14" i="3" s="1"/>
  <c r="AG14" i="3"/>
  <c r="CB14" i="3" s="1"/>
  <c r="AM15" i="3"/>
  <c r="CF15" i="3" s="1"/>
  <c r="AM13" i="3"/>
  <c r="CF13" i="3" s="1"/>
  <c r="AJ12" i="3"/>
  <c r="CD12" i="3" s="1"/>
  <c r="AG15" i="3"/>
  <c r="CB15" i="3" s="1"/>
  <c r="AJ16" i="3"/>
  <c r="CD16" i="3" s="1"/>
  <c r="AG13" i="3"/>
  <c r="CB13" i="3" s="1"/>
  <c r="AM16" i="3"/>
  <c r="CF16" i="3" s="1"/>
  <c r="AJ15" i="3"/>
  <c r="CD15" i="3" s="1"/>
  <c r="AJ13" i="3"/>
  <c r="CD13" i="3" s="1"/>
  <c r="AM12" i="3"/>
  <c r="CF12" i="3" s="1"/>
  <c r="AG12" i="3"/>
  <c r="CB12" i="3" s="1"/>
  <c r="AG16" i="3"/>
  <c r="CB16" i="3" s="1"/>
  <c r="AM14" i="3"/>
  <c r="CF14" i="3" s="1"/>
  <c r="AM21" i="3" l="1"/>
  <c r="AJ20" i="3"/>
  <c r="AJ18" i="3"/>
  <c r="CD18" i="3" s="1"/>
  <c r="AG21" i="3"/>
  <c r="AG17" i="3"/>
  <c r="CB17" i="3" s="1"/>
  <c r="BW21" i="3"/>
  <c r="BZ20" i="3"/>
  <c r="AM19" i="3"/>
  <c r="CF19" i="3" s="1"/>
  <c r="AG20" i="3"/>
  <c r="AJ21" i="3"/>
  <c r="BT20" i="3"/>
  <c r="AJ17" i="3"/>
  <c r="CD17" i="3" s="1"/>
  <c r="BW20" i="3"/>
  <c r="AJ19" i="3"/>
  <c r="CD19" i="3" s="1"/>
  <c r="AM20" i="3"/>
  <c r="BZ21" i="3"/>
  <c r="AG19" i="3"/>
  <c r="CB19" i="3" s="1"/>
  <c r="AM18" i="3"/>
  <c r="CF18" i="3" s="1"/>
  <c r="AG18" i="3"/>
  <c r="CB18" i="3" s="1"/>
  <c r="AM17" i="3"/>
  <c r="CF17" i="3" s="1"/>
  <c r="BT21" i="3"/>
  <c r="CH11" i="3"/>
  <c r="CH9" i="3"/>
  <c r="CH10" i="3"/>
  <c r="CJ7" i="3"/>
  <c r="CL7" i="3"/>
  <c r="CN7" i="3"/>
  <c r="CL6" i="3"/>
  <c r="CJ6" i="3"/>
  <c r="CN6" i="3"/>
  <c r="CJ8" i="3"/>
  <c r="CN8" i="3"/>
  <c r="CL8" i="3"/>
  <c r="CN11" i="3" l="1"/>
  <c r="CJ11" i="3"/>
  <c r="CL11" i="3"/>
  <c r="CF20" i="3"/>
  <c r="BT23" i="3"/>
  <c r="AJ22" i="3"/>
  <c r="CD22" i="3" s="1"/>
  <c r="AG25" i="3"/>
  <c r="BT26" i="3"/>
  <c r="AJ26" i="3"/>
  <c r="AM23" i="3"/>
  <c r="AG26" i="3"/>
  <c r="AG22" i="3"/>
  <c r="CB22" i="3" s="1"/>
  <c r="BT24" i="3"/>
  <c r="AJ24" i="3"/>
  <c r="CD24" i="3" s="1"/>
  <c r="BW23" i="3"/>
  <c r="BZ22" i="3"/>
  <c r="AM25" i="3"/>
  <c r="CF25" i="3" s="1"/>
  <c r="BW24" i="3"/>
  <c r="AM26" i="3"/>
  <c r="CF26" i="3" s="1"/>
  <c r="AM24" i="3"/>
  <c r="CF24" i="3" s="1"/>
  <c r="AM22" i="3"/>
  <c r="CF22" i="3" s="1"/>
  <c r="BW26" i="3"/>
  <c r="BW25" i="3"/>
  <c r="AG24" i="3"/>
  <c r="BT22" i="3"/>
  <c r="BW22" i="3"/>
  <c r="AJ25" i="3"/>
  <c r="BZ23" i="3"/>
  <c r="AJ23" i="3"/>
  <c r="AG23" i="3"/>
  <c r="BT25" i="3"/>
  <c r="CD21" i="3"/>
  <c r="CN10" i="3"/>
  <c r="CL10" i="3"/>
  <c r="CJ10" i="3"/>
  <c r="CB20" i="3"/>
  <c r="CD20" i="3"/>
  <c r="CH16" i="3"/>
  <c r="CH12" i="3"/>
  <c r="CH15" i="3"/>
  <c r="CH14" i="3"/>
  <c r="CH13" i="3"/>
  <c r="CB21" i="3"/>
  <c r="CJ9" i="3"/>
  <c r="CL9" i="3"/>
  <c r="CN9" i="3"/>
  <c r="CF21" i="3"/>
  <c r="CB25" i="3" l="1"/>
  <c r="CD23" i="3"/>
  <c r="CD25" i="3"/>
  <c r="CB26" i="3"/>
  <c r="CJ16" i="3"/>
  <c r="CL16" i="3"/>
  <c r="CN16" i="3"/>
  <c r="CB23" i="3"/>
  <c r="BT31" i="3"/>
  <c r="BT27" i="3"/>
  <c r="AM29" i="3"/>
  <c r="CF29" i="3" s="1"/>
  <c r="AJ30" i="3"/>
  <c r="AJ28" i="3"/>
  <c r="AG30" i="3"/>
  <c r="BW30" i="3"/>
  <c r="BT28" i="3"/>
  <c r="AM27" i="3"/>
  <c r="CF27" i="3" s="1"/>
  <c r="AG29" i="3"/>
  <c r="BT30" i="3"/>
  <c r="AM31" i="3"/>
  <c r="CF31" i="3" s="1"/>
  <c r="AM30" i="3"/>
  <c r="CF30" i="3" s="1"/>
  <c r="AM28" i="3"/>
  <c r="CF28" i="3" s="1"/>
  <c r="AG28" i="3"/>
  <c r="CB28" i="3" s="1"/>
  <c r="AJ31" i="3"/>
  <c r="BW31" i="3"/>
  <c r="AG27" i="3"/>
  <c r="CB27" i="3" s="1"/>
  <c r="AJ29" i="3"/>
  <c r="BW27" i="3"/>
  <c r="BT29" i="3"/>
  <c r="AG31" i="3"/>
  <c r="BW28" i="3"/>
  <c r="AJ27" i="3"/>
  <c r="BW29" i="3"/>
  <c r="CF23" i="3"/>
  <c r="CB24" i="3"/>
  <c r="CD26" i="3"/>
  <c r="CN13" i="3"/>
  <c r="CL13" i="3"/>
  <c r="CJ13" i="3"/>
  <c r="CJ14" i="3"/>
  <c r="CN14" i="3"/>
  <c r="CL14" i="3"/>
  <c r="CN15" i="3"/>
  <c r="CJ15" i="3"/>
  <c r="CL15" i="3"/>
  <c r="CN12" i="3"/>
  <c r="CJ12" i="3"/>
  <c r="CL12" i="3"/>
  <c r="CH20" i="3"/>
  <c r="CH19" i="3"/>
  <c r="CH17" i="3"/>
  <c r="CH21" i="3"/>
  <c r="CH18" i="3"/>
  <c r="CD27" i="3" l="1"/>
  <c r="CB29" i="3"/>
  <c r="CD30" i="3"/>
  <c r="BT32" i="3"/>
  <c r="AG36" i="3"/>
  <c r="AG32" i="3"/>
  <c r="CB32" i="3" s="1"/>
  <c r="AM35" i="3"/>
  <c r="CF35" i="3" s="1"/>
  <c r="AJ36" i="3"/>
  <c r="CD36" i="3" s="1"/>
  <c r="AJ34" i="3"/>
  <c r="AJ32" i="3"/>
  <c r="BW36" i="3"/>
  <c r="AM33" i="3"/>
  <c r="CF33" i="3" s="1"/>
  <c r="BW34" i="3"/>
  <c r="BW35" i="3"/>
  <c r="AM36" i="3"/>
  <c r="CF36" i="3" s="1"/>
  <c r="AM34" i="3"/>
  <c r="CF34" i="3" s="1"/>
  <c r="AM32" i="3"/>
  <c r="CF32" i="3" s="1"/>
  <c r="BT36" i="3"/>
  <c r="BT33" i="3"/>
  <c r="AG34" i="3"/>
  <c r="BW32" i="3"/>
  <c r="AG35" i="3"/>
  <c r="BW33" i="3"/>
  <c r="BT34" i="3"/>
  <c r="AJ35" i="3"/>
  <c r="BT35" i="3"/>
  <c r="AJ33" i="3"/>
  <c r="AG33" i="3"/>
  <c r="CB33" i="3" s="1"/>
  <c r="CD31" i="3"/>
  <c r="CN18" i="3"/>
  <c r="CL18" i="3"/>
  <c r="CJ18" i="3"/>
  <c r="CN19" i="3"/>
  <c r="CJ19" i="3"/>
  <c r="CL19" i="3"/>
  <c r="CN20" i="3"/>
  <c r="CJ20" i="3"/>
  <c r="CL20" i="3"/>
  <c r="CB31" i="3"/>
  <c r="CJ21" i="3"/>
  <c r="CN21" i="3"/>
  <c r="CL21" i="3"/>
  <c r="CB30" i="3"/>
  <c r="CN17" i="3"/>
  <c r="CL17" i="3"/>
  <c r="CJ17" i="3"/>
  <c r="CD29" i="3"/>
  <c r="CH22" i="3"/>
  <c r="CH24" i="3"/>
  <c r="CH26" i="3"/>
  <c r="CH23" i="3"/>
  <c r="CH25" i="3"/>
  <c r="CD28" i="3"/>
  <c r="CB35" i="3" l="1"/>
  <c r="CD33" i="3"/>
  <c r="CD35" i="3"/>
  <c r="CD32" i="3"/>
  <c r="CN24" i="3"/>
  <c r="CJ24" i="3"/>
  <c r="CL24" i="3"/>
  <c r="CL22" i="3"/>
  <c r="CN22" i="3"/>
  <c r="CJ22" i="3"/>
  <c r="CD34" i="3"/>
  <c r="AG38" i="3"/>
  <c r="BT38" i="3"/>
  <c r="AG37" i="3"/>
  <c r="AM38" i="3"/>
  <c r="CF38" i="3" s="1"/>
  <c r="AM37" i="3"/>
  <c r="CF37" i="3" s="1"/>
  <c r="BT37" i="3"/>
  <c r="AJ37" i="3"/>
  <c r="BT39" i="3"/>
  <c r="BW38" i="3"/>
  <c r="AJ38" i="3"/>
  <c r="AM39" i="3"/>
  <c r="CF39" i="3" s="1"/>
  <c r="AJ39" i="3"/>
  <c r="BW39" i="3"/>
  <c r="AG39" i="3"/>
  <c r="BW37" i="3"/>
  <c r="CN25" i="3"/>
  <c r="CJ25" i="3"/>
  <c r="CL25" i="3"/>
  <c r="CL23" i="3"/>
  <c r="CN23" i="3"/>
  <c r="CJ23" i="3"/>
  <c r="CB34" i="3"/>
  <c r="CB36" i="3"/>
  <c r="CH27" i="3"/>
  <c r="CH30" i="3"/>
  <c r="CH28" i="3"/>
  <c r="CH31" i="3"/>
  <c r="CH29" i="3"/>
  <c r="CJ26" i="3"/>
  <c r="CL26" i="3"/>
  <c r="CN26" i="3"/>
  <c r="CB38" i="3" l="1"/>
  <c r="CB39" i="3"/>
  <c r="CD37" i="3"/>
  <c r="CH35" i="3"/>
  <c r="CH33" i="3"/>
  <c r="CH32" i="3"/>
  <c r="CH34" i="3"/>
  <c r="CH36" i="3"/>
  <c r="CL29" i="3"/>
  <c r="CN29" i="3"/>
  <c r="CJ29" i="3"/>
  <c r="CJ31" i="3"/>
  <c r="CN31" i="3"/>
  <c r="CL31" i="3"/>
  <c r="BW43" i="3"/>
  <c r="AG40" i="3"/>
  <c r="CB40" i="3" s="1"/>
  <c r="AM41" i="3"/>
  <c r="CF41" i="3" s="1"/>
  <c r="AJ44" i="3"/>
  <c r="BT40" i="3"/>
  <c r="BW44" i="3"/>
  <c r="AJ42" i="3"/>
  <c r="AG44" i="3"/>
  <c r="AM43" i="3"/>
  <c r="CF43" i="3" s="1"/>
  <c r="BT44" i="3"/>
  <c r="AJ43" i="3"/>
  <c r="AM44" i="3"/>
  <c r="CF44" i="3" s="1"/>
  <c r="AG41" i="3"/>
  <c r="AG42" i="3"/>
  <c r="BW42" i="3"/>
  <c r="AJ40" i="3"/>
  <c r="CD40" i="3" s="1"/>
  <c r="AM42" i="3"/>
  <c r="CF42" i="3" s="1"/>
  <c r="BT41" i="3"/>
  <c r="AG43" i="3"/>
  <c r="BW40" i="3"/>
  <c r="BT43" i="3"/>
  <c r="BT42" i="3"/>
  <c r="AJ41" i="3"/>
  <c r="BW41" i="3"/>
  <c r="AM40" i="3"/>
  <c r="CF40" i="3" s="1"/>
  <c r="CJ28" i="3"/>
  <c r="CN28" i="3"/>
  <c r="CL28" i="3"/>
  <c r="CD39" i="3"/>
  <c r="CL30" i="3"/>
  <c r="CN30" i="3"/>
  <c r="CJ30" i="3"/>
  <c r="CB37" i="3"/>
  <c r="CL27" i="3"/>
  <c r="CN27" i="3"/>
  <c r="CJ27" i="3"/>
  <c r="CD38" i="3"/>
  <c r="CB43" i="3" l="1"/>
  <c r="CD44" i="3"/>
  <c r="CD43" i="3"/>
  <c r="CJ36" i="3"/>
  <c r="CL36" i="3"/>
  <c r="CN36" i="3"/>
  <c r="CL34" i="3"/>
  <c r="CN34" i="3"/>
  <c r="CJ34" i="3"/>
  <c r="CB44" i="3"/>
  <c r="CJ32" i="3"/>
  <c r="CN32" i="3"/>
  <c r="CL32" i="3"/>
  <c r="CB42" i="3"/>
  <c r="CD42" i="3"/>
  <c r="CJ33" i="3"/>
  <c r="CL33" i="3"/>
  <c r="CN33" i="3"/>
  <c r="CH39" i="3"/>
  <c r="CH37" i="3"/>
  <c r="CH38" i="3"/>
  <c r="CD41" i="3"/>
  <c r="CB41" i="3"/>
  <c r="CJ35" i="3"/>
  <c r="CN35" i="3"/>
  <c r="CL35" i="3"/>
  <c r="BT45" i="3"/>
  <c r="AG45" i="3"/>
  <c r="CB45" i="3" s="1"/>
  <c r="AM45" i="3"/>
  <c r="BZ45" i="3"/>
  <c r="BW45" i="3"/>
  <c r="AJ45" i="3"/>
  <c r="CD45" i="3" l="1"/>
  <c r="CL38" i="3"/>
  <c r="CN38" i="3"/>
  <c r="CJ38" i="3"/>
  <c r="CN37" i="3"/>
  <c r="CJ37" i="3"/>
  <c r="CL37" i="3"/>
  <c r="CF45" i="3"/>
  <c r="CH43" i="3"/>
  <c r="CH44" i="3"/>
  <c r="CH40" i="3"/>
  <c r="CH42" i="3"/>
  <c r="CH41" i="3"/>
  <c r="AM46" i="3"/>
  <c r="BZ46" i="3"/>
  <c r="BW46" i="3"/>
  <c r="CH45" i="3"/>
  <c r="AJ46" i="3"/>
  <c r="AG46" i="3"/>
  <c r="BT46" i="3"/>
  <c r="CJ39" i="3"/>
  <c r="CN39" i="3"/>
  <c r="CL39" i="3"/>
  <c r="CF46" i="3" l="1"/>
  <c r="CJ41" i="3"/>
  <c r="CN41" i="3"/>
  <c r="CL41" i="3"/>
  <c r="CH46" i="3"/>
  <c r="BZ47" i="3"/>
  <c r="BT47" i="3"/>
  <c r="AJ47" i="3"/>
  <c r="AG47" i="3"/>
  <c r="BW47" i="3"/>
  <c r="AM47" i="3"/>
  <c r="CN42" i="3"/>
  <c r="CL42" i="3"/>
  <c r="CJ42" i="3"/>
  <c r="CB46" i="3"/>
  <c r="CL40" i="3"/>
  <c r="CN40" i="3"/>
  <c r="CJ40" i="3"/>
  <c r="CD46" i="3"/>
  <c r="CJ44" i="3"/>
  <c r="CL44" i="3"/>
  <c r="CN44" i="3"/>
  <c r="CN45" i="3"/>
  <c r="CL45" i="3"/>
  <c r="CJ45" i="3"/>
  <c r="CJ43" i="3"/>
  <c r="CL43" i="3"/>
  <c r="CN43" i="3"/>
  <c r="CD47" i="3" l="1"/>
  <c r="CL47" i="3" s="1"/>
  <c r="CJ46" i="3"/>
  <c r="CL46" i="3"/>
  <c r="CN46" i="3"/>
  <c r="CF47" i="3"/>
  <c r="CN47" i="3" s="1"/>
  <c r="CB47" i="3"/>
  <c r="CJ4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tc={7A3030C7-7DDC-944A-A742-BDEFF922A74B}</author>
    <author>tc={AC392A2F-9408-774A-B0FE-3D688401D499}</author>
    <author>tc={F94557C7-449D-6C4F-8F45-C5BF12214A13}</author>
  </authors>
  <commentList>
    <comment ref="AO20" authorId="0" shapeId="0" xr:uid="{7A3030C7-7DDC-944A-A742-BDEFF922A74B}">
      <text>
        <t>[Threaded comment]
Your version of Excel allows you to read this threaded comment; however, any edits to it will get removed if the file is opened in a newer version of Excel. Learn more: https://go.microsoft.com/fwlink/?linkid=870924
Comment:
    ASHP IMPLEMENTED</t>
      </text>
    </comment>
    <comment ref="AP22" authorId="1" shapeId="0" xr:uid="{AC392A2F-9408-774A-B0FE-3D688401D499}">
      <text>
        <t>[Threaded comment]
Your version of Excel allows you to read this threaded comment; however, any edits to it will get removed if the file is opened in a newer version of Excel. Learn more: https://go.microsoft.com/fwlink/?linkid=870924
Comment:
    GSHP IMPLEMENTED</t>
      </text>
    </comment>
    <comment ref="AQ32" authorId="2" shapeId="0" xr:uid="{F94557C7-449D-6C4F-8F45-C5BF12214A13}">
      <text>
        <t>[Threaded comment]
Your version of Excel allows you to read this threaded comment; however, any edits to it will get removed if the file is opened in a newer version of Excel. Learn more: https://go.microsoft.com/fwlink/?linkid=870924
Comment:
    ELECTRIC BOILERS IMPLEMENTED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<sst xmlns="http://schemas.openxmlformats.org/spreadsheetml/2006/main" count="4838" uniqueCount="593">
  <si>
    <t>Table 1: The college's Net Zero strategy</t>
  </si>
  <si>
    <t>Phase of strategy</t>
  </si>
  <si>
    <t>Timeline</t>
  </si>
  <si>
    <t>Activities</t>
  </si>
  <si>
    <t>Phase 1: Energy Monitoring</t>
  </si>
  <si>
    <t>2022-2023</t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</si>
  <si>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Installing meters to measure Heat and Electric at point of use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</si>
  <si>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Occupancy sensors and automatic controls for electricity and heating</t>
    </r>
  </si>
  <si>
    <t>Phase 2: Surveying</t>
  </si>
  <si>
    <t>2023-2025</t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</si>
  <si>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Electric metering survey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</si>
  <si>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Loft survey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</si>
  <si>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Window survey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</si>
  <si>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Building fabric survey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</si>
  <si>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Pipes and pumps survey</t>
    </r>
  </si>
  <si>
    <t>Phase 3: Upgrading building fabric</t>
  </si>
  <si>
    <t>2025-2027</t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</si>
  <si>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Double or triple glazing of windows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</si>
  <si>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Fitting heritage shutters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</si>
  <si>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Loft insulation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</si>
  <si>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Sealing air gaps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</si>
  <si>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Insulating cold bridges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</si>
  <si>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Adding internal insulation to cold external walls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</si>
  <si>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Cavity wall insulation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</si>
  <si>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Installing External doors</t>
    </r>
  </si>
  <si>
    <t>Phase 4: Energy reduction</t>
  </si>
  <si>
    <t>2027-2030</t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</si>
  <si>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Lagging of hot water pipes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</si>
  <si>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Lagging of heating pipes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</si>
  <si>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Replacing circulation pumps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</si>
  <si>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Installing electric boilers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</si>
  <si>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Upgrading white goods to be more energy efficient: fridges, ovens, hobs, washer-dryers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</si>
  <si>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Upgrading HVAC units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</si>
  <si>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LED bulb and fitting replacement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</si>
  <si>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Lighting Bluetooth sensors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</si>
  <si>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TREND BMS upgrade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</si>
  <si>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All day storage heaters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</si>
  <si>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Preparations for Phase 5: underfloor heating, replacement of larger radiators, replacement of carpets and tiles.</t>
    </r>
  </si>
  <si>
    <t>Phase 5: Sustainable energy generation solutions</t>
  </si>
  <si>
    <t>2030-2032 (with extension until 2035 if necessary)</t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</si>
  <si>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Thermal energy storage batteries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</si>
  <si>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Ground source heat pumps and associated landscaping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</si>
  <si>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Solar panel arrays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</si>
  <si>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Air source heat pumps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</si>
  <si>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 xml:space="preserve">Upgrading transformer </t>
    </r>
  </si>
  <si>
    <r>
      <t>-</t>
    </r>
    <r>
      <rPr>
        <sz val="7"/>
        <color theme="1"/>
        <rFont val="Times New Roman"/>
        <family val="1"/>
      </rPr>
      <t xml:space="preserve">        </t>
    </r>
    <r>
      <rPr>
        <sz val="11"/>
        <color theme="1"/>
        <rFont val="Aptos"/>
      </rPr>
      <t>Upgrading of services pipework</t>
    </r>
  </si>
  <si>
    <t>Activity</t>
  </si>
  <si>
    <t>Activity name</t>
  </si>
  <si>
    <t>Activity Value 2022-2023</t>
  </si>
  <si>
    <t>Activity Unit</t>
  </si>
  <si>
    <t>Impact driver</t>
  </si>
  <si>
    <t>RECIPE mid-to-end-point pathway (environmental pressure)</t>
  </si>
  <si>
    <t>mid point impact value</t>
  </si>
  <si>
    <t>mid point impact unit</t>
  </si>
  <si>
    <t>Units</t>
  </si>
  <si>
    <t>Unit</t>
  </si>
  <si>
    <t>End point impact value</t>
  </si>
  <si>
    <t>Direct land use</t>
  </si>
  <si>
    <t>m^2 annual crop eq</t>
  </si>
  <si>
    <t>Land use</t>
  </si>
  <si>
    <t>Land use- occupation</t>
  </si>
  <si>
    <t>/</t>
  </si>
  <si>
    <t>species.yr/m^2 annual crop eq</t>
  </si>
  <si>
    <t>species.yr</t>
  </si>
  <si>
    <t>kg CO2e</t>
  </si>
  <si>
    <t xml:space="preserve">Direct water footprint </t>
  </si>
  <si>
    <t>m^3</t>
  </si>
  <si>
    <t>GHG</t>
  </si>
  <si>
    <t>Global Warming-Freshwater ecosystems</t>
  </si>
  <si>
    <t>kg CO2e/m3</t>
  </si>
  <si>
    <t>species.yr/kg CO2e</t>
  </si>
  <si>
    <t>Water use</t>
  </si>
  <si>
    <t>Water consumption- aquatic ecosystems</t>
  </si>
  <si>
    <t>species.year/m^3</t>
  </si>
  <si>
    <t>Global Warming-Terrestrial ecosystems</t>
  </si>
  <si>
    <t>water consumption- terrestrial ecosystems</t>
  </si>
  <si>
    <t>Grid electricity</t>
  </si>
  <si>
    <t>KwH</t>
  </si>
  <si>
    <t>m3/kWh</t>
  </si>
  <si>
    <t>CO2e/kwh</t>
  </si>
  <si>
    <t>Water pollution</t>
  </si>
  <si>
    <t>Toxicity- Freshwater ecosystems</t>
  </si>
  <si>
    <t>CTU/kWh</t>
  </si>
  <si>
    <t>kg 1,4-DCB eq</t>
  </si>
  <si>
    <t>species.yr/kg 1,4-DCBeq</t>
  </si>
  <si>
    <t>Eutrophication-Freshwater Ecosytems</t>
  </si>
  <si>
    <t>kg P eq/kWh</t>
  </si>
  <si>
    <t>kg P to fresh water</t>
  </si>
  <si>
    <t>species.yr/kg P eq</t>
  </si>
  <si>
    <t>m^2/kWh</t>
  </si>
  <si>
    <t>Air pollution</t>
  </si>
  <si>
    <t>Acidification- terrestrial ecosystems</t>
  </si>
  <si>
    <t>kg SO2/kWh</t>
  </si>
  <si>
    <t>kg SO2 to air</t>
  </si>
  <si>
    <t>species.yr/kg SO2 eq</t>
  </si>
  <si>
    <t>Photochemical ozone formation- terrestrial ecosystems</t>
  </si>
  <si>
    <t>kg NMVOC/kWh</t>
  </si>
  <si>
    <t>kg NOx to air</t>
  </si>
  <si>
    <t>species.yr/kg NOx eq</t>
  </si>
  <si>
    <t>kg CO2e/kWh</t>
  </si>
  <si>
    <t>Renewable electricity</t>
  </si>
  <si>
    <t>Fuel from sites</t>
  </si>
  <si>
    <t>kg 1,4-DCB-eq/kWh</t>
  </si>
  <si>
    <t>Land holdings</t>
  </si>
  <si>
    <t>Water waste</t>
  </si>
  <si>
    <t>General waste</t>
  </si>
  <si>
    <t>tonnes</t>
  </si>
  <si>
    <t>kg CO2e/tonne</t>
  </si>
  <si>
    <t>pdf*yr/kg CO2e</t>
  </si>
  <si>
    <t>LCIMPACT mid-to-end-point pathway (environmental pressure)</t>
  </si>
  <si>
    <t>LC IMPACT mid point impact unit</t>
  </si>
  <si>
    <t>minimum end point impact value</t>
  </si>
  <si>
    <t>End point unit</t>
  </si>
  <si>
    <t>m^2  annual crop eq</t>
  </si>
  <si>
    <t>pdf-eq/m^2</t>
  </si>
  <si>
    <t>pdf-eq</t>
  </si>
  <si>
    <t>Global Warming-Aquatic ecosystems</t>
  </si>
  <si>
    <t>kg CO2e/m^3</t>
  </si>
  <si>
    <t>kg CO2</t>
  </si>
  <si>
    <t>PDF*y</t>
  </si>
  <si>
    <t>Water consumption</t>
  </si>
  <si>
    <t>pdf*yr/m^3</t>
  </si>
  <si>
    <t>kgCO2e/kWh</t>
  </si>
  <si>
    <t>m2/kWh</t>
  </si>
  <si>
    <t>kg SO2 eq/kWh</t>
  </si>
  <si>
    <t>PDF*yr/kg SO2</t>
  </si>
  <si>
    <t>kgCO2e/m3</t>
  </si>
  <si>
    <t>kg NMVOC to air</t>
  </si>
  <si>
    <t>PDF*yr/kg NMVOC</t>
  </si>
  <si>
    <t>kg P to water</t>
  </si>
  <si>
    <t>pdf*yr/kg P to water</t>
  </si>
  <si>
    <t>PDF*yr</t>
  </si>
  <si>
    <t>Source</t>
  </si>
  <si>
    <t>Percentage of UK energy mix, scaled to 100%</t>
  </si>
  <si>
    <t>Percentage of renewable energy mix, scaled to 100%</t>
  </si>
  <si>
    <t>Carbon footprint</t>
  </si>
  <si>
    <t>Water footprint</t>
  </si>
  <si>
    <t>Land footprint</t>
  </si>
  <si>
    <t>Freshwater and terrestrial acidification</t>
  </si>
  <si>
    <t>Freshwater ecotoxicity CTU/kWh</t>
  </si>
  <si>
    <t>freshwater eutrophication</t>
  </si>
  <si>
    <t xml:space="preserve">Marine eutrophication </t>
  </si>
  <si>
    <t xml:space="preserve">Photochemical ozone formation </t>
  </si>
  <si>
    <t>%</t>
  </si>
  <si>
    <t>Kg of CO2eq/kWh</t>
  </si>
  <si>
    <t>M^3/kWH</t>
  </si>
  <si>
    <t>mol H+ Eq/kWh</t>
  </si>
  <si>
    <t xml:space="preserve"> kgP-Eq/kWh</t>
  </si>
  <si>
    <t>kg N-eq/kWh</t>
  </si>
  <si>
    <t>(kg NMVOC-)/kWh</t>
  </si>
  <si>
    <t>Coal</t>
  </si>
  <si>
    <t>Natural Gas</t>
  </si>
  <si>
    <t>Nuclear</t>
  </si>
  <si>
    <t>Hydro</t>
  </si>
  <si>
    <t>NA</t>
  </si>
  <si>
    <t>Wind: Onshore</t>
  </si>
  <si>
    <t>Wind: Offshore</t>
  </si>
  <si>
    <t>Solar PV</t>
  </si>
  <si>
    <t>Total impact (normal grid)</t>
  </si>
  <si>
    <t>Total impact (renewable)</t>
  </si>
  <si>
    <t>Annual crop equivalent</t>
  </si>
  <si>
    <t>Area (m^2 annual crop eq)</t>
  </si>
  <si>
    <t>Name</t>
  </si>
  <si>
    <t>Natural/Undisturbed</t>
  </si>
  <si>
    <t>Pasture</t>
  </si>
  <si>
    <t>Natural Planted</t>
  </si>
  <si>
    <t>Permanent crops</t>
  </si>
  <si>
    <t>Annual crops</t>
  </si>
  <si>
    <t>Grass</t>
  </si>
  <si>
    <t>Built Environment</t>
  </si>
  <si>
    <t xml:space="preserve">Artificial area </t>
  </si>
  <si>
    <t>Urban</t>
  </si>
  <si>
    <t>Paths</t>
  </si>
  <si>
    <t>Total</t>
  </si>
  <si>
    <t>Land use type</t>
  </si>
  <si>
    <t>Artificial area</t>
  </si>
  <si>
    <t>Fuel Savings (%)</t>
  </si>
  <si>
    <t>Electricity Savings (%)</t>
  </si>
  <si>
    <t>BAU annual impacts</t>
  </si>
  <si>
    <t>Phase of planned works</t>
  </si>
  <si>
    <t>Year</t>
  </si>
  <si>
    <t>Reference Planned work</t>
  </si>
  <si>
    <t>Lower Bound</t>
  </si>
  <si>
    <t>Adjusted Baseline</t>
  </si>
  <si>
    <t>Cumulative fuel savings (based on adjusted baseline) (lower bound)</t>
  </si>
  <si>
    <t>Upper Bound</t>
  </si>
  <si>
    <t>Cumulative fuel savings</t>
  </si>
  <si>
    <t>Median Savings</t>
  </si>
  <si>
    <t>Cumulative electricity savings</t>
  </si>
  <si>
    <t>Carbon</t>
  </si>
  <si>
    <t>biodiversity</t>
  </si>
  <si>
    <t>BASELINE</t>
  </si>
  <si>
    <t>Phase 1 Energy Monitoring</t>
  </si>
  <si>
    <t>Installing meters to measure Heat and Electric at point of use (Per Staircase)</t>
  </si>
  <si>
    <t>Heating Occupancy (EyeSeaGreen)</t>
  </si>
  <si>
    <t xml:space="preserve">Phase 2 Surveys                                                                                                              </t>
  </si>
  <si>
    <t>Electric Metering Survey</t>
  </si>
  <si>
    <t>Loft Surveys</t>
  </si>
  <si>
    <t>Window Surveys</t>
  </si>
  <si>
    <t>Building fabric</t>
  </si>
  <si>
    <t>Pipes</t>
  </si>
  <si>
    <t>Pumps</t>
  </si>
  <si>
    <t xml:space="preserve">Phase 3 Improve Building Fabric                                                                                        </t>
  </si>
  <si>
    <t>Windows replace glazing with Vacuum (Grade 2 Listed) &amp; Secondary and Triple where appropriate.</t>
  </si>
  <si>
    <t>Designing and constructing/fitting Heritage Shutters HMR &amp; Front Quad</t>
  </si>
  <si>
    <t xml:space="preserve">Insulate Lofts </t>
  </si>
  <si>
    <t>Seal Air Gaps</t>
  </si>
  <si>
    <t>Window apertures/architraves (sealing/draught proofing)</t>
  </si>
  <si>
    <t>Suspended Floors Spraying (Q Bot)</t>
  </si>
  <si>
    <t xml:space="preserve">Insulate Cold Bridges </t>
  </si>
  <si>
    <t>Adding internal Insulation on Cold External walls plus plastering and decoration</t>
  </si>
  <si>
    <t>Cavity Wall Insulation</t>
  </si>
  <si>
    <t>External Doors (Glass)</t>
  </si>
  <si>
    <t xml:space="preserve">Phase 4 Energy Reduction                                                                                                      </t>
  </si>
  <si>
    <t>Lagging of Heating pipes</t>
  </si>
  <si>
    <t>Lagging of Hot Water Pipes</t>
  </si>
  <si>
    <t>Replace Pumps</t>
  </si>
  <si>
    <t>Upgrading Fridges</t>
  </si>
  <si>
    <t xml:space="preserve">Upgrading Ovens </t>
  </si>
  <si>
    <t>Upgrading Hobs</t>
  </si>
  <si>
    <t>Upgrading Washing Machine</t>
  </si>
  <si>
    <t>Upgrade HVAC units</t>
  </si>
  <si>
    <t>LED Bulp &amp; Fitting Replacement (Works Project)</t>
  </si>
  <si>
    <t>Lighting Occupancy (SALTO)</t>
  </si>
  <si>
    <t>Underfloor Heating required when using Ground source heat pumps</t>
  </si>
  <si>
    <t>Replacement Larger radiators required when using ground source heat pumps as heat source</t>
  </si>
  <si>
    <t>Carpets/carpet Tiles replacements as carpets to be removed to fit unde floor heating</t>
  </si>
  <si>
    <t>TREND BMS upgrade</t>
  </si>
  <si>
    <t>All Day Storage heaters run by air source heat pumps</t>
  </si>
  <si>
    <t xml:space="preserve">Phase 5 Install Sustainble Energy Generation Solutions                                                            </t>
  </si>
  <si>
    <t>Electric Boilers</t>
  </si>
  <si>
    <t xml:space="preserve">Phase 5 Install Sustainble Energy Genration Solutions                                                            </t>
  </si>
  <si>
    <t>Ground Source Heat Pumps (DWB, Parks Road &amp; Merifield)</t>
  </si>
  <si>
    <t>Air Source Heat Pumps (DWB, Parks Road &amp; Merifield)</t>
  </si>
  <si>
    <t>PV (Solar Panels) small arrays some to generate electricity most to generate hot water</t>
  </si>
  <si>
    <t>SunAmp Cubes (Parks Road £340,000 Merifield £50,000 DWB £100,000) to replace Calorifiers</t>
  </si>
  <si>
    <t>Upgrade of Love Lane Transformer by SSE should it be required</t>
  </si>
  <si>
    <t>Landscaping due to ground source heat pump installing and changes to underground services</t>
  </si>
  <si>
    <t>Upgrading of services pipework (Electric, Water, Gas pipe and meter removal and changes to Sewerage system</t>
  </si>
  <si>
    <t>Extrapolated</t>
  </si>
  <si>
    <t>Total KwH</t>
  </si>
  <si>
    <t>Fuel</t>
  </si>
  <si>
    <t>More Detail</t>
  </si>
  <si>
    <t>Total carbon impact kg CO2e</t>
  </si>
  <si>
    <t>Total biodiversity impact</t>
  </si>
  <si>
    <t>Solar Gard Low-E film ECOLUX 70</t>
  </si>
  <si>
    <t xml:space="preserve">(The International EPD System, 2023a) </t>
  </si>
  <si>
    <t>Double glazing- aluminium</t>
  </si>
  <si>
    <t xml:space="preserve">(Saadatian et al., 2021) </t>
  </si>
  <si>
    <t>Double glazing- wood</t>
  </si>
  <si>
    <t>Triple glazing- aluminium</t>
  </si>
  <si>
    <t>Triple glazing- wood</t>
  </si>
  <si>
    <t>Solar Shading Devices- Venetian blinds</t>
  </si>
  <si>
    <t xml:space="preserve">(Ift Rosenheim GmbH, 2020). </t>
  </si>
  <si>
    <t>Mineral Wool insulation</t>
  </si>
  <si>
    <t>(Densley Tingley et al., 2015)</t>
  </si>
  <si>
    <t>Wood Fibre insulation</t>
  </si>
  <si>
    <t>Top Gun Sealant (1414X) Europe</t>
  </si>
  <si>
    <t>(The International EPD System, 2018)</t>
  </si>
  <si>
    <t>Silicone based products type 1 (Quattro sealant alternative)</t>
  </si>
  <si>
    <t>(IBU EPD, 2022)</t>
  </si>
  <si>
    <t>Silicone based products type 2 (Quattro sealant alternative)</t>
  </si>
  <si>
    <t>Silicone based products type 3 (Quattro sealant alternative)</t>
  </si>
  <si>
    <t>Elastospray LCA- closed cell</t>
  </si>
  <si>
    <t>(ASTM International, 2018)</t>
  </si>
  <si>
    <t>Insulate cold bridges</t>
  </si>
  <si>
    <t>Phenolic Foam insulation</t>
  </si>
  <si>
    <t>EPS insulation</t>
  </si>
  <si>
    <t>Technishield 70 40 MM Glazed door</t>
  </si>
  <si>
    <t xml:space="preserve">(The International EPD System, 2022) </t>
  </si>
  <si>
    <t>Lagging material</t>
  </si>
  <si>
    <t>(BRE Global, 2021)</t>
  </si>
  <si>
    <t>MAGNA3 25 Cast Iron Pump</t>
  </si>
  <si>
    <t xml:space="preserve">(IBU EPD, 2018) </t>
  </si>
  <si>
    <t>Objet Collection refrigerator</t>
  </si>
  <si>
    <t>(EPD Norway, 2022b)</t>
  </si>
  <si>
    <t>Highly Efficient Oven 3, oven cleaner</t>
  </si>
  <si>
    <t>(Landi et al., 2019)</t>
  </si>
  <si>
    <t xml:space="preserve">Electronic boards for hob </t>
  </si>
  <si>
    <t>(Elduque et al., 2014)</t>
  </si>
  <si>
    <t>Washing Machine</t>
  </si>
  <si>
    <t>(Alejandre et al., 2022)</t>
  </si>
  <si>
    <t>Upgrading HVAC units</t>
  </si>
  <si>
    <t>i60-1200 LED 4600 HF OP</t>
  </si>
  <si>
    <t>(EPD Norway, 2023)</t>
  </si>
  <si>
    <t>Underfloor heating system- Brass &amp; Fittings, S.L.</t>
  </si>
  <si>
    <t>(The International EPD System, 2021)</t>
  </si>
  <si>
    <t>Lyngson radiator type 22 size – h500mm x L700 mm</t>
  </si>
  <si>
    <t>(EPD Norway, 2022a)</t>
  </si>
  <si>
    <t>tiltnturn Carpet Tiles- Burmatex</t>
  </si>
  <si>
    <t xml:space="preserve">(The International EPD System, 2023b) </t>
  </si>
  <si>
    <t>Trend BMS upgrade</t>
  </si>
  <si>
    <t>Hydrogen Ready/Electric Boilers</t>
  </si>
  <si>
    <t>Høiax Connected 200 Water Heater</t>
  </si>
  <si>
    <t>(Shibata et al., 2023)</t>
  </si>
  <si>
    <t xml:space="preserve">Phase 5 Install Sustainable Energy Generation Solutions                                                            </t>
  </si>
  <si>
    <t>Ground Source Heat Pump</t>
  </si>
  <si>
    <t>(Saner et al., 2010)</t>
  </si>
  <si>
    <t>Air Source Heat Pump</t>
  </si>
  <si>
    <t>(EPD Norway, 2021)</t>
  </si>
  <si>
    <t>PCM with GSHP combination</t>
  </si>
  <si>
    <t>(SunAmp, 2024)</t>
  </si>
  <si>
    <t>TOTAL</t>
  </si>
  <si>
    <t>Planned work</t>
  </si>
  <si>
    <t>Fuel, lower bound, %</t>
  </si>
  <si>
    <t>Fuel, upper bound, %</t>
  </si>
  <si>
    <t>Electricity, lower bound %</t>
  </si>
  <si>
    <t>Electricity, Upper bound, %</t>
  </si>
  <si>
    <t>Heating Occupancy</t>
  </si>
  <si>
    <t xml:space="preserve">Designing and constructing/fitting Heritage Shutters </t>
  </si>
  <si>
    <t>Window apertures /architraves (sealing/draught proofing)</t>
  </si>
  <si>
    <t>Combined into one 'Windows' Retrofit</t>
  </si>
  <si>
    <t xml:space="preserve">Suspended Floors Spraying </t>
  </si>
  <si>
    <t xml:space="preserve">Adding internal Insulation on Cold External walls </t>
  </si>
  <si>
    <t>Unable to find a source</t>
  </si>
  <si>
    <t>LED Bulb &amp; Fitting Replacement</t>
  </si>
  <si>
    <t xml:space="preserve">Lighting Occupancy </t>
  </si>
  <si>
    <t>Ground Source Heat Pumps</t>
  </si>
  <si>
    <t xml:space="preserve">PV (Solar Panels) small arrays </t>
  </si>
  <si>
    <t xml:space="preserve"> Air Source Heat Pumps  </t>
  </si>
  <si>
    <t>Upgrade of Transformer</t>
  </si>
  <si>
    <t>RECIPE MID POINT IMPACT</t>
  </si>
  <si>
    <t>END POINT IMPACT (BIODIVERSITY)</t>
  </si>
  <si>
    <t>END POINT IMPACT (CLIMATE CHANGE)</t>
  </si>
  <si>
    <t>Data Source</t>
  </si>
  <si>
    <t xml:space="preserve"> End point impact value</t>
  </si>
  <si>
    <t>LC-IMPACT MID POINT IMPACT</t>
  </si>
  <si>
    <t>Within-scope footprint (grid electricity, onsite land use)</t>
  </si>
  <si>
    <t xml:space="preserve">Table 3: Mid point impacts per electricity source </t>
  </si>
  <si>
    <t>Condition</t>
  </si>
  <si>
    <t>m2</t>
  </si>
  <si>
    <t xml:space="preserve">Site </t>
  </si>
  <si>
    <t>Activity type</t>
  </si>
  <si>
    <t>Value (kWh)</t>
  </si>
  <si>
    <t>Within-scope footprint (renewable electricity, onsite land use)</t>
  </si>
  <si>
    <t>Fuel Savings- lower Bound</t>
  </si>
  <si>
    <t>Fuel Savings- Upper Bound</t>
  </si>
  <si>
    <t>Fuel Savings- Median Bound</t>
  </si>
  <si>
    <t xml:space="preserve">Electricity Savings- lower Bound		</t>
  </si>
  <si>
    <t xml:space="preserve">Electricity Savings- upper Bound		</t>
  </si>
  <si>
    <t>Electricity Savings- median</t>
  </si>
  <si>
    <t>Additional electricity savings- lower bound</t>
  </si>
  <si>
    <t>Additional electricity savings upper bound</t>
  </si>
  <si>
    <t>Additional electricity savings median</t>
  </si>
  <si>
    <t>Total Savings- lower bound</t>
  </si>
  <si>
    <t>Total savings- upper bound</t>
  </si>
  <si>
    <t>Total savings- Median</t>
  </si>
  <si>
    <t>Adjusted baseline</t>
  </si>
  <si>
    <t>Lower bound</t>
  </si>
  <si>
    <t>kwH</t>
  </si>
  <si>
    <t>kwh</t>
  </si>
  <si>
    <t>Fuel converted to electricity (%, from fuel baseline)</t>
  </si>
  <si>
    <t xml:space="preserve">additional savings, lower bound </t>
  </si>
  <si>
    <t>FINAL FUEL TO ELEC CONSUMPTION (INC SAVINGS)</t>
  </si>
  <si>
    <t>conversion into electricity kwh</t>
  </si>
  <si>
    <t>total kwh requirement</t>
  </si>
  <si>
    <t xml:space="preserve">additional savings, UPPER bound </t>
  </si>
  <si>
    <t>Kwh</t>
  </si>
  <si>
    <t>fuel kwh</t>
  </si>
  <si>
    <t>total kwh</t>
  </si>
  <si>
    <t>actual kwh requirement</t>
  </si>
  <si>
    <t>Column1</t>
  </si>
  <si>
    <t>FUEL SAVINGS PERCENTAGE</t>
  </si>
  <si>
    <t>Column2</t>
  </si>
  <si>
    <t>Column3</t>
  </si>
  <si>
    <t>FUEL kWh equivalent</t>
  </si>
  <si>
    <t>Column4</t>
  </si>
  <si>
    <t>Column5</t>
  </si>
  <si>
    <t>Additional electricity KWH requirement</t>
  </si>
  <si>
    <t>Column6</t>
  </si>
  <si>
    <t>Column7</t>
  </si>
  <si>
    <t>Column8</t>
  </si>
  <si>
    <t>lower bound</t>
  </si>
  <si>
    <t>upper bound</t>
  </si>
  <si>
    <t>median</t>
  </si>
  <si>
    <t>Electric boiler</t>
  </si>
  <si>
    <t>GSHP</t>
  </si>
  <si>
    <t>ASHP</t>
  </si>
  <si>
    <t>Mid-point environmental impact</t>
  </si>
  <si>
    <t>Embodied biodiversity impact</t>
  </si>
  <si>
    <t>Embodied carbon impact</t>
  </si>
  <si>
    <t>Total embodied Biodiversity and Carbon Impacts</t>
  </si>
  <si>
    <t>Further Detail</t>
  </si>
  <si>
    <t>Activity Name</t>
  </si>
  <si>
    <t>Functional Unit</t>
  </si>
  <si>
    <t xml:space="preserve"> End point impact value </t>
  </si>
  <si>
    <t>End point Unit</t>
  </si>
  <si>
    <t>End point functional unit</t>
  </si>
  <si>
    <t>Required functional unit</t>
  </si>
  <si>
    <t>Number of functional units required</t>
  </si>
  <si>
    <t>Total Carbon impacts</t>
  </si>
  <si>
    <t>Total biodiversity impacts per activity</t>
  </si>
  <si>
    <t>sum of units</t>
  </si>
  <si>
    <t>Global Warming - Freshwater ecosystems</t>
  </si>
  <si>
    <t>kg CO2e/FU</t>
  </si>
  <si>
    <t>Per Staircase</t>
  </si>
  <si>
    <t>species.year/FU</t>
  </si>
  <si>
    <t>species.year</t>
  </si>
  <si>
    <t>per room</t>
  </si>
  <si>
    <t>per SC</t>
  </si>
  <si>
    <t>Per room</t>
  </si>
  <si>
    <t>Hr per room</t>
  </si>
  <si>
    <t>plant room</t>
  </si>
  <si>
    <t>Solar Gard Low-E film (like Quattro Coating) ECOLUX 70</t>
  </si>
  <si>
    <t>species.year/kg CO2e</t>
  </si>
  <si>
    <t>Per Window</t>
  </si>
  <si>
    <t>Global Warming - Terrestrial ecosystems</t>
  </si>
  <si>
    <t>kg SO2 eq/FU</t>
  </si>
  <si>
    <t>species.year/kg SO2 eq</t>
  </si>
  <si>
    <t>Freshwater Eutrophication</t>
  </si>
  <si>
    <t>Kg P eq/FU</t>
  </si>
  <si>
    <t>species.year/kg P eq</t>
  </si>
  <si>
    <t>Marine Eutrophication</t>
  </si>
  <si>
    <t>kg N eq/FU</t>
  </si>
  <si>
    <t>species.year/kg N eq</t>
  </si>
  <si>
    <t>Photochemical ozone formation - Terrestrial ecosystems</t>
  </si>
  <si>
    <t>kg Nox eq/FU</t>
  </si>
  <si>
    <t>species.year/kg NOx</t>
  </si>
  <si>
    <t>m3/FU</t>
  </si>
  <si>
    <t>species.year/m3</t>
  </si>
  <si>
    <t>assuming all windows replaced</t>
  </si>
  <si>
    <t>per Window</t>
  </si>
  <si>
    <t>Venetian blinds may not be a good alternative to heritage shutters</t>
  </si>
  <si>
    <t>Assumes all loft insulation is mineral wool</t>
  </si>
  <si>
    <t>Freshwater Ecotoxicity</t>
  </si>
  <si>
    <t>kg 1-4 DCB eq/FU</t>
  </si>
  <si>
    <t>species.year/kg 1-4 DCB eq</t>
  </si>
  <si>
    <t>Marine Ecotoxicity</t>
  </si>
  <si>
    <t>Terrestrial Ecotoxicity</t>
  </si>
  <si>
    <t>kg</t>
  </si>
  <si>
    <t>should be a better estimate for cost and number of windows available through quattro seal</t>
  </si>
  <si>
    <t>water consumption</t>
  </si>
  <si>
    <t xml:space="preserve">assuming cold bridges are solved during other insulation approaches </t>
  </si>
  <si>
    <t>Assuming all phenolic foam</t>
  </si>
  <si>
    <t>Assuming all EPS</t>
  </si>
  <si>
    <t>Assuming all mineral wool</t>
  </si>
  <si>
    <t>per wall</t>
  </si>
  <si>
    <t>per door</t>
  </si>
  <si>
    <t>species.year/kg Nox</t>
  </si>
  <si>
    <t>m3</t>
  </si>
  <si>
    <t>Per 5 meter</t>
  </si>
  <si>
    <t>1 pump</t>
  </si>
  <si>
    <t>1L hot water</t>
  </si>
  <si>
    <t>per boiler</t>
  </si>
  <si>
    <t>electric boiler</t>
  </si>
  <si>
    <t>1 fridge</t>
  </si>
  <si>
    <t>1 large fridge</t>
  </si>
  <si>
    <t>per mini fridge</t>
  </si>
  <si>
    <t>Electric Oven</t>
  </si>
  <si>
    <t>1 oven</t>
  </si>
  <si>
    <t>Materials and manufacturing, realistic scenario</t>
  </si>
  <si>
    <t>1 hob</t>
  </si>
  <si>
    <t>per hob</t>
  </si>
  <si>
    <t>Electronic board parts only</t>
  </si>
  <si>
    <t>Washing Machine, Scenario 1</t>
  </si>
  <si>
    <t>1 dishwasher</t>
  </si>
  <si>
    <t>per washing machine</t>
  </si>
  <si>
    <t>Bought new, assuming baseline scenario, assume washer and dryer same impacts</t>
  </si>
  <si>
    <t>each</t>
  </si>
  <si>
    <t>1 fitting</t>
  </si>
  <si>
    <t>per fitting</t>
  </si>
  <si>
    <t>lots of different LEDs to choose from, probably good for sensitivity analysis?</t>
  </si>
  <si>
    <t xml:space="preserve">T45 insulation board, PERT EVOH pipe system and manifold cabinet with 2 manifolds and 8 circutes- others available </t>
  </si>
  <si>
    <t>1 radiator</t>
  </si>
  <si>
    <t>Assuming heat pump suitable radiator is the same components as normal radiator</t>
  </si>
  <si>
    <t>UK based company, nylon yarn and recycled backing</t>
  </si>
  <si>
    <t>Per plant room</t>
  </si>
  <si>
    <t>SunAmp 300hp</t>
  </si>
  <si>
    <t>per SunAmp</t>
  </si>
  <si>
    <t>SunAmp own calculations, biggest size and  suitable for heat pump</t>
  </si>
  <si>
    <t>Ground Source Heat Pump 2</t>
  </si>
  <si>
    <t>over 20 years</t>
  </si>
  <si>
    <t>per module</t>
  </si>
  <si>
    <t>per GSHP</t>
  </si>
  <si>
    <t>mono si module</t>
  </si>
  <si>
    <t>kWh</t>
  </si>
  <si>
    <t>Air Source Heat Pump 1</t>
  </si>
  <si>
    <t>Per Module</t>
  </si>
  <si>
    <t>na</t>
  </si>
  <si>
    <t>N</t>
  </si>
  <si>
    <t>per staircase</t>
  </si>
  <si>
    <t>Current Unit</t>
  </si>
  <si>
    <t>per oven</t>
  </si>
  <si>
    <t>per HVAC unit</t>
  </si>
  <si>
    <t>per plant room</t>
  </si>
  <si>
    <t>per quad</t>
  </si>
  <si>
    <t>Efficiency of sustainable energy generation solutions</t>
  </si>
  <si>
    <t>Conversion from NG to Electricity KwH</t>
  </si>
  <si>
    <t xml:space="preserve">99% efficient boiler, replacing a 75% efficient 20-year-old boiler. </t>
  </si>
  <si>
    <t>m^2 annual crop equivalent</t>
  </si>
  <si>
    <t xml:space="preserve">RECIPE </t>
  </si>
  <si>
    <t xml:space="preserve">LC-IMPACT </t>
  </si>
  <si>
    <t>RECIPE m^2annual crop eq</t>
  </si>
  <si>
    <t>LC-IMPACT m^2annual crop eq</t>
  </si>
  <si>
    <t>Biodiversity</t>
  </si>
  <si>
    <t>Assumptions</t>
  </si>
  <si>
    <t>Activity value</t>
  </si>
  <si>
    <t xml:space="preserve"> Activity Unit</t>
  </si>
  <si>
    <t>Estates data</t>
  </si>
  <si>
    <t>Value</t>
  </si>
  <si>
    <t>Total internal m2</t>
  </si>
  <si>
    <t>Number of rooms</t>
  </si>
  <si>
    <t xml:space="preserve">Average room m2 </t>
  </si>
  <si>
    <r>
      <t xml:space="preserve">Table 1: embodied </t>
    </r>
    <r>
      <rPr>
        <b/>
        <u/>
        <sz val="14"/>
        <color theme="1"/>
        <rFont val="Aptos Narrow (Body)"/>
      </rPr>
      <t>impacts</t>
    </r>
    <r>
      <rPr>
        <b/>
        <sz val="14"/>
        <color theme="1"/>
        <rFont val="Aptos Narrow (Body)"/>
      </rPr>
      <t xml:space="preserve"> of Net Zero activities, including sources of environmental pressures. </t>
    </r>
    <r>
      <rPr>
        <sz val="14"/>
        <color theme="1"/>
        <rFont val="Aptos Narrow (Body)"/>
      </rPr>
      <t xml:space="preserve">Carbon and biodiversity impacts dissagreggated by activity can be found at sheet 4(b): Impacts- detailed </t>
    </r>
  </si>
  <si>
    <t>Table 3: Efficiency of sustainable energy generation solutions</t>
  </si>
  <si>
    <t>Coefficient of Performance</t>
  </si>
  <si>
    <t>[38]</t>
  </si>
  <si>
    <t>[40]</t>
  </si>
  <si>
    <t>Table 3: efficiency of sustainable generation solutions</t>
  </si>
  <si>
    <t>[6]</t>
  </si>
  <si>
    <t>[7]</t>
  </si>
  <si>
    <t>[8]</t>
  </si>
  <si>
    <t>[9]</t>
  </si>
  <si>
    <t>[10]</t>
  </si>
  <si>
    <t>[11]</t>
  </si>
  <si>
    <t>[12]</t>
  </si>
  <si>
    <t>[13]</t>
  </si>
  <si>
    <t>[14]</t>
  </si>
  <si>
    <t>[15]</t>
  </si>
  <si>
    <t>[26]</t>
  </si>
  <si>
    <t>26]</t>
  </si>
  <si>
    <t>[16]</t>
  </si>
  <si>
    <t>[17]</t>
  </si>
  <si>
    <t>[18]</t>
  </si>
  <si>
    <t>[19]</t>
  </si>
  <si>
    <t>[20]</t>
  </si>
  <si>
    <t>[21]</t>
  </si>
  <si>
    <t>[22]</t>
  </si>
  <si>
    <t>[23]</t>
  </si>
  <si>
    <t>[28]</t>
  </si>
  <si>
    <t>[25]</t>
  </si>
  <si>
    <t>[27]</t>
  </si>
  <si>
    <t>[29]</t>
  </si>
  <si>
    <t>[30]</t>
  </si>
  <si>
    <t>[31]</t>
  </si>
  <si>
    <t>[33]</t>
  </si>
  <si>
    <t>[34]</t>
  </si>
  <si>
    <t>[35]</t>
  </si>
  <si>
    <t>[36]</t>
  </si>
  <si>
    <t>[39]</t>
  </si>
  <si>
    <t>mid point characterisation source</t>
  </si>
  <si>
    <t>mid point characterisation factor</t>
  </si>
  <si>
    <t>mid point characterisation unit</t>
  </si>
  <si>
    <t>RECIPE end point characterisation factor</t>
  </si>
  <si>
    <t>End point characterisation unit</t>
  </si>
  <si>
    <t xml:space="preserve">characterisation Factor </t>
  </si>
  <si>
    <t>RECIPE characterisation factor unit</t>
  </si>
  <si>
    <t>characterisation factor into equivalent functional unit</t>
  </si>
  <si>
    <t>Functional unit characterisation factors</t>
  </si>
  <si>
    <t>mid point characterisation factor unit</t>
  </si>
  <si>
    <t>LCIMPACT end point characterisation factor</t>
  </si>
  <si>
    <t>LCIMPACT end point characterisation factor unit</t>
  </si>
  <si>
    <t>[41]</t>
  </si>
  <si>
    <t>[4]</t>
  </si>
  <si>
    <t>[5]</t>
  </si>
  <si>
    <t>Table 2: LC-IMPACT baseline impacts [2]</t>
  </si>
  <si>
    <t>[3]</t>
  </si>
  <si>
    <t xml:space="preserve">Bioenergy </t>
  </si>
  <si>
    <t>Additional electricity requirements, lower bound</t>
  </si>
  <si>
    <t>electricity requirement from fuel</t>
  </si>
  <si>
    <t>additional requirement from air source heat pumps</t>
  </si>
  <si>
    <t>additional requirement from ground source heat pumps</t>
  </si>
  <si>
    <t>additional requirement from boilers</t>
  </si>
  <si>
    <t>Net annual impacts- lower bound-</t>
  </si>
  <si>
    <t>Net annual impacts- upper bound</t>
  </si>
  <si>
    <t>Net annual impacts- Median</t>
  </si>
  <si>
    <t>Table 1: Future climate and biodiversity trajectories, LC-IMPACT</t>
  </si>
  <si>
    <t>Table 1: Future climate and biodiversity trajectories, ReCiPe</t>
  </si>
  <si>
    <t>Percentage fuel savings (%)</t>
  </si>
  <si>
    <t>change in BAU Carbon</t>
  </si>
  <si>
    <t>change in BAU  biodiv</t>
  </si>
  <si>
    <t>final kwh requirement</t>
  </si>
  <si>
    <t>Acivity details</t>
  </si>
  <si>
    <t>Table 4(a): Direct Land use</t>
  </si>
  <si>
    <t>Table 4(b): Indirect Land use</t>
  </si>
  <si>
    <t>Table 4(b): Electricity-based Land use</t>
  </si>
  <si>
    <t>m^2 elecricity consumption per kwh</t>
  </si>
  <si>
    <t>RECIPE values per kwh</t>
  </si>
  <si>
    <t>LC-IMPACT values per kwh</t>
  </si>
  <si>
    <r>
      <t xml:space="preserve">Table 2: potential </t>
    </r>
    <r>
      <rPr>
        <b/>
        <u/>
        <sz val="12"/>
        <color rgb="FF000000"/>
        <rFont val="Calibri"/>
        <family val="2"/>
      </rPr>
      <t xml:space="preserve">savings </t>
    </r>
    <r>
      <rPr>
        <b/>
        <sz val="12"/>
        <color rgb="FF000000"/>
        <rFont val="Calibri"/>
        <family val="2"/>
      </rPr>
      <t>from Net Zero Activities, including sources. Savings are combined with baseline impacts for fuel and electricity consumption (Table 3)</t>
    </r>
  </si>
  <si>
    <t>Renewable</t>
  </si>
  <si>
    <t>Conversion factor valuem2/kwh</t>
  </si>
  <si>
    <t>Table 1a): ReCiPe baseline impacts [1]</t>
  </si>
  <si>
    <t>electricity</t>
  </si>
  <si>
    <t>Grid Electricity impacts</t>
  </si>
  <si>
    <t>Renewable electricity impacts</t>
  </si>
  <si>
    <t>Fuel impacts</t>
  </si>
  <si>
    <t>change in total BAU Carbon</t>
  </si>
  <si>
    <t>change in total BAU  biodiv</t>
  </si>
  <si>
    <t>Table 3: Carbon/biodiversity intensities per KwH per year</t>
  </si>
  <si>
    <t>Table 1: Trajectories from the cost effective strategy, ReCiPe</t>
  </si>
  <si>
    <t>Table 1: Embodied impacts of Net Zero activities, including sources of environmental pressures.</t>
  </si>
  <si>
    <t>Table 2: Additional electricity requirements for sustainable energy generation methods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</si>
</sst>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£&quot;* #,##0_-;\-&quot;£&quot;* #,##0_-;_-&quot;£&quot;* &quot;-&quot;_-;_-@_-"/>
  </numFmts>
  <fonts count="58" x14ac:knownFonts="1"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4"/>
      <color theme="1"/>
      <name val="Aptos Narrow"/>
      <scheme val="minor"/>
    </font>
    <font>
      <b/>
      <sz val="12"/>
      <color rgb="FF000000"/>
      <name val="Aptos"/>
    </font>
    <font>
      <sz val="11"/>
      <color theme="1"/>
      <name val="Aptos"/>
    </font>
    <font>
      <sz val="11"/>
      <color theme="1"/>
      <name val="Calibri"/>
      <family val="2"/>
    </font>
    <font>
      <sz val="7"/>
      <color theme="1"/>
      <name val="Times New Roman"/>
      <family val="1"/>
    </font>
    <font>
      <b/>
      <sz val="12"/>
      <color theme="0"/>
      <name val="Aptos"/>
    </font>
    <font>
      <b/>
      <sz val="11"/>
      <color theme="1"/>
      <name val="Aptos"/>
    </font>
    <font>
      <b/>
      <sz val="12"/>
      <color rgb="FFFFFFFF"/>
      <name val="Calibri"/>
      <family val="2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u/>
      <sz val="12"/>
      <color theme="10"/>
      <name val="Aptos Narrow"/>
      <family val="2"/>
      <scheme val="minor"/>
    </font>
    <font>
      <b/>
      <sz val="14"/>
      <color theme="1"/>
      <name val="Aptos Narrow (Body)"/>
    </font>
    <font>
      <b/>
      <u/>
      <sz val="14"/>
      <color theme="1"/>
      <name val="Aptos Narrow (Body)"/>
    </font>
    <font>
      <b/>
      <u/>
      <sz val="12"/>
      <color rgb="FF000000"/>
      <name val="Calibri"/>
      <family val="2"/>
    </font>
    <font>
      <sz val="12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18"/>
      <color indexed="8"/>
      <name val="Aptos Narrow"/>
      <family val="2"/>
      <scheme val="minor"/>
    </font>
    <font>
      <sz val="18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20"/>
      <color rgb="FF000000"/>
      <name val="Aptos Narrow"/>
      <family val="2"/>
      <scheme val="minor"/>
    </font>
    <font>
      <sz val="12"/>
      <color theme="1"/>
      <name val="Aptos Narrow"/>
      <scheme val="minor"/>
    </font>
    <font>
      <b/>
      <u/>
      <sz val="12"/>
      <color theme="1"/>
      <name val="Aptos Narrow"/>
      <scheme val="minor"/>
    </font>
    <font>
      <sz val="13"/>
      <color theme="1"/>
      <name val="Aptos Narrow"/>
      <family val="2"/>
      <scheme val="minor"/>
    </font>
    <font>
      <b/>
      <u/>
      <sz val="18"/>
      <color theme="1"/>
      <name val="Aptos Narrow"/>
      <family val="2"/>
      <scheme val="minor"/>
    </font>
    <font>
      <sz val="11"/>
      <color rgb="FF202124"/>
      <name val="Arial"/>
      <family val="2"/>
    </font>
    <font>
      <b/>
      <sz val="12"/>
      <color rgb="FF000000"/>
      <name val="Aptos Narrow"/>
      <family val="2"/>
    </font>
    <font>
      <sz val="12"/>
      <color theme="1"/>
      <name val="Aptos Narrow"/>
      <family val="2"/>
    </font>
    <font>
      <sz val="14"/>
      <color theme="1"/>
      <name val="Aptos Narrow (Body)"/>
    </font>
    <font>
      <b/>
      <sz val="14"/>
      <color rgb="FF000000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i/>
      <sz val="11"/>
      <color theme="0"/>
      <name val="Arial"/>
      <family val="2"/>
    </font>
    <font>
      <b/>
      <sz val="11"/>
      <color theme="0"/>
      <name val="Aptos Narrow"/>
      <family val="2"/>
      <scheme val="minor"/>
    </font>
    <font>
      <b/>
      <i/>
      <sz val="12"/>
      <name val="Aptos Narrow"/>
      <scheme val="minor"/>
    </font>
    <font>
      <b/>
      <i/>
      <sz val="12"/>
      <color theme="1"/>
      <name val="Aptos Narrow"/>
      <scheme val="minor"/>
    </font>
    <font>
      <b/>
      <i/>
      <sz val="12"/>
      <color rgb="FF000000"/>
      <name val="Aptos Narrow"/>
      <scheme val="minor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1560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/>
      <right style="thin">
        <color theme="4" tint="0.39997558519241921"/>
      </right>
      <top style="thin">
        <color rgb="FF8EA9DB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156082"/>
      </left>
      <right/>
      <top style="medium">
        <color rgb="FF156082"/>
      </top>
      <bottom/>
      <diagonal/>
    </border>
    <border>
      <left/>
      <right/>
      <top style="medium">
        <color rgb="FF156082"/>
      </top>
      <bottom/>
      <diagonal/>
    </border>
    <border>
      <left/>
      <right style="medium">
        <color rgb="FF156082"/>
      </right>
      <top style="medium">
        <color rgb="FF156082"/>
      </top>
      <bottom/>
      <diagonal/>
    </border>
  </borders>
  <cellStyleXfs count="3">
    <xf numFmtId="0" fontId="0" fillId="0" borderId="0"/>
    <xf numFmtId="0" fontId="9" fillId="0" borderId="0"/>
    <xf numFmtId="0" fontId="23" fillId="0" borderId="0" applyNumberFormat="0" applyFill="0" applyBorder="0" applyAlignment="0" applyProtection="0"/>
  </cellStyleXfs>
  <cellXfs count="165">
    <xf numFmtId="0" fontId="0" fillId="0" borderId="0" xfId="0"/>
    <xf numFmtId="11" fontId="0" fillId="0" borderId="0" xfId="0" applyNumberFormat="1"/>
    <xf numFmtId="0" fontId="5" fillId="0" borderId="0" xfId="0" applyFont="1"/>
    <xf numFmtId="11" fontId="3" fillId="0" borderId="0" xfId="0" applyNumberFormat="1" applyFont="1"/>
    <xf numFmtId="11" fontId="0" fillId="0" borderId="0" xfId="0" quotePrefix="1" applyNumberFormat="1"/>
    <xf numFmtId="11" fontId="0" fillId="0" borderId="0" xfId="0" applyNumberFormat="1" applyAlignment="1">
      <alignment horizontal="right"/>
    </xf>
    <xf numFmtId="11" fontId="29" fillId="0" borderId="0" xfId="0" applyNumberFormat="1" applyFont="1"/>
    <xf numFmtId="11" fontId="30" fillId="0" borderId="0" xfId="0" applyNumberFormat="1" applyFont="1" applyAlignment="1">
      <alignment horizontal="right"/>
    </xf>
    <xf numFmtId="11" fontId="7" fillId="0" borderId="0" xfId="0" applyNumberFormat="1" applyFont="1"/>
    <xf numFmtId="11" fontId="29" fillId="0" borderId="0" xfId="0" applyNumberFormat="1" applyFont="1" applyAlignment="1">
      <alignment horizontal="right"/>
    </xf>
    <xf numFmtId="11" fontId="3" fillId="0" borderId="0" xfId="0" applyNumberFormat="1" applyFont="1" applyAlignment="1">
      <alignment vertical="top"/>
    </xf>
    <xf numFmtId="11" fontId="4" fillId="0" borderId="0" xfId="0" applyNumberFormat="1" applyFont="1"/>
    <xf numFmtId="11" fontId="0" fillId="8" borderId="0" xfId="0" applyNumberFormat="1" applyFill="1"/>
    <xf numFmtId="0" fontId="0" fillId="0" borderId="9" xfId="0" applyBorder="1"/>
    <xf numFmtId="11" fontId="2" fillId="0" borderId="0" xfId="0" applyNumberFormat="1" applyFont="1"/>
    <xf numFmtId="11" fontId="37" fillId="0" borderId="0" xfId="0" applyNumberFormat="1" applyFont="1"/>
    <xf numFmtId="11" fontId="4" fillId="0" borderId="0" xfId="0" applyNumberFormat="1" applyFont="1" applyAlignment="1">
      <alignment horizontal="left"/>
    </xf>
    <xf numFmtId="11" fontId="0" fillId="0" borderId="0" xfId="0" applyNumberFormat="1" applyAlignment="1">
      <alignment horizontal="left" vertical="top"/>
    </xf>
    <xf numFmtId="11" fontId="0" fillId="0" borderId="0" xfId="0" applyNumberFormat="1" applyAlignment="1">
      <alignment horizontal="left"/>
    </xf>
    <xf numFmtId="11" fontId="4" fillId="0" borderId="0" xfId="0" applyNumberFormat="1" applyFont="1" applyAlignment="1">
      <alignment horizontal="left" vertical="top"/>
    </xf>
    <xf numFmtId="11" fontId="18" fillId="0" borderId="7" xfId="0" applyNumberFormat="1" applyFont="1" applyBorder="1"/>
    <xf numFmtId="11" fontId="0" fillId="0" borderId="7" xfId="0" applyNumberFormat="1" applyBorder="1"/>
    <xf numFmtId="0" fontId="40" fillId="0" borderId="0" xfId="0" applyFont="1"/>
    <xf numFmtId="11" fontId="40" fillId="0" borderId="0" xfId="0" applyNumberFormat="1" applyFont="1"/>
    <xf numFmtId="11" fontId="0" fillId="0" borderId="9" xfId="0" applyNumberFormat="1" applyBorder="1" applyAlignment="1">
      <alignment vertical="top"/>
    </xf>
    <xf numFmtId="11" fontId="0" fillId="0" borderId="9" xfId="0" applyNumberFormat="1" applyBorder="1"/>
    <xf numFmtId="11" fontId="40" fillId="0" borderId="9" xfId="0" applyNumberFormat="1" applyFont="1" applyBorder="1" applyAlignment="1">
      <alignment vertical="top"/>
    </xf>
    <xf numFmtId="11" fontId="40" fillId="0" borderId="9" xfId="0" applyNumberFormat="1" applyFont="1" applyBorder="1"/>
    <xf numFmtId="11" fontId="0" fillId="0" borderId="0" xfId="0" applyNumberFormat="1" applyAlignment="1">
      <alignment vertical="top"/>
    </xf>
    <xf numFmtId="11" fontId="1" fillId="0" borderId="0" xfId="0" applyNumberFormat="1" applyFont="1"/>
    <xf numFmtId="11" fontId="41" fillId="0" borderId="0" xfId="0" applyNumberFormat="1" applyFont="1"/>
    <xf numFmtId="11" fontId="5" fillId="0" borderId="0" xfId="0" applyNumberFormat="1" applyFont="1"/>
    <xf numFmtId="11" fontId="3" fillId="0" borderId="0" xfId="0" applyNumberFormat="1" applyFont="1" applyAlignment="1">
      <alignment horizontal="left" vertical="top"/>
    </xf>
    <xf numFmtId="11" fontId="3" fillId="0" borderId="0" xfId="0" applyNumberFormat="1" applyFont="1" applyAlignment="1">
      <alignment horizontal="left"/>
    </xf>
    <xf numFmtId="11" fontId="4" fillId="0" borderId="0" xfId="0" applyNumberFormat="1" applyFont="1" applyAlignment="1">
      <alignment horizontal="left" vertical="center"/>
    </xf>
    <xf numFmtId="11" fontId="4" fillId="0" borderId="0" xfId="0" applyNumberFormat="1" applyFont="1" applyAlignment="1">
      <alignment vertical="center"/>
    </xf>
    <xf numFmtId="11" fontId="42" fillId="0" borderId="0" xfId="0" applyNumberFormat="1" applyFont="1"/>
    <xf numFmtId="11" fontId="43" fillId="0" borderId="0" xfId="0" applyNumberFormat="1" applyFont="1"/>
    <xf numFmtId="11" fontId="1" fillId="0" borderId="0" xfId="0" applyNumberFormat="1" applyFont="1" applyAlignment="1">
      <alignment horizontal="left"/>
    </xf>
    <xf numFmtId="11" fontId="0" fillId="0" borderId="7" xfId="0" applyNumberFormat="1" applyBorder="1" applyAlignment="1">
      <alignment horizontal="left" vertical="top"/>
    </xf>
    <xf numFmtId="11" fontId="4" fillId="0" borderId="7" xfId="0" applyNumberFormat="1" applyFont="1" applyBorder="1" applyAlignment="1">
      <alignment horizontal="left" vertical="top"/>
    </xf>
    <xf numFmtId="11" fontId="4" fillId="0" borderId="7" xfId="0" applyNumberFormat="1" applyFont="1" applyBorder="1" applyAlignment="1">
      <alignment horizontal="left"/>
    </xf>
    <xf numFmtId="11" fontId="0" fillId="0" borderId="7" xfId="0" applyNumberFormat="1" applyBorder="1" applyAlignment="1">
      <alignment horizontal="left"/>
    </xf>
    <xf numFmtId="11" fontId="4" fillId="0" borderId="7" xfId="0" applyNumberFormat="1" applyFont="1" applyBorder="1" applyAlignment="1">
      <alignment horizontal="left" vertical="center"/>
    </xf>
    <xf numFmtId="11" fontId="44" fillId="0" borderId="7" xfId="0" applyNumberFormat="1" applyFont="1" applyBorder="1"/>
    <xf numFmtId="11" fontId="4" fillId="0" borderId="7" xfId="0" applyNumberFormat="1" applyFont="1" applyBorder="1" applyAlignment="1">
      <alignment vertical="center"/>
    </xf>
    <xf numFmtId="11" fontId="24" fillId="0" borderId="0" xfId="0" applyNumberFormat="1" applyFont="1"/>
    <xf numFmtId="11" fontId="17" fillId="2" borderId="4" xfId="0" applyNumberFormat="1" applyFont="1" applyFill="1" applyBorder="1"/>
    <xf numFmtId="11" fontId="17" fillId="2" borderId="5" xfId="0" applyNumberFormat="1" applyFont="1" applyFill="1" applyBorder="1"/>
    <xf numFmtId="11" fontId="17" fillId="2" borderId="6" xfId="0" applyNumberFormat="1" applyFont="1" applyFill="1" applyBorder="1"/>
    <xf numFmtId="11" fontId="18" fillId="0" borderId="7" xfId="0" applyNumberFormat="1" applyFont="1" applyBorder="1" applyAlignment="1">
      <alignment horizontal="left" vertical="top"/>
    </xf>
    <xf numFmtId="11" fontId="19" fillId="0" borderId="7" xfId="0" applyNumberFormat="1" applyFont="1" applyBorder="1" applyAlignment="1">
      <alignment horizontal="left" vertical="top"/>
    </xf>
    <xf numFmtId="11" fontId="22" fillId="0" borderId="7" xfId="0" applyNumberFormat="1" applyFont="1" applyBorder="1" applyAlignment="1">
      <alignment vertical="center"/>
    </xf>
    <xf numFmtId="11" fontId="19" fillId="0" borderId="7" xfId="0" applyNumberFormat="1" applyFont="1" applyBorder="1" applyAlignment="1">
      <alignment vertical="center"/>
    </xf>
    <xf numFmtId="11" fontId="18" fillId="0" borderId="7" xfId="0" applyNumberFormat="1" applyFont="1" applyBorder="1" applyAlignment="1">
      <alignment horizontal="left" vertical="top" wrapText="1"/>
    </xf>
    <xf numFmtId="11" fontId="20" fillId="0" borderId="7" xfId="0" applyNumberFormat="1" applyFont="1" applyBorder="1" applyAlignment="1">
      <alignment horizontal="left" vertical="top"/>
    </xf>
    <xf numFmtId="11" fontId="20" fillId="0" borderId="7" xfId="0" applyNumberFormat="1" applyFont="1" applyBorder="1"/>
    <xf numFmtId="11" fontId="20" fillId="0" borderId="0" xfId="0" applyNumberFormat="1" applyFont="1" applyAlignment="1">
      <alignment horizontal="left" vertical="top"/>
    </xf>
    <xf numFmtId="11" fontId="20" fillId="0" borderId="0" xfId="0" applyNumberFormat="1" applyFont="1"/>
    <xf numFmtId="11" fontId="21" fillId="3" borderId="13" xfId="0" applyNumberFormat="1" applyFont="1" applyFill="1" applyBorder="1" applyAlignment="1">
      <alignment vertical="center" wrapText="1"/>
    </xf>
    <xf numFmtId="11" fontId="21" fillId="3" borderId="14" xfId="0" applyNumberFormat="1" applyFont="1" applyFill="1" applyBorder="1" applyAlignment="1">
      <alignment vertical="center" wrapText="1"/>
    </xf>
    <xf numFmtId="11" fontId="21" fillId="3" borderId="15" xfId="0" applyNumberFormat="1" applyFont="1" applyFill="1" applyBorder="1" applyAlignment="1">
      <alignment vertical="center" wrapText="1"/>
    </xf>
    <xf numFmtId="11" fontId="22" fillId="0" borderId="7" xfId="0" applyNumberFormat="1" applyFont="1" applyBorder="1" applyAlignment="1">
      <alignment vertical="center" wrapText="1"/>
    </xf>
    <xf numFmtId="11" fontId="13" fillId="0" borderId="7" xfId="0" applyNumberFormat="1" applyFont="1" applyBorder="1" applyAlignment="1">
      <alignment vertical="center" wrapText="1"/>
    </xf>
    <xf numFmtId="11" fontId="13" fillId="0" borderId="7" xfId="0" applyNumberFormat="1" applyFont="1" applyBorder="1" applyAlignment="1">
      <alignment vertical="center"/>
    </xf>
    <xf numFmtId="11" fontId="23" fillId="0" borderId="7" xfId="2" applyNumberFormat="1" applyFill="1" applyBorder="1" applyAlignment="1">
      <alignment vertical="center" wrapText="1"/>
    </xf>
    <xf numFmtId="11" fontId="1" fillId="4" borderId="11" xfId="0" applyNumberFormat="1" applyFont="1" applyFill="1" applyBorder="1"/>
    <xf numFmtId="11" fontId="1" fillId="4" borderId="12" xfId="0" applyNumberFormat="1" applyFont="1" applyFill="1" applyBorder="1"/>
    <xf numFmtId="11" fontId="27" fillId="4" borderId="7" xfId="0" applyNumberFormat="1" applyFont="1" applyFill="1" applyBorder="1"/>
    <xf numFmtId="11" fontId="0" fillId="0" borderId="11" xfId="0" applyNumberFormat="1" applyBorder="1"/>
    <xf numFmtId="11" fontId="0" fillId="0" borderId="12" xfId="0" applyNumberFormat="1" applyBorder="1"/>
    <xf numFmtId="11" fontId="0" fillId="0" borderId="7" xfId="2" applyNumberFormat="1" applyFont="1" applyFill="1" applyBorder="1"/>
    <xf numFmtId="11" fontId="0" fillId="0" borderId="8" xfId="0" applyNumberFormat="1" applyBorder="1"/>
    <xf numFmtId="11" fontId="0" fillId="0" borderId="0" xfId="0" applyNumberFormat="1" applyAlignment="1">
      <alignment wrapText="1"/>
    </xf>
    <xf numFmtId="11" fontId="28" fillId="0" borderId="0" xfId="0" applyNumberFormat="1" applyFont="1" applyAlignment="1">
      <alignment vertical="center"/>
    </xf>
    <xf numFmtId="11" fontId="31" fillId="0" borderId="0" xfId="0" applyNumberFormat="1" applyFont="1"/>
    <xf numFmtId="11" fontId="32" fillId="0" borderId="0" xfId="0" applyNumberFormat="1" applyFont="1"/>
    <xf numFmtId="11" fontId="33" fillId="0" borderId="0" xfId="0" applyNumberFormat="1" applyFont="1"/>
    <xf numFmtId="11" fontId="35" fillId="0" borderId="0" xfId="0" applyNumberFormat="1" applyFont="1"/>
    <xf numFmtId="11" fontId="36" fillId="0" borderId="0" xfId="0" applyNumberFormat="1" applyFont="1"/>
    <xf numFmtId="11" fontId="38" fillId="0" borderId="0" xfId="0" applyNumberFormat="1" applyFont="1"/>
    <xf numFmtId="11" fontId="37" fillId="0" borderId="0" xfId="0" applyNumberFormat="1" applyFont="1" applyAlignment="1">
      <alignment horizontal="right"/>
    </xf>
    <xf numFmtId="11" fontId="34" fillId="0" borderId="0" xfId="1" applyNumberFormat="1" applyFont="1"/>
    <xf numFmtId="11" fontId="9" fillId="0" borderId="0" xfId="1" applyNumberFormat="1"/>
    <xf numFmtId="11" fontId="9" fillId="0" borderId="0" xfId="1" applyNumberFormat="1" applyAlignment="1">
      <alignment horizontal="right"/>
    </xf>
    <xf numFmtId="11" fontId="8" fillId="0" borderId="0" xfId="0" applyNumberFormat="1" applyFont="1"/>
    <xf numFmtId="11" fontId="46" fillId="0" borderId="0" xfId="0" applyNumberFormat="1" applyFont="1"/>
    <xf numFmtId="11" fontId="45" fillId="0" borderId="0" xfId="0" applyNumberFormat="1" applyFont="1"/>
    <xf numFmtId="11" fontId="39" fillId="0" borderId="0" xfId="0" applyNumberFormat="1" applyFont="1"/>
    <xf numFmtId="11" fontId="0" fillId="0" borderId="10" xfId="0" applyNumberFormat="1" applyBorder="1"/>
    <xf numFmtId="11" fontId="1" fillId="4" borderId="0" xfId="0" applyNumberFormat="1" applyFont="1" applyFill="1"/>
    <xf numFmtId="11" fontId="49" fillId="4" borderId="0" xfId="0" applyNumberFormat="1" applyFont="1" applyFill="1"/>
    <xf numFmtId="11" fontId="50" fillId="4" borderId="0" xfId="0" applyNumberFormat="1" applyFont="1" applyFill="1"/>
    <xf numFmtId="11" fontId="50" fillId="0" borderId="0" xfId="0" applyNumberFormat="1" applyFont="1"/>
    <xf numFmtId="11" fontId="0" fillId="9" borderId="0" xfId="0" applyNumberFormat="1" applyFill="1"/>
    <xf numFmtId="11" fontId="0" fillId="7" borderId="0" xfId="0" applyNumberFormat="1" applyFill="1"/>
    <xf numFmtId="0" fontId="2" fillId="0" borderId="0" xfId="0" applyFont="1" applyAlignment="1">
      <alignment wrapText="1"/>
    </xf>
    <xf numFmtId="0" fontId="2" fillId="0" borderId="0" xfId="0" applyFont="1"/>
    <xf numFmtId="0" fontId="50" fillId="0" borderId="0" xfId="0" applyFont="1"/>
    <xf numFmtId="0" fontId="40" fillId="0" borderId="0" xfId="0" applyFont="1" applyAlignment="1">
      <alignment wrapText="1"/>
    </xf>
    <xf numFmtId="164" fontId="0" fillId="0" borderId="0" xfId="0" applyNumberFormat="1" applyAlignment="1">
      <alignment vertical="top"/>
    </xf>
    <xf numFmtId="10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4" fillId="0" borderId="0" xfId="0" applyFont="1" applyAlignment="1">
      <alignment vertical="top"/>
    </xf>
    <xf numFmtId="10" fontId="0" fillId="0" borderId="0" xfId="0" applyNumberFormat="1" applyAlignment="1">
      <alignment vertical="top"/>
    </xf>
    <xf numFmtId="10" fontId="40" fillId="0" borderId="0" xfId="0" applyNumberFormat="1" applyFont="1"/>
    <xf numFmtId="11" fontId="48" fillId="0" borderId="0" xfId="0" applyNumberFormat="1" applyFont="1"/>
    <xf numFmtId="11" fontId="1" fillId="4" borderId="0" xfId="0" applyNumberFormat="1" applyFont="1" applyFill="1" applyAlignment="1">
      <alignment horizontal="center"/>
    </xf>
    <xf numFmtId="11" fontId="10" fillId="0" borderId="0" xfId="0" applyNumberFormat="1" applyFont="1"/>
    <xf numFmtId="0" fontId="41" fillId="0" borderId="0" xfId="0" applyFont="1"/>
    <xf numFmtId="11" fontId="0" fillId="11" borderId="0" xfId="0" applyNumberFormat="1" applyFill="1"/>
    <xf numFmtId="11" fontId="2" fillId="0" borderId="0" xfId="0" applyNumberFormat="1" applyFont="1" applyAlignment="1">
      <alignment wrapText="1"/>
    </xf>
    <xf numFmtId="11" fontId="40" fillId="0" borderId="0" xfId="0" applyNumberFormat="1" applyFont="1" applyAlignment="1">
      <alignment wrapText="1"/>
    </xf>
    <xf numFmtId="11" fontId="4" fillId="0" borderId="0" xfId="0" applyNumberFormat="1" applyFont="1" applyAlignment="1">
      <alignment vertical="top"/>
    </xf>
    <xf numFmtId="11" fontId="40" fillId="0" borderId="0" xfId="0" applyNumberFormat="1" applyFont="1" applyAlignment="1">
      <alignment vertical="top"/>
    </xf>
    <xf numFmtId="11" fontId="40" fillId="0" borderId="0" xfId="0" applyNumberFormat="1" applyFont="1" applyAlignment="1">
      <alignment horizontal="left"/>
    </xf>
    <xf numFmtId="0" fontId="15" fillId="2" borderId="2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justify" vertical="center"/>
    </xf>
    <xf numFmtId="0" fontId="15" fillId="2" borderId="3" xfId="0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1" fontId="51" fillId="4" borderId="0" xfId="0" applyNumberFormat="1" applyFont="1" applyFill="1"/>
    <xf numFmtId="11" fontId="27" fillId="4" borderId="0" xfId="0" applyNumberFormat="1" applyFont="1" applyFill="1"/>
    <xf numFmtId="11" fontId="52" fillId="4" borderId="0" xfId="1" applyNumberFormat="1" applyFont="1" applyFill="1"/>
    <xf numFmtId="11" fontId="52" fillId="4" borderId="0" xfId="0" applyNumberFormat="1" applyFont="1" applyFill="1" applyAlignment="1">
      <alignment horizontal="center"/>
    </xf>
    <xf numFmtId="11" fontId="53" fillId="0" borderId="0" xfId="0" applyNumberFormat="1" applyFont="1"/>
    <xf numFmtId="11" fontId="54" fillId="0" borderId="0" xfId="0" applyNumberFormat="1" applyFont="1"/>
    <xf numFmtId="11" fontId="55" fillId="0" borderId="0" xfId="0" applyNumberFormat="1" applyFont="1"/>
    <xf numFmtId="11" fontId="49" fillId="0" borderId="0" xfId="0" applyNumberFormat="1" applyFont="1"/>
    <xf numFmtId="11" fontId="0" fillId="0" borderId="10" xfId="0" applyNumberFormat="1" applyBorder="1" applyAlignment="1">
      <alignment vertical="top"/>
    </xf>
    <xf numFmtId="0" fontId="0" fillId="0" borderId="10" xfId="0" applyBorder="1"/>
    <xf numFmtId="11" fontId="0" fillId="0" borderId="10" xfId="0" applyNumberFormat="1" applyBorder="1" applyAlignment="1">
      <alignment horizontal="left"/>
    </xf>
    <xf numFmtId="11" fontId="0" fillId="0" borderId="9" xfId="0" applyNumberFormat="1" applyBorder="1" applyAlignment="1">
      <alignment horizontal="left"/>
    </xf>
    <xf numFmtId="11" fontId="4" fillId="0" borderId="10" xfId="0" applyNumberFormat="1" applyFont="1" applyBorder="1" applyAlignment="1">
      <alignment vertical="top"/>
    </xf>
    <xf numFmtId="11" fontId="40" fillId="0" borderId="9" xfId="0" applyNumberFormat="1" applyFont="1" applyBorder="1" applyAlignment="1">
      <alignment horizontal="left"/>
    </xf>
    <xf numFmtId="11" fontId="40" fillId="0" borderId="10" xfId="0" applyNumberFormat="1" applyFont="1" applyBorder="1" applyAlignment="1">
      <alignment vertical="top"/>
    </xf>
    <xf numFmtId="11" fontId="40" fillId="0" borderId="10" xfId="0" applyNumberFormat="1" applyFont="1" applyBorder="1"/>
    <xf numFmtId="0" fontId="56" fillId="0" borderId="0" xfId="0" applyFont="1"/>
    <xf numFmtId="11" fontId="57" fillId="0" borderId="0" xfId="0" applyNumberFormat="1" applyFont="1"/>
    <xf numFmtId="11" fontId="56" fillId="0" borderId="0" xfId="0" applyNumberFormat="1" applyFont="1"/>
    <xf numFmtId="0" fontId="10" fillId="0" borderId="0" xfId="0" applyFont="1"/>
    <xf numFmtId="11" fontId="2" fillId="9" borderId="0" xfId="0" applyNumberFormat="1" applyFont="1" applyFill="1" applyAlignment="1">
      <alignment horizontal="center" vertical="center"/>
    </xf>
    <xf numFmtId="11" fontId="0" fillId="11" borderId="0" xfId="0" applyNumberFormat="1" applyFill="1" applyAlignment="1">
      <alignment horizontal="center"/>
    </xf>
    <xf numFmtId="11" fontId="0" fillId="5" borderId="0" xfId="0" applyNumberFormat="1" applyFill="1" applyAlignment="1">
      <alignment horizontal="center"/>
    </xf>
    <xf numFmtId="11" fontId="0" fillId="8" borderId="0" xfId="0" applyNumberFormat="1" applyFill="1" applyAlignment="1">
      <alignment horizontal="center"/>
    </xf>
    <xf numFmtId="11" fontId="1" fillId="4" borderId="0" xfId="0" applyNumberFormat="1" applyFont="1" applyFill="1" applyAlignment="1">
      <alignment horizontal="center" wrapText="1"/>
    </xf>
    <xf numFmtId="11" fontId="52" fillId="4" borderId="0" xfId="0" applyNumberFormat="1" applyFont="1" applyFill="1" applyAlignment="1">
      <alignment horizontal="center"/>
    </xf>
    <xf numFmtId="11" fontId="0" fillId="0" borderId="0" xfId="0" applyNumberFormat="1" applyAlignment="1">
      <alignment horizontal="center"/>
    </xf>
    <xf numFmtId="11" fontId="40" fillId="0" borderId="0" xfId="0" applyNumberFormat="1" applyFont="1" applyAlignment="1">
      <alignment horizontal="center"/>
    </xf>
    <xf numFmtId="11" fontId="0" fillId="9" borderId="0" xfId="0" applyNumberFormat="1" applyFill="1" applyAlignment="1">
      <alignment horizontal="center"/>
    </xf>
    <xf numFmtId="11" fontId="0" fillId="6" borderId="0" xfId="0" applyNumberFormat="1" applyFill="1" applyAlignment="1">
      <alignment horizontal="center"/>
    </xf>
    <xf numFmtId="11" fontId="0" fillId="7" borderId="0" xfId="0" applyNumberFormat="1" applyFill="1" applyAlignment="1">
      <alignment horizontal="center"/>
    </xf>
    <xf numFmtId="11" fontId="40" fillId="5" borderId="0" xfId="0" applyNumberFormat="1" applyFont="1" applyFill="1" applyAlignment="1">
      <alignment horizontal="center"/>
    </xf>
    <xf numFmtId="11" fontId="1" fillId="4" borderId="0" xfId="0" applyNumberFormat="1" applyFont="1" applyFill="1" applyAlignment="1">
      <alignment horizontal="center"/>
    </xf>
    <xf numFmtId="11" fontId="13" fillId="0" borderId="7" xfId="0" applyNumberFormat="1" applyFont="1" applyBorder="1" applyAlignment="1">
      <alignment vertical="center" wrapText="1"/>
    </xf>
    <xf numFmtId="11" fontId="22" fillId="0" borderId="7" xfId="0" applyNumberFormat="1" applyFont="1" applyBorder="1" applyAlignment="1">
      <alignment vertical="center" wrapText="1"/>
    </xf>
    <xf numFmtId="11" fontId="22" fillId="0" borderId="7" xfId="0" applyNumberFormat="1" applyFont="1" applyBorder="1" applyAlignment="1">
      <alignment vertical="center"/>
    </xf>
    <xf numFmtId="11" fontId="0" fillId="11" borderId="0" xfId="0" applyNumberFormat="1" applyFill="1" applyAlignment="1">
      <alignment horizontal="center" vertical="top"/>
    </xf>
    <xf numFmtId="11" fontId="0" fillId="5" borderId="0" xfId="0" applyNumberFormat="1" applyFill="1" applyAlignment="1">
      <alignment horizontal="center" vertical="top"/>
    </xf>
    <xf numFmtId="11" fontId="0" fillId="8" borderId="0" xfId="0" applyNumberFormat="1" applyFill="1" applyAlignment="1">
      <alignment horizontal="center" vertical="top"/>
    </xf>
    <xf numFmtId="11" fontId="0" fillId="12" borderId="0" xfId="0" applyNumberFormat="1" applyFill="1" applyAlignment="1">
      <alignment horizontal="center" vertical="top"/>
    </xf>
    <xf numFmtId="11" fontId="0" fillId="10" borderId="0" xfId="0" applyNumberFormat="1" applyFill="1" applyAlignment="1">
      <alignment horizontal="center"/>
    </xf>
    <xf numFmtId="11" fontId="40" fillId="11" borderId="0" xfId="0" applyNumberFormat="1" applyFont="1" applyFill="1" applyAlignment="1">
      <alignment horizontal="center"/>
    </xf>
  </cellXfs>
  <cellStyles count="3">
    <cellStyle name="Hyperlink" xfId="2" builtinId="8"/>
    <cellStyle name="Normal" xfId="0" builtinId="0"/>
    <cellStyle name="Normal 2" xfId="1" xr:uid="{668275CE-906A-4F46-8E3C-F2AE73FD81DE}"/>
  </cellStyles>
  <dxfs count="2">
    <dxf>
      <fill>
        <patternFill patternType="lightGray"/>
      </fill>
    </dxf>
    <dxf>
      <fill>
        <patternFill patternType="lightGray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12700</xdr:rowOff>
    </xdr:from>
    <xdr:to>
      <xdr:col>12</xdr:col>
      <xdr:colOff>508000</xdr:colOff>
      <xdr:row>42</xdr:row>
      <xdr:rowOff>50800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352ED96-64CE-DA35-D9E8-BA4900ACA876}"/>
            </a:ext>
          </a:extLst>
        </xdr:cNvPr>
        <xdr:cNvSpPr txBox="1"/>
      </xdr:nvSpPr>
      <xdr:spPr>
        <a:xfrm>
          <a:off x="825500" y="215900"/>
          <a:ext cx="9588500" cy="8369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400" b="1" kern="1200">
              <a:latin typeface="Arial" panose="020B0604020202020204" pitchFamily="34" charset="0"/>
              <a:cs typeface="Arial" panose="020B0604020202020204" pitchFamily="34" charset="0"/>
            </a:rPr>
            <a:t>Supplementary</a:t>
          </a:r>
          <a:r>
            <a:rPr lang="en-GB" sz="1400" b="1" kern="1200" baseline="0">
              <a:latin typeface="Arial" panose="020B0604020202020204" pitchFamily="34" charset="0"/>
              <a:cs typeface="Arial" panose="020B0604020202020204" pitchFamily="34" charset="0"/>
            </a:rPr>
            <a:t> Material: </a:t>
          </a:r>
          <a:r>
            <a:rPr lang="en-GB" sz="1400" b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Quantifying the implications of a ‘Net Zero’ greenhouse gas emissions strategy for biodiversity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note, detailed calculations of the college's offsite land holdings and cost-effectiveness are not provided for reasons of confidentiality. If such data is required, please contact the corresponding author </a:t>
          </a:r>
          <a:r>
            <a:rPr lang="en-GB" sz="1100" b="0" i="1" u="sng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joseph.bull@biology,ox.ac.uk. </a:t>
          </a:r>
          <a:endParaRPr lang="en-GB" sz="1100" b="0" i="1" u="none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 kern="12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</a:t>
          </a:r>
          <a:r>
            <a:rPr lang="en-GB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material 1: Net Zero Strategy. </a:t>
          </a:r>
          <a:r>
            <a:rPr lang="en-GB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college's Net Zero strategy (2022-2035).</a:t>
          </a:r>
          <a:endParaRPr lang="en-GB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1: The college's Net Zero strategy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 material 2: Baseline. </a:t>
          </a:r>
          <a:r>
            <a:rPr lang="en-GB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college's baseline impacts. Impacts are calculated using ReCiPe (species.year) and LC-IMPACT (PDF.year) approaches. Additional data is provided on the college's impacts from electricity and land use, as these are calculated separately (for further details, see Methods).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1: ReCiPe baseline impacts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2: LC-IMPACT baseline impacts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</a:t>
          </a: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Table 3: Mid point impacts per electricity source</a:t>
          </a:r>
          <a:r>
            <a:rPr lang="en-GB" sz="1100" b="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4 : Land use categories</a:t>
          </a: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for ReCiPe and LC-IMPACT: (a) direct land use (b) land holdings (c) indirect land use from electricity.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0" i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 material 3 (a) and (b): Trajectories. </a:t>
          </a:r>
          <a:r>
            <a:rPr lang="en-GB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college's potential future climate and biodiversity impacts following the Net Zero strategy. Potential impacts are modelled using both ReCiPe and LC-IMPACT. Additional data is provided for the additional energy requirements of sustainable energy generation (e.g. ground source heat pumps), and the carbon and biodiversity intensities of electricity per year.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1: Trajectories from the original strategy.</a:t>
          </a:r>
          <a:r>
            <a:rPr lang="en-GB" sz="1100" b="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2: Additional electricity requirements for sustainable energy generation methods</a:t>
          </a:r>
          <a:r>
            <a:rPr lang="en-GB" sz="1100" b="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3: Carbon/biodiversity intensities per KwH,</a:t>
          </a: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per year</a:t>
          </a:r>
          <a:endParaRPr lang="en-GB" sz="1100" b="0" i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0" i="1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</a:t>
          </a:r>
          <a:r>
            <a:rPr lang="en-GB" sz="1100" b="1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material 4a: Savings and Impacts. </a:t>
          </a:r>
          <a:r>
            <a:rPr lang="en-GB" sz="11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Carbon and biodiversity impacts and savings from Net Zero activities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</a:t>
          </a: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Table 1: Embodied impacts of Net Zero activities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2: Potential savings from Net Zero Activities, including sources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3: Efficiency of sustainable energy generation solutions</a:t>
          </a:r>
          <a:r>
            <a:rPr lang="en-GB" sz="1100" b="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0" i="0" u="none" strike="noStrike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</a:t>
          </a:r>
          <a:r>
            <a:rPr lang="en-GB" sz="1100" b="1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material 4 Impacts- detailed </a:t>
          </a:r>
          <a:r>
            <a:rPr lang="en-GB" sz="11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Carbon and biodiversity impacts Net Zero activities, disaggregated by activity.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</a:t>
          </a: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Table 1: Embodied impacts of Net Zero activities, including sources of environmental pressures.</a:t>
          </a:r>
          <a:endParaRPr lang="en-GB" sz="1100" b="0" i="0" u="none" strike="noStrike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 material 5: Cost-effective. </a:t>
          </a:r>
          <a:r>
            <a:rPr lang="en-GB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Carbon and biodiversity impacts following a re-ordered 'cost-effective' strategy, using ReCiPe only.</a:t>
          </a:r>
          <a:endParaRPr lang="en-GB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1: Trajectories from the cost effective strategy, ReCiPe</a:t>
          </a:r>
          <a:endParaRPr lang="en-GB" sz="1100" b="0" i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2: additional electricity requirements for sustainable energy generation methods</a:t>
          </a:r>
          <a:r>
            <a:rPr lang="en-GB" sz="1100" b="0" i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1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Table 3: Carbon/biodiversity intensities per KwH,</a:t>
          </a:r>
          <a:r>
            <a:rPr lang="en-GB" sz="1100" b="0" i="1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per year</a:t>
          </a:r>
          <a:endParaRPr lang="en-GB" sz="1100" b="0" i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Supplementary material 6: References.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546100</xdr:colOff>
      <xdr:row>2</xdr:row>
      <xdr:rowOff>101600</xdr:rowOff>
    </xdr:from>
    <xdr:to>
      <xdr:col>16</xdr:col>
      <xdr:colOff>481725</xdr:colOff>
      <xdr:row>56</xdr:row>
      <xdr:rowOff>175172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01FBA10-5795-117E-FC8D-F2B1F15B698A}"/>
            </a:ext>
          </a:extLst>
        </xdr:cNvPr>
        <xdr:cNvSpPr txBox="1"/>
      </xdr:nvSpPr>
      <xdr:spPr>
        <a:xfrm>
          <a:off x="1378169" y="495738"/>
          <a:ext cx="12416659" cy="1071529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References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	Huijbregts, M.A.J.,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ReCiPe2016: a harmonised life cycle impact assessment method at midpoint and endpoint level.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International Journal of Life Cycle Assessment, 2017.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22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(2): p. 138-147.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	Verones, F.,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LC-IMPACT: A regionalized life cycle damage assessment method.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Journal of Industrial Ecology, 2020.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24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(6): p. 1201-1219.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	ESO.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Britain’s Electricity Explained: 2022 Review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Electricity Explained 2023  [cited 2023 17 November]; Available from: </a:t>
          </a:r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https://www.nationalgrideso.com/news/britains-electricity-explained-2022-review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	United Nations Economic Commision for Europe,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Life Cycle Assessment of Electricity Generation Options.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2021.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	Al Kez, D.,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Exploring the sustainability challenges facing digitalization and internet data centers.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Journal of Cleaner Production, 2022.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371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133633.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	The International EPD System,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Solar Gard® Low-E films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	Saadatian, S., N. Simões, and F. Freire,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Integrated environmental, energy and cost life-cycle analysis of windows: Optimal selection of components.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Building and Environment, 2021.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188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107516.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8.	Ift Rosenheim GmbH,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EPD- External Solar Shading Devices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2020.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9.	Densley Tingley, D., A. Hathway, and B. Davison,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 environmental impact comparison of external wall insulation types.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Building and Environment, 2015.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85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182-189.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10.	The International EPD System,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Top Gun® Sealants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2018.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11.	IBU EPD,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Silicone-based products, Group 1-3.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2022.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12.	ASTM International,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Spray Polyurethane Foam Insulation (HFC)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A. International, Editor. 2018.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13.	The International EPD System,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Technishield 70 40mm-Glazed Door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2022.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14.	BRE Global,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Declaration, 1m3 of Kingspan Kooltherm Pipe Insulation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15.	IBU EPD,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MAGNA3 25-40/60/80/100/120 (Cast iron) Grundfos Holding A/S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2018.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16.	EPD Norway,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Objet Collection refrigerator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2022.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17.	Landi, D.,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Comparative life cycle assessment of electric and gas ovens in the Italian context: An environmental and technical evaluation.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Journal of Cleaner Production, 2019.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221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189-201.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18.	Elduque, D.,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Life cycle assessment of a domestic induction hob: electronic boards.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Journal of Cleaner Production, 2014.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76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74-84.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19.	Alejandre, C., O. Akizu-Gardoki, and E. Lizundia,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Optimum operational lifespan of household appliances considering manufacturing and use stage improvements via life cycle assessment.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Sustainable Production and Consumption, 2022.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32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52-65.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20.	EPD Norway,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i60-1200 LED 4600 HF OP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21.	The International EPD System,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Underfloor heating system, Brass &amp; Fittings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22.	EPD Norway,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Lyngson Radiator.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2022.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23.	The International EPD System,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tiltnturn carpet tiles.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2023.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24.	EPD Norway,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Høiax Connected 200 Water Heater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25.	Saner, D.,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Is it only CO2 that matters? A life cycle perspective on shallow geothermal systems.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Renewable and Sustainable Energy Reviews, 2010.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(7): p. 1798-1813.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26.	Shibata, N., F. Sierra, and A. Hagras,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Integration of LCA and LCCA through BIM for optimized decision-making when switching from gas to electricity services in dwellings.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Energy and Buildings, 2023.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288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113000.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27.	EPD Norway,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Product Declaration: MAXEON 3 MONO-CRYSTALLINE PHOTOVOLTAIC MODULE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28.	SunAmp,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SunAmp thermal storage technology, Personal Communication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2024.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29.	Wang, C., K. Pattawi, and H. Lee,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Energy saving impact of occupancy-driven thermostat for residential buildings.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Energy and Buildings, 2020.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211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109791.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30.	DBEIS,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Demonstration of energy efficiency potential: literature review of benefits and risks in domestic retrofit practice and modelling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2021.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31.	University College London,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Analysis work to refine fabric energy efficiency assumptions for use in developing the Sixth Carbon Budget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C.C. Comittee, Editor. 2020.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32.	Ip, K., H. Ylitalo, and D. Marshall,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Environmental performance of external roller blinds retrofit for offices in the United Kingdom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2013.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33.	US Department of Energy.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Wireless Occupancy Sensors for Lighting Controls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Energy Efficiency and Renewable Energy 2019; Available from: </a:t>
          </a:r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https://www.energy.gov/femp/articles/wireless-occupancy-sensors-lighting-controls-applications-guide-federal-facility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34.	Sulzer.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Energy Efficiency of Pumping Systems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N.D  [cited 2024; Available from: </a:t>
          </a:r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https://www.sulzer.com/en/shared/campaign/energy-efficiency-of-pumping-systems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35.	IEA.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call to action on efficient and smart appliances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2021; Available from: </a:t>
          </a:r>
          <a:r>
            <a:rPr lang="en-US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https://www.iea.org/articles/a-call-to-action-on-efficient-and-smart-appliances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36.	Ganandran, G.S., et al.,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Cost-benefit analysis and emission reduction of energy efficient lighting at the Universiti Tenaga Nasional.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ScientificWorldJournal, 2014.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2014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p. 745894.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37.	Wadham College,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Sustainability Strategy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2024.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38.	Meek, C.,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Heat pumps and UK’s decarbonisation: lessons from an Ofgem dataset of more than 2,000 domestic installations.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2021: Renewable Energy Consumer Code (RECC).</a:t>
          </a: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39.	HM Government,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National Energy Efficiency Data-Framework (NEED): Summary of Analysis, Great Britain, 2023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40. 	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Wadham College, </a:t>
          </a:r>
          <a:r>
            <a:rPr lang="en-GB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Sustainability Strategy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2024.</a:t>
          </a:r>
        </a:p>
        <a:p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en-GB" sz="1100" kern="12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O20" dT="2024-08-17T10:56:02.29" personId="{00000000-0000-0000-0000-000000000000}" id="{7A3030C7-7DDC-944A-A742-BDEFF922A74B}">
    <text>ASHP IMPLEMENTED</text>
  </threadedComment>
  <threadedComment ref="AP22" dT="2024-08-17T10:56:18.06" personId="{00000000-0000-0000-0000-000000000000}" id="{AC392A2F-9408-774A-B0FE-3D688401D499}">
    <text>GSHP IMPLEMENTED</text>
  </threadedComment>
  <threadedComment ref="AQ32" dT="2024-08-17T10:57:33.45" personId="{00000000-0000-0000-0000-000000000000}" id="{F94557C7-449D-6C4F-8F45-C5BF12214A13}">
    <text>ELECTRIC BOILERS IMPLEMENTED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ilerguide.co.uk/electric-boiler/efficiency,%20Wadham%20College%20Sustainability%20Strategy" TargetMode="External"/><Relationship Id="rId2" Type="http://schemas.openxmlformats.org/officeDocument/2006/relationships/hyperlink" Target="https://assets.publishing.service.gov.uk/media/649c37abbb13dc000cb2e268/need-report-june-2023.pdf" TargetMode="External"/><Relationship Id="rId1" Type="http://schemas.openxmlformats.org/officeDocument/2006/relationships/hyperlink" Target="https://www.iea.org/articles/a-call-to-action-on-efficient-and-smart-appliances.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3E024-5D00-8848-92B6-4D3CB75BF560}">
  <dimension ref="A1"/>
  <sheetViews>
    <sheetView topLeftCell="A6" zoomScale="125" workbookViewId="0">
      <selection activeCell="A22" sqref="A22"/>
    </sheetView>
  </sheetViews>
  <sheetFormatPr baseColWidth="10" defaultColWidth="11" defaultRowHeight="16" x14ac:dyDescent="0.2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C4238-E886-3345-AC47-68543D2F0E17}">
  <dimension ref="B1:D35"/>
  <sheetViews>
    <sheetView tabSelected="1" workbookViewId="0">
      <selection activeCell="G7" sqref="G7"/>
    </sheetView>
  </sheetViews>
  <sheetFormatPr baseColWidth="10" defaultColWidth="11" defaultRowHeight="16" x14ac:dyDescent="0.2"/>
  <cols>
    <col min="2" max="2" width="46.1640625" customWidth="1"/>
    <col min="3" max="3" width="41.1640625" customWidth="1"/>
    <col min="4" max="4" width="88.33203125" customWidth="1"/>
  </cols>
  <sheetData>
    <row r="1" spans="2:4" ht="19" x14ac:dyDescent="0.25">
      <c r="B1" s="142" t="s">
        <v>0</v>
      </c>
    </row>
    <row r="3" spans="2:4" ht="17" x14ac:dyDescent="0.2">
      <c r="B3" s="117" t="s">
        <v>1</v>
      </c>
      <c r="C3" s="118" t="s">
        <v>2</v>
      </c>
      <c r="D3" s="119" t="s">
        <v>3</v>
      </c>
    </row>
    <row r="4" spans="2:4" x14ac:dyDescent="0.2">
      <c r="B4" s="120" t="s">
        <v>4</v>
      </c>
      <c r="C4" s="121" t="s">
        <v>5</v>
      </c>
      <c r="D4" s="122" t="s">
        <v>6</v>
      </c>
    </row>
    <row r="5" spans="2:4" x14ac:dyDescent="0.2">
      <c r="B5" s="120"/>
      <c r="C5" s="121"/>
      <c r="D5" s="122" t="s">
        <v>7</v>
      </c>
    </row>
    <row r="6" spans="2:4" x14ac:dyDescent="0.2">
      <c r="B6" s="120" t="s">
        <v>8</v>
      </c>
      <c r="C6" s="121" t="s">
        <v>9</v>
      </c>
      <c r="D6" s="122" t="s">
        <v>10</v>
      </c>
    </row>
    <row r="7" spans="2:4" x14ac:dyDescent="0.2">
      <c r="B7" s="120"/>
      <c r="C7" s="121"/>
      <c r="D7" s="122" t="s">
        <v>11</v>
      </c>
    </row>
    <row r="8" spans="2:4" x14ac:dyDescent="0.2">
      <c r="B8" s="120"/>
      <c r="C8" s="121"/>
      <c r="D8" s="122" t="s">
        <v>12</v>
      </c>
    </row>
    <row r="9" spans="2:4" x14ac:dyDescent="0.2">
      <c r="B9" s="120"/>
      <c r="C9" s="121"/>
      <c r="D9" s="122" t="s">
        <v>13</v>
      </c>
    </row>
    <row r="10" spans="2:4" x14ac:dyDescent="0.2">
      <c r="B10" s="120"/>
      <c r="C10" s="121"/>
      <c r="D10" s="122" t="s">
        <v>14</v>
      </c>
    </row>
    <row r="11" spans="2:4" x14ac:dyDescent="0.2">
      <c r="B11" s="120" t="s">
        <v>15</v>
      </c>
      <c r="C11" s="121" t="s">
        <v>16</v>
      </c>
      <c r="D11" s="122" t="s">
        <v>17</v>
      </c>
    </row>
    <row r="12" spans="2:4" x14ac:dyDescent="0.2">
      <c r="B12" s="120"/>
      <c r="C12" s="121"/>
      <c r="D12" s="122" t="s">
        <v>18</v>
      </c>
    </row>
    <row r="13" spans="2:4" x14ac:dyDescent="0.2">
      <c r="B13" s="120"/>
      <c r="C13" s="121"/>
      <c r="D13" s="122" t="s">
        <v>19</v>
      </c>
    </row>
    <row r="14" spans="2:4" x14ac:dyDescent="0.2">
      <c r="B14" s="120"/>
      <c r="C14" s="121"/>
      <c r="D14" s="122" t="s">
        <v>20</v>
      </c>
    </row>
    <row r="15" spans="2:4" x14ac:dyDescent="0.2">
      <c r="B15" s="120"/>
      <c r="C15" s="121"/>
      <c r="D15" s="122" t="s">
        <v>21</v>
      </c>
    </row>
    <row r="16" spans="2:4" x14ac:dyDescent="0.2">
      <c r="B16" s="120"/>
      <c r="C16" s="121"/>
      <c r="D16" s="122" t="s">
        <v>22</v>
      </c>
    </row>
    <row r="17" spans="2:4" x14ac:dyDescent="0.2">
      <c r="B17" s="120"/>
      <c r="C17" s="121"/>
      <c r="D17" s="122" t="s">
        <v>23</v>
      </c>
    </row>
    <row r="18" spans="2:4" x14ac:dyDescent="0.2">
      <c r="B18" s="120"/>
      <c r="C18" s="121"/>
      <c r="D18" s="122" t="s">
        <v>24</v>
      </c>
    </row>
    <row r="19" spans="2:4" x14ac:dyDescent="0.2">
      <c r="B19" s="120" t="s">
        <v>25</v>
      </c>
      <c r="C19" s="121" t="s">
        <v>26</v>
      </c>
      <c r="D19" s="122" t="s">
        <v>27</v>
      </c>
    </row>
    <row r="20" spans="2:4" x14ac:dyDescent="0.2">
      <c r="B20" s="120"/>
      <c r="C20" s="121"/>
      <c r="D20" s="122" t="s">
        <v>28</v>
      </c>
    </row>
    <row r="21" spans="2:4" x14ac:dyDescent="0.2">
      <c r="B21" s="120"/>
      <c r="C21" s="121"/>
      <c r="D21" s="122" t="s">
        <v>29</v>
      </c>
    </row>
    <row r="22" spans="2:4" x14ac:dyDescent="0.2">
      <c r="B22" s="120"/>
      <c r="C22" s="121"/>
      <c r="D22" s="122" t="s">
        <v>30</v>
      </c>
    </row>
    <row r="23" spans="2:4" x14ac:dyDescent="0.2">
      <c r="B23" s="120"/>
      <c r="C23" s="121"/>
      <c r="D23" s="122" t="s">
        <v>31</v>
      </c>
    </row>
    <row r="24" spans="2:4" x14ac:dyDescent="0.2">
      <c r="B24" s="120"/>
      <c r="C24" s="121"/>
      <c r="D24" s="122" t="s">
        <v>32</v>
      </c>
    </row>
    <row r="25" spans="2:4" x14ac:dyDescent="0.2">
      <c r="B25" s="120"/>
      <c r="C25" s="121"/>
      <c r="D25" s="122" t="s">
        <v>33</v>
      </c>
    </row>
    <row r="26" spans="2:4" x14ac:dyDescent="0.2">
      <c r="B26" s="120"/>
      <c r="C26" s="121"/>
      <c r="D26" s="122" t="s">
        <v>34</v>
      </c>
    </row>
    <row r="27" spans="2:4" x14ac:dyDescent="0.2">
      <c r="B27" s="120"/>
      <c r="C27" s="121"/>
      <c r="D27" s="122" t="s">
        <v>35</v>
      </c>
    </row>
    <row r="28" spans="2:4" x14ac:dyDescent="0.2">
      <c r="B28" s="120"/>
      <c r="C28" s="121"/>
      <c r="D28" s="122" t="s">
        <v>36</v>
      </c>
    </row>
    <row r="29" spans="2:4" x14ac:dyDescent="0.2">
      <c r="B29" s="120"/>
      <c r="C29" s="121"/>
      <c r="D29" s="122" t="s">
        <v>37</v>
      </c>
    </row>
    <row r="30" spans="2:4" x14ac:dyDescent="0.2">
      <c r="B30" s="120" t="s">
        <v>38</v>
      </c>
      <c r="C30" s="121" t="s">
        <v>39</v>
      </c>
      <c r="D30" s="122" t="s">
        <v>40</v>
      </c>
    </row>
    <row r="31" spans="2:4" x14ac:dyDescent="0.2">
      <c r="B31" s="120"/>
      <c r="C31" s="121"/>
      <c r="D31" s="122" t="s">
        <v>41</v>
      </c>
    </row>
    <row r="32" spans="2:4" x14ac:dyDescent="0.2">
      <c r="B32" s="120"/>
      <c r="C32" s="121"/>
      <c r="D32" s="122" t="s">
        <v>42</v>
      </c>
    </row>
    <row r="33" spans="2:4" x14ac:dyDescent="0.2">
      <c r="B33" s="120"/>
      <c r="C33" s="121"/>
      <c r="D33" s="122" t="s">
        <v>43</v>
      </c>
    </row>
    <row r="34" spans="2:4" x14ac:dyDescent="0.2">
      <c r="B34" s="120"/>
      <c r="C34" s="121"/>
      <c r="D34" s="122" t="s">
        <v>44</v>
      </c>
    </row>
    <row r="35" spans="2:4" x14ac:dyDescent="0.2">
      <c r="B35" s="120"/>
      <c r="C35" s="121"/>
      <c r="D35" s="122" t="s">
        <v>45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03DC9-855E-E849-9B03-D381F0812502}">
  <dimension ref="A1:P123"/>
  <sheetViews>
    <sheetView topLeftCell="A81" zoomScale="93" zoomScaleNormal="116" workbookViewId="0">
      <selection activeCell="A118" sqref="A118"/>
    </sheetView>
  </sheetViews>
  <sheetFormatPr baseColWidth="10" defaultColWidth="11" defaultRowHeight="16" x14ac:dyDescent="0.2"/>
  <cols>
    <col min="1" max="1" width="35.33203125" style="1" customWidth="1"/>
    <col min="2" max="2" width="27.5" style="1" customWidth="1"/>
    <col min="3" max="3" width="24.5" style="1" customWidth="1"/>
    <col min="4" max="4" width="18.6640625" style="1" customWidth="1"/>
    <col min="5" max="5" width="22.5" style="1" customWidth="1"/>
    <col min="6" max="6" width="11.83203125" style="1" customWidth="1"/>
    <col min="7" max="7" width="22.6640625" style="1" customWidth="1"/>
    <col min="8" max="8" width="30.83203125" style="1" customWidth="1"/>
    <col min="9" max="9" width="17.1640625" style="1" customWidth="1"/>
    <col min="10" max="11" width="12.6640625" style="1" customWidth="1"/>
    <col min="12" max="12" width="11" style="1"/>
    <col min="13" max="13" width="26.6640625" style="1" customWidth="1"/>
    <col min="14" max="15" width="11" style="1"/>
    <col min="16" max="16" width="19.6640625" style="1" customWidth="1"/>
    <col min="17" max="16384" width="11" style="1"/>
  </cols>
  <sheetData>
    <row r="1" spans="1:16" x14ac:dyDescent="0.2">
      <c r="A1" s="140" t="s">
        <v>582</v>
      </c>
    </row>
    <row r="2" spans="1:16" x14ac:dyDescent="0.2">
      <c r="A2" s="143" t="s">
        <v>572</v>
      </c>
      <c r="B2" s="143"/>
      <c r="C2" s="143"/>
      <c r="D2" s="143"/>
      <c r="E2" s="144" t="s">
        <v>321</v>
      </c>
      <c r="F2" s="144"/>
      <c r="G2" s="144"/>
      <c r="H2" s="144"/>
      <c r="I2" s="144"/>
      <c r="J2" s="144"/>
      <c r="K2" s="144"/>
      <c r="L2" s="144"/>
      <c r="M2" s="145" t="s">
        <v>322</v>
      </c>
      <c r="N2" s="145"/>
      <c r="O2" s="146" t="s">
        <v>323</v>
      </c>
      <c r="P2" s="146"/>
    </row>
    <row r="3" spans="1:16" ht="26" customHeight="1" x14ac:dyDescent="0.2">
      <c r="A3" s="1" t="s">
        <v>47</v>
      </c>
      <c r="B3" s="1" t="s">
        <v>48</v>
      </c>
      <c r="C3" s="1" t="s">
        <v>49</v>
      </c>
      <c r="D3" s="1" t="s">
        <v>50</v>
      </c>
      <c r="E3" s="1" t="s">
        <v>51</v>
      </c>
      <c r="F3" s="1" t="s">
        <v>540</v>
      </c>
      <c r="G3" s="1" t="s">
        <v>541</v>
      </c>
      <c r="H3" s="1" t="s">
        <v>542</v>
      </c>
      <c r="I3" s="1" t="s">
        <v>52</v>
      </c>
      <c r="J3" s="1" t="s">
        <v>53</v>
      </c>
      <c r="K3" s="1" t="s">
        <v>543</v>
      </c>
      <c r="L3" s="1" t="s">
        <v>54</v>
      </c>
      <c r="M3" s="1" t="s">
        <v>325</v>
      </c>
      <c r="N3" s="1" t="s">
        <v>544</v>
      </c>
      <c r="O3" s="1" t="s">
        <v>56</v>
      </c>
      <c r="P3" s="1" t="s">
        <v>544</v>
      </c>
    </row>
    <row r="4" spans="1:16" s="3" customFormat="1" x14ac:dyDescent="0.2">
      <c r="A4" s="3" t="s">
        <v>57</v>
      </c>
      <c r="B4" s="3">
        <f>E111</f>
        <v>32474.48</v>
      </c>
      <c r="C4" s="3" t="s">
        <v>58</v>
      </c>
      <c r="D4" s="3" t="s">
        <v>59</v>
      </c>
      <c r="E4" s="3" t="s">
        <v>60</v>
      </c>
      <c r="F4" s="3" t="s">
        <v>154</v>
      </c>
      <c r="G4" s="3">
        <v>1</v>
      </c>
      <c r="H4" s="3" t="s">
        <v>61</v>
      </c>
      <c r="I4" s="3">
        <f>B4*G4</f>
        <v>32474.48</v>
      </c>
      <c r="J4" s="3" t="s">
        <v>58</v>
      </c>
      <c r="K4" s="3">
        <v>8.8800000000000008E-9</v>
      </c>
      <c r="L4" s="3" t="s">
        <v>62</v>
      </c>
      <c r="M4" s="3">
        <f>K4*I4</f>
        <v>2.8837338240000004E-4</v>
      </c>
      <c r="N4" s="3" t="s">
        <v>63</v>
      </c>
      <c r="P4" s="3" t="s">
        <v>64</v>
      </c>
    </row>
    <row r="5" spans="1:16" ht="17" x14ac:dyDescent="0.2">
      <c r="A5" s="1" t="s">
        <v>65</v>
      </c>
      <c r="B5" s="1">
        <v>17674</v>
      </c>
      <c r="C5" s="1" t="s">
        <v>66</v>
      </c>
      <c r="D5" s="73" t="s">
        <v>67</v>
      </c>
      <c r="E5" s="11" t="s">
        <v>68</v>
      </c>
      <c r="F5" s="1" t="s">
        <v>552</v>
      </c>
      <c r="G5" s="1">
        <v>0.14899999999999999</v>
      </c>
      <c r="H5" s="1" t="s">
        <v>69</v>
      </c>
      <c r="I5" s="3">
        <f t="shared" ref="I5:I40" si="0">B5*G5</f>
        <v>2633.4259999999999</v>
      </c>
      <c r="J5" s="11" t="s">
        <v>64</v>
      </c>
      <c r="K5" s="1">
        <v>7.6500000000000002E-14</v>
      </c>
      <c r="L5" s="1" t="s">
        <v>70</v>
      </c>
      <c r="M5" s="3">
        <f t="shared" ref="M5:M40" si="1">K5*I5</f>
        <v>2.0145708899999999E-10</v>
      </c>
      <c r="N5" s="1" t="s">
        <v>63</v>
      </c>
      <c r="O5" s="1">
        <f>I5</f>
        <v>2633.4259999999999</v>
      </c>
      <c r="P5" s="1" t="s">
        <v>64</v>
      </c>
    </row>
    <row r="6" spans="1:16" x14ac:dyDescent="0.2">
      <c r="A6" s="1" t="s">
        <v>65</v>
      </c>
      <c r="B6" s="1">
        <v>7334.71</v>
      </c>
      <c r="C6" s="1" t="s">
        <v>66</v>
      </c>
      <c r="D6" s="1" t="s">
        <v>71</v>
      </c>
      <c r="E6" s="11" t="s">
        <v>72</v>
      </c>
      <c r="F6" s="1" t="s">
        <v>154</v>
      </c>
      <c r="G6" s="1">
        <v>1</v>
      </c>
      <c r="H6" s="1" t="s">
        <v>61</v>
      </c>
      <c r="I6" s="3">
        <f t="shared" si="0"/>
        <v>7334.71</v>
      </c>
      <c r="J6" s="11" t="s">
        <v>66</v>
      </c>
      <c r="K6" s="1">
        <v>0</v>
      </c>
      <c r="L6" s="1" t="s">
        <v>73</v>
      </c>
      <c r="M6" s="3">
        <f t="shared" si="1"/>
        <v>0</v>
      </c>
      <c r="N6" s="1" t="s">
        <v>63</v>
      </c>
      <c r="P6" s="1" t="s">
        <v>64</v>
      </c>
    </row>
    <row r="7" spans="1:16" x14ac:dyDescent="0.2">
      <c r="A7" s="1" t="s">
        <v>65</v>
      </c>
      <c r="B7" s="1">
        <v>17674</v>
      </c>
      <c r="C7" s="1" t="s">
        <v>66</v>
      </c>
      <c r="D7" s="1" t="s">
        <v>67</v>
      </c>
      <c r="E7" s="11" t="s">
        <v>74</v>
      </c>
      <c r="F7" s="1" t="s">
        <v>552</v>
      </c>
      <c r="G7" s="1">
        <v>0.14899999999999999</v>
      </c>
      <c r="H7" s="1" t="s">
        <v>69</v>
      </c>
      <c r="I7" s="3">
        <f t="shared" si="0"/>
        <v>2633.4259999999999</v>
      </c>
      <c r="J7" s="11" t="s">
        <v>64</v>
      </c>
      <c r="K7" s="1">
        <v>2.7999999999999998E-9</v>
      </c>
      <c r="L7" s="1" t="s">
        <v>70</v>
      </c>
      <c r="M7" s="3">
        <f t="shared" si="1"/>
        <v>7.3735927999999993E-6</v>
      </c>
      <c r="N7" s="1" t="s">
        <v>63</v>
      </c>
      <c r="O7" s="1" t="s">
        <v>61</v>
      </c>
      <c r="P7" s="1" t="s">
        <v>64</v>
      </c>
    </row>
    <row r="8" spans="1:16" x14ac:dyDescent="0.2">
      <c r="A8" s="1" t="s">
        <v>65</v>
      </c>
      <c r="B8" s="1">
        <v>7334.71</v>
      </c>
      <c r="C8" s="1" t="s">
        <v>66</v>
      </c>
      <c r="D8" s="1" t="s">
        <v>71</v>
      </c>
      <c r="E8" s="11" t="s">
        <v>75</v>
      </c>
      <c r="F8" s="1" t="s">
        <v>154</v>
      </c>
      <c r="G8" s="1">
        <v>1</v>
      </c>
      <c r="H8" s="1" t="s">
        <v>61</v>
      </c>
      <c r="I8" s="3">
        <f t="shared" si="0"/>
        <v>7334.71</v>
      </c>
      <c r="J8" s="11" t="s">
        <v>66</v>
      </c>
      <c r="K8" s="1">
        <v>1.74E-9</v>
      </c>
      <c r="L8" s="1" t="s">
        <v>73</v>
      </c>
      <c r="M8" s="3">
        <f t="shared" si="1"/>
        <v>1.2762395399999999E-5</v>
      </c>
      <c r="N8" s="1" t="s">
        <v>63</v>
      </c>
      <c r="P8" s="1" t="s">
        <v>64</v>
      </c>
    </row>
    <row r="9" spans="1:16" x14ac:dyDescent="0.2">
      <c r="A9" s="1" t="s">
        <v>76</v>
      </c>
      <c r="B9" s="74">
        <v>1845897</v>
      </c>
      <c r="C9" s="1" t="s">
        <v>77</v>
      </c>
      <c r="D9" s="1" t="s">
        <v>71</v>
      </c>
      <c r="E9" s="1" t="s">
        <v>72</v>
      </c>
      <c r="F9" s="1" t="s">
        <v>553</v>
      </c>
      <c r="G9" s="1">
        <v>8.9208342733219093E-3</v>
      </c>
      <c r="H9" s="1" t="s">
        <v>78</v>
      </c>
      <c r="I9" s="3">
        <f t="shared" si="0"/>
        <v>16466.941222622092</v>
      </c>
      <c r="J9" s="1" t="s">
        <v>66</v>
      </c>
      <c r="K9" s="1">
        <v>6.0399999999999995E-13</v>
      </c>
      <c r="L9" s="1" t="s">
        <v>73</v>
      </c>
      <c r="M9" s="3">
        <f t="shared" si="1"/>
        <v>9.9460324984637426E-9</v>
      </c>
      <c r="N9" s="1" t="s">
        <v>63</v>
      </c>
      <c r="P9" s="1" t="s">
        <v>64</v>
      </c>
    </row>
    <row r="10" spans="1:16" ht="17" x14ac:dyDescent="0.2">
      <c r="A10" s="1" t="s">
        <v>76</v>
      </c>
      <c r="B10" s="74">
        <v>1845897</v>
      </c>
      <c r="C10" s="1" t="s">
        <v>77</v>
      </c>
      <c r="D10" s="73" t="s">
        <v>67</v>
      </c>
      <c r="E10" s="1" t="s">
        <v>68</v>
      </c>
      <c r="F10" s="1" t="s">
        <v>552</v>
      </c>
      <c r="G10" s="1">
        <v>0.24385999999999999</v>
      </c>
      <c r="H10" s="1" t="s">
        <v>79</v>
      </c>
      <c r="I10" s="3">
        <f t="shared" si="0"/>
        <v>450140.44241999998</v>
      </c>
      <c r="J10" s="11" t="s">
        <v>64</v>
      </c>
      <c r="K10" s="1">
        <v>7.6500000000000002E-14</v>
      </c>
      <c r="L10" s="1" t="s">
        <v>70</v>
      </c>
      <c r="M10" s="3">
        <f t="shared" si="1"/>
        <v>3.4435743845130001E-8</v>
      </c>
      <c r="N10" s="1" t="s">
        <v>63</v>
      </c>
      <c r="O10" s="1">
        <f>I10</f>
        <v>450140.44241999998</v>
      </c>
      <c r="P10" s="1" t="s">
        <v>64</v>
      </c>
    </row>
    <row r="11" spans="1:16" x14ac:dyDescent="0.2">
      <c r="A11" s="1" t="s">
        <v>76</v>
      </c>
      <c r="B11" s="74">
        <v>1845897</v>
      </c>
      <c r="C11" s="1" t="s">
        <v>77</v>
      </c>
      <c r="D11" s="1" t="s">
        <v>80</v>
      </c>
      <c r="E11" s="1" t="s">
        <v>81</v>
      </c>
      <c r="F11" s="1" t="s">
        <v>553</v>
      </c>
      <c r="G11" s="1">
        <v>9.274063159018141E-5</v>
      </c>
      <c r="H11" s="1" t="s">
        <v>82</v>
      </c>
      <c r="I11" s="3">
        <f t="shared" si="0"/>
        <v>171.18965363042111</v>
      </c>
      <c r="J11" s="1" t="s">
        <v>83</v>
      </c>
      <c r="K11" s="1">
        <v>6.9499999999999998E-10</v>
      </c>
      <c r="L11" s="1" t="s">
        <v>84</v>
      </c>
      <c r="M11" s="3">
        <f t="shared" si="1"/>
        <v>1.1897680927314266E-7</v>
      </c>
      <c r="N11" s="1" t="s">
        <v>63</v>
      </c>
      <c r="P11" s="1" t="s">
        <v>64</v>
      </c>
    </row>
    <row r="12" spans="1:16" x14ac:dyDescent="0.2">
      <c r="A12" s="1" t="s">
        <v>76</v>
      </c>
      <c r="B12" s="74">
        <v>1845897</v>
      </c>
      <c r="C12" s="1" t="s">
        <v>77</v>
      </c>
      <c r="D12" s="1" t="s">
        <v>71</v>
      </c>
      <c r="E12" s="1" t="s">
        <v>75</v>
      </c>
      <c r="F12" s="1" t="s">
        <v>554</v>
      </c>
      <c r="G12" s="1">
        <v>8.9208342733219093E-3</v>
      </c>
      <c r="H12" s="1" t="s">
        <v>78</v>
      </c>
      <c r="I12" s="3">
        <f t="shared" si="0"/>
        <v>16466.941222622092</v>
      </c>
      <c r="J12" s="1" t="s">
        <v>66</v>
      </c>
      <c r="K12" s="1">
        <v>1.35E-8</v>
      </c>
      <c r="L12" s="1" t="s">
        <v>73</v>
      </c>
      <c r="M12" s="3">
        <f t="shared" si="1"/>
        <v>2.2230370650539824E-4</v>
      </c>
      <c r="N12" s="1" t="s">
        <v>63</v>
      </c>
      <c r="P12" s="1" t="s">
        <v>64</v>
      </c>
    </row>
    <row r="13" spans="1:16" x14ac:dyDescent="0.2">
      <c r="A13" s="1" t="s">
        <v>76</v>
      </c>
      <c r="B13" s="74">
        <v>1845897</v>
      </c>
      <c r="C13" s="1" t="s">
        <v>77</v>
      </c>
      <c r="D13" s="1" t="s">
        <v>80</v>
      </c>
      <c r="E13" s="1" t="s">
        <v>85</v>
      </c>
      <c r="F13" s="1" t="s">
        <v>553</v>
      </c>
      <c r="G13" s="1">
        <v>2.0517342582710776E-5</v>
      </c>
      <c r="H13" s="1" t="s">
        <v>86</v>
      </c>
      <c r="I13" s="3">
        <f t="shared" si="0"/>
        <v>37.872901121398073</v>
      </c>
      <c r="J13" s="1" t="s">
        <v>87</v>
      </c>
      <c r="K13" s="1">
        <v>6.710726087059383E-7</v>
      </c>
      <c r="L13" s="1" t="s">
        <v>88</v>
      </c>
      <c r="M13" s="3">
        <f t="shared" si="1"/>
        <v>2.541546655479866E-5</v>
      </c>
      <c r="N13" s="1" t="s">
        <v>63</v>
      </c>
      <c r="P13" s="1" t="s">
        <v>64</v>
      </c>
    </row>
    <row r="14" spans="1:16" x14ac:dyDescent="0.2">
      <c r="A14" s="1" t="s">
        <v>76</v>
      </c>
      <c r="B14" s="74">
        <v>1845897</v>
      </c>
      <c r="C14" s="1" t="s">
        <v>77</v>
      </c>
      <c r="D14" s="1" t="s">
        <v>59</v>
      </c>
      <c r="E14" s="1" t="s">
        <v>60</v>
      </c>
      <c r="F14" s="1" t="s">
        <v>554</v>
      </c>
      <c r="G14" s="1">
        <v>2.8874599786552827E-2</v>
      </c>
      <c r="H14" s="1" t="s">
        <v>89</v>
      </c>
      <c r="I14" s="3">
        <f>G121</f>
        <v>38908.662099204907</v>
      </c>
      <c r="J14" s="11" t="s">
        <v>58</v>
      </c>
      <c r="K14" s="1">
        <v>8.8800000000000008E-9</v>
      </c>
      <c r="L14" s="1" t="s">
        <v>62</v>
      </c>
      <c r="M14" s="3">
        <f t="shared" si="1"/>
        <v>3.4550891944093958E-4</v>
      </c>
      <c r="N14" s="1" t="s">
        <v>63</v>
      </c>
      <c r="P14" s="1" t="s">
        <v>64</v>
      </c>
    </row>
    <row r="15" spans="1:16" x14ac:dyDescent="0.2">
      <c r="A15" s="1" t="s">
        <v>76</v>
      </c>
      <c r="B15" s="74">
        <v>1845897</v>
      </c>
      <c r="C15" s="1" t="s">
        <v>77</v>
      </c>
      <c r="D15" s="1" t="s">
        <v>90</v>
      </c>
      <c r="E15" s="1" t="s">
        <v>91</v>
      </c>
      <c r="F15" s="1" t="s">
        <v>553</v>
      </c>
      <c r="G15" s="1">
        <v>3.1163947065101382E-4</v>
      </c>
      <c r="H15" s="1" t="s">
        <v>92</v>
      </c>
      <c r="I15" s="3">
        <f t="shared" si="0"/>
        <v>575.25436395629447</v>
      </c>
      <c r="J15" s="1" t="s">
        <v>93</v>
      </c>
      <c r="K15" s="1">
        <v>2.1199999999999999E-7</v>
      </c>
      <c r="L15" s="1" t="s">
        <v>94</v>
      </c>
      <c r="M15" s="3">
        <f t="shared" si="1"/>
        <v>1.2195392515873443E-4</v>
      </c>
      <c r="N15" s="1" t="s">
        <v>63</v>
      </c>
      <c r="P15" s="1" t="s">
        <v>64</v>
      </c>
    </row>
    <row r="16" spans="1:16" x14ac:dyDescent="0.2">
      <c r="A16" s="1" t="s">
        <v>76</v>
      </c>
      <c r="B16" s="74">
        <v>1845897</v>
      </c>
      <c r="C16" s="1" t="s">
        <v>77</v>
      </c>
      <c r="D16" s="1" t="s">
        <v>90</v>
      </c>
      <c r="E16" s="1" t="s">
        <v>95</v>
      </c>
      <c r="F16" s="1" t="s">
        <v>553</v>
      </c>
      <c r="G16" s="1">
        <v>1.4982209178228387E-4</v>
      </c>
      <c r="H16" s="1" t="s">
        <v>96</v>
      </c>
      <c r="I16" s="3">
        <f t="shared" si="0"/>
        <v>276.55614975464243</v>
      </c>
      <c r="J16" s="1" t="s">
        <v>97</v>
      </c>
      <c r="K16" s="1">
        <v>3.7409999999999996E-8</v>
      </c>
      <c r="L16" s="1" t="s">
        <v>98</v>
      </c>
      <c r="M16" s="3">
        <f t="shared" si="1"/>
        <v>1.0345965562321172E-5</v>
      </c>
      <c r="N16" s="1" t="s">
        <v>63</v>
      </c>
      <c r="P16" s="1" t="s">
        <v>64</v>
      </c>
    </row>
    <row r="17" spans="1:16" x14ac:dyDescent="0.2">
      <c r="A17" s="1" t="s">
        <v>76</v>
      </c>
      <c r="B17" s="74">
        <v>1845897</v>
      </c>
      <c r="C17" s="1" t="s">
        <v>77</v>
      </c>
      <c r="D17" s="1" t="s">
        <v>67</v>
      </c>
      <c r="E17" s="1" t="s">
        <v>74</v>
      </c>
      <c r="F17" s="1" t="s">
        <v>552</v>
      </c>
      <c r="G17" s="1">
        <v>0.24385999999999999</v>
      </c>
      <c r="H17" s="1" t="s">
        <v>99</v>
      </c>
      <c r="I17" s="3">
        <f t="shared" si="0"/>
        <v>450140.44241999998</v>
      </c>
      <c r="J17" s="11" t="s">
        <v>64</v>
      </c>
      <c r="K17" s="4">
        <v>2.7999999999999998E-9</v>
      </c>
      <c r="L17" s="1" t="s">
        <v>70</v>
      </c>
      <c r="M17" s="3">
        <f t="shared" si="1"/>
        <v>1.2603932387759999E-3</v>
      </c>
      <c r="N17" s="1" t="s">
        <v>63</v>
      </c>
      <c r="O17" s="1" t="s">
        <v>61</v>
      </c>
      <c r="P17" s="1" t="s">
        <v>64</v>
      </c>
    </row>
    <row r="18" spans="1:16" x14ac:dyDescent="0.2">
      <c r="A18" s="1" t="s">
        <v>100</v>
      </c>
      <c r="B18" s="74">
        <v>1845897</v>
      </c>
      <c r="C18" s="1" t="s">
        <v>77</v>
      </c>
      <c r="D18" s="1" t="s">
        <v>71</v>
      </c>
      <c r="E18" s="1" t="s">
        <v>72</v>
      </c>
      <c r="F18" s="1" t="s">
        <v>554</v>
      </c>
      <c r="G18" s="1">
        <v>1.3948184792960545E-2</v>
      </c>
      <c r="H18" s="1" t="s">
        <v>78</v>
      </c>
      <c r="I18" s="3">
        <f t="shared" si="0"/>
        <v>25746.912464771493</v>
      </c>
      <c r="J18" s="1" t="s">
        <v>66</v>
      </c>
      <c r="K18" s="1">
        <v>6.0399999999999995E-13</v>
      </c>
      <c r="L18" s="1" t="s">
        <v>73</v>
      </c>
      <c r="M18" s="3">
        <f t="shared" si="1"/>
        <v>1.555113512872198E-8</v>
      </c>
      <c r="N18" s="1" t="s">
        <v>63</v>
      </c>
      <c r="P18" s="1" t="s">
        <v>64</v>
      </c>
    </row>
    <row r="19" spans="1:16" ht="17" x14ac:dyDescent="0.2">
      <c r="A19" s="1" t="s">
        <v>100</v>
      </c>
      <c r="B19" s="74">
        <v>1845897</v>
      </c>
      <c r="C19" s="1" t="s">
        <v>77</v>
      </c>
      <c r="D19" s="73" t="s">
        <v>67</v>
      </c>
      <c r="E19" s="1" t="s">
        <v>68</v>
      </c>
      <c r="F19" s="1" t="s">
        <v>553</v>
      </c>
      <c r="G19" s="1">
        <v>3.6212290502793294E-2</v>
      </c>
      <c r="H19" s="1" t="s">
        <v>99</v>
      </c>
      <c r="I19" s="3">
        <f t="shared" si="0"/>
        <v>66844.158402234636</v>
      </c>
      <c r="J19" s="11" t="s">
        <v>64</v>
      </c>
      <c r="K19" s="1">
        <v>7.6500000000000002E-14</v>
      </c>
      <c r="L19" s="1" t="s">
        <v>70</v>
      </c>
      <c r="M19" s="3">
        <f t="shared" si="1"/>
        <v>5.1135781177709496E-9</v>
      </c>
      <c r="N19" s="1" t="s">
        <v>63</v>
      </c>
      <c r="O19" s="1">
        <f>I19</f>
        <v>66844.158402234636</v>
      </c>
      <c r="P19" s="1" t="s">
        <v>64</v>
      </c>
    </row>
    <row r="20" spans="1:16" x14ac:dyDescent="0.2">
      <c r="A20" s="1" t="s">
        <v>100</v>
      </c>
      <c r="B20" s="74">
        <v>1845897</v>
      </c>
      <c r="C20" s="1" t="s">
        <v>77</v>
      </c>
      <c r="D20" s="1" t="s">
        <v>80</v>
      </c>
      <c r="E20" s="1" t="s">
        <v>81</v>
      </c>
      <c r="F20" s="1" t="s">
        <v>553</v>
      </c>
      <c r="G20" s="1">
        <v>6.3833131843575415E-5</v>
      </c>
      <c r="H20" s="1" t="s">
        <v>82</v>
      </c>
      <c r="I20" s="3">
        <f t="shared" si="0"/>
        <v>117.82938657066033</v>
      </c>
      <c r="J20" s="1" t="s">
        <v>83</v>
      </c>
      <c r="K20" s="1">
        <v>6.9499999999999998E-10</v>
      </c>
      <c r="L20" s="1" t="s">
        <v>84</v>
      </c>
      <c r="M20" s="3">
        <f t="shared" si="1"/>
        <v>8.1891423666608935E-8</v>
      </c>
      <c r="N20" s="1" t="s">
        <v>63</v>
      </c>
      <c r="P20" s="1" t="s">
        <v>64</v>
      </c>
    </row>
    <row r="21" spans="1:16" x14ac:dyDescent="0.2">
      <c r="A21" s="1" t="s">
        <v>100</v>
      </c>
      <c r="B21" s="74">
        <v>1845897</v>
      </c>
      <c r="C21" s="1" t="s">
        <v>77</v>
      </c>
      <c r="D21" s="1" t="s">
        <v>71</v>
      </c>
      <c r="E21" s="1" t="s">
        <v>75</v>
      </c>
      <c r="F21" s="1" t="s">
        <v>554</v>
      </c>
      <c r="G21" s="1">
        <v>1.3948184792960545E-2</v>
      </c>
      <c r="H21" s="1" t="s">
        <v>78</v>
      </c>
      <c r="I21" s="3">
        <f t="shared" si="0"/>
        <v>25746.912464771493</v>
      </c>
      <c r="J21" s="1" t="s">
        <v>66</v>
      </c>
      <c r="K21" s="1">
        <v>1.35E-8</v>
      </c>
      <c r="L21" s="1" t="s">
        <v>73</v>
      </c>
      <c r="M21" s="3">
        <f t="shared" si="1"/>
        <v>3.4758331827441517E-4</v>
      </c>
      <c r="N21" s="1" t="s">
        <v>63</v>
      </c>
      <c r="P21" s="1" t="s">
        <v>64</v>
      </c>
    </row>
    <row r="22" spans="1:16" x14ac:dyDescent="0.2">
      <c r="A22" s="1" t="s">
        <v>100</v>
      </c>
      <c r="B22" s="74">
        <v>1845897</v>
      </c>
      <c r="C22" s="1" t="s">
        <v>77</v>
      </c>
      <c r="D22" s="1" t="s">
        <v>80</v>
      </c>
      <c r="E22" s="1" t="s">
        <v>85</v>
      </c>
      <c r="F22" s="1" t="s">
        <v>553</v>
      </c>
      <c r="G22" s="1">
        <v>8.9056238361266295E-5</v>
      </c>
      <c r="H22" s="1" t="s">
        <v>86</v>
      </c>
      <c r="I22" s="3">
        <f t="shared" si="0"/>
        <v>164.38864322234636</v>
      </c>
      <c r="J22" s="1" t="s">
        <v>87</v>
      </c>
      <c r="K22" s="1">
        <v>6.710726087059383E-7</v>
      </c>
      <c r="L22" s="1" t="s">
        <v>88</v>
      </c>
      <c r="M22" s="3">
        <f t="shared" si="1"/>
        <v>1.1031671564884973E-4</v>
      </c>
      <c r="N22" s="1" t="s">
        <v>63</v>
      </c>
      <c r="P22" s="1" t="s">
        <v>64</v>
      </c>
    </row>
    <row r="23" spans="1:16" x14ac:dyDescent="0.2">
      <c r="A23" s="1" t="s">
        <v>100</v>
      </c>
      <c r="B23" s="74">
        <v>1845897</v>
      </c>
      <c r="C23" s="1" t="s">
        <v>77</v>
      </c>
      <c r="D23" s="1" t="s">
        <v>90</v>
      </c>
      <c r="E23" s="1" t="s">
        <v>95</v>
      </c>
      <c r="F23" s="1" t="s">
        <v>553</v>
      </c>
      <c r="G23" s="1">
        <v>6.5192364990689008E-5</v>
      </c>
      <c r="H23" s="1" t="s">
        <v>96</v>
      </c>
      <c r="I23" s="3">
        <f t="shared" si="0"/>
        <v>120.33839095921786</v>
      </c>
      <c r="J23" s="1" t="s">
        <v>97</v>
      </c>
      <c r="K23" s="1">
        <v>3.7409999999999996E-8</v>
      </c>
      <c r="L23" s="1" t="s">
        <v>98</v>
      </c>
      <c r="M23" s="3">
        <f t="shared" si="1"/>
        <v>4.50185920578434E-6</v>
      </c>
      <c r="N23" s="1" t="s">
        <v>63</v>
      </c>
      <c r="P23" s="1" t="s">
        <v>64</v>
      </c>
    </row>
    <row r="24" spans="1:16" x14ac:dyDescent="0.2">
      <c r="A24" s="1" t="s">
        <v>100</v>
      </c>
      <c r="B24" s="74">
        <v>1845897</v>
      </c>
      <c r="C24" s="1" t="s">
        <v>77</v>
      </c>
      <c r="D24" s="1" t="s">
        <v>90</v>
      </c>
      <c r="E24" s="1" t="s">
        <v>91</v>
      </c>
      <c r="F24" s="1" t="s">
        <v>553</v>
      </c>
      <c r="G24" s="1">
        <v>1.2200704655493483E-4</v>
      </c>
      <c r="H24" s="1" t="s">
        <v>92</v>
      </c>
      <c r="I24" s="3">
        <f t="shared" si="0"/>
        <v>225.21244121461456</v>
      </c>
      <c r="J24" s="1" t="s">
        <v>93</v>
      </c>
      <c r="K24" s="1">
        <v>2.1199999999999999E-7</v>
      </c>
      <c r="L24" s="1" t="s">
        <v>94</v>
      </c>
      <c r="M24" s="3">
        <f t="shared" si="1"/>
        <v>4.7745037537498288E-5</v>
      </c>
      <c r="N24" s="1" t="s">
        <v>63</v>
      </c>
      <c r="P24" s="1" t="s">
        <v>64</v>
      </c>
    </row>
    <row r="25" spans="1:16" x14ac:dyDescent="0.2">
      <c r="A25" s="1" t="s">
        <v>100</v>
      </c>
      <c r="B25" s="74">
        <v>1845897</v>
      </c>
      <c r="C25" s="1" t="s">
        <v>77</v>
      </c>
      <c r="D25" s="1" t="s">
        <v>67</v>
      </c>
      <c r="E25" s="1" t="s">
        <v>74</v>
      </c>
      <c r="F25" s="1" t="s">
        <v>554</v>
      </c>
      <c r="G25" s="1">
        <v>3.6212290502793294E-2</v>
      </c>
      <c r="H25" s="1" t="s">
        <v>99</v>
      </c>
      <c r="I25" s="3">
        <f t="shared" si="0"/>
        <v>66844.158402234636</v>
      </c>
      <c r="J25" s="11" t="s">
        <v>64</v>
      </c>
      <c r="K25" s="1">
        <v>2.7999999999999998E-9</v>
      </c>
      <c r="L25" s="1" t="s">
        <v>70</v>
      </c>
      <c r="M25" s="3">
        <f t="shared" si="1"/>
        <v>1.8716364352625698E-4</v>
      </c>
      <c r="N25" s="1" t="s">
        <v>63</v>
      </c>
      <c r="O25" s="1" t="s">
        <v>61</v>
      </c>
      <c r="P25" s="1" t="s">
        <v>64</v>
      </c>
    </row>
    <row r="26" spans="1:16" x14ac:dyDescent="0.2">
      <c r="A26" s="1" t="s">
        <v>100</v>
      </c>
      <c r="B26" s="74">
        <v>1845897</v>
      </c>
      <c r="C26" s="1" t="s">
        <v>77</v>
      </c>
      <c r="D26" s="1" t="s">
        <v>59</v>
      </c>
      <c r="E26" s="1" t="s">
        <v>60</v>
      </c>
      <c r="F26" s="1" t="s">
        <v>554</v>
      </c>
      <c r="G26" s="1">
        <v>1.3948184792960545E-2</v>
      </c>
      <c r="H26" s="1" t="s">
        <v>89</v>
      </c>
      <c r="I26" s="3">
        <f>G122</f>
        <v>67509.48911701118</v>
      </c>
      <c r="J26" s="11" t="s">
        <v>58</v>
      </c>
      <c r="K26" s="1">
        <v>8.8800000000000008E-9</v>
      </c>
      <c r="L26" s="1" t="s">
        <v>62</v>
      </c>
      <c r="M26" s="3">
        <f t="shared" si="1"/>
        <v>5.9948426335905934E-4</v>
      </c>
      <c r="N26" s="1" t="s">
        <v>63</v>
      </c>
      <c r="P26" s="1" t="s">
        <v>64</v>
      </c>
    </row>
    <row r="27" spans="1:16" ht="17" x14ac:dyDescent="0.2">
      <c r="A27" s="1" t="s">
        <v>101</v>
      </c>
      <c r="B27" s="1">
        <v>3964411.1009656261</v>
      </c>
      <c r="C27" s="1" t="s">
        <v>77</v>
      </c>
      <c r="D27" s="73" t="s">
        <v>67</v>
      </c>
      <c r="E27" s="1" t="s">
        <v>68</v>
      </c>
      <c r="F27" s="1" t="s">
        <v>552</v>
      </c>
      <c r="G27" s="1">
        <v>0.21363999999999997</v>
      </c>
      <c r="H27" s="1" t="s">
        <v>99</v>
      </c>
      <c r="I27" s="3">
        <f t="shared" si="0"/>
        <v>846956.78761029628</v>
      </c>
      <c r="J27" s="11" t="s">
        <v>64</v>
      </c>
      <c r="K27" s="1">
        <v>7.6500000000000002E-14</v>
      </c>
      <c r="L27" s="1" t="s">
        <v>70</v>
      </c>
      <c r="M27" s="3">
        <f t="shared" si="1"/>
        <v>6.4792194252187666E-8</v>
      </c>
      <c r="N27" s="1" t="s">
        <v>63</v>
      </c>
      <c r="O27" s="1">
        <f>I27</f>
        <v>846956.78761029628</v>
      </c>
      <c r="P27" s="1" t="s">
        <v>64</v>
      </c>
    </row>
    <row r="28" spans="1:16" x14ac:dyDescent="0.2">
      <c r="A28" s="1" t="s">
        <v>101</v>
      </c>
      <c r="B28" s="1">
        <v>3964411.1009656261</v>
      </c>
      <c r="C28" s="1" t="s">
        <v>77</v>
      </c>
      <c r="D28" s="1" t="s">
        <v>80</v>
      </c>
      <c r="E28" s="1" t="s">
        <v>81</v>
      </c>
      <c r="F28" s="1" t="s">
        <v>553</v>
      </c>
      <c r="G28" s="1">
        <v>3.6815399999999998E-7</v>
      </c>
      <c r="H28" s="1" t="s">
        <v>102</v>
      </c>
      <c r="I28" s="3">
        <f t="shared" si="0"/>
        <v>1.459513804464899</v>
      </c>
      <c r="J28" s="1" t="s">
        <v>83</v>
      </c>
      <c r="K28" s="1">
        <v>6.9499999999999998E-10</v>
      </c>
      <c r="L28" s="1" t="s">
        <v>84</v>
      </c>
      <c r="M28" s="3">
        <f t="shared" si="1"/>
        <v>1.0143620941031047E-9</v>
      </c>
      <c r="N28" s="1" t="s">
        <v>63</v>
      </c>
      <c r="P28" s="1" t="s">
        <v>64</v>
      </c>
    </row>
    <row r="29" spans="1:16" x14ac:dyDescent="0.2">
      <c r="A29" s="1" t="s">
        <v>101</v>
      </c>
      <c r="B29" s="1">
        <v>3964411.1009656261</v>
      </c>
      <c r="C29" s="1" t="s">
        <v>77</v>
      </c>
      <c r="D29" s="1" t="s">
        <v>59</v>
      </c>
      <c r="E29" s="1" t="s">
        <v>60</v>
      </c>
      <c r="F29" s="1" t="s">
        <v>554</v>
      </c>
      <c r="G29" s="1">
        <v>2.0951983238413408E-3</v>
      </c>
      <c r="H29" s="1" t="s">
        <v>89</v>
      </c>
      <c r="I29" s="3">
        <f>G123</f>
        <v>578.8040207409814</v>
      </c>
      <c r="J29" s="11" t="s">
        <v>58</v>
      </c>
      <c r="K29" s="1">
        <v>8.8800000000000008E-9</v>
      </c>
      <c r="L29" s="1" t="s">
        <v>62</v>
      </c>
      <c r="M29" s="3">
        <f t="shared" si="1"/>
        <v>5.1397797041799153E-6</v>
      </c>
      <c r="N29" s="1" t="s">
        <v>63</v>
      </c>
      <c r="P29" s="1" t="s">
        <v>64</v>
      </c>
    </row>
    <row r="30" spans="1:16" x14ac:dyDescent="0.2">
      <c r="A30" s="1" t="s">
        <v>101</v>
      </c>
      <c r="B30" s="1">
        <v>3964411.1009656261</v>
      </c>
      <c r="C30" s="1" t="s">
        <v>77</v>
      </c>
      <c r="D30" s="1" t="s">
        <v>80</v>
      </c>
      <c r="E30" s="1" t="s">
        <v>85</v>
      </c>
      <c r="F30" s="1" t="s">
        <v>553</v>
      </c>
      <c r="G30" s="1">
        <v>2.0000000000000001E-4</v>
      </c>
      <c r="H30" s="1" t="s">
        <v>86</v>
      </c>
      <c r="I30" s="3">
        <f t="shared" si="0"/>
        <v>792.88222019312525</v>
      </c>
      <c r="J30" s="1" t="s">
        <v>87</v>
      </c>
      <c r="K30" s="1">
        <v>6.710726087059383E-7</v>
      </c>
      <c r="L30" s="1" t="s">
        <v>88</v>
      </c>
      <c r="M30" s="3">
        <f t="shared" si="1"/>
        <v>5.3208153990155673E-4</v>
      </c>
      <c r="N30" s="1" t="s">
        <v>63</v>
      </c>
      <c r="P30" s="1" t="s">
        <v>64</v>
      </c>
    </row>
    <row r="31" spans="1:16" ht="17" customHeight="1" x14ac:dyDescent="0.2">
      <c r="A31" s="1" t="s">
        <v>101</v>
      </c>
      <c r="B31" s="1">
        <v>3964411.1009656261</v>
      </c>
      <c r="C31" s="1" t="s">
        <v>77</v>
      </c>
      <c r="D31" s="1" t="s">
        <v>90</v>
      </c>
      <c r="E31" s="1" t="s">
        <v>91</v>
      </c>
      <c r="F31" s="1" t="s">
        <v>554</v>
      </c>
      <c r="G31" s="1">
        <v>4.9594000000000005E-4</v>
      </c>
      <c r="H31" s="1" t="s">
        <v>92</v>
      </c>
      <c r="I31" s="3">
        <f t="shared" si="0"/>
        <v>1966.1100414128928</v>
      </c>
      <c r="J31" s="1" t="s">
        <v>93</v>
      </c>
      <c r="K31" s="1">
        <v>2.1199999999999999E-7</v>
      </c>
      <c r="L31" s="1" t="s">
        <v>94</v>
      </c>
      <c r="M31" s="3">
        <f t="shared" si="1"/>
        <v>4.1681532877953323E-4</v>
      </c>
      <c r="N31" s="1" t="s">
        <v>63</v>
      </c>
      <c r="P31" s="1" t="s">
        <v>64</v>
      </c>
    </row>
    <row r="32" spans="1:16" x14ac:dyDescent="0.2">
      <c r="A32" s="1" t="s">
        <v>101</v>
      </c>
      <c r="B32" s="1">
        <v>3964411.1009656261</v>
      </c>
      <c r="C32" s="1" t="s">
        <v>77</v>
      </c>
      <c r="D32" s="1" t="s">
        <v>90</v>
      </c>
      <c r="E32" s="1" t="s">
        <v>95</v>
      </c>
      <c r="F32" s="1" t="s">
        <v>553</v>
      </c>
      <c r="G32" s="1">
        <v>2.2499999999999999E-4</v>
      </c>
      <c r="H32" s="1" t="s">
        <v>96</v>
      </c>
      <c r="I32" s="3">
        <f t="shared" si="0"/>
        <v>891.99249771726579</v>
      </c>
      <c r="J32" s="1" t="s">
        <v>97</v>
      </c>
      <c r="K32" s="1">
        <v>3.7409999999999996E-8</v>
      </c>
      <c r="L32" s="1" t="s">
        <v>98</v>
      </c>
      <c r="M32" s="3">
        <f t="shared" si="1"/>
        <v>3.3369439339602911E-5</v>
      </c>
      <c r="N32" s="1" t="s">
        <v>63</v>
      </c>
      <c r="P32" s="1" t="s">
        <v>64</v>
      </c>
    </row>
    <row r="33" spans="1:16" x14ac:dyDescent="0.2">
      <c r="A33" s="1" t="s">
        <v>101</v>
      </c>
      <c r="B33" s="1">
        <v>3964411.1009656261</v>
      </c>
      <c r="C33" s="1" t="s">
        <v>77</v>
      </c>
      <c r="D33" s="1" t="s">
        <v>71</v>
      </c>
      <c r="E33" s="1" t="s">
        <v>72</v>
      </c>
      <c r="F33" s="1" t="s">
        <v>554</v>
      </c>
      <c r="G33" s="1">
        <v>2.0951983238413408E-3</v>
      </c>
      <c r="H33" s="1" t="s">
        <v>78</v>
      </c>
      <c r="I33" s="3">
        <f t="shared" si="0"/>
        <v>8306.2274937611837</v>
      </c>
      <c r="J33" s="1" t="s">
        <v>66</v>
      </c>
      <c r="K33" s="1">
        <v>6.0399999999999995E-13</v>
      </c>
      <c r="L33" s="1" t="s">
        <v>73</v>
      </c>
      <c r="M33" s="3">
        <f t="shared" si="1"/>
        <v>5.0169614062317542E-9</v>
      </c>
      <c r="N33" s="1" t="s">
        <v>63</v>
      </c>
      <c r="P33" s="1" t="s">
        <v>64</v>
      </c>
    </row>
    <row r="34" spans="1:16" x14ac:dyDescent="0.2">
      <c r="A34" s="1" t="s">
        <v>101</v>
      </c>
      <c r="B34" s="1">
        <v>3964411.1009656261</v>
      </c>
      <c r="C34" s="1" t="s">
        <v>77</v>
      </c>
      <c r="D34" s="1" t="s">
        <v>67</v>
      </c>
      <c r="E34" s="1" t="s">
        <v>74</v>
      </c>
      <c r="F34" s="1" t="s">
        <v>552</v>
      </c>
      <c r="G34" s="1">
        <v>0.21363999999999997</v>
      </c>
      <c r="H34" s="1" t="s">
        <v>99</v>
      </c>
      <c r="I34" s="3">
        <f t="shared" si="0"/>
        <v>846956.78761029628</v>
      </c>
      <c r="J34" s="11" t="s">
        <v>64</v>
      </c>
      <c r="K34" s="1">
        <v>2.7999999999999998E-9</v>
      </c>
      <c r="L34" s="1" t="s">
        <v>70</v>
      </c>
      <c r="M34" s="3">
        <f t="shared" si="1"/>
        <v>2.3714790053088295E-3</v>
      </c>
      <c r="N34" s="1" t="s">
        <v>63</v>
      </c>
      <c r="O34" s="1" t="s">
        <v>61</v>
      </c>
      <c r="P34" s="1" t="s">
        <v>64</v>
      </c>
    </row>
    <row r="35" spans="1:16" x14ac:dyDescent="0.2">
      <c r="A35" s="1" t="s">
        <v>101</v>
      </c>
      <c r="B35" s="1">
        <v>3964411.1009656261</v>
      </c>
      <c r="C35" s="1" t="s">
        <v>77</v>
      </c>
      <c r="D35" s="1" t="s">
        <v>71</v>
      </c>
      <c r="E35" s="1" t="s">
        <v>75</v>
      </c>
      <c r="F35" s="1" t="s">
        <v>554</v>
      </c>
      <c r="G35" s="1">
        <v>2.0951983238413408E-3</v>
      </c>
      <c r="H35" s="1" t="s">
        <v>78</v>
      </c>
      <c r="I35" s="3">
        <f t="shared" si="0"/>
        <v>8306.2274937611837</v>
      </c>
      <c r="J35" s="1" t="s">
        <v>66</v>
      </c>
      <c r="K35" s="1">
        <v>1.35E-8</v>
      </c>
      <c r="L35" s="1" t="s">
        <v>73</v>
      </c>
      <c r="M35" s="3">
        <f t="shared" si="1"/>
        <v>1.1213407116577598E-4</v>
      </c>
      <c r="N35" s="1" t="s">
        <v>63</v>
      </c>
      <c r="P35" s="1" t="s">
        <v>64</v>
      </c>
    </row>
    <row r="36" spans="1:16" x14ac:dyDescent="0.2">
      <c r="A36" s="1" t="s">
        <v>103</v>
      </c>
      <c r="B36" s="1">
        <f>C116</f>
        <v>7811856.2010000004</v>
      </c>
      <c r="C36" s="1" t="s">
        <v>58</v>
      </c>
      <c r="D36" s="1" t="s">
        <v>59</v>
      </c>
      <c r="E36" s="11" t="s">
        <v>60</v>
      </c>
      <c r="F36" s="1" t="s">
        <v>154</v>
      </c>
      <c r="G36" s="1">
        <v>1</v>
      </c>
      <c r="H36" s="1" t="s">
        <v>61</v>
      </c>
      <c r="I36" s="3">
        <f>B36*G36</f>
        <v>7811856.2010000004</v>
      </c>
      <c r="J36" s="11" t="s">
        <v>58</v>
      </c>
      <c r="K36" s="1">
        <v>8.8800000000000008E-9</v>
      </c>
      <c r="L36" s="1" t="s">
        <v>62</v>
      </c>
      <c r="M36" s="3">
        <f t="shared" si="1"/>
        <v>6.9369283064880008E-2</v>
      </c>
      <c r="N36" s="1" t="s">
        <v>63</v>
      </c>
      <c r="P36" s="1" t="s">
        <v>64</v>
      </c>
    </row>
    <row r="37" spans="1:16" ht="17" x14ac:dyDescent="0.2">
      <c r="A37" s="1" t="s">
        <v>104</v>
      </c>
      <c r="B37" s="1">
        <v>16874.352000000003</v>
      </c>
      <c r="C37" s="1" t="s">
        <v>66</v>
      </c>
      <c r="D37" s="73" t="s">
        <v>67</v>
      </c>
      <c r="E37" s="11" t="s">
        <v>68</v>
      </c>
      <c r="F37" s="1" t="s">
        <v>552</v>
      </c>
      <c r="G37" s="1">
        <v>0.27200000000000002</v>
      </c>
      <c r="H37" s="1" t="s">
        <v>69</v>
      </c>
      <c r="I37" s="3">
        <f t="shared" si="0"/>
        <v>4589.8237440000012</v>
      </c>
      <c r="J37" s="11" t="s">
        <v>64</v>
      </c>
      <c r="K37" s="1">
        <v>7.6500000000000002E-14</v>
      </c>
      <c r="L37" s="1" t="s">
        <v>70</v>
      </c>
      <c r="M37" s="3">
        <f t="shared" si="1"/>
        <v>3.5112151641600008E-10</v>
      </c>
      <c r="N37" s="1" t="s">
        <v>63</v>
      </c>
      <c r="O37" s="1">
        <f>I37</f>
        <v>4589.8237440000012</v>
      </c>
      <c r="P37" s="1" t="s">
        <v>64</v>
      </c>
    </row>
    <row r="38" spans="1:16" x14ac:dyDescent="0.2">
      <c r="A38" s="1" t="s">
        <v>104</v>
      </c>
      <c r="B38" s="1">
        <v>16874.352000000003</v>
      </c>
      <c r="C38" s="1" t="s">
        <v>66</v>
      </c>
      <c r="D38" s="1" t="s">
        <v>67</v>
      </c>
      <c r="E38" s="11" t="s">
        <v>74</v>
      </c>
      <c r="F38" s="1" t="s">
        <v>552</v>
      </c>
      <c r="G38" s="1">
        <v>0.27200000000000002</v>
      </c>
      <c r="H38" s="1" t="s">
        <v>69</v>
      </c>
      <c r="I38" s="3">
        <f t="shared" si="0"/>
        <v>4589.8237440000012</v>
      </c>
      <c r="J38" s="11" t="s">
        <v>64</v>
      </c>
      <c r="K38" s="1">
        <v>2.7999999999999998E-9</v>
      </c>
      <c r="L38" s="1" t="s">
        <v>70</v>
      </c>
      <c r="M38" s="3">
        <f t="shared" si="1"/>
        <v>1.2851506483200003E-5</v>
      </c>
      <c r="N38" s="1" t="s">
        <v>63</v>
      </c>
      <c r="O38" s="1" t="s">
        <v>61</v>
      </c>
      <c r="P38" s="1" t="s">
        <v>64</v>
      </c>
    </row>
    <row r="39" spans="1:16" x14ac:dyDescent="0.2">
      <c r="A39" s="1" t="s">
        <v>105</v>
      </c>
      <c r="B39" s="1">
        <v>64.548000000000002</v>
      </c>
      <c r="C39" s="1" t="s">
        <v>106</v>
      </c>
      <c r="D39" s="1" t="s">
        <v>67</v>
      </c>
      <c r="E39" s="11" t="s">
        <v>68</v>
      </c>
      <c r="F39" s="1" t="s">
        <v>552</v>
      </c>
      <c r="G39" s="10">
        <v>446.20400000000001</v>
      </c>
      <c r="H39" s="3" t="s">
        <v>107</v>
      </c>
      <c r="I39" s="3">
        <f t="shared" si="0"/>
        <v>28801.575792</v>
      </c>
      <c r="J39" s="11" t="s">
        <v>64</v>
      </c>
      <c r="K39" s="5">
        <v>7.6500000000000002E-14</v>
      </c>
      <c r="L39" s="6" t="s">
        <v>108</v>
      </c>
      <c r="M39" s="3">
        <f t="shared" si="1"/>
        <v>2.2033205480880001E-9</v>
      </c>
      <c r="N39" s="1" t="s">
        <v>63</v>
      </c>
      <c r="O39" s="1">
        <f>I39</f>
        <v>28801.575792</v>
      </c>
      <c r="P39" s="1" t="s">
        <v>64</v>
      </c>
    </row>
    <row r="40" spans="1:16" x14ac:dyDescent="0.2">
      <c r="A40" s="1" t="s">
        <v>105</v>
      </c>
      <c r="B40" s="1">
        <v>64.548000000000002</v>
      </c>
      <c r="C40" s="1" t="s">
        <v>106</v>
      </c>
      <c r="D40" s="1" t="s">
        <v>67</v>
      </c>
      <c r="E40" s="11" t="s">
        <v>74</v>
      </c>
      <c r="F40" s="1" t="s">
        <v>552</v>
      </c>
      <c r="G40" s="10">
        <v>446.20400000000001</v>
      </c>
      <c r="H40" s="3" t="s">
        <v>107</v>
      </c>
      <c r="I40" s="3">
        <f t="shared" si="0"/>
        <v>28801.575792</v>
      </c>
      <c r="J40" s="11" t="s">
        <v>64</v>
      </c>
      <c r="K40" s="5">
        <v>2.7999999999999998E-9</v>
      </c>
      <c r="L40" s="6" t="s">
        <v>108</v>
      </c>
      <c r="M40" s="3">
        <f t="shared" si="1"/>
        <v>8.0644412217599989E-5</v>
      </c>
      <c r="N40" s="1" t="s">
        <v>63</v>
      </c>
      <c r="O40" s="1" t="s">
        <v>61</v>
      </c>
      <c r="P40" s="1" t="s">
        <v>64</v>
      </c>
    </row>
    <row r="41" spans="1:16" x14ac:dyDescent="0.2">
      <c r="A41" s="91" t="s">
        <v>327</v>
      </c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>
        <f>SUM(M4:M17)+SUM(M27:M35)+SUM(M37:M40)</f>
        <v>5.8591826135009923E-3</v>
      </c>
      <c r="N41" s="92" t="s">
        <v>63</v>
      </c>
      <c r="O41" s="92">
        <f>SUM(O4:O17)+SUM(O27:O35)+SUM(O37:O40)</f>
        <v>1333122.0555662964</v>
      </c>
      <c r="P41" s="92" t="s">
        <v>64</v>
      </c>
    </row>
    <row r="42" spans="1:16" x14ac:dyDescent="0.2">
      <c r="A42" s="91" t="s">
        <v>334</v>
      </c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>
        <f>SUM(M4:M8)+SUM(M18:M35)+SUM(M37:M40)</f>
        <v>5.1699954266059616E-3</v>
      </c>
      <c r="N42" s="92" t="s">
        <v>63</v>
      </c>
      <c r="O42" s="92">
        <f>SUM(O4:O8)+SUM(O18:O35)+SUM(O37:O40)</f>
        <v>949825.7715485309</v>
      </c>
      <c r="P42" s="92" t="s">
        <v>64</v>
      </c>
    </row>
    <row r="43" spans="1:16" x14ac:dyDescent="0.2">
      <c r="A43" s="91" t="s">
        <v>584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>
        <f>SUM(M9:M17)</f>
        <v>1.9860845805838088E-3</v>
      </c>
      <c r="N43" s="92" t="s">
        <v>63</v>
      </c>
      <c r="O43" s="92">
        <f>SUM(O9:O17)</f>
        <v>450140.44241999998</v>
      </c>
      <c r="P43" s="92" t="s">
        <v>64</v>
      </c>
    </row>
    <row r="44" spans="1:16" x14ac:dyDescent="0.2">
      <c r="A44" s="91" t="s">
        <v>585</v>
      </c>
      <c r="B44" s="92"/>
      <c r="C44" s="92"/>
      <c r="D44" s="92"/>
      <c r="E44" s="92"/>
      <c r="F44" s="92"/>
      <c r="G44" s="92"/>
      <c r="H44" s="92"/>
      <c r="I44" s="92"/>
      <c r="J44" s="92"/>
      <c r="K44" s="92"/>
      <c r="L44" s="92"/>
      <c r="M44" s="92">
        <f>SUM(M18:M26)</f>
        <v>1.2968973936887769E-3</v>
      </c>
      <c r="N44" s="92" t="s">
        <v>63</v>
      </c>
      <c r="O44" s="92">
        <f>SUM(O18:O26)</f>
        <v>66844.158402234636</v>
      </c>
      <c r="P44" s="92" t="s">
        <v>64</v>
      </c>
    </row>
    <row r="45" spans="1:16" x14ac:dyDescent="0.2">
      <c r="A45" s="91" t="s">
        <v>586</v>
      </c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>
        <f>SUM(M27:M35)</f>
        <v>3.4710899877172306E-3</v>
      </c>
      <c r="N45" s="92" t="s">
        <v>63</v>
      </c>
      <c r="O45" s="92">
        <f>SUM(O27:O35)</f>
        <v>846956.78761029628</v>
      </c>
      <c r="P45" s="92" t="s">
        <v>64</v>
      </c>
    </row>
    <row r="47" spans="1:16" ht="19" x14ac:dyDescent="0.25">
      <c r="A47" s="109" t="s">
        <v>555</v>
      </c>
    </row>
    <row r="48" spans="1:16" x14ac:dyDescent="0.2">
      <c r="A48" s="143" t="s">
        <v>572</v>
      </c>
      <c r="B48" s="143"/>
      <c r="C48" s="143"/>
      <c r="D48" s="143"/>
      <c r="E48" s="144" t="s">
        <v>326</v>
      </c>
      <c r="F48" s="144"/>
      <c r="G48" s="144"/>
      <c r="H48" s="144"/>
      <c r="I48" s="144"/>
      <c r="J48" s="144"/>
      <c r="K48" s="144"/>
      <c r="L48" s="144"/>
      <c r="M48" s="145" t="s">
        <v>322</v>
      </c>
      <c r="N48" s="145"/>
      <c r="O48" s="149"/>
      <c r="P48" s="149"/>
    </row>
    <row r="49" spans="1:15" ht="23" customHeight="1" x14ac:dyDescent="0.2">
      <c r="A49" s="1" t="s">
        <v>47</v>
      </c>
      <c r="B49" s="1" t="s">
        <v>48</v>
      </c>
      <c r="C49" s="1" t="s">
        <v>49</v>
      </c>
      <c r="D49" s="1" t="s">
        <v>50</v>
      </c>
      <c r="E49" s="1" t="s">
        <v>109</v>
      </c>
      <c r="F49" s="1" t="s">
        <v>540</v>
      </c>
      <c r="G49" s="1" t="s">
        <v>541</v>
      </c>
      <c r="H49" s="3" t="s">
        <v>549</v>
      </c>
      <c r="I49" s="1" t="s">
        <v>52</v>
      </c>
      <c r="J49" s="1" t="s">
        <v>110</v>
      </c>
      <c r="K49" s="5" t="s">
        <v>550</v>
      </c>
      <c r="L49" s="1" t="s">
        <v>551</v>
      </c>
      <c r="M49" s="1" t="s">
        <v>111</v>
      </c>
      <c r="N49" s="1" t="s">
        <v>112</v>
      </c>
    </row>
    <row r="50" spans="1:15" x14ac:dyDescent="0.2">
      <c r="A50" s="1" t="s">
        <v>57</v>
      </c>
      <c r="B50" s="1">
        <f>H111</f>
        <v>46152.965499999998</v>
      </c>
      <c r="C50" s="1" t="s">
        <v>489</v>
      </c>
      <c r="D50" s="1" t="s">
        <v>59</v>
      </c>
      <c r="E50" s="11" t="s">
        <v>60</v>
      </c>
      <c r="F50" s="1" t="s">
        <v>154</v>
      </c>
      <c r="G50" s="1">
        <v>1</v>
      </c>
      <c r="H50" s="1" t="s">
        <v>61</v>
      </c>
      <c r="I50" s="1">
        <v>1</v>
      </c>
      <c r="J50" s="11" t="s">
        <v>113</v>
      </c>
      <c r="K50" s="7">
        <v>2.8890826793172051E-16</v>
      </c>
      <c r="L50" s="8" t="s">
        <v>114</v>
      </c>
      <c r="M50" s="8">
        <f t="shared" ref="M50:M79" si="2">I50*K50</f>
        <v>2.8890826793172051E-16</v>
      </c>
      <c r="N50" s="1" t="s">
        <v>115</v>
      </c>
    </row>
    <row r="51" spans="1:15" ht="17" x14ac:dyDescent="0.2">
      <c r="A51" s="1" t="s">
        <v>65</v>
      </c>
      <c r="B51" s="1">
        <v>17674</v>
      </c>
      <c r="C51" s="1" t="s">
        <v>66</v>
      </c>
      <c r="D51" s="73" t="s">
        <v>67</v>
      </c>
      <c r="E51" s="11" t="s">
        <v>116</v>
      </c>
      <c r="F51" s="1" t="s">
        <v>552</v>
      </c>
      <c r="G51" s="1">
        <v>0.14899999999999999</v>
      </c>
      <c r="H51" s="1" t="s">
        <v>117</v>
      </c>
      <c r="I51" s="3">
        <f>B51*G51</f>
        <v>2633.4259999999999</v>
      </c>
      <c r="J51" s="11" t="s">
        <v>118</v>
      </c>
      <c r="K51" s="5">
        <v>0</v>
      </c>
      <c r="L51" s="1" t="s">
        <v>108</v>
      </c>
      <c r="M51" s="8">
        <f t="shared" si="2"/>
        <v>0</v>
      </c>
      <c r="N51" s="1" t="s">
        <v>119</v>
      </c>
    </row>
    <row r="52" spans="1:15" x14ac:dyDescent="0.2">
      <c r="A52" s="1" t="s">
        <v>65</v>
      </c>
      <c r="B52" s="1">
        <v>7334.71</v>
      </c>
      <c r="C52" s="1" t="s">
        <v>66</v>
      </c>
      <c r="D52" s="1" t="s">
        <v>71</v>
      </c>
      <c r="E52" s="11" t="s">
        <v>120</v>
      </c>
      <c r="F52" s="1" t="s">
        <v>154</v>
      </c>
      <c r="G52" s="1">
        <v>1</v>
      </c>
      <c r="H52" s="1" t="s">
        <v>61</v>
      </c>
      <c r="I52" s="1">
        <f>B52*G52</f>
        <v>7334.71</v>
      </c>
      <c r="J52" s="11" t="s">
        <v>66</v>
      </c>
      <c r="K52" s="5">
        <v>6.3151576802023871E-16</v>
      </c>
      <c r="L52" s="1" t="s">
        <v>121</v>
      </c>
      <c r="M52" s="8">
        <f t="shared" si="2"/>
        <v>4.6319850188557249E-12</v>
      </c>
      <c r="N52" s="1" t="s">
        <v>119</v>
      </c>
    </row>
    <row r="53" spans="1:15" x14ac:dyDescent="0.2">
      <c r="A53" s="1" t="s">
        <v>65</v>
      </c>
      <c r="B53" s="1">
        <v>17674</v>
      </c>
      <c r="C53" s="1" t="s">
        <v>66</v>
      </c>
      <c r="D53" s="1" t="s">
        <v>67</v>
      </c>
      <c r="E53" s="11" t="s">
        <v>74</v>
      </c>
      <c r="F53" s="1" t="s">
        <v>552</v>
      </c>
      <c r="G53" s="1">
        <v>0.14899999999999999</v>
      </c>
      <c r="H53" s="1" t="s">
        <v>117</v>
      </c>
      <c r="I53" s="3">
        <f>B53*G53</f>
        <v>2633.4259999999999</v>
      </c>
      <c r="J53" s="11" t="s">
        <v>118</v>
      </c>
      <c r="K53" s="5">
        <v>1.7598309745018596E-15</v>
      </c>
      <c r="L53" s="1" t="s">
        <v>108</v>
      </c>
      <c r="M53" s="8">
        <f t="shared" si="2"/>
        <v>4.6343846438585343E-12</v>
      </c>
      <c r="N53" s="1" t="s">
        <v>119</v>
      </c>
    </row>
    <row r="54" spans="1:15" x14ac:dyDescent="0.2">
      <c r="A54" s="1" t="s">
        <v>76</v>
      </c>
      <c r="B54" s="74">
        <v>1845897</v>
      </c>
      <c r="C54" s="1" t="s">
        <v>77</v>
      </c>
      <c r="D54" s="1" t="s">
        <v>71</v>
      </c>
      <c r="E54" s="1" t="s">
        <v>120</v>
      </c>
      <c r="F54" s="1" t="s">
        <v>554</v>
      </c>
      <c r="G54" s="1">
        <v>8.9208342733219093E-3</v>
      </c>
      <c r="H54" s="3" t="s">
        <v>78</v>
      </c>
      <c r="I54" s="1">
        <f>B54*G54</f>
        <v>16466.941222622092</v>
      </c>
      <c r="J54" s="1" t="s">
        <v>66</v>
      </c>
      <c r="K54" s="5">
        <v>6.3151576802023871E-16</v>
      </c>
      <c r="L54" s="1" t="s">
        <v>121</v>
      </c>
      <c r="M54" s="8">
        <f t="shared" si="2"/>
        <v>1.0399133033148319E-11</v>
      </c>
      <c r="N54" s="1" t="s">
        <v>119</v>
      </c>
      <c r="O54" s="75"/>
    </row>
    <row r="55" spans="1:15" ht="19" customHeight="1" x14ac:dyDescent="0.2">
      <c r="A55" s="1" t="s">
        <v>76</v>
      </c>
      <c r="B55" s="74">
        <v>1845897</v>
      </c>
      <c r="C55" s="1" t="s">
        <v>77</v>
      </c>
      <c r="D55" s="73" t="s">
        <v>67</v>
      </c>
      <c r="E55" s="1" t="s">
        <v>116</v>
      </c>
      <c r="F55" s="1" t="s">
        <v>552</v>
      </c>
      <c r="G55" s="1">
        <v>0.24385999999999999</v>
      </c>
      <c r="H55" s="1" t="s">
        <v>122</v>
      </c>
      <c r="I55" s="3">
        <f>B55*G55</f>
        <v>450140.44241999998</v>
      </c>
      <c r="J55" s="1" t="s">
        <v>118</v>
      </c>
      <c r="K55" s="5">
        <v>0</v>
      </c>
      <c r="L55" s="1" t="s">
        <v>108</v>
      </c>
      <c r="M55" s="8">
        <f t="shared" si="2"/>
        <v>0</v>
      </c>
      <c r="N55" s="1" t="s">
        <v>119</v>
      </c>
      <c r="O55" s="75"/>
    </row>
    <row r="56" spans="1:15" x14ac:dyDescent="0.2">
      <c r="A56" s="1" t="s">
        <v>76</v>
      </c>
      <c r="B56" s="74">
        <v>1845897</v>
      </c>
      <c r="C56" s="1" t="s">
        <v>77</v>
      </c>
      <c r="D56" s="1" t="s">
        <v>59</v>
      </c>
      <c r="E56" s="1" t="s">
        <v>60</v>
      </c>
      <c r="F56" s="1" t="s">
        <v>554</v>
      </c>
      <c r="G56" s="1">
        <f>J122</f>
        <v>98400</v>
      </c>
      <c r="H56" s="3" t="s">
        <v>123</v>
      </c>
      <c r="I56" s="3">
        <f>J121</f>
        <v>56700</v>
      </c>
      <c r="J56" s="11" t="s">
        <v>113</v>
      </c>
      <c r="K56" s="5">
        <v>2.8890826793172051E-16</v>
      </c>
      <c r="L56" s="1" t="s">
        <v>114</v>
      </c>
      <c r="M56" s="8">
        <f t="shared" si="2"/>
        <v>1.6381098791728553E-11</v>
      </c>
      <c r="N56" s="1" t="s">
        <v>115</v>
      </c>
      <c r="O56" s="75"/>
    </row>
    <row r="57" spans="1:15" x14ac:dyDescent="0.2">
      <c r="A57" s="1" t="s">
        <v>76</v>
      </c>
      <c r="B57" s="74">
        <v>1845897</v>
      </c>
      <c r="C57" s="1" t="s">
        <v>77</v>
      </c>
      <c r="D57" s="1" t="s">
        <v>90</v>
      </c>
      <c r="E57" s="1" t="s">
        <v>91</v>
      </c>
      <c r="F57" s="1" t="s">
        <v>553</v>
      </c>
      <c r="G57" s="1">
        <v>3.1163947065101382E-4</v>
      </c>
      <c r="H57" s="1" t="s">
        <v>124</v>
      </c>
      <c r="I57" s="1">
        <f t="shared" ref="I57:I62" si="3">B57*G57</f>
        <v>575.25436395629447</v>
      </c>
      <c r="K57" s="5">
        <v>7.5352623175448366E-18</v>
      </c>
      <c r="L57" s="1" t="s">
        <v>125</v>
      </c>
      <c r="M57" s="8">
        <f t="shared" si="2"/>
        <v>4.3346925317230881E-15</v>
      </c>
      <c r="N57" s="1" t="s">
        <v>119</v>
      </c>
      <c r="O57" s="75"/>
    </row>
    <row r="58" spans="1:15" x14ac:dyDescent="0.2">
      <c r="A58" s="1" t="s">
        <v>76</v>
      </c>
      <c r="B58" s="74">
        <v>1845897</v>
      </c>
      <c r="C58" s="1" t="s">
        <v>77</v>
      </c>
      <c r="D58" s="1" t="s">
        <v>67</v>
      </c>
      <c r="E58" s="1" t="s">
        <v>74</v>
      </c>
      <c r="F58" s="1" t="s">
        <v>552</v>
      </c>
      <c r="G58" s="1">
        <v>0.24385999999999999</v>
      </c>
      <c r="H58" s="1" t="s">
        <v>122</v>
      </c>
      <c r="I58" s="3">
        <f t="shared" si="3"/>
        <v>450140.44241999998</v>
      </c>
      <c r="J58" s="1" t="s">
        <v>118</v>
      </c>
      <c r="K58" s="5">
        <v>1.7598309745018596E-15</v>
      </c>
      <c r="L58" s="1" t="s">
        <v>108</v>
      </c>
      <c r="M58" s="8">
        <f t="shared" si="2"/>
        <v>7.9217109344668683E-10</v>
      </c>
      <c r="N58" s="1" t="s">
        <v>119</v>
      </c>
      <c r="O58" s="75"/>
    </row>
    <row r="59" spans="1:15" x14ac:dyDescent="0.2">
      <c r="A59" s="1" t="s">
        <v>100</v>
      </c>
      <c r="B59" s="74">
        <v>1845897</v>
      </c>
      <c r="C59" s="1" t="s">
        <v>77</v>
      </c>
      <c r="D59" s="1" t="s">
        <v>71</v>
      </c>
      <c r="E59" s="1" t="s">
        <v>120</v>
      </c>
      <c r="F59" s="1" t="s">
        <v>554</v>
      </c>
      <c r="G59" s="1">
        <v>1.3948184792960545E-2</v>
      </c>
      <c r="H59" s="3" t="s">
        <v>78</v>
      </c>
      <c r="I59" s="1">
        <f t="shared" si="3"/>
        <v>25746.912464771493</v>
      </c>
      <c r="J59" s="1" t="s">
        <v>66</v>
      </c>
      <c r="K59" s="5">
        <v>6.3151576802023871E-16</v>
      </c>
      <c r="L59" s="1" t="s">
        <v>121</v>
      </c>
      <c r="M59" s="8">
        <f t="shared" si="2"/>
        <v>1.6259581199340027E-11</v>
      </c>
      <c r="N59" s="1" t="s">
        <v>119</v>
      </c>
      <c r="O59" s="75"/>
    </row>
    <row r="60" spans="1:15" ht="17" x14ac:dyDescent="0.2">
      <c r="A60" s="1" t="s">
        <v>100</v>
      </c>
      <c r="B60" s="74">
        <v>1845897</v>
      </c>
      <c r="C60" s="1" t="s">
        <v>77</v>
      </c>
      <c r="D60" s="73" t="s">
        <v>67</v>
      </c>
      <c r="E60" s="1" t="s">
        <v>116</v>
      </c>
      <c r="F60" s="1" t="s">
        <v>554</v>
      </c>
      <c r="G60" s="1">
        <v>3.6212290502793294E-2</v>
      </c>
      <c r="H60" s="3" t="s">
        <v>122</v>
      </c>
      <c r="I60" s="3">
        <f t="shared" si="3"/>
        <v>66844.158402234636</v>
      </c>
      <c r="J60" s="1" t="s">
        <v>118</v>
      </c>
      <c r="K60" s="5">
        <v>0</v>
      </c>
      <c r="L60" s="1" t="s">
        <v>108</v>
      </c>
      <c r="M60" s="8">
        <f t="shared" si="2"/>
        <v>0</v>
      </c>
      <c r="N60" s="1" t="s">
        <v>119</v>
      </c>
      <c r="O60" s="75"/>
    </row>
    <row r="61" spans="1:15" x14ac:dyDescent="0.2">
      <c r="A61" s="1" t="s">
        <v>100</v>
      </c>
      <c r="B61" s="74">
        <v>1845897</v>
      </c>
      <c r="C61" s="1" t="s">
        <v>77</v>
      </c>
      <c r="D61" s="1" t="s">
        <v>90</v>
      </c>
      <c r="E61" s="1" t="s">
        <v>91</v>
      </c>
      <c r="F61" s="1" t="s">
        <v>553</v>
      </c>
      <c r="G61" s="1">
        <v>1.2200704655493483E-4</v>
      </c>
      <c r="H61" s="1" t="s">
        <v>124</v>
      </c>
      <c r="I61" s="1">
        <f t="shared" si="3"/>
        <v>225.21244121461456</v>
      </c>
      <c r="K61" s="5">
        <v>7.5352623175448366E-18</v>
      </c>
      <c r="L61" s="1" t="s">
        <v>125</v>
      </c>
      <c r="M61" s="8">
        <f t="shared" si="2"/>
        <v>1.6970348217267668E-15</v>
      </c>
      <c r="N61" s="1" t="s">
        <v>119</v>
      </c>
      <c r="O61" s="75"/>
    </row>
    <row r="62" spans="1:15" x14ac:dyDescent="0.2">
      <c r="A62" s="1" t="s">
        <v>100</v>
      </c>
      <c r="B62" s="74">
        <v>1845897</v>
      </c>
      <c r="C62" s="1" t="s">
        <v>77</v>
      </c>
      <c r="D62" s="1" t="s">
        <v>67</v>
      </c>
      <c r="E62" s="1" t="s">
        <v>74</v>
      </c>
      <c r="F62" s="1" t="s">
        <v>554</v>
      </c>
      <c r="G62" s="1">
        <v>3.6212290502793294E-2</v>
      </c>
      <c r="H62" s="3" t="s">
        <v>122</v>
      </c>
      <c r="I62" s="3">
        <f t="shared" si="3"/>
        <v>66844.158402234636</v>
      </c>
      <c r="J62" s="1" t="s">
        <v>118</v>
      </c>
      <c r="K62" s="5">
        <v>1.7598309745018596E-15</v>
      </c>
      <c r="L62" s="1" t="s">
        <v>108</v>
      </c>
      <c r="M62" s="8">
        <f t="shared" si="2"/>
        <v>1.1763442042076124E-10</v>
      </c>
      <c r="N62" s="1" t="s">
        <v>119</v>
      </c>
      <c r="O62" s="75"/>
    </row>
    <row r="63" spans="1:15" x14ac:dyDescent="0.2">
      <c r="A63" s="1" t="s">
        <v>100</v>
      </c>
      <c r="B63" s="74">
        <v>1845897</v>
      </c>
      <c r="C63" s="1" t="s">
        <v>77</v>
      </c>
      <c r="D63" s="1" t="s">
        <v>59</v>
      </c>
      <c r="E63" s="1" t="s">
        <v>60</v>
      </c>
      <c r="F63" s="1" t="s">
        <v>554</v>
      </c>
      <c r="G63" s="1">
        <f>F100</f>
        <v>5.0099627560521422E-2</v>
      </c>
      <c r="H63" s="3" t="s">
        <v>123</v>
      </c>
      <c r="I63" s="3">
        <f>J122</f>
        <v>98400</v>
      </c>
      <c r="J63" s="11" t="s">
        <v>113</v>
      </c>
      <c r="K63" s="5">
        <v>2.8890826793172051E-16</v>
      </c>
      <c r="L63" s="1" t="s">
        <v>114</v>
      </c>
      <c r="M63" s="8">
        <f t="shared" si="2"/>
        <v>2.8428573564481297E-11</v>
      </c>
      <c r="N63" s="1" t="s">
        <v>115</v>
      </c>
      <c r="O63" s="75"/>
    </row>
    <row r="64" spans="1:15" ht="20" customHeight="1" x14ac:dyDescent="0.2">
      <c r="A64" s="1" t="s">
        <v>101</v>
      </c>
      <c r="B64" s="1">
        <v>3964411.1009656261</v>
      </c>
      <c r="C64" s="1" t="s">
        <v>77</v>
      </c>
      <c r="D64" s="73" t="s">
        <v>67</v>
      </c>
      <c r="E64" s="1" t="s">
        <v>116</v>
      </c>
      <c r="F64" s="1" t="s">
        <v>552</v>
      </c>
      <c r="G64" s="1">
        <v>0.21363999999999997</v>
      </c>
      <c r="H64" s="3" t="s">
        <v>122</v>
      </c>
      <c r="I64" s="3">
        <f>B64*G64</f>
        <v>846956.78761029628</v>
      </c>
      <c r="J64" s="1" t="s">
        <v>118</v>
      </c>
      <c r="K64" s="5">
        <v>0</v>
      </c>
      <c r="L64" s="1" t="s">
        <v>108</v>
      </c>
      <c r="M64" s="8">
        <f t="shared" si="2"/>
        <v>0</v>
      </c>
      <c r="N64" s="1" t="s">
        <v>119</v>
      </c>
      <c r="O64" s="75"/>
    </row>
    <row r="65" spans="1:15" x14ac:dyDescent="0.2">
      <c r="A65" s="1" t="s">
        <v>101</v>
      </c>
      <c r="B65" s="1">
        <v>3964411.1009656261</v>
      </c>
      <c r="C65" s="1" t="s">
        <v>77</v>
      </c>
      <c r="D65" s="1" t="s">
        <v>59</v>
      </c>
      <c r="E65" s="1" t="s">
        <v>60</v>
      </c>
      <c r="F65" s="1" t="s">
        <v>554</v>
      </c>
      <c r="G65" s="1">
        <f>F92</f>
        <v>2.0000000000000001E-4</v>
      </c>
      <c r="H65" s="3" t="s">
        <v>123</v>
      </c>
      <c r="I65" s="3">
        <f>J123</f>
        <v>844</v>
      </c>
      <c r="J65" s="11" t="s">
        <v>113</v>
      </c>
      <c r="K65" s="5">
        <v>2.8890826793172051E-16</v>
      </c>
      <c r="L65" s="1" t="s">
        <v>114</v>
      </c>
      <c r="M65" s="8">
        <f t="shared" si="2"/>
        <v>2.4383857813437211E-13</v>
      </c>
      <c r="N65" s="1" t="s">
        <v>115</v>
      </c>
      <c r="O65" s="75"/>
    </row>
    <row r="66" spans="1:15" x14ac:dyDescent="0.2">
      <c r="A66" s="1" t="s">
        <v>101</v>
      </c>
      <c r="B66" s="1">
        <v>3964411.1009656261</v>
      </c>
      <c r="C66" s="1" t="s">
        <v>77</v>
      </c>
      <c r="D66" s="1" t="s">
        <v>90</v>
      </c>
      <c r="E66" s="1" t="s">
        <v>91</v>
      </c>
      <c r="F66" s="1" t="s">
        <v>553</v>
      </c>
      <c r="G66" s="1">
        <v>4.9594000000000005E-4</v>
      </c>
      <c r="H66" s="1" t="s">
        <v>124</v>
      </c>
      <c r="I66" s="3">
        <f>B66*G66</f>
        <v>1966.1100414128928</v>
      </c>
      <c r="K66" s="5">
        <v>7.5352623175448366E-18</v>
      </c>
      <c r="L66" s="1" t="s">
        <v>125</v>
      </c>
      <c r="M66" s="8">
        <f t="shared" si="2"/>
        <v>1.4815154907205088E-14</v>
      </c>
      <c r="N66" s="1" t="s">
        <v>119</v>
      </c>
      <c r="O66" s="75"/>
    </row>
    <row r="67" spans="1:15" x14ac:dyDescent="0.2">
      <c r="A67" s="1" t="s">
        <v>101</v>
      </c>
      <c r="B67" s="1">
        <v>3964411.1009656261</v>
      </c>
      <c r="C67" s="1" t="s">
        <v>77</v>
      </c>
      <c r="D67" s="1" t="s">
        <v>71</v>
      </c>
      <c r="E67" s="1" t="s">
        <v>120</v>
      </c>
      <c r="F67" s="1" t="s">
        <v>554</v>
      </c>
      <c r="G67" s="1">
        <v>2.0951983238413408E-3</v>
      </c>
      <c r="H67" s="3" t="s">
        <v>78</v>
      </c>
      <c r="I67" s="3">
        <f>B67*G67</f>
        <v>8306.2274937611837</v>
      </c>
      <c r="J67" s="1" t="s">
        <v>66</v>
      </c>
      <c r="K67" s="5">
        <v>6.3151576802023871E-16</v>
      </c>
      <c r="L67" s="1" t="s">
        <v>121</v>
      </c>
      <c r="M67" s="8">
        <f t="shared" si="2"/>
        <v>5.2455136350734164E-12</v>
      </c>
      <c r="N67" s="1" t="s">
        <v>119</v>
      </c>
      <c r="O67" s="75"/>
    </row>
    <row r="68" spans="1:15" x14ac:dyDescent="0.2">
      <c r="A68" s="1" t="s">
        <v>101</v>
      </c>
      <c r="B68" s="1">
        <v>3964411.1009656261</v>
      </c>
      <c r="C68" s="1" t="s">
        <v>77</v>
      </c>
      <c r="D68" s="1" t="s">
        <v>67</v>
      </c>
      <c r="E68" s="1" t="s">
        <v>74</v>
      </c>
      <c r="F68" s="1" t="s">
        <v>552</v>
      </c>
      <c r="G68" s="1">
        <v>0.21363999999999997</v>
      </c>
      <c r="H68" s="3" t="s">
        <v>122</v>
      </c>
      <c r="I68" s="3">
        <f>B68*G68</f>
        <v>846956.78761029628</v>
      </c>
      <c r="J68" s="1" t="s">
        <v>118</v>
      </c>
      <c r="K68" s="5">
        <v>1.7598309745018596E-15</v>
      </c>
      <c r="L68" s="1" t="s">
        <v>108</v>
      </c>
      <c r="M68" s="8">
        <f t="shared" si="2"/>
        <v>1.4905007889011923E-9</v>
      </c>
      <c r="N68" s="1" t="s">
        <v>119</v>
      </c>
      <c r="O68" s="75"/>
    </row>
    <row r="69" spans="1:15" x14ac:dyDescent="0.2">
      <c r="A69" s="1" t="s">
        <v>103</v>
      </c>
      <c r="B69" s="1">
        <f>D116</f>
        <v>7571694.9177003866</v>
      </c>
      <c r="C69" s="1" t="s">
        <v>489</v>
      </c>
      <c r="D69" s="1" t="s">
        <v>59</v>
      </c>
      <c r="E69" s="11" t="s">
        <v>60</v>
      </c>
      <c r="F69" s="1" t="s">
        <v>154</v>
      </c>
      <c r="G69" s="1">
        <v>1</v>
      </c>
      <c r="H69" s="3" t="s">
        <v>61</v>
      </c>
      <c r="I69" s="3">
        <v>1</v>
      </c>
      <c r="J69" s="11" t="s">
        <v>113</v>
      </c>
      <c r="K69" s="5">
        <v>2.8890826793172051E-16</v>
      </c>
      <c r="L69" s="1" t="s">
        <v>114</v>
      </c>
      <c r="M69" s="8">
        <f t="shared" si="2"/>
        <v>2.8890826793172051E-16</v>
      </c>
      <c r="N69" s="1" t="s">
        <v>115</v>
      </c>
    </row>
    <row r="70" spans="1:15" ht="17" x14ac:dyDescent="0.2">
      <c r="A70" s="1" t="s">
        <v>104</v>
      </c>
      <c r="B70" s="1">
        <v>16874.352000000003</v>
      </c>
      <c r="C70" s="1" t="s">
        <v>66</v>
      </c>
      <c r="D70" s="73" t="s">
        <v>67</v>
      </c>
      <c r="E70" s="11" t="s">
        <v>116</v>
      </c>
      <c r="F70" s="1" t="s">
        <v>552</v>
      </c>
      <c r="G70" s="1">
        <v>0.27200000000000002</v>
      </c>
      <c r="H70" s="3" t="s">
        <v>126</v>
      </c>
      <c r="I70" s="3">
        <f t="shared" ref="I70:I79" si="4">B70*G70</f>
        <v>4589.8237440000012</v>
      </c>
      <c r="J70" s="11" t="s">
        <v>118</v>
      </c>
      <c r="K70" s="5">
        <v>0</v>
      </c>
      <c r="L70" s="1" t="s">
        <v>108</v>
      </c>
      <c r="M70" s="8">
        <f t="shared" si="2"/>
        <v>0</v>
      </c>
      <c r="N70" s="1" t="s">
        <v>119</v>
      </c>
    </row>
    <row r="71" spans="1:15" x14ac:dyDescent="0.2">
      <c r="A71" s="1" t="s">
        <v>104</v>
      </c>
      <c r="B71" s="1">
        <v>16874.352000000003</v>
      </c>
      <c r="C71" s="1" t="s">
        <v>66</v>
      </c>
      <c r="D71" s="1" t="s">
        <v>67</v>
      </c>
      <c r="E71" s="11" t="s">
        <v>74</v>
      </c>
      <c r="F71" s="1" t="s">
        <v>552</v>
      </c>
      <c r="G71" s="1">
        <v>0.27200000000000002</v>
      </c>
      <c r="H71" s="3" t="s">
        <v>117</v>
      </c>
      <c r="I71" s="3">
        <f t="shared" si="4"/>
        <v>4589.8237440000012</v>
      </c>
      <c r="J71" s="11" t="s">
        <v>118</v>
      </c>
      <c r="K71" s="5">
        <v>1.7598309745018596E-15</v>
      </c>
      <c r="L71" s="1" t="s">
        <v>108</v>
      </c>
      <c r="M71" s="8">
        <f t="shared" si="2"/>
        <v>8.0773139921952956E-12</v>
      </c>
      <c r="N71" s="1" t="s">
        <v>119</v>
      </c>
      <c r="O71" s="75"/>
    </row>
    <row r="72" spans="1:15" x14ac:dyDescent="0.2">
      <c r="A72" s="1" t="s">
        <v>100</v>
      </c>
      <c r="B72" s="74">
        <v>1845897</v>
      </c>
      <c r="C72" s="1" t="s">
        <v>77</v>
      </c>
      <c r="D72" s="1" t="s">
        <v>90</v>
      </c>
      <c r="E72" s="1" t="s">
        <v>95</v>
      </c>
      <c r="F72" s="1" t="s">
        <v>553</v>
      </c>
      <c r="G72" s="1">
        <v>1.4982209178228387E-4</v>
      </c>
      <c r="H72" s="1" t="s">
        <v>96</v>
      </c>
      <c r="I72" s="3">
        <f t="shared" si="4"/>
        <v>276.55614975464243</v>
      </c>
      <c r="J72" s="1" t="s">
        <v>127</v>
      </c>
      <c r="K72" s="9">
        <v>5.9999999999999999E-16</v>
      </c>
      <c r="L72" s="6" t="s">
        <v>128</v>
      </c>
      <c r="M72" s="8">
        <f t="shared" si="2"/>
        <v>1.6593368985278546E-13</v>
      </c>
      <c r="N72" s="1" t="s">
        <v>119</v>
      </c>
      <c r="O72" s="75"/>
    </row>
    <row r="73" spans="1:15" x14ac:dyDescent="0.2">
      <c r="A73" s="1" t="s">
        <v>76</v>
      </c>
      <c r="B73" s="74">
        <v>1845897</v>
      </c>
      <c r="C73" s="1" t="s">
        <v>77</v>
      </c>
      <c r="D73" s="1" t="s">
        <v>90</v>
      </c>
      <c r="E73" s="1" t="s">
        <v>95</v>
      </c>
      <c r="F73" s="1" t="s">
        <v>553</v>
      </c>
      <c r="G73" s="10">
        <v>6.5192364990689008E-5</v>
      </c>
      <c r="H73" s="1" t="s">
        <v>96</v>
      </c>
      <c r="I73" s="3">
        <f t="shared" si="4"/>
        <v>120.33839095921786</v>
      </c>
      <c r="J73" s="1" t="s">
        <v>127</v>
      </c>
      <c r="K73" s="9">
        <v>5.9999999999999999E-16</v>
      </c>
      <c r="L73" s="6" t="s">
        <v>128</v>
      </c>
      <c r="M73" s="8">
        <f t="shared" si="2"/>
        <v>7.2203034575530709E-14</v>
      </c>
      <c r="N73" s="1" t="s">
        <v>119</v>
      </c>
      <c r="O73" s="75"/>
    </row>
    <row r="74" spans="1:15" x14ac:dyDescent="0.2">
      <c r="A74" s="1" t="s">
        <v>101</v>
      </c>
      <c r="B74" s="1">
        <v>3964411.1009656261</v>
      </c>
      <c r="C74" s="1" t="s">
        <v>77</v>
      </c>
      <c r="D74" s="1" t="s">
        <v>90</v>
      </c>
      <c r="E74" s="1" t="s">
        <v>95</v>
      </c>
      <c r="F74" s="1" t="s">
        <v>553</v>
      </c>
      <c r="G74" s="10">
        <v>2.2499999999999999E-4</v>
      </c>
      <c r="H74" s="1" t="s">
        <v>96</v>
      </c>
      <c r="I74" s="3">
        <f t="shared" si="4"/>
        <v>891.99249771726579</v>
      </c>
      <c r="J74" s="1" t="s">
        <v>127</v>
      </c>
      <c r="K74" s="9">
        <v>5.9999999999999999E-16</v>
      </c>
      <c r="L74" s="6" t="s">
        <v>128</v>
      </c>
      <c r="M74" s="8">
        <f t="shared" si="2"/>
        <v>5.3519549863035946E-13</v>
      </c>
      <c r="N74" s="1" t="s">
        <v>119</v>
      </c>
    </row>
    <row r="75" spans="1:15" x14ac:dyDescent="0.2">
      <c r="A75" s="1" t="s">
        <v>105</v>
      </c>
      <c r="B75" s="1">
        <v>64.548000000000002</v>
      </c>
      <c r="C75" s="1" t="s">
        <v>106</v>
      </c>
      <c r="D75" s="1" t="s">
        <v>67</v>
      </c>
      <c r="E75" s="11" t="s">
        <v>74</v>
      </c>
      <c r="F75" s="1" t="s">
        <v>554</v>
      </c>
      <c r="G75" s="10">
        <v>446.20400000000001</v>
      </c>
      <c r="H75" s="3" t="s">
        <v>107</v>
      </c>
      <c r="I75" s="3">
        <f t="shared" si="4"/>
        <v>28801.575792</v>
      </c>
      <c r="J75" s="11" t="s">
        <v>118</v>
      </c>
      <c r="K75" s="5">
        <v>1.7598309745018596E-15</v>
      </c>
      <c r="L75" s="6" t="s">
        <v>108</v>
      </c>
      <c r="M75" s="8">
        <f t="shared" si="2"/>
        <v>5.0685905193224528E-11</v>
      </c>
      <c r="N75" s="1" t="s">
        <v>119</v>
      </c>
    </row>
    <row r="76" spans="1:15" x14ac:dyDescent="0.2">
      <c r="A76" s="1" t="s">
        <v>105</v>
      </c>
      <c r="B76" s="1">
        <v>64.548000000000002</v>
      </c>
      <c r="C76" s="1" t="s">
        <v>106</v>
      </c>
      <c r="D76" s="1" t="s">
        <v>67</v>
      </c>
      <c r="E76" s="11" t="s">
        <v>116</v>
      </c>
      <c r="F76" s="1" t="s">
        <v>554</v>
      </c>
      <c r="G76" s="10">
        <v>446.20400000000001</v>
      </c>
      <c r="H76" s="3" t="s">
        <v>107</v>
      </c>
      <c r="I76" s="3">
        <f t="shared" si="4"/>
        <v>28801.575792</v>
      </c>
      <c r="J76" s="11" t="s">
        <v>118</v>
      </c>
      <c r="K76" s="5">
        <v>0</v>
      </c>
      <c r="L76" s="6" t="s">
        <v>108</v>
      </c>
      <c r="M76" s="8">
        <f t="shared" si="2"/>
        <v>0</v>
      </c>
      <c r="N76" s="1" t="s">
        <v>119</v>
      </c>
    </row>
    <row r="77" spans="1:15" x14ac:dyDescent="0.2">
      <c r="A77" s="1" t="s">
        <v>100</v>
      </c>
      <c r="B77" s="74">
        <v>1845897</v>
      </c>
      <c r="C77" s="1" t="s">
        <v>77</v>
      </c>
      <c r="D77" s="1" t="s">
        <v>80</v>
      </c>
      <c r="E77" s="1" t="s">
        <v>85</v>
      </c>
      <c r="F77" s="1" t="s">
        <v>553</v>
      </c>
      <c r="G77" s="1">
        <v>2.0517342582710776E-5</v>
      </c>
      <c r="H77" s="1" t="s">
        <v>86</v>
      </c>
      <c r="I77" s="3">
        <f t="shared" si="4"/>
        <v>37.872901121398073</v>
      </c>
      <c r="J77" s="1" t="s">
        <v>129</v>
      </c>
      <c r="K77" s="1">
        <v>8.7365801207112947E-14</v>
      </c>
      <c r="L77" s="1" t="s">
        <v>130</v>
      </c>
      <c r="M77" s="8">
        <f t="shared" si="2"/>
        <v>3.3087963505087089E-12</v>
      </c>
      <c r="N77" s="1" t="s">
        <v>131</v>
      </c>
    </row>
    <row r="78" spans="1:15" x14ac:dyDescent="0.2">
      <c r="A78" s="1" t="s">
        <v>76</v>
      </c>
      <c r="B78" s="74">
        <v>1845897</v>
      </c>
      <c r="C78" s="1" t="s">
        <v>77</v>
      </c>
      <c r="D78" s="1" t="s">
        <v>80</v>
      </c>
      <c r="E78" s="1" t="s">
        <v>85</v>
      </c>
      <c r="F78" s="1" t="s">
        <v>553</v>
      </c>
      <c r="G78" s="1">
        <v>8.9056238361266295E-5</v>
      </c>
      <c r="H78" s="1" t="s">
        <v>86</v>
      </c>
      <c r="I78" s="3">
        <f t="shared" si="4"/>
        <v>164.38864322234636</v>
      </c>
      <c r="J78" s="1" t="s">
        <v>129</v>
      </c>
      <c r="K78" s="1">
        <v>8.7365801207112947E-14</v>
      </c>
      <c r="L78" s="1" t="s">
        <v>130</v>
      </c>
      <c r="M78" s="8">
        <f t="shared" si="2"/>
        <v>1.4361945524470527E-11</v>
      </c>
      <c r="N78" s="1" t="s">
        <v>131</v>
      </c>
    </row>
    <row r="79" spans="1:15" x14ac:dyDescent="0.2">
      <c r="A79" s="1" t="s">
        <v>101</v>
      </c>
      <c r="B79" s="1">
        <v>3964411.1009656261</v>
      </c>
      <c r="C79" s="1" t="s">
        <v>77</v>
      </c>
      <c r="D79" s="1" t="s">
        <v>80</v>
      </c>
      <c r="E79" s="1" t="s">
        <v>85</v>
      </c>
      <c r="F79" s="1" t="s">
        <v>553</v>
      </c>
      <c r="G79" s="1">
        <v>2.0000000000000001E-4</v>
      </c>
      <c r="H79" s="1" t="s">
        <v>86</v>
      </c>
      <c r="I79" s="3">
        <f t="shared" si="4"/>
        <v>792.88222019312525</v>
      </c>
      <c r="J79" s="1" t="s">
        <v>129</v>
      </c>
      <c r="K79" s="1">
        <v>8.7365801207112947E-14</v>
      </c>
      <c r="L79" s="1" t="s">
        <v>130</v>
      </c>
      <c r="M79" s="8">
        <f t="shared" si="2"/>
        <v>6.9270790430046936E-11</v>
      </c>
      <c r="N79" s="1" t="s">
        <v>131</v>
      </c>
    </row>
    <row r="80" spans="1:15" s="130" customFormat="1" x14ac:dyDescent="0.2">
      <c r="A80" s="91" t="s">
        <v>327</v>
      </c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>
        <f>SUM(M50:M58)+SUM(M64:M68)+SUM(M70:M71)+ SUM(M73:M76)+SUM(M78:M79)</f>
        <v>2.4672306284775283E-9</v>
      </c>
      <c r="N80" s="124" t="s">
        <v>131</v>
      </c>
      <c r="O80" s="31"/>
    </row>
    <row r="81" spans="1:16" s="130" customFormat="1" x14ac:dyDescent="0.2">
      <c r="A81" s="91" t="s">
        <v>334</v>
      </c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>
        <f>SUM(M50:M53)+SUM(M59:M68)+SUM(M70:M72)+SUM(M74:M77)+M79</f>
        <v>1.7996398222141522E-9</v>
      </c>
      <c r="N81" s="124" t="s">
        <v>131</v>
      </c>
    </row>
    <row r="82" spans="1:16" x14ac:dyDescent="0.2">
      <c r="A82" s="91" t="s">
        <v>584</v>
      </c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>
        <f>SUM(M54:M58)+M73+M78</f>
        <v>8.3338980852314153E-10</v>
      </c>
      <c r="N82" s="124" t="s">
        <v>131</v>
      </c>
      <c r="O82" s="93"/>
      <c r="P82" s="93"/>
    </row>
    <row r="83" spans="1:16" x14ac:dyDescent="0.2">
      <c r="A83" s="91" t="s">
        <v>585</v>
      </c>
      <c r="B83" s="92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>
        <f>SUM(M59:M63)+M72+M77</f>
        <v>1.657990022597658E-10</v>
      </c>
      <c r="N83" s="124" t="s">
        <v>131</v>
      </c>
      <c r="O83" s="93"/>
      <c r="P83" s="93"/>
    </row>
    <row r="84" spans="1:16" x14ac:dyDescent="0.2">
      <c r="A84" s="91" t="s">
        <v>586</v>
      </c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>
        <f>SUM(M64:M68)+M79+M74</f>
        <v>1.5658109421979846E-9</v>
      </c>
      <c r="N84" s="124" t="s">
        <v>131</v>
      </c>
      <c r="O84" s="93"/>
      <c r="P84" s="93"/>
    </row>
    <row r="85" spans="1:16" x14ac:dyDescent="0.2">
      <c r="A85" s="31"/>
    </row>
    <row r="86" spans="1:16" ht="18" x14ac:dyDescent="0.2">
      <c r="A86" s="141" t="s">
        <v>328</v>
      </c>
    </row>
    <row r="87" spans="1:16" x14ac:dyDescent="0.2">
      <c r="A87" s="76"/>
    </row>
    <row r="88" spans="1:16" x14ac:dyDescent="0.2">
      <c r="A88" s="123" t="s">
        <v>132</v>
      </c>
      <c r="B88" s="124" t="s">
        <v>133</v>
      </c>
      <c r="C88" s="124" t="s">
        <v>134</v>
      </c>
      <c r="D88" s="124" t="s">
        <v>135</v>
      </c>
      <c r="E88" s="124" t="s">
        <v>136</v>
      </c>
      <c r="F88" s="124" t="s">
        <v>137</v>
      </c>
      <c r="G88" s="124" t="s">
        <v>138</v>
      </c>
      <c r="H88" s="124" t="s">
        <v>139</v>
      </c>
      <c r="I88" s="124" t="s">
        <v>140</v>
      </c>
      <c r="J88" s="124" t="s">
        <v>141</v>
      </c>
      <c r="K88" s="124" t="s">
        <v>142</v>
      </c>
    </row>
    <row r="89" spans="1:16" x14ac:dyDescent="0.2">
      <c r="A89" s="76" t="s">
        <v>55</v>
      </c>
      <c r="B89" s="1" t="s">
        <v>143</v>
      </c>
      <c r="C89" s="1" t="s">
        <v>143</v>
      </c>
      <c r="D89" s="1" t="s">
        <v>144</v>
      </c>
      <c r="E89" s="1" t="s">
        <v>145</v>
      </c>
      <c r="F89" s="1" t="s">
        <v>89</v>
      </c>
      <c r="G89" s="1" t="s">
        <v>146</v>
      </c>
      <c r="H89" s="1" t="s">
        <v>82</v>
      </c>
      <c r="I89" s="1" t="s">
        <v>147</v>
      </c>
      <c r="J89" s="1" t="s">
        <v>148</v>
      </c>
      <c r="K89" s="1" t="s">
        <v>149</v>
      </c>
    </row>
    <row r="90" spans="1:16" x14ac:dyDescent="0.2">
      <c r="A90" s="76" t="s">
        <v>132</v>
      </c>
      <c r="B90" s="1" t="s">
        <v>556</v>
      </c>
      <c r="C90" s="1" t="s">
        <v>556</v>
      </c>
      <c r="D90" s="1" t="s">
        <v>554</v>
      </c>
      <c r="E90" s="1" t="s">
        <v>554</v>
      </c>
      <c r="F90" s="1" t="s">
        <v>554</v>
      </c>
      <c r="G90" s="1" t="s">
        <v>553</v>
      </c>
      <c r="H90" s="1" t="s">
        <v>553</v>
      </c>
      <c r="I90" s="1" t="s">
        <v>553</v>
      </c>
      <c r="J90" s="1" t="s">
        <v>553</v>
      </c>
      <c r="K90" s="1" t="s">
        <v>553</v>
      </c>
    </row>
    <row r="91" spans="1:16" x14ac:dyDescent="0.2">
      <c r="A91" s="76" t="s">
        <v>150</v>
      </c>
      <c r="B91" s="1">
        <v>1.6008537886872998E-2</v>
      </c>
      <c r="C91" s="1">
        <v>0</v>
      </c>
      <c r="D91" s="1">
        <f>820/1000</f>
        <v>0.82</v>
      </c>
      <c r="E91" s="1">
        <v>4.1330083735933009E-3</v>
      </c>
      <c r="F91" s="1">
        <v>5.0000000000000001E-3</v>
      </c>
      <c r="G91" s="1">
        <v>1.73E-3</v>
      </c>
      <c r="H91" s="1">
        <v>0.47199999999999998</v>
      </c>
      <c r="I91" s="1">
        <v>4.8899999999999996E-4</v>
      </c>
      <c r="J91" s="1">
        <v>5.1400000000000003E-4</v>
      </c>
      <c r="K91" s="1">
        <v>1.25E-3</v>
      </c>
    </row>
    <row r="92" spans="1:16" x14ac:dyDescent="0.2">
      <c r="A92" s="1" t="s">
        <v>151</v>
      </c>
      <c r="B92" s="1">
        <v>0.4108858057630736</v>
      </c>
      <c r="C92" s="1">
        <v>0</v>
      </c>
      <c r="D92" s="1">
        <v>0.49</v>
      </c>
      <c r="E92" s="1">
        <v>2.0951983238413408E-3</v>
      </c>
      <c r="F92" s="1">
        <v>2.0000000000000001E-4</v>
      </c>
      <c r="G92" s="1">
        <v>3.6200000000000002E-4</v>
      </c>
      <c r="H92" s="1">
        <v>0.11600000000000001</v>
      </c>
      <c r="I92" s="1">
        <v>1.9700000000000001E-5</v>
      </c>
      <c r="J92" s="1">
        <v>4.9599999999999999E-5</v>
      </c>
      <c r="K92" s="1">
        <v>2.2499999999999999E-4</v>
      </c>
    </row>
    <row r="93" spans="1:16" x14ac:dyDescent="0.2">
      <c r="A93" s="76" t="s">
        <v>152</v>
      </c>
      <c r="B93" s="1">
        <v>0.1654215581643543</v>
      </c>
      <c r="C93" s="1">
        <f>15.5%/(26.8%+15.5%+5.2%+4.4%+1.8%)</f>
        <v>0.28864059590316571</v>
      </c>
      <c r="D93" s="1">
        <f>12/1000</f>
        <v>1.2E-2</v>
      </c>
      <c r="E93" s="1">
        <v>8.9212212630229888E-4</v>
      </c>
      <c r="F93" s="1">
        <f>0.1/1000</f>
        <v>1E-4</v>
      </c>
      <c r="G93" s="1">
        <v>4.2799999999999997E-5</v>
      </c>
      <c r="H93" s="1">
        <v>2.7E-2</v>
      </c>
      <c r="I93" s="1">
        <v>6.4500000000000001E-6</v>
      </c>
      <c r="J93" s="1">
        <v>8.2000000000000001E-5</v>
      </c>
      <c r="K93" s="1">
        <v>2.65E-5</v>
      </c>
    </row>
    <row r="94" spans="1:16" x14ac:dyDescent="0.2">
      <c r="A94" s="1" t="s">
        <v>153</v>
      </c>
      <c r="B94" s="1">
        <v>1.9210245464247596E-2</v>
      </c>
      <c r="C94" s="1">
        <f>1.8%/(26.8%+15.5%+5.2%+4.4%+1.8%)</f>
        <v>3.3519553072625698E-2</v>
      </c>
      <c r="D94" s="1">
        <f>24/1000</f>
        <v>2.4E-2</v>
      </c>
      <c r="E94" s="1">
        <v>3.349893404085276E-2</v>
      </c>
      <c r="F94" s="1">
        <f>10/1000</f>
        <v>0.01</v>
      </c>
      <c r="G94" s="1">
        <v>4.15E-4</v>
      </c>
      <c r="H94" s="1">
        <v>0.39700000000000002</v>
      </c>
      <c r="I94" s="1">
        <v>1.26E-5</v>
      </c>
      <c r="J94" s="1">
        <v>1.26E-5</v>
      </c>
      <c r="K94" s="1">
        <v>3.8499999999999998E-4</v>
      </c>
    </row>
    <row r="95" spans="1:16" x14ac:dyDescent="0.2">
      <c r="A95" s="1" t="s">
        <v>557</v>
      </c>
      <c r="B95" s="1">
        <v>5.5496264674493062E-2</v>
      </c>
      <c r="C95" s="1">
        <f>5.2%/(26.8%+15.5%+5.2%+4.4%+1.8%)</f>
        <v>9.6834264432029804E-2</v>
      </c>
      <c r="D95" s="1">
        <f>230/1000</f>
        <v>0.23</v>
      </c>
      <c r="E95" s="1">
        <v>0.12704538876368898</v>
      </c>
      <c r="F95" s="1">
        <f>500/1000</f>
        <v>0.5</v>
      </c>
      <c r="G95" s="1" t="s">
        <v>154</v>
      </c>
      <c r="H95" s="1" t="s">
        <v>154</v>
      </c>
      <c r="I95" s="1" t="s">
        <v>154</v>
      </c>
      <c r="J95" s="1" t="s">
        <v>154</v>
      </c>
      <c r="K95" s="1" t="s">
        <v>154</v>
      </c>
    </row>
    <row r="96" spans="1:16" x14ac:dyDescent="0.2">
      <c r="A96" s="77" t="s">
        <v>155</v>
      </c>
      <c r="B96" s="1">
        <v>0.14300960512273211</v>
      </c>
      <c r="C96" s="1">
        <f>(26.8%/(26.8%+15.5%+5.2%+4.4%+1.8%))/2</f>
        <v>0.24953445065176907</v>
      </c>
      <c r="D96" s="1">
        <f>11/1000</f>
        <v>1.0999999999999999E-2</v>
      </c>
      <c r="E96" s="1">
        <v>4.258134193492645E-4</v>
      </c>
      <c r="F96" s="1">
        <f>1/1000</f>
        <v>1E-3</v>
      </c>
      <c r="G96" s="1">
        <v>5.2800000000000003E-5</v>
      </c>
      <c r="H96" s="1">
        <v>7.4800000000000005E-2</v>
      </c>
      <c r="I96" s="1">
        <v>6.6699999999999997E-6</v>
      </c>
      <c r="J96" s="1">
        <v>1.3900000000000001E-5</v>
      </c>
      <c r="K96" s="1">
        <v>4.6300000000000001E-5</v>
      </c>
    </row>
    <row r="97" spans="1:16" x14ac:dyDescent="0.2">
      <c r="A97" s="1" t="s">
        <v>156</v>
      </c>
      <c r="B97" s="1">
        <v>0.14300960512273211</v>
      </c>
      <c r="C97" s="1">
        <f>(26.8%/(26.8%+15.5%+5.2%+4.4%+1.8%))/2</f>
        <v>0.24953445065176907</v>
      </c>
      <c r="D97" s="1">
        <f>12/1000</f>
        <v>1.2E-2</v>
      </c>
      <c r="E97" s="1">
        <v>4.2605281915774463E-4</v>
      </c>
      <c r="F97" s="1">
        <f>1/1000</f>
        <v>1E-3</v>
      </c>
      <c r="G97" s="1">
        <v>1E-4</v>
      </c>
      <c r="H97" s="1">
        <v>6.6199999999999995E-2</v>
      </c>
      <c r="I97" s="1">
        <v>6.9800000000000001E-6</v>
      </c>
      <c r="J97" s="1">
        <v>2.8399999999999999E-5</v>
      </c>
      <c r="K97" s="1">
        <v>8.9900000000000003E-5</v>
      </c>
    </row>
    <row r="98" spans="1:16" x14ac:dyDescent="0.2">
      <c r="A98" s="1" t="s">
        <v>157</v>
      </c>
      <c r="B98" s="1">
        <v>4.6958377801494124E-2</v>
      </c>
      <c r="C98" s="1">
        <f>4.4%/(26.8%+15.5%+5.2%+4.4%+1.8%)</f>
        <v>8.1936685288640593E-2</v>
      </c>
      <c r="D98" s="1">
        <f>48/1000</f>
        <v>4.8000000000000001E-2</v>
      </c>
      <c r="E98" s="1">
        <v>6.4557272354182115E-4</v>
      </c>
      <c r="F98" s="1">
        <f>10/1000</f>
        <v>0.01</v>
      </c>
      <c r="G98" s="1">
        <v>3.01E-4</v>
      </c>
      <c r="H98" s="1">
        <v>7.9100000000000004E-2</v>
      </c>
      <c r="I98" s="1">
        <v>2.8399999999999999E-5</v>
      </c>
      <c r="J98" s="1">
        <v>4.6199999999999998E-5</v>
      </c>
      <c r="K98" s="1">
        <v>1.2999999999999999E-4</v>
      </c>
    </row>
    <row r="99" spans="1:16" x14ac:dyDescent="0.2">
      <c r="A99" s="1" t="s">
        <v>158</v>
      </c>
      <c r="B99" s="1">
        <f>SUM(B91:B98)</f>
        <v>0.99999999999999989</v>
      </c>
      <c r="C99" s="1" t="s">
        <v>61</v>
      </c>
      <c r="D99" s="1" cm="1">
        <f t="array" ref="D99">SUMPRODUCT(B91:B98*D91:D98)</f>
        <v>0.23521451440768407</v>
      </c>
      <c r="E99" s="1" cm="1">
        <f t="array" ref="E99">SUMPRODUCT(B91:B98*E91:E98)</f>
        <v>8.9208342733219093E-3</v>
      </c>
      <c r="F99" s="1">
        <f>SUMPRODUCT(B91:B98,F91:F98)</f>
        <v>2.8874599786552827E-2</v>
      </c>
      <c r="G99" s="1">
        <f>SUMPRODUCT(B91:B98,G91:G98)</f>
        <v>2.2747406616862323E-4</v>
      </c>
      <c r="H99" s="1">
        <f>SUMPRODUCT(B91:B98,H91:H98)</f>
        <v>9.1190394877267864E-2</v>
      </c>
      <c r="I99" s="1">
        <f>SUMPRODUCT(I91:I98,B91:B98)</f>
        <v>2.0517342582710776E-5</v>
      </c>
      <c r="J99" s="1">
        <f>SUMPRODUCT(B91:B98,J91:J98)</f>
        <v>5.0633724653148341E-5</v>
      </c>
      <c r="K99" s="1">
        <f>SUMPRODUCT(K91:K98,B91:B98)</f>
        <v>1.4982209178228387E-4</v>
      </c>
    </row>
    <row r="100" spans="1:16" x14ac:dyDescent="0.2">
      <c r="A100" s="1" t="s">
        <v>159</v>
      </c>
      <c r="B100" s="1" t="s">
        <v>61</v>
      </c>
      <c r="C100" s="1">
        <f>SUM(C91:C98)</f>
        <v>1</v>
      </c>
      <c r="D100" s="1" cm="1">
        <f t="array" ref="D100">SUMPRODUCT(C91:C98*D91:D98)</f>
        <v>3.6212290502793294E-2</v>
      </c>
      <c r="E100" s="1">
        <f>SUMPRODUCT(C91:C98,E91:E98)</f>
        <v>1.3948184792960545E-2</v>
      </c>
      <c r="F100" s="1">
        <f>SUMPRODUCT(C91:C98,F91:F98)</f>
        <v>5.0099627560521422E-2</v>
      </c>
      <c r="G100" s="1">
        <f>SUMPRODUCT(C91:C98,G91:G98)</f>
        <v>8.9056238361266295E-5</v>
      </c>
      <c r="H100" s="1">
        <f>SUMPRODUCT(H91:H98,C91:C98)</f>
        <v>6.2766108007448793E-2</v>
      </c>
      <c r="I100" s="1">
        <f>SUMPRODUCT(C91:C98,I91:I98)</f>
        <v>8.0172253258845425E-6</v>
      </c>
      <c r="J100" s="1">
        <f>SUMPRODUCT(C91:C98,J91:J98)</f>
        <v>3.8431657355679701E-5</v>
      </c>
      <c r="K100" s="1">
        <f>SUMPRODUCT(K91:K98,C91:C98)</f>
        <v>6.5192364990689008E-5</v>
      </c>
    </row>
    <row r="103" spans="1:16" ht="19" x14ac:dyDescent="0.25">
      <c r="A103" s="107" t="s">
        <v>573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</row>
    <row r="104" spans="1:16" ht="16" customHeight="1" x14ac:dyDescent="0.2">
      <c r="A104" s="90" t="s">
        <v>329</v>
      </c>
      <c r="B104" s="90" t="s">
        <v>330</v>
      </c>
      <c r="C104" s="147" t="s">
        <v>490</v>
      </c>
      <c r="D104" s="147"/>
      <c r="E104" s="147"/>
      <c r="F104" s="148" t="s">
        <v>491</v>
      </c>
      <c r="G104" s="148"/>
      <c r="H104" s="148"/>
      <c r="I104" s="3"/>
      <c r="J104" s="3"/>
    </row>
    <row r="105" spans="1:16" s="128" customFormat="1" x14ac:dyDescent="0.2">
      <c r="A105" s="129"/>
      <c r="B105" s="129"/>
      <c r="C105" s="127" t="s">
        <v>174</v>
      </c>
      <c r="D105" s="129" t="s">
        <v>160</v>
      </c>
      <c r="E105" s="129" t="s">
        <v>161</v>
      </c>
      <c r="F105" s="127" t="s">
        <v>174</v>
      </c>
      <c r="G105" s="129" t="s">
        <v>160</v>
      </c>
      <c r="H105" s="129" t="s">
        <v>161</v>
      </c>
      <c r="I105" s="129"/>
      <c r="J105" s="129"/>
    </row>
    <row r="106" spans="1:16" x14ac:dyDescent="0.2">
      <c r="A106" s="11" t="s">
        <v>163</v>
      </c>
      <c r="B106" s="11">
        <v>2600</v>
      </c>
      <c r="C106" s="11" t="s">
        <v>164</v>
      </c>
      <c r="D106" s="11">
        <v>0.55000000000000004</v>
      </c>
      <c r="E106" s="11">
        <f>B106*D106</f>
        <v>1430.0000000000002</v>
      </c>
      <c r="F106" s="11" t="s">
        <v>164</v>
      </c>
      <c r="G106" s="11">
        <v>0.504</v>
      </c>
      <c r="H106" s="11">
        <f>B106*G106</f>
        <v>1310.4000000000001</v>
      </c>
      <c r="I106" s="11"/>
      <c r="J106" s="11"/>
    </row>
    <row r="107" spans="1:16" x14ac:dyDescent="0.2">
      <c r="A107" s="11" t="s">
        <v>165</v>
      </c>
      <c r="B107" s="11">
        <v>1055.25</v>
      </c>
      <c r="C107" s="11" t="s">
        <v>166</v>
      </c>
      <c r="D107" s="11">
        <v>0.7</v>
      </c>
      <c r="E107" s="11">
        <f t="shared" ref="E107:E110" si="5">B107*D107</f>
        <v>738.67499999999995</v>
      </c>
      <c r="F107" s="11" t="s">
        <v>167</v>
      </c>
      <c r="G107" s="11">
        <v>1</v>
      </c>
      <c r="H107" s="11">
        <f t="shared" ref="H107:H110" si="6">B107*G107</f>
        <v>1055.25</v>
      </c>
      <c r="I107" s="11"/>
      <c r="J107" s="11"/>
    </row>
    <row r="108" spans="1:16" x14ac:dyDescent="0.2">
      <c r="A108" s="11" t="s">
        <v>168</v>
      </c>
      <c r="B108" s="11">
        <v>19620.419999999998</v>
      </c>
      <c r="C108" s="11" t="s">
        <v>166</v>
      </c>
      <c r="D108" s="11">
        <v>0.7</v>
      </c>
      <c r="E108" s="11">
        <f t="shared" si="5"/>
        <v>13734.293999999998</v>
      </c>
      <c r="F108" s="11" t="s">
        <v>167</v>
      </c>
      <c r="G108" s="11">
        <v>1</v>
      </c>
      <c r="H108" s="11">
        <f t="shared" si="6"/>
        <v>19620.419999999998</v>
      </c>
      <c r="I108" s="11"/>
      <c r="J108" s="11"/>
    </row>
    <row r="109" spans="1:16" x14ac:dyDescent="0.2">
      <c r="A109" s="11" t="s">
        <v>169</v>
      </c>
      <c r="B109" s="11">
        <v>15180.7</v>
      </c>
      <c r="C109" s="11" t="s">
        <v>170</v>
      </c>
      <c r="D109" s="11">
        <v>0.73</v>
      </c>
      <c r="E109" s="11">
        <f t="shared" si="5"/>
        <v>11081.911</v>
      </c>
      <c r="F109" s="11" t="s">
        <v>171</v>
      </c>
      <c r="G109" s="11">
        <v>1.06</v>
      </c>
      <c r="H109" s="11">
        <f t="shared" si="6"/>
        <v>16091.542000000001</v>
      </c>
      <c r="I109" s="11"/>
      <c r="J109" s="11"/>
    </row>
    <row r="110" spans="1:16" x14ac:dyDescent="0.2">
      <c r="A110" s="11" t="s">
        <v>172</v>
      </c>
      <c r="B110" s="11">
        <v>7520</v>
      </c>
      <c r="C110" s="11" t="s">
        <v>170</v>
      </c>
      <c r="D110" s="11">
        <v>0.73</v>
      </c>
      <c r="E110" s="11">
        <f t="shared" si="5"/>
        <v>5489.5999999999995</v>
      </c>
      <c r="F110" s="11" t="s">
        <v>171</v>
      </c>
      <c r="G110" s="11">
        <v>1.06</v>
      </c>
      <c r="H110" s="11">
        <f t="shared" si="6"/>
        <v>7971.2000000000007</v>
      </c>
      <c r="I110" s="11"/>
      <c r="J110" s="11"/>
    </row>
    <row r="111" spans="1:16" x14ac:dyDescent="0.2">
      <c r="A111" s="79" t="s">
        <v>173</v>
      </c>
      <c r="B111" s="15">
        <v>45976.37</v>
      </c>
      <c r="C111" s="11"/>
      <c r="D111" s="15"/>
      <c r="E111" s="15">
        <v>32474.48</v>
      </c>
      <c r="F111" s="11"/>
      <c r="G111" s="15"/>
      <c r="H111" s="15">
        <v>46152.965499999998</v>
      </c>
      <c r="I111" s="11"/>
      <c r="J111" s="11"/>
    </row>
    <row r="112" spans="1:16" x14ac:dyDescent="0.2">
      <c r="A112" s="15"/>
      <c r="B112" s="15"/>
      <c r="C112" s="80"/>
      <c r="D112" s="15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</row>
    <row r="113" spans="1:16" ht="24" x14ac:dyDescent="0.3">
      <c r="A113" s="107" t="s">
        <v>574</v>
      </c>
      <c r="B113" s="78"/>
      <c r="C113" s="15"/>
      <c r="D113" s="8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</row>
    <row r="114" spans="1:16" ht="24" x14ac:dyDescent="0.3">
      <c r="A114" s="82"/>
      <c r="B114" s="83"/>
      <c r="C114" s="83"/>
      <c r="D114" s="84"/>
      <c r="E114" s="85"/>
      <c r="F114" s="85"/>
      <c r="P114" s="11"/>
    </row>
    <row r="115" spans="1:16" x14ac:dyDescent="0.2">
      <c r="A115" s="90" t="s">
        <v>331</v>
      </c>
      <c r="B115" s="90" t="s">
        <v>330</v>
      </c>
      <c r="C115" s="90" t="s">
        <v>492</v>
      </c>
      <c r="D115" s="125" t="s">
        <v>493</v>
      </c>
      <c r="E115" s="86"/>
      <c r="F115" s="86"/>
      <c r="G115" s="11"/>
    </row>
    <row r="116" spans="1:16" s="86" customFormat="1" x14ac:dyDescent="0.2">
      <c r="A116" s="87" t="s">
        <v>173</v>
      </c>
      <c r="B116" s="86">
        <v>9133763.0200000014</v>
      </c>
      <c r="C116" s="86">
        <v>7811856.2010000004</v>
      </c>
      <c r="D116" s="86">
        <v>7571694.9177003866</v>
      </c>
    </row>
    <row r="117" spans="1:16" x14ac:dyDescent="0.2">
      <c r="A117" s="11"/>
      <c r="B117" s="11"/>
      <c r="C117" s="11"/>
      <c r="D117" s="16"/>
      <c r="E117" s="11"/>
      <c r="F117" s="15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1:16" ht="27" x14ac:dyDescent="0.35">
      <c r="A118" s="107" t="s">
        <v>575</v>
      </c>
      <c r="B118" s="88"/>
      <c r="C118" s="11"/>
      <c r="D118" s="11"/>
      <c r="E118" s="11"/>
      <c r="F118" s="15"/>
      <c r="G118" s="15"/>
      <c r="H118" s="11"/>
      <c r="I118" s="11"/>
      <c r="J118" s="11"/>
      <c r="K118" s="11"/>
      <c r="L118" s="11"/>
      <c r="M118" s="11"/>
      <c r="N118" s="11"/>
      <c r="O118" s="11"/>
    </row>
    <row r="119" spans="1:16" x14ac:dyDescent="0.2">
      <c r="A119" s="90" t="s">
        <v>332</v>
      </c>
      <c r="B119" s="91" t="s">
        <v>333</v>
      </c>
      <c r="C119" s="91" t="s">
        <v>581</v>
      </c>
      <c r="D119" s="90" t="s">
        <v>576</v>
      </c>
      <c r="E119" s="108" t="s">
        <v>577</v>
      </c>
      <c r="F119" s="108"/>
      <c r="G119" s="108"/>
      <c r="H119" s="126" t="s">
        <v>578</v>
      </c>
      <c r="I119" s="126"/>
      <c r="J119" s="126"/>
    </row>
    <row r="120" spans="1:16" s="128" customFormat="1" x14ac:dyDescent="0.2">
      <c r="A120" s="127"/>
      <c r="D120" s="127"/>
      <c r="E120" s="127" t="s">
        <v>174</v>
      </c>
      <c r="F120" s="127" t="s">
        <v>160</v>
      </c>
      <c r="G120" s="127" t="s">
        <v>161</v>
      </c>
      <c r="H120" s="127" t="s">
        <v>174</v>
      </c>
      <c r="I120" s="127" t="s">
        <v>160</v>
      </c>
      <c r="J120" s="127" t="s">
        <v>161</v>
      </c>
    </row>
    <row r="121" spans="1:16" x14ac:dyDescent="0.2">
      <c r="A121" s="11" t="s">
        <v>76</v>
      </c>
      <c r="B121" s="1">
        <v>1845897</v>
      </c>
      <c r="C121" s="1">
        <f>F99</f>
        <v>2.8874599786552827E-2</v>
      </c>
      <c r="D121" s="11">
        <v>53299.537122198504</v>
      </c>
      <c r="E121" s="11" t="s">
        <v>175</v>
      </c>
      <c r="F121" s="15">
        <v>0.73</v>
      </c>
      <c r="G121" s="15">
        <f>D121*F121</f>
        <v>38908.662099204907</v>
      </c>
      <c r="H121" s="11" t="s">
        <v>171</v>
      </c>
      <c r="I121" s="11">
        <v>1.06</v>
      </c>
      <c r="J121" s="11">
        <v>56700</v>
      </c>
    </row>
    <row r="122" spans="1:16" x14ac:dyDescent="0.2">
      <c r="A122" s="11" t="s">
        <v>580</v>
      </c>
      <c r="B122" s="1">
        <v>1845897</v>
      </c>
      <c r="C122" s="1">
        <f>F100</f>
        <v>5.0099627560521422E-2</v>
      </c>
      <c r="D122" s="11">
        <v>92478.752215083805</v>
      </c>
      <c r="E122" s="11" t="s">
        <v>175</v>
      </c>
      <c r="F122" s="15">
        <v>0.73</v>
      </c>
      <c r="G122" s="15">
        <f t="shared" ref="G122:G123" si="7">D122*F122</f>
        <v>67509.48911701118</v>
      </c>
      <c r="H122" s="11" t="s">
        <v>171</v>
      </c>
      <c r="I122" s="11">
        <v>1.06</v>
      </c>
      <c r="J122" s="11">
        <v>98400</v>
      </c>
    </row>
    <row r="123" spans="1:16" x14ac:dyDescent="0.2">
      <c r="A123" s="11" t="s">
        <v>241</v>
      </c>
      <c r="B123" s="1">
        <v>3964411.1009656261</v>
      </c>
      <c r="C123" s="1">
        <f>F92</f>
        <v>2.0000000000000001E-4</v>
      </c>
      <c r="D123" s="11">
        <v>792.88222019312525</v>
      </c>
      <c r="E123" s="11" t="s">
        <v>175</v>
      </c>
      <c r="F123" s="15">
        <v>0.73</v>
      </c>
      <c r="G123" s="15">
        <f t="shared" si="7"/>
        <v>578.8040207409814</v>
      </c>
      <c r="H123" s="11" t="s">
        <v>171</v>
      </c>
      <c r="I123" s="11">
        <v>1.06</v>
      </c>
      <c r="J123" s="11">
        <v>844</v>
      </c>
    </row>
  </sheetData>
  <mergeCells count="10">
    <mergeCell ref="C104:E104"/>
    <mergeCell ref="F104:H104"/>
    <mergeCell ref="A48:D48"/>
    <mergeCell ref="M48:N48"/>
    <mergeCell ref="O48:P48"/>
    <mergeCell ref="A2:D2"/>
    <mergeCell ref="E48:L48"/>
    <mergeCell ref="E2:L2"/>
    <mergeCell ref="M2:N2"/>
    <mergeCell ref="O2:P2"/>
  </mergeCells>
  <phoneticPr fontId="6" type="noConversion"/>
  <conditionalFormatting sqref="G39:G40">
    <cfRule type="expression" dxfId="1" priority="2" stopIfTrue="1">
      <formula>G39=""</formula>
    </cfRule>
  </conditionalFormatting>
  <conditionalFormatting sqref="G75:G76">
    <cfRule type="expression" dxfId="0" priority="1" stopIfTrue="1">
      <formula>G75=""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EFFD2-6A15-E440-803C-AA1D56A3F465}">
  <dimension ref="A1:CN82"/>
  <sheetViews>
    <sheetView zoomScale="88" zoomScaleNormal="125" workbookViewId="0">
      <selection activeCell="A53" sqref="A53"/>
    </sheetView>
  </sheetViews>
  <sheetFormatPr baseColWidth="10" defaultColWidth="11" defaultRowHeight="16" x14ac:dyDescent="0.2"/>
  <cols>
    <col min="1" max="1" width="54.5" style="1" customWidth="1"/>
    <col min="2" max="2" width="11" style="1"/>
    <col min="3" max="3" width="26.6640625" style="1" customWidth="1"/>
    <col min="4" max="5" width="11" style="1"/>
    <col min="6" max="6" width="20.33203125" style="1" customWidth="1"/>
    <col min="7" max="8" width="11" style="1"/>
    <col min="9" max="9" width="11.6640625" style="1" customWidth="1"/>
    <col min="10" max="12" width="11" style="1" customWidth="1"/>
    <col min="13" max="39" width="10.83203125" style="1" customWidth="1"/>
    <col min="40" max="41" width="11.1640625" style="1" customWidth="1"/>
    <col min="42" max="42" width="14.6640625" style="1" customWidth="1"/>
    <col min="43" max="43" width="17.1640625" style="1" customWidth="1"/>
    <col min="44" max="44" width="11.1640625" style="1" customWidth="1"/>
    <col min="45" max="45" width="11" style="1" customWidth="1"/>
    <col min="46" max="52" width="11.1640625" style="1" customWidth="1"/>
    <col min="53" max="63" width="11.33203125" style="1" customWidth="1"/>
    <col min="64" max="65" width="11.1640625" style="1" customWidth="1"/>
    <col min="66" max="67" width="11" style="1" customWidth="1"/>
    <col min="68" max="69" width="11.1640625" style="1" customWidth="1"/>
    <col min="70" max="70" width="14.5" style="1" customWidth="1"/>
    <col min="71" max="71" width="11.33203125" style="1" customWidth="1"/>
    <col min="72" max="72" width="16.83203125" style="1" customWidth="1"/>
    <col min="73" max="73" width="14.5" style="1" customWidth="1"/>
    <col min="74" max="74" width="11.33203125" style="1" customWidth="1"/>
    <col min="75" max="75" width="16.83203125" style="1" customWidth="1"/>
    <col min="76" max="77" width="11.33203125" style="1" customWidth="1"/>
    <col min="78" max="78" width="16.83203125" style="1" customWidth="1"/>
    <col min="79" max="79" width="11.33203125" style="1" customWidth="1"/>
    <col min="80" max="83" width="11.1640625" style="1" customWidth="1"/>
    <col min="84" max="84" width="11" style="1" customWidth="1"/>
    <col min="85" max="85" width="11.33203125" style="1" customWidth="1"/>
    <col min="86" max="16384" width="11" style="1"/>
  </cols>
  <sheetData>
    <row r="1" spans="1:92" ht="19" x14ac:dyDescent="0.25">
      <c r="A1" s="46" t="s">
        <v>567</v>
      </c>
    </row>
    <row r="2" spans="1:92" x14ac:dyDescent="0.2">
      <c r="A2" s="145" t="s">
        <v>46</v>
      </c>
      <c r="B2" s="145"/>
      <c r="C2" s="151" t="s">
        <v>176</v>
      </c>
      <c r="D2" s="151"/>
      <c r="E2" s="151"/>
      <c r="F2" s="151"/>
      <c r="G2" s="151"/>
      <c r="H2" s="151"/>
      <c r="I2" s="151"/>
      <c r="J2" s="151"/>
      <c r="K2" s="151"/>
      <c r="L2" s="151"/>
      <c r="M2" s="152" t="s">
        <v>177</v>
      </c>
      <c r="N2" s="152"/>
      <c r="O2" s="152"/>
      <c r="P2" s="152"/>
      <c r="Q2" s="152"/>
      <c r="R2" s="152"/>
      <c r="S2" s="152"/>
      <c r="T2" s="152"/>
      <c r="U2" s="152"/>
      <c r="V2" s="152"/>
      <c r="W2" s="151" t="s">
        <v>335</v>
      </c>
      <c r="X2" s="151"/>
      <c r="Y2" s="151"/>
      <c r="Z2" s="151" t="s">
        <v>336</v>
      </c>
      <c r="AA2" s="151"/>
      <c r="AB2" s="151"/>
      <c r="AC2" s="94" t="s">
        <v>337</v>
      </c>
      <c r="AD2" s="94"/>
      <c r="AE2" s="94"/>
      <c r="AF2" s="153" t="s">
        <v>338</v>
      </c>
      <c r="AG2" s="153"/>
      <c r="AH2" s="153"/>
      <c r="AI2" s="153" t="s">
        <v>339</v>
      </c>
      <c r="AJ2" s="153"/>
      <c r="AK2" s="153"/>
      <c r="AL2" s="95" t="s">
        <v>340</v>
      </c>
      <c r="AM2" s="95"/>
      <c r="AN2" s="154" t="s">
        <v>558</v>
      </c>
      <c r="AO2" s="154"/>
      <c r="AP2" s="154"/>
      <c r="AQ2" s="154"/>
      <c r="AR2" s="154"/>
      <c r="AS2" s="154"/>
      <c r="AT2" s="154"/>
      <c r="AU2" s="154"/>
      <c r="AV2" s="154"/>
      <c r="AW2" s="154"/>
      <c r="AX2" s="154" t="s">
        <v>558</v>
      </c>
      <c r="AY2" s="154"/>
      <c r="AZ2" s="154"/>
      <c r="BA2" s="154"/>
      <c r="BB2" s="154"/>
      <c r="BC2" s="154"/>
      <c r="BD2" s="154"/>
      <c r="BE2" s="154"/>
      <c r="BF2" s="154"/>
      <c r="BG2" s="154"/>
      <c r="BH2" s="154" t="s">
        <v>558</v>
      </c>
      <c r="BI2" s="154"/>
      <c r="BJ2" s="154"/>
      <c r="BK2" s="154"/>
      <c r="BL2" s="154"/>
      <c r="BM2" s="154"/>
      <c r="BN2" s="154"/>
      <c r="BO2" s="154"/>
      <c r="BP2" s="154"/>
      <c r="BQ2" s="154"/>
      <c r="BR2" s="146" t="s">
        <v>341</v>
      </c>
      <c r="BS2" s="146"/>
      <c r="BT2" s="146"/>
      <c r="BU2" s="146" t="s">
        <v>342</v>
      </c>
      <c r="BV2" s="146"/>
      <c r="BW2" s="146"/>
      <c r="BX2" s="12" t="s">
        <v>343</v>
      </c>
      <c r="BY2" s="12"/>
      <c r="BZ2" s="12"/>
      <c r="CA2" s="94" t="s">
        <v>344</v>
      </c>
      <c r="CB2" s="94"/>
      <c r="CC2" s="94" t="s">
        <v>345</v>
      </c>
      <c r="CD2" s="94"/>
      <c r="CE2" s="94" t="s">
        <v>346</v>
      </c>
      <c r="CF2" s="94"/>
      <c r="CG2" s="150" t="s">
        <v>178</v>
      </c>
      <c r="CH2" s="150"/>
      <c r="CI2" s="144" t="s">
        <v>563</v>
      </c>
      <c r="CJ2" s="144"/>
      <c r="CK2" s="111" t="s">
        <v>564</v>
      </c>
      <c r="CL2" s="111"/>
      <c r="CM2" s="111" t="s">
        <v>565</v>
      </c>
      <c r="CN2" s="111"/>
    </row>
    <row r="3" spans="1:92" ht="17" x14ac:dyDescent="0.2">
      <c r="A3" s="112" t="s">
        <v>179</v>
      </c>
      <c r="B3" s="1" t="s">
        <v>180</v>
      </c>
      <c r="C3" s="112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347</v>
      </c>
      <c r="I3" s="1" t="s">
        <v>186</v>
      </c>
      <c r="J3" s="1" t="s">
        <v>187</v>
      </c>
      <c r="K3" s="1" t="s">
        <v>347</v>
      </c>
      <c r="L3" s="1" t="s">
        <v>186</v>
      </c>
      <c r="M3" s="1" t="s">
        <v>348</v>
      </c>
      <c r="N3" s="1" t="s">
        <v>183</v>
      </c>
      <c r="O3" s="1" t="s">
        <v>188</v>
      </c>
      <c r="P3" s="1" t="s">
        <v>185</v>
      </c>
      <c r="Q3" s="1" t="s">
        <v>347</v>
      </c>
      <c r="R3" s="1" t="s">
        <v>188</v>
      </c>
      <c r="S3" s="1" t="s">
        <v>187</v>
      </c>
      <c r="T3" s="1" t="s">
        <v>347</v>
      </c>
      <c r="U3" s="1" t="s">
        <v>188</v>
      </c>
      <c r="V3" s="23" t="s">
        <v>349</v>
      </c>
      <c r="W3" s="23" t="s">
        <v>189</v>
      </c>
      <c r="X3" s="113" t="s">
        <v>190</v>
      </c>
      <c r="Y3" s="23" t="s">
        <v>349</v>
      </c>
      <c r="Z3" s="23" t="s">
        <v>189</v>
      </c>
      <c r="AA3" s="113" t="s">
        <v>190</v>
      </c>
      <c r="AB3" s="23" t="s">
        <v>350</v>
      </c>
      <c r="AC3" s="23" t="s">
        <v>189</v>
      </c>
      <c r="AD3" s="113" t="s">
        <v>190</v>
      </c>
      <c r="AE3" s="23" t="s">
        <v>350</v>
      </c>
      <c r="AF3" s="23" t="s">
        <v>189</v>
      </c>
      <c r="AG3" s="113" t="s">
        <v>190</v>
      </c>
      <c r="AH3" s="23" t="s">
        <v>350</v>
      </c>
      <c r="AI3" s="23" t="s">
        <v>189</v>
      </c>
      <c r="AJ3" s="113" t="s">
        <v>190</v>
      </c>
      <c r="AK3" s="23" t="s">
        <v>350</v>
      </c>
      <c r="AL3" s="23" t="s">
        <v>189</v>
      </c>
      <c r="AM3" s="113" t="s">
        <v>190</v>
      </c>
      <c r="AN3" s="23" t="s">
        <v>351</v>
      </c>
      <c r="AO3" s="23" t="s">
        <v>352</v>
      </c>
      <c r="AP3" s="23" t="s">
        <v>183</v>
      </c>
      <c r="AQ3" s="23" t="s">
        <v>184</v>
      </c>
      <c r="AR3" s="23" t="s">
        <v>559</v>
      </c>
      <c r="AS3" s="23" t="s">
        <v>354</v>
      </c>
      <c r="AT3" s="23" t="s">
        <v>560</v>
      </c>
      <c r="AU3" s="23" t="s">
        <v>561</v>
      </c>
      <c r="AV3" s="23" t="s">
        <v>562</v>
      </c>
      <c r="AW3" s="23" t="s">
        <v>355</v>
      </c>
      <c r="AX3" s="23" t="s">
        <v>351</v>
      </c>
      <c r="AY3" s="23" t="s">
        <v>352</v>
      </c>
      <c r="AZ3" s="23" t="s">
        <v>183</v>
      </c>
      <c r="BA3" s="23" t="s">
        <v>184</v>
      </c>
      <c r="BB3" s="23" t="s">
        <v>559</v>
      </c>
      <c r="BC3" s="23" t="s">
        <v>354</v>
      </c>
      <c r="BD3" s="23" t="s">
        <v>560</v>
      </c>
      <c r="BE3" s="23" t="s">
        <v>561</v>
      </c>
      <c r="BF3" s="23" t="s">
        <v>562</v>
      </c>
      <c r="BG3" s="23" t="s">
        <v>355</v>
      </c>
      <c r="BH3" s="23" t="s">
        <v>351</v>
      </c>
      <c r="BI3" s="23" t="s">
        <v>352</v>
      </c>
      <c r="BJ3" s="23" t="s">
        <v>183</v>
      </c>
      <c r="BK3" s="23" t="s">
        <v>184</v>
      </c>
      <c r="BL3" s="23" t="s">
        <v>559</v>
      </c>
      <c r="BM3" s="23" t="s">
        <v>354</v>
      </c>
      <c r="BN3" s="23" t="s">
        <v>560</v>
      </c>
      <c r="BO3" s="23" t="s">
        <v>561</v>
      </c>
      <c r="BP3" s="23" t="s">
        <v>562</v>
      </c>
      <c r="BQ3" s="23" t="s">
        <v>355</v>
      </c>
      <c r="BR3" s="14" t="s">
        <v>357</v>
      </c>
      <c r="BS3" s="14" t="s">
        <v>189</v>
      </c>
      <c r="BT3" s="112" t="s">
        <v>190</v>
      </c>
      <c r="BU3" s="14" t="s">
        <v>357</v>
      </c>
      <c r="BV3" s="14" t="s">
        <v>189</v>
      </c>
      <c r="BW3" s="112" t="s">
        <v>190</v>
      </c>
      <c r="BX3" s="14" t="s">
        <v>357</v>
      </c>
      <c r="BY3" s="14" t="s">
        <v>189</v>
      </c>
      <c r="BZ3" s="112" t="s">
        <v>190</v>
      </c>
      <c r="CA3" s="14" t="s">
        <v>189</v>
      </c>
      <c r="CB3" s="112" t="s">
        <v>494</v>
      </c>
      <c r="CC3" s="14" t="s">
        <v>189</v>
      </c>
      <c r="CD3" s="112" t="s">
        <v>494</v>
      </c>
      <c r="CE3" s="14" t="s">
        <v>189</v>
      </c>
      <c r="CF3" s="112" t="s">
        <v>494</v>
      </c>
      <c r="CG3" s="31" t="s">
        <v>189</v>
      </c>
      <c r="CH3" s="31" t="s">
        <v>494</v>
      </c>
      <c r="CI3" s="14" t="s">
        <v>189</v>
      </c>
      <c r="CJ3" s="112" t="s">
        <v>494</v>
      </c>
      <c r="CK3" s="14" t="s">
        <v>189</v>
      </c>
      <c r="CL3" s="112" t="s">
        <v>494</v>
      </c>
      <c r="CM3" s="14" t="s">
        <v>189</v>
      </c>
      <c r="CN3" s="112" t="s">
        <v>494</v>
      </c>
    </row>
    <row r="4" spans="1:92" ht="17" x14ac:dyDescent="0.2">
      <c r="A4" s="112" t="s">
        <v>191</v>
      </c>
      <c r="B4" s="97">
        <v>2022</v>
      </c>
      <c r="C4" s="113" t="s">
        <v>154</v>
      </c>
      <c r="E4" s="1">
        <v>1</v>
      </c>
      <c r="H4" s="1">
        <v>1</v>
      </c>
      <c r="K4" s="1">
        <v>1</v>
      </c>
      <c r="N4" s="1">
        <v>1</v>
      </c>
      <c r="Q4" s="1">
        <v>1</v>
      </c>
      <c r="T4" s="1">
        <v>1</v>
      </c>
      <c r="W4" s="14"/>
      <c r="X4" s="112"/>
      <c r="Y4" s="14"/>
      <c r="Z4" s="14"/>
      <c r="AA4" s="112"/>
      <c r="AB4" s="14"/>
      <c r="AC4" s="14"/>
      <c r="AD4" s="112"/>
      <c r="AE4" s="14"/>
      <c r="AN4" s="1">
        <v>0</v>
      </c>
      <c r="AO4" s="1">
        <v>0</v>
      </c>
      <c r="AP4" s="1">
        <v>1</v>
      </c>
      <c r="AR4" s="1">
        <f>AN4*AP4</f>
        <v>0</v>
      </c>
      <c r="AS4" s="1">
        <f t="shared" ref="AS4:AS48" si="0">AR4*$C$78</f>
        <v>0</v>
      </c>
      <c r="AW4" s="1">
        <f t="shared" ref="AW4:AW48" si="1">SUM(AT4:AV4)</f>
        <v>0</v>
      </c>
      <c r="AX4" s="1">
        <v>0</v>
      </c>
      <c r="AY4" s="1">
        <f>0</f>
        <v>0</v>
      </c>
      <c r="AZ4" s="1">
        <v>1</v>
      </c>
      <c r="BB4" s="1">
        <f>AX4*AZ4</f>
        <v>0</v>
      </c>
      <c r="BC4" s="1">
        <f t="shared" ref="BC4:BC48" si="2">BB4*$C$78</f>
        <v>0</v>
      </c>
      <c r="BG4" s="1">
        <f t="shared" ref="BG4:BG48" si="3">SUM(BD4:BF4)</f>
        <v>0</v>
      </c>
      <c r="BH4" s="1">
        <v>0</v>
      </c>
      <c r="BI4" s="1">
        <v>0</v>
      </c>
      <c r="BJ4" s="1">
        <v>1</v>
      </c>
      <c r="BL4" s="1">
        <f>BH4*BJ4</f>
        <v>0</v>
      </c>
      <c r="BM4" s="1">
        <f t="shared" ref="BM4:BM48" si="4">BL4*$C$78</f>
        <v>0</v>
      </c>
      <c r="BN4" s="1">
        <v>0</v>
      </c>
      <c r="BO4" s="1">
        <v>0</v>
      </c>
      <c r="BP4" s="1">
        <v>0</v>
      </c>
      <c r="BQ4" s="1">
        <f t="shared" ref="BQ4:BQ48" si="5">SUM(BN4:BP4)</f>
        <v>0</v>
      </c>
      <c r="BR4" s="1">
        <f t="shared" ref="BR4:BR47" si="6">AW4</f>
        <v>0</v>
      </c>
      <c r="BU4" s="1">
        <f t="shared" ref="BU4:BU48" si="7">BG4</f>
        <v>0</v>
      </c>
      <c r="BX4" s="1">
        <f t="shared" ref="BX4:BX48" si="8">BQ4</f>
        <v>0</v>
      </c>
      <c r="CG4" s="23">
        <f>'2. Baseline '!$O$41</f>
        <v>1333122.0555662964</v>
      </c>
      <c r="CH4" s="23">
        <f>'2. Baseline '!M$41</f>
        <v>5.8591826135009923E-3</v>
      </c>
      <c r="CI4" s="1">
        <f t="shared" ref="CI4:CI48" si="9">CG4-CA4</f>
        <v>1333122.0555662964</v>
      </c>
      <c r="CJ4" s="1">
        <f t="shared" ref="CJ4:CJ48" si="10">CH4-CB4</f>
        <v>5.8591826135009923E-3</v>
      </c>
      <c r="CK4" s="1">
        <f t="shared" ref="CK4:CK48" si="11">CG4-CC4</f>
        <v>1333122.0555662964</v>
      </c>
      <c r="CL4" s="1">
        <f t="shared" ref="CL4:CL48" si="12">CH4-CD4</f>
        <v>5.8591826135009923E-3</v>
      </c>
      <c r="CM4" s="1">
        <f t="shared" ref="CM4:CM48" si="13">CG4-CE4</f>
        <v>1333122.0555662964</v>
      </c>
      <c r="CN4" s="1">
        <f t="shared" ref="CN4:CN48" si="14">CH4-CF4</f>
        <v>5.8591826135009923E-3</v>
      </c>
    </row>
    <row r="5" spans="1:92" x14ac:dyDescent="0.2">
      <c r="A5" s="28" t="s">
        <v>192</v>
      </c>
      <c r="B5" s="97">
        <v>2022</v>
      </c>
      <c r="C5" s="28" t="s">
        <v>193</v>
      </c>
      <c r="D5" s="1">
        <v>0</v>
      </c>
      <c r="E5" s="1">
        <f t="shared" ref="E5:E37" si="15">E4*(1-D5)</f>
        <v>1</v>
      </c>
      <c r="F5" s="1">
        <f t="shared" ref="F5:F37" si="16">($E$4- E5) / $E$4</f>
        <v>0</v>
      </c>
      <c r="G5" s="1">
        <v>0</v>
      </c>
      <c r="H5" s="1">
        <f t="shared" ref="H5:H37" si="17">H4*(1-G5)</f>
        <v>1</v>
      </c>
      <c r="I5" s="1">
        <f t="shared" ref="I5:I37" si="18">(H$4- H5) / H$4</f>
        <v>0</v>
      </c>
      <c r="J5" s="1">
        <f t="shared" ref="J5:J37" si="19">MEDIAN(D5,G5)</f>
        <v>0</v>
      </c>
      <c r="K5" s="1">
        <v>1</v>
      </c>
      <c r="M5" s="1">
        <v>0</v>
      </c>
      <c r="N5" s="1">
        <f t="shared" ref="N5:N45" si="20">N4*(1-M5)</f>
        <v>1</v>
      </c>
      <c r="O5" s="1">
        <f t="shared" ref="O5:O45" si="21">(N$4- N5) / N$4</f>
        <v>0</v>
      </c>
      <c r="P5" s="1">
        <v>0</v>
      </c>
      <c r="Q5" s="1">
        <f t="shared" ref="Q5:Q45" si="22">Q4*(1-P5)</f>
        <v>1</v>
      </c>
      <c r="R5" s="1">
        <f t="shared" ref="R5:R45" si="23">(Q$4- Q5) / Q$4</f>
        <v>0</v>
      </c>
      <c r="S5" s="1">
        <f t="shared" ref="S5:S48" si="24">MEDIAN(M5,P5)</f>
        <v>0</v>
      </c>
      <c r="T5" s="1">
        <f t="shared" ref="T5:T45" si="25">T4*(1-S5)</f>
        <v>1</v>
      </c>
      <c r="U5" s="1">
        <f t="shared" ref="U5:U45" si="26">(T$4- T5) / T$4</f>
        <v>0</v>
      </c>
      <c r="V5" s="1">
        <f t="shared" ref="V5:V48" si="27">F5*$C$78</f>
        <v>0</v>
      </c>
      <c r="W5" s="1">
        <f t="shared" ref="W5:W48" si="28">$V5*D$78</f>
        <v>0</v>
      </c>
      <c r="X5" s="1">
        <f t="shared" ref="X5:X48" si="29">$V5*E$78</f>
        <v>0</v>
      </c>
      <c r="Y5" s="1">
        <f t="shared" ref="Y5:Y48" si="30">I5*$C$78</f>
        <v>0</v>
      </c>
      <c r="Z5" s="1">
        <f t="shared" ref="Z5:Z48" si="31">$Y5*D$78</f>
        <v>0</v>
      </c>
      <c r="AA5" s="1">
        <f t="shared" ref="AA5:AA48" si="32">$Y5*E$78</f>
        <v>0</v>
      </c>
      <c r="AB5" s="1">
        <f t="shared" ref="AB5:AB48" si="33">L5*$C$78</f>
        <v>0</v>
      </c>
      <c r="AC5" s="1">
        <f t="shared" ref="AC5:AC48" si="34">$AB5*D$78</f>
        <v>0</v>
      </c>
      <c r="AD5" s="1">
        <f t="shared" ref="AD5:AD48" si="35">$AB5*E$78</f>
        <v>0</v>
      </c>
      <c r="AE5" s="1">
        <f t="shared" ref="AE5:AE44" si="36">O5*$C$77</f>
        <v>0</v>
      </c>
      <c r="AF5" s="1">
        <f>$AE5*D64</f>
        <v>0</v>
      </c>
      <c r="AG5" s="1">
        <f>$AE5*E64</f>
        <v>0</v>
      </c>
      <c r="AH5" s="1">
        <f t="shared" ref="AH5:AH44" si="37">R5*$C$77</f>
        <v>0</v>
      </c>
      <c r="AI5" s="1">
        <f>$AH5*D$64</f>
        <v>0</v>
      </c>
      <c r="AJ5" s="1">
        <f>$AH5*E$64</f>
        <v>0</v>
      </c>
      <c r="AK5" s="1">
        <f t="shared" ref="AK5:AK44" si="38">U5*$C$77</f>
        <v>0</v>
      </c>
      <c r="AL5" s="1">
        <f>$AK5*D$64</f>
        <v>0</v>
      </c>
      <c r="AM5" s="1">
        <f>$AK5*E$64</f>
        <v>0</v>
      </c>
      <c r="AN5" s="1">
        <v>0</v>
      </c>
      <c r="AO5" s="1">
        <v>0</v>
      </c>
      <c r="AP5" s="1">
        <f t="shared" ref="AP5:AP48" si="39">AP4*(1-AO5)</f>
        <v>1</v>
      </c>
      <c r="AQ5" s="1">
        <f t="shared" ref="AQ5:AQ48" si="40">($AP$4- AP5) / $AP$4</f>
        <v>0</v>
      </c>
      <c r="AR5" s="1">
        <f t="shared" ref="AR5:AR48" si="41">AN5*AP5</f>
        <v>0</v>
      </c>
      <c r="AS5" s="1">
        <f t="shared" si="0"/>
        <v>0</v>
      </c>
      <c r="AT5" s="1">
        <v>0</v>
      </c>
      <c r="AU5" s="1">
        <v>0</v>
      </c>
      <c r="AV5" s="1">
        <v>0</v>
      </c>
      <c r="AW5" s="1">
        <f t="shared" si="1"/>
        <v>0</v>
      </c>
      <c r="AX5" s="1">
        <v>0</v>
      </c>
      <c r="AY5" s="1">
        <f>0</f>
        <v>0</v>
      </c>
      <c r="AZ5" s="1">
        <f t="shared" ref="AZ5:AZ48" si="42">AZ4*(1-AY5)</f>
        <v>1</v>
      </c>
      <c r="BA5" s="1">
        <f t="shared" ref="BA5:BA48" si="43">($AP$4- AZ5) / $AP$4</f>
        <v>0</v>
      </c>
      <c r="BB5" s="1">
        <f t="shared" ref="BB5:BB48" si="44">AX5*AZ5</f>
        <v>0</v>
      </c>
      <c r="BC5" s="1">
        <f t="shared" si="2"/>
        <v>0</v>
      </c>
      <c r="BD5" s="1">
        <v>0</v>
      </c>
      <c r="BE5" s="1">
        <v>0</v>
      </c>
      <c r="BF5" s="1">
        <v>0</v>
      </c>
      <c r="BG5" s="1">
        <f t="shared" si="3"/>
        <v>0</v>
      </c>
      <c r="BH5" s="1">
        <v>0</v>
      </c>
      <c r="BI5" s="1">
        <v>0</v>
      </c>
      <c r="BJ5" s="1">
        <f t="shared" ref="BJ5:BJ48" si="45">BJ4*(1-BI5)</f>
        <v>1</v>
      </c>
      <c r="BK5" s="1">
        <f t="shared" ref="BK5:BK48" si="46">($AP$4- BJ5) / $AP$4</f>
        <v>0</v>
      </c>
      <c r="BL5" s="1">
        <f t="shared" ref="BL5:BL48" si="47">BH5*BJ5</f>
        <v>0</v>
      </c>
      <c r="BM5" s="1">
        <f t="shared" si="4"/>
        <v>0</v>
      </c>
      <c r="BN5" s="1">
        <v>0</v>
      </c>
      <c r="BO5" s="1">
        <v>0</v>
      </c>
      <c r="BP5" s="1">
        <v>0</v>
      </c>
      <c r="BQ5" s="1">
        <f t="shared" si="5"/>
        <v>0</v>
      </c>
      <c r="BR5" s="1">
        <f t="shared" si="6"/>
        <v>0</v>
      </c>
      <c r="BS5" s="1">
        <f>$BR4*D$64</f>
        <v>0</v>
      </c>
      <c r="BT5" s="1">
        <f>$BR4*E$64</f>
        <v>0</v>
      </c>
      <c r="BU5" s="1">
        <f t="shared" si="7"/>
        <v>0</v>
      </c>
      <c r="BV5" s="1">
        <f>$BU5*D$64</f>
        <v>0</v>
      </c>
      <c r="BW5" s="1">
        <f>$BU5*E$64</f>
        <v>0</v>
      </c>
      <c r="BX5" s="1">
        <f t="shared" si="8"/>
        <v>0</v>
      </c>
      <c r="BY5" s="1">
        <f>$BX5*D$64</f>
        <v>0</v>
      </c>
      <c r="BZ5" s="1">
        <f>$BX5*E$64</f>
        <v>0</v>
      </c>
      <c r="CA5" s="1">
        <f t="shared" ref="CA5:CA48" si="48">W5+AF5+BS5</f>
        <v>0</v>
      </c>
      <c r="CB5" s="1">
        <f t="shared" ref="CB5:CB48" si="49">X5+AG5+BT5</f>
        <v>0</v>
      </c>
      <c r="CC5" s="1">
        <f t="shared" ref="CC5:CC48" si="50">Z5+AI5+BV5</f>
        <v>0</v>
      </c>
      <c r="CD5" s="1">
        <f t="shared" ref="CD5:CD48" si="51">AA5+AJ5+BW5</f>
        <v>0</v>
      </c>
      <c r="CE5" s="1">
        <f t="shared" ref="CE5:CE48" si="52">AC5+AL5+BY5</f>
        <v>0</v>
      </c>
      <c r="CF5" s="1">
        <f t="shared" ref="CF5:CF48" si="53">AD5+AM5+BZ5</f>
        <v>0</v>
      </c>
      <c r="CG5" s="23">
        <f>'2. Baseline '!$O$41</f>
        <v>1333122.0555662964</v>
      </c>
      <c r="CH5" s="23">
        <f>'2. Baseline '!M$41</f>
        <v>5.8591826135009923E-3</v>
      </c>
      <c r="CI5" s="1">
        <f t="shared" si="9"/>
        <v>1333122.0555662964</v>
      </c>
      <c r="CJ5" s="1">
        <f t="shared" si="10"/>
        <v>5.8591826135009923E-3</v>
      </c>
      <c r="CK5" s="1">
        <f t="shared" si="11"/>
        <v>1333122.0555662964</v>
      </c>
      <c r="CL5" s="1">
        <f t="shared" si="12"/>
        <v>5.8591826135009923E-3</v>
      </c>
      <c r="CM5" s="1">
        <f t="shared" si="13"/>
        <v>1333122.0555662964</v>
      </c>
      <c r="CN5" s="1">
        <f t="shared" si="14"/>
        <v>5.8591826135009923E-3</v>
      </c>
    </row>
    <row r="6" spans="1:92" x14ac:dyDescent="0.2">
      <c r="A6" s="28" t="s">
        <v>192</v>
      </c>
      <c r="B6">
        <v>2023</v>
      </c>
      <c r="C6" s="28" t="s">
        <v>194</v>
      </c>
      <c r="D6" s="1">
        <v>0.11</v>
      </c>
      <c r="E6" s="1">
        <f t="shared" si="15"/>
        <v>0.89</v>
      </c>
      <c r="F6" s="1">
        <f t="shared" si="16"/>
        <v>0.10999999999999999</v>
      </c>
      <c r="G6" s="1">
        <v>0.34</v>
      </c>
      <c r="H6" s="1">
        <f t="shared" si="17"/>
        <v>0.65999999999999992</v>
      </c>
      <c r="I6" s="1">
        <f t="shared" si="18"/>
        <v>0.34000000000000008</v>
      </c>
      <c r="J6" s="1">
        <f t="shared" si="19"/>
        <v>0.22500000000000003</v>
      </c>
      <c r="K6" s="1">
        <f t="shared" ref="K6:K37" si="54">K5*(1-J6)</f>
        <v>0.77499999999999991</v>
      </c>
      <c r="L6" s="1">
        <f t="shared" ref="L6:L37" si="55">(K$4- K6) / K$4</f>
        <v>0.22500000000000009</v>
      </c>
      <c r="M6" s="1">
        <v>0</v>
      </c>
      <c r="N6" s="1">
        <f t="shared" si="20"/>
        <v>1</v>
      </c>
      <c r="O6" s="1">
        <f t="shared" si="21"/>
        <v>0</v>
      </c>
      <c r="P6" s="1">
        <v>0</v>
      </c>
      <c r="Q6" s="1">
        <f t="shared" si="22"/>
        <v>1</v>
      </c>
      <c r="R6" s="1">
        <f t="shared" si="23"/>
        <v>0</v>
      </c>
      <c r="S6" s="1">
        <f t="shared" si="24"/>
        <v>0</v>
      </c>
      <c r="T6" s="1">
        <f t="shared" si="25"/>
        <v>1</v>
      </c>
      <c r="U6" s="1">
        <f t="shared" si="26"/>
        <v>0</v>
      </c>
      <c r="V6" s="1">
        <f t="shared" si="27"/>
        <v>436085.22110621881</v>
      </c>
      <c r="W6" s="1">
        <f t="shared" si="28"/>
        <v>93165.246637132572</v>
      </c>
      <c r="X6" s="1">
        <f t="shared" si="29"/>
        <v>3.818198986488953E-4</v>
      </c>
      <c r="Y6" s="1">
        <f t="shared" si="30"/>
        <v>1347899.7743283131</v>
      </c>
      <c r="Z6" s="1">
        <f t="shared" si="31"/>
        <v>287965.30778750079</v>
      </c>
      <c r="AA6" s="1">
        <f t="shared" si="32"/>
        <v>1.1801705958238585E-3</v>
      </c>
      <c r="AB6" s="1">
        <f t="shared" si="33"/>
        <v>891992.4977172662</v>
      </c>
      <c r="AC6" s="1">
        <f t="shared" si="34"/>
        <v>190565.27721231672</v>
      </c>
      <c r="AD6" s="1">
        <f t="shared" si="35"/>
        <v>7.8099524723637714E-4</v>
      </c>
      <c r="AE6" s="1">
        <f t="shared" si="36"/>
        <v>0</v>
      </c>
      <c r="AF6" s="1">
        <f t="shared" ref="AF6:AG8" si="56">$AE6*D$65</f>
        <v>0</v>
      </c>
      <c r="AG6" s="1">
        <f t="shared" si="56"/>
        <v>0</v>
      </c>
      <c r="AH6" s="1">
        <f t="shared" si="37"/>
        <v>0</v>
      </c>
      <c r="AI6" s="1">
        <f t="shared" ref="AI6:AJ8" si="57">$AH6*D$65</f>
        <v>0</v>
      </c>
      <c r="AJ6" s="1">
        <f t="shared" si="57"/>
        <v>0</v>
      </c>
      <c r="AK6" s="1">
        <f t="shared" si="38"/>
        <v>0</v>
      </c>
      <c r="AL6" s="1">
        <f t="shared" ref="AL6:AM8" si="58">$AK6*D$65</f>
        <v>0</v>
      </c>
      <c r="AM6" s="1">
        <f t="shared" si="58"/>
        <v>0</v>
      </c>
      <c r="AN6" s="1">
        <v>0</v>
      </c>
      <c r="AO6" s="1">
        <v>0</v>
      </c>
      <c r="AP6" s="1">
        <f t="shared" si="39"/>
        <v>1</v>
      </c>
      <c r="AQ6" s="1">
        <f t="shared" si="40"/>
        <v>0</v>
      </c>
      <c r="AR6" s="1">
        <f t="shared" si="41"/>
        <v>0</v>
      </c>
      <c r="AS6" s="1">
        <f t="shared" si="0"/>
        <v>0</v>
      </c>
      <c r="AT6" s="1">
        <v>0</v>
      </c>
      <c r="AU6" s="1">
        <v>0</v>
      </c>
      <c r="AV6" s="1">
        <v>0</v>
      </c>
      <c r="AW6" s="1">
        <f t="shared" si="1"/>
        <v>0</v>
      </c>
      <c r="AX6" s="1">
        <v>0</v>
      </c>
      <c r="AY6" s="1">
        <f>0</f>
        <v>0</v>
      </c>
      <c r="AZ6" s="1">
        <f t="shared" si="42"/>
        <v>1</v>
      </c>
      <c r="BA6" s="1">
        <f t="shared" si="43"/>
        <v>0</v>
      </c>
      <c r="BB6" s="1">
        <f t="shared" si="44"/>
        <v>0</v>
      </c>
      <c r="BC6" s="1">
        <f t="shared" si="2"/>
        <v>0</v>
      </c>
      <c r="BD6" s="1">
        <v>0</v>
      </c>
      <c r="BE6" s="1">
        <v>0</v>
      </c>
      <c r="BF6" s="1">
        <v>0</v>
      </c>
      <c r="BG6" s="1">
        <f t="shared" si="3"/>
        <v>0</v>
      </c>
      <c r="BH6" s="1">
        <v>0</v>
      </c>
      <c r="BI6" s="1">
        <v>0</v>
      </c>
      <c r="BJ6" s="1">
        <f t="shared" si="45"/>
        <v>1</v>
      </c>
      <c r="BK6" s="1">
        <f t="shared" si="46"/>
        <v>0</v>
      </c>
      <c r="BL6" s="1">
        <f t="shared" si="47"/>
        <v>0</v>
      </c>
      <c r="BM6" s="1">
        <f t="shared" si="4"/>
        <v>0</v>
      </c>
      <c r="BN6" s="1">
        <v>0</v>
      </c>
      <c r="BO6" s="1">
        <v>0</v>
      </c>
      <c r="BP6" s="1">
        <v>0</v>
      </c>
      <c r="BQ6" s="1">
        <f t="shared" si="5"/>
        <v>0</v>
      </c>
      <c r="BR6" s="1">
        <f t="shared" si="6"/>
        <v>0</v>
      </c>
      <c r="BS6" s="1">
        <f t="shared" ref="BS6:BS19" si="59">$BR6*D$65</f>
        <v>0</v>
      </c>
      <c r="BT6" s="1">
        <f t="shared" ref="BT6:BT19" si="60">$BR6*E$65</f>
        <v>0</v>
      </c>
      <c r="BU6" s="1">
        <f t="shared" si="7"/>
        <v>0</v>
      </c>
      <c r="BV6" s="1">
        <f t="shared" ref="BV6:BV19" si="61">$BU6*D$65</f>
        <v>0</v>
      </c>
      <c r="BW6" s="1">
        <f t="shared" ref="BW6:BW19" si="62">$BU6*E$65</f>
        <v>0</v>
      </c>
      <c r="BX6" s="1">
        <f t="shared" si="8"/>
        <v>0</v>
      </c>
      <c r="BY6" s="1">
        <f t="shared" ref="BY6:BY19" si="63">$BX6*D$65</f>
        <v>0</v>
      </c>
      <c r="BZ6" s="1">
        <f t="shared" ref="BZ6:BZ19" si="64">$BX6*E$65</f>
        <v>0</v>
      </c>
      <c r="CA6" s="1">
        <f t="shared" si="48"/>
        <v>93165.246637132572</v>
      </c>
      <c r="CB6" s="1">
        <f t="shared" si="49"/>
        <v>3.818198986488953E-4</v>
      </c>
      <c r="CC6" s="1">
        <f t="shared" si="50"/>
        <v>287965.30778750079</v>
      </c>
      <c r="CD6" s="1">
        <f t="shared" si="51"/>
        <v>1.1801705958238585E-3</v>
      </c>
      <c r="CE6" s="1">
        <f t="shared" si="52"/>
        <v>190565.27721231672</v>
      </c>
      <c r="CF6" s="1">
        <f t="shared" si="53"/>
        <v>7.8099524723637714E-4</v>
      </c>
      <c r="CG6" s="23">
        <f>'2. Baseline '!$O$41-F$65</f>
        <v>1303637.7260264684</v>
      </c>
      <c r="CH6" s="23">
        <f>'2. Baseline '!M$41-G$65</f>
        <v>5.8061682145090672E-3</v>
      </c>
      <c r="CI6" s="1">
        <f t="shared" si="9"/>
        <v>1210472.479389336</v>
      </c>
      <c r="CJ6" s="1">
        <f t="shared" si="10"/>
        <v>5.4243483158601721E-3</v>
      </c>
      <c r="CK6" s="1">
        <f t="shared" si="11"/>
        <v>1015672.4182389677</v>
      </c>
      <c r="CL6" s="1">
        <f t="shared" si="12"/>
        <v>4.6259976186852087E-3</v>
      </c>
      <c r="CM6" s="1">
        <f t="shared" si="13"/>
        <v>1113072.4488141518</v>
      </c>
      <c r="CN6" s="1">
        <f t="shared" si="14"/>
        <v>5.0251729672726904E-3</v>
      </c>
    </row>
    <row r="7" spans="1:92" s="25" customFormat="1" x14ac:dyDescent="0.2">
      <c r="A7" s="24" t="s">
        <v>195</v>
      </c>
      <c r="B7" s="13">
        <v>2023</v>
      </c>
      <c r="C7" s="24" t="s">
        <v>196</v>
      </c>
      <c r="D7" s="25">
        <v>0</v>
      </c>
      <c r="E7" s="25">
        <f t="shared" si="15"/>
        <v>0.89</v>
      </c>
      <c r="F7" s="25">
        <f t="shared" si="16"/>
        <v>0.10999999999999999</v>
      </c>
      <c r="G7" s="25">
        <v>0</v>
      </c>
      <c r="H7" s="25">
        <f t="shared" si="17"/>
        <v>0.65999999999999992</v>
      </c>
      <c r="I7" s="25">
        <f t="shared" si="18"/>
        <v>0.34000000000000008</v>
      </c>
      <c r="J7" s="25">
        <f t="shared" si="19"/>
        <v>0</v>
      </c>
      <c r="K7" s="25">
        <f t="shared" si="54"/>
        <v>0.77499999999999991</v>
      </c>
      <c r="L7" s="25">
        <f t="shared" si="55"/>
        <v>0.22500000000000009</v>
      </c>
      <c r="M7" s="25">
        <v>0</v>
      </c>
      <c r="N7" s="25">
        <f t="shared" si="20"/>
        <v>1</v>
      </c>
      <c r="O7" s="25">
        <f t="shared" si="21"/>
        <v>0</v>
      </c>
      <c r="P7" s="25">
        <v>0</v>
      </c>
      <c r="Q7" s="25">
        <f t="shared" si="22"/>
        <v>1</v>
      </c>
      <c r="R7" s="25">
        <f t="shared" si="23"/>
        <v>0</v>
      </c>
      <c r="S7" s="25">
        <f t="shared" si="24"/>
        <v>0</v>
      </c>
      <c r="T7" s="25">
        <f t="shared" si="25"/>
        <v>1</v>
      </c>
      <c r="U7" s="25">
        <f t="shared" si="26"/>
        <v>0</v>
      </c>
      <c r="V7" s="25">
        <f t="shared" si="27"/>
        <v>436085.22110621881</v>
      </c>
      <c r="W7" s="25">
        <f t="shared" si="28"/>
        <v>93165.246637132572</v>
      </c>
      <c r="X7" s="25">
        <f t="shared" si="29"/>
        <v>3.818198986488953E-4</v>
      </c>
      <c r="Y7" s="25">
        <f t="shared" si="30"/>
        <v>1347899.7743283131</v>
      </c>
      <c r="Z7" s="25">
        <f t="shared" si="31"/>
        <v>287965.30778750079</v>
      </c>
      <c r="AA7" s="25">
        <f t="shared" si="32"/>
        <v>1.1801705958238585E-3</v>
      </c>
      <c r="AB7" s="25">
        <f t="shared" si="33"/>
        <v>891992.4977172662</v>
      </c>
      <c r="AC7" s="25">
        <f t="shared" si="34"/>
        <v>190565.27721231672</v>
      </c>
      <c r="AD7" s="25">
        <f t="shared" si="35"/>
        <v>7.8099524723637714E-4</v>
      </c>
      <c r="AE7" s="25">
        <f t="shared" si="36"/>
        <v>0</v>
      </c>
      <c r="AF7" s="25">
        <f t="shared" si="56"/>
        <v>0</v>
      </c>
      <c r="AG7" s="25">
        <f t="shared" si="56"/>
        <v>0</v>
      </c>
      <c r="AH7" s="25">
        <f t="shared" si="37"/>
        <v>0</v>
      </c>
      <c r="AI7" s="25">
        <f t="shared" si="57"/>
        <v>0</v>
      </c>
      <c r="AJ7" s="25">
        <f t="shared" si="57"/>
        <v>0</v>
      </c>
      <c r="AK7" s="25">
        <f t="shared" si="38"/>
        <v>0</v>
      </c>
      <c r="AL7" s="25">
        <f t="shared" si="58"/>
        <v>0</v>
      </c>
      <c r="AM7" s="25">
        <f t="shared" si="58"/>
        <v>0</v>
      </c>
      <c r="AN7" s="25">
        <v>0</v>
      </c>
      <c r="AO7" s="25">
        <v>0</v>
      </c>
      <c r="AP7" s="25">
        <f t="shared" si="39"/>
        <v>1</v>
      </c>
      <c r="AQ7" s="25">
        <f t="shared" si="40"/>
        <v>0</v>
      </c>
      <c r="AR7" s="25">
        <f t="shared" si="41"/>
        <v>0</v>
      </c>
      <c r="AS7" s="25">
        <f t="shared" si="0"/>
        <v>0</v>
      </c>
      <c r="AT7" s="25">
        <v>0</v>
      </c>
      <c r="AU7" s="25">
        <v>0</v>
      </c>
      <c r="AV7" s="25">
        <v>0</v>
      </c>
      <c r="AW7" s="25">
        <f t="shared" si="1"/>
        <v>0</v>
      </c>
      <c r="AX7" s="25">
        <v>0</v>
      </c>
      <c r="AY7" s="25">
        <f>0</f>
        <v>0</v>
      </c>
      <c r="AZ7" s="25">
        <f t="shared" si="42"/>
        <v>1</v>
      </c>
      <c r="BA7" s="25">
        <f t="shared" si="43"/>
        <v>0</v>
      </c>
      <c r="BB7" s="25">
        <f t="shared" si="44"/>
        <v>0</v>
      </c>
      <c r="BC7" s="25">
        <f t="shared" si="2"/>
        <v>0</v>
      </c>
      <c r="BD7" s="25">
        <v>0</v>
      </c>
      <c r="BE7" s="25">
        <v>0</v>
      </c>
      <c r="BF7" s="25">
        <v>0</v>
      </c>
      <c r="BG7" s="25">
        <f t="shared" si="3"/>
        <v>0</v>
      </c>
      <c r="BH7" s="25">
        <v>0</v>
      </c>
      <c r="BI7" s="25">
        <v>0</v>
      </c>
      <c r="BJ7" s="25">
        <f t="shared" si="45"/>
        <v>1</v>
      </c>
      <c r="BK7" s="25">
        <f t="shared" si="46"/>
        <v>0</v>
      </c>
      <c r="BL7" s="25">
        <f t="shared" si="47"/>
        <v>0</v>
      </c>
      <c r="BM7" s="25">
        <f t="shared" si="4"/>
        <v>0</v>
      </c>
      <c r="BN7" s="25">
        <v>0</v>
      </c>
      <c r="BO7" s="25">
        <v>0</v>
      </c>
      <c r="BP7" s="25">
        <v>0</v>
      </c>
      <c r="BQ7" s="25">
        <f t="shared" si="5"/>
        <v>0</v>
      </c>
      <c r="BR7" s="25">
        <f t="shared" si="6"/>
        <v>0</v>
      </c>
      <c r="BS7" s="25">
        <f t="shared" si="59"/>
        <v>0</v>
      </c>
      <c r="BT7" s="25">
        <f t="shared" si="60"/>
        <v>0</v>
      </c>
      <c r="BU7" s="25">
        <f t="shared" si="7"/>
        <v>0</v>
      </c>
      <c r="BV7" s="25">
        <f t="shared" si="61"/>
        <v>0</v>
      </c>
      <c r="BW7" s="25">
        <f t="shared" si="62"/>
        <v>0</v>
      </c>
      <c r="BX7" s="25">
        <f t="shared" si="8"/>
        <v>0</v>
      </c>
      <c r="BY7" s="25">
        <f t="shared" si="63"/>
        <v>0</v>
      </c>
      <c r="BZ7" s="25">
        <f t="shared" si="64"/>
        <v>0</v>
      </c>
      <c r="CA7" s="25">
        <f t="shared" si="48"/>
        <v>93165.246637132572</v>
      </c>
      <c r="CB7" s="25">
        <f t="shared" si="49"/>
        <v>3.818198986488953E-4</v>
      </c>
      <c r="CC7" s="25">
        <f t="shared" si="50"/>
        <v>287965.30778750079</v>
      </c>
      <c r="CD7" s="25">
        <f t="shared" si="51"/>
        <v>1.1801705958238585E-3</v>
      </c>
      <c r="CE7" s="25">
        <f t="shared" si="52"/>
        <v>190565.27721231672</v>
      </c>
      <c r="CF7" s="25">
        <f t="shared" si="53"/>
        <v>7.8099524723637714E-4</v>
      </c>
      <c r="CG7" s="23">
        <f>'2. Baseline '!$O$41-F$65</f>
        <v>1303637.7260264684</v>
      </c>
      <c r="CH7" s="23">
        <f>'2. Baseline '!M$41-G$65</f>
        <v>5.8061682145090672E-3</v>
      </c>
      <c r="CI7" s="25">
        <f t="shared" si="9"/>
        <v>1210472.479389336</v>
      </c>
      <c r="CJ7" s="25">
        <f t="shared" si="10"/>
        <v>5.4243483158601721E-3</v>
      </c>
      <c r="CK7" s="25">
        <f t="shared" si="11"/>
        <v>1015672.4182389677</v>
      </c>
      <c r="CL7" s="25">
        <f t="shared" si="12"/>
        <v>4.6259976186852087E-3</v>
      </c>
      <c r="CM7" s="25">
        <f t="shared" si="13"/>
        <v>1113072.4488141518</v>
      </c>
      <c r="CN7" s="25">
        <f t="shared" si="14"/>
        <v>5.0251729672726904E-3</v>
      </c>
    </row>
    <row r="8" spans="1:92" s="89" customFormat="1" x14ac:dyDescent="0.2">
      <c r="A8" s="131" t="s">
        <v>195</v>
      </c>
      <c r="B8" s="132">
        <v>2023</v>
      </c>
      <c r="C8" s="131" t="s">
        <v>197</v>
      </c>
      <c r="D8" s="89">
        <v>0</v>
      </c>
      <c r="E8" s="89">
        <f t="shared" si="15"/>
        <v>0.89</v>
      </c>
      <c r="F8" s="89">
        <f t="shared" si="16"/>
        <v>0.10999999999999999</v>
      </c>
      <c r="G8" s="89">
        <v>0</v>
      </c>
      <c r="H8" s="89">
        <f t="shared" si="17"/>
        <v>0.65999999999999992</v>
      </c>
      <c r="I8" s="89">
        <f t="shared" si="18"/>
        <v>0.34000000000000008</v>
      </c>
      <c r="J8" s="89">
        <f t="shared" si="19"/>
        <v>0</v>
      </c>
      <c r="K8" s="89">
        <f t="shared" si="54"/>
        <v>0.77499999999999991</v>
      </c>
      <c r="L8" s="89">
        <f t="shared" si="55"/>
        <v>0.22500000000000009</v>
      </c>
      <c r="M8" s="89">
        <v>0</v>
      </c>
      <c r="N8" s="89">
        <f t="shared" si="20"/>
        <v>1</v>
      </c>
      <c r="O8" s="89">
        <f t="shared" si="21"/>
        <v>0</v>
      </c>
      <c r="P8" s="89">
        <v>0</v>
      </c>
      <c r="Q8" s="89">
        <f t="shared" si="22"/>
        <v>1</v>
      </c>
      <c r="R8" s="89">
        <f t="shared" si="23"/>
        <v>0</v>
      </c>
      <c r="S8" s="89">
        <f t="shared" si="24"/>
        <v>0</v>
      </c>
      <c r="T8" s="89">
        <f t="shared" si="25"/>
        <v>1</v>
      </c>
      <c r="U8" s="89">
        <f t="shared" si="26"/>
        <v>0</v>
      </c>
      <c r="V8" s="89">
        <f t="shared" si="27"/>
        <v>436085.22110621881</v>
      </c>
      <c r="W8" s="89">
        <f t="shared" si="28"/>
        <v>93165.246637132572</v>
      </c>
      <c r="X8" s="89">
        <f t="shared" si="29"/>
        <v>3.818198986488953E-4</v>
      </c>
      <c r="Y8" s="89">
        <f t="shared" si="30"/>
        <v>1347899.7743283131</v>
      </c>
      <c r="Z8" s="89">
        <f t="shared" si="31"/>
        <v>287965.30778750079</v>
      </c>
      <c r="AA8" s="89">
        <f t="shared" si="32"/>
        <v>1.1801705958238585E-3</v>
      </c>
      <c r="AB8" s="89">
        <f t="shared" si="33"/>
        <v>891992.4977172662</v>
      </c>
      <c r="AC8" s="89">
        <f t="shared" si="34"/>
        <v>190565.27721231672</v>
      </c>
      <c r="AD8" s="89">
        <f t="shared" si="35"/>
        <v>7.8099524723637714E-4</v>
      </c>
      <c r="AE8" s="89">
        <f t="shared" si="36"/>
        <v>0</v>
      </c>
      <c r="AF8" s="89">
        <f t="shared" si="56"/>
        <v>0</v>
      </c>
      <c r="AG8" s="89">
        <f t="shared" si="56"/>
        <v>0</v>
      </c>
      <c r="AH8" s="89">
        <f t="shared" si="37"/>
        <v>0</v>
      </c>
      <c r="AI8" s="89">
        <f t="shared" si="57"/>
        <v>0</v>
      </c>
      <c r="AJ8" s="89">
        <f t="shared" si="57"/>
        <v>0</v>
      </c>
      <c r="AK8" s="89">
        <f t="shared" si="38"/>
        <v>0</v>
      </c>
      <c r="AL8" s="89">
        <f t="shared" si="58"/>
        <v>0</v>
      </c>
      <c r="AM8" s="89">
        <f t="shared" si="58"/>
        <v>0</v>
      </c>
      <c r="AN8" s="89">
        <v>0</v>
      </c>
      <c r="AO8" s="89">
        <v>0</v>
      </c>
      <c r="AP8" s="89">
        <f t="shared" si="39"/>
        <v>1</v>
      </c>
      <c r="AQ8" s="89">
        <f t="shared" si="40"/>
        <v>0</v>
      </c>
      <c r="AR8" s="89">
        <f t="shared" si="41"/>
        <v>0</v>
      </c>
      <c r="AS8" s="89">
        <f t="shared" si="0"/>
        <v>0</v>
      </c>
      <c r="AT8" s="89">
        <v>0</v>
      </c>
      <c r="AU8" s="89">
        <v>0</v>
      </c>
      <c r="AV8" s="89">
        <v>0</v>
      </c>
      <c r="AW8" s="89">
        <f t="shared" si="1"/>
        <v>0</v>
      </c>
      <c r="AX8" s="89">
        <v>0</v>
      </c>
      <c r="AY8" s="89">
        <f>0</f>
        <v>0</v>
      </c>
      <c r="AZ8" s="89">
        <f t="shared" si="42"/>
        <v>1</v>
      </c>
      <c r="BA8" s="89">
        <f t="shared" si="43"/>
        <v>0</v>
      </c>
      <c r="BB8" s="89">
        <f t="shared" si="44"/>
        <v>0</v>
      </c>
      <c r="BC8" s="89">
        <f t="shared" si="2"/>
        <v>0</v>
      </c>
      <c r="BD8" s="89">
        <v>0</v>
      </c>
      <c r="BE8" s="89">
        <v>0</v>
      </c>
      <c r="BF8" s="89">
        <v>0</v>
      </c>
      <c r="BG8" s="89">
        <f t="shared" si="3"/>
        <v>0</v>
      </c>
      <c r="BH8" s="89">
        <v>0</v>
      </c>
      <c r="BI8" s="89">
        <v>0</v>
      </c>
      <c r="BJ8" s="89">
        <f t="shared" si="45"/>
        <v>1</v>
      </c>
      <c r="BK8" s="89">
        <f t="shared" si="46"/>
        <v>0</v>
      </c>
      <c r="BL8" s="89">
        <f t="shared" si="47"/>
        <v>0</v>
      </c>
      <c r="BM8" s="89">
        <f t="shared" si="4"/>
        <v>0</v>
      </c>
      <c r="BN8" s="89">
        <v>0</v>
      </c>
      <c r="BO8" s="89">
        <v>0</v>
      </c>
      <c r="BP8" s="89">
        <v>0</v>
      </c>
      <c r="BQ8" s="89">
        <f t="shared" si="5"/>
        <v>0</v>
      </c>
      <c r="BR8" s="89">
        <f t="shared" si="6"/>
        <v>0</v>
      </c>
      <c r="BS8" s="89">
        <f t="shared" si="59"/>
        <v>0</v>
      </c>
      <c r="BT8" s="89">
        <f t="shared" si="60"/>
        <v>0</v>
      </c>
      <c r="BU8" s="89">
        <f t="shared" si="7"/>
        <v>0</v>
      </c>
      <c r="BV8" s="89">
        <f t="shared" si="61"/>
        <v>0</v>
      </c>
      <c r="BW8" s="89">
        <f t="shared" si="62"/>
        <v>0</v>
      </c>
      <c r="BX8" s="89">
        <f t="shared" si="8"/>
        <v>0</v>
      </c>
      <c r="BY8" s="89">
        <f t="shared" si="63"/>
        <v>0</v>
      </c>
      <c r="BZ8" s="89">
        <f t="shared" si="64"/>
        <v>0</v>
      </c>
      <c r="CA8" s="89">
        <f t="shared" si="48"/>
        <v>93165.246637132572</v>
      </c>
      <c r="CB8" s="89">
        <f t="shared" si="49"/>
        <v>3.818198986488953E-4</v>
      </c>
      <c r="CC8" s="89">
        <f t="shared" si="50"/>
        <v>287965.30778750079</v>
      </c>
      <c r="CD8" s="89">
        <f t="shared" si="51"/>
        <v>1.1801705958238585E-3</v>
      </c>
      <c r="CE8" s="89">
        <f t="shared" si="52"/>
        <v>190565.27721231672</v>
      </c>
      <c r="CF8" s="89">
        <f t="shared" si="53"/>
        <v>7.8099524723637714E-4</v>
      </c>
      <c r="CG8" s="23">
        <f>'2. Baseline '!$O$41-F$65</f>
        <v>1303637.7260264684</v>
      </c>
      <c r="CH8" s="23">
        <f>'2. Baseline '!M$41-G$65</f>
        <v>5.8061682145090672E-3</v>
      </c>
      <c r="CI8" s="89">
        <f t="shared" si="9"/>
        <v>1210472.479389336</v>
      </c>
      <c r="CJ8" s="89">
        <f t="shared" si="10"/>
        <v>5.4243483158601721E-3</v>
      </c>
      <c r="CK8" s="89">
        <f t="shared" si="11"/>
        <v>1015672.4182389677</v>
      </c>
      <c r="CL8" s="89">
        <f t="shared" si="12"/>
        <v>4.6259976186852087E-3</v>
      </c>
      <c r="CM8" s="89">
        <f t="shared" si="13"/>
        <v>1113072.4488141518</v>
      </c>
      <c r="CN8" s="89">
        <f t="shared" si="14"/>
        <v>5.0251729672726904E-3</v>
      </c>
    </row>
    <row r="9" spans="1:92" x14ac:dyDescent="0.2">
      <c r="A9" s="28" t="s">
        <v>195</v>
      </c>
      <c r="B9">
        <v>2024</v>
      </c>
      <c r="C9" s="28" t="s">
        <v>198</v>
      </c>
      <c r="D9" s="1">
        <v>0</v>
      </c>
      <c r="E9" s="1">
        <f t="shared" si="15"/>
        <v>0.89</v>
      </c>
      <c r="F9" s="1">
        <f t="shared" si="16"/>
        <v>0.10999999999999999</v>
      </c>
      <c r="G9" s="1">
        <v>0</v>
      </c>
      <c r="H9" s="1">
        <f t="shared" si="17"/>
        <v>0.65999999999999992</v>
      </c>
      <c r="I9" s="1">
        <f t="shared" si="18"/>
        <v>0.34000000000000008</v>
      </c>
      <c r="J9" s="1">
        <f t="shared" si="19"/>
        <v>0</v>
      </c>
      <c r="K9" s="1">
        <f t="shared" si="54"/>
        <v>0.77499999999999991</v>
      </c>
      <c r="L9" s="1">
        <f t="shared" si="55"/>
        <v>0.22500000000000009</v>
      </c>
      <c r="M9" s="1">
        <v>0</v>
      </c>
      <c r="N9" s="1">
        <f t="shared" si="20"/>
        <v>1</v>
      </c>
      <c r="O9" s="1">
        <f t="shared" si="21"/>
        <v>0</v>
      </c>
      <c r="P9" s="1">
        <v>0</v>
      </c>
      <c r="Q9" s="1">
        <f t="shared" si="22"/>
        <v>1</v>
      </c>
      <c r="R9" s="1">
        <f t="shared" si="23"/>
        <v>0</v>
      </c>
      <c r="S9" s="1">
        <f t="shared" si="24"/>
        <v>0</v>
      </c>
      <c r="T9" s="1">
        <f t="shared" si="25"/>
        <v>1</v>
      </c>
      <c r="U9" s="1">
        <f t="shared" si="26"/>
        <v>0</v>
      </c>
      <c r="V9" s="1">
        <f t="shared" si="27"/>
        <v>436085.22110621881</v>
      </c>
      <c r="W9" s="1">
        <f t="shared" si="28"/>
        <v>93165.246637132572</v>
      </c>
      <c r="X9" s="1">
        <f t="shared" si="29"/>
        <v>3.818198986488953E-4</v>
      </c>
      <c r="Y9" s="1">
        <f t="shared" si="30"/>
        <v>1347899.7743283131</v>
      </c>
      <c r="Z9" s="1">
        <f t="shared" si="31"/>
        <v>287965.30778750079</v>
      </c>
      <c r="AA9" s="1">
        <f t="shared" si="32"/>
        <v>1.1801705958238585E-3</v>
      </c>
      <c r="AB9" s="1">
        <f t="shared" si="33"/>
        <v>891992.4977172662</v>
      </c>
      <c r="AC9" s="1">
        <f t="shared" si="34"/>
        <v>190565.27721231672</v>
      </c>
      <c r="AD9" s="1">
        <f t="shared" si="35"/>
        <v>7.8099524723637714E-4</v>
      </c>
      <c r="AE9" s="1">
        <f t="shared" si="36"/>
        <v>0</v>
      </c>
      <c r="AF9" s="1">
        <f t="shared" ref="AF9:AG11" si="65">$AE9*D$66</f>
        <v>0</v>
      </c>
      <c r="AG9" s="1">
        <f t="shared" si="65"/>
        <v>0</v>
      </c>
      <c r="AH9" s="1">
        <f t="shared" si="37"/>
        <v>0</v>
      </c>
      <c r="AI9" s="1">
        <f t="shared" ref="AI9:AJ11" si="66">$AH9*D$66</f>
        <v>0</v>
      </c>
      <c r="AJ9" s="1">
        <f t="shared" si="66"/>
        <v>0</v>
      </c>
      <c r="AK9" s="1">
        <f t="shared" si="38"/>
        <v>0</v>
      </c>
      <c r="AL9" s="1">
        <f t="shared" ref="AL9:AM11" si="67">$AK9*D$66</f>
        <v>0</v>
      </c>
      <c r="AM9" s="1">
        <f t="shared" si="67"/>
        <v>0</v>
      </c>
      <c r="AN9" s="1">
        <v>0</v>
      </c>
      <c r="AO9" s="1">
        <v>0</v>
      </c>
      <c r="AP9" s="1">
        <f t="shared" si="39"/>
        <v>1</v>
      </c>
      <c r="AQ9" s="1">
        <f t="shared" si="40"/>
        <v>0</v>
      </c>
      <c r="AR9" s="1">
        <f t="shared" si="41"/>
        <v>0</v>
      </c>
      <c r="AS9" s="1">
        <f t="shared" si="0"/>
        <v>0</v>
      </c>
      <c r="AT9" s="1">
        <v>0</v>
      </c>
      <c r="AU9" s="1">
        <v>0</v>
      </c>
      <c r="AV9" s="1">
        <v>0</v>
      </c>
      <c r="AW9" s="1">
        <f t="shared" si="1"/>
        <v>0</v>
      </c>
      <c r="AX9" s="1">
        <v>0</v>
      </c>
      <c r="AY9" s="1">
        <f>0</f>
        <v>0</v>
      </c>
      <c r="AZ9" s="1">
        <f t="shared" si="42"/>
        <v>1</v>
      </c>
      <c r="BA9" s="1">
        <f t="shared" si="43"/>
        <v>0</v>
      </c>
      <c r="BB9" s="1">
        <f t="shared" si="44"/>
        <v>0</v>
      </c>
      <c r="BC9" s="1">
        <f t="shared" si="2"/>
        <v>0</v>
      </c>
      <c r="BD9" s="1">
        <v>0</v>
      </c>
      <c r="BE9" s="1">
        <v>0</v>
      </c>
      <c r="BF9" s="1">
        <v>0</v>
      </c>
      <c r="BG9" s="1">
        <f t="shared" si="3"/>
        <v>0</v>
      </c>
      <c r="BH9" s="1">
        <v>0</v>
      </c>
      <c r="BI9" s="1">
        <v>0</v>
      </c>
      <c r="BJ9" s="1">
        <f t="shared" si="45"/>
        <v>1</v>
      </c>
      <c r="BK9" s="1">
        <f t="shared" si="46"/>
        <v>0</v>
      </c>
      <c r="BL9" s="1">
        <f t="shared" si="47"/>
        <v>0</v>
      </c>
      <c r="BM9" s="1">
        <f t="shared" si="4"/>
        <v>0</v>
      </c>
      <c r="BN9" s="1">
        <v>0</v>
      </c>
      <c r="BO9" s="1">
        <v>0</v>
      </c>
      <c r="BP9" s="1">
        <v>0</v>
      </c>
      <c r="BQ9" s="1">
        <f t="shared" si="5"/>
        <v>0</v>
      </c>
      <c r="BR9" s="1">
        <f t="shared" si="6"/>
        <v>0</v>
      </c>
      <c r="BS9" s="1">
        <f t="shared" si="59"/>
        <v>0</v>
      </c>
      <c r="BT9" s="1">
        <f t="shared" si="60"/>
        <v>0</v>
      </c>
      <c r="BU9" s="1">
        <f t="shared" si="7"/>
        <v>0</v>
      </c>
      <c r="BV9" s="1">
        <f t="shared" si="61"/>
        <v>0</v>
      </c>
      <c r="BW9" s="1">
        <f t="shared" si="62"/>
        <v>0</v>
      </c>
      <c r="BX9" s="1">
        <f t="shared" si="8"/>
        <v>0</v>
      </c>
      <c r="BY9" s="1">
        <f t="shared" si="63"/>
        <v>0</v>
      </c>
      <c r="BZ9" s="1">
        <f t="shared" si="64"/>
        <v>0</v>
      </c>
      <c r="CA9" s="1">
        <f t="shared" si="48"/>
        <v>93165.246637132572</v>
      </c>
      <c r="CB9" s="1">
        <f t="shared" si="49"/>
        <v>3.818198986488953E-4</v>
      </c>
      <c r="CC9" s="1">
        <f t="shared" si="50"/>
        <v>287965.30778750079</v>
      </c>
      <c r="CD9" s="1">
        <f t="shared" si="51"/>
        <v>1.1801705958238585E-3</v>
      </c>
      <c r="CE9" s="1">
        <f t="shared" si="52"/>
        <v>190565.27721231672</v>
      </c>
      <c r="CF9" s="1">
        <f t="shared" si="53"/>
        <v>7.8099524723637714E-4</v>
      </c>
      <c r="CG9" s="23">
        <f>'2. Baseline '!$O$41-F$66</f>
        <v>1274153.3964866402</v>
      </c>
      <c r="CH9" s="23">
        <f>'2. Baseline '!M$41-G$66</f>
        <v>5.7531538155171412E-3</v>
      </c>
      <c r="CI9" s="1">
        <f t="shared" si="9"/>
        <v>1180988.1498495077</v>
      </c>
      <c r="CJ9" s="1">
        <f t="shared" si="10"/>
        <v>5.3713339168682461E-3</v>
      </c>
      <c r="CK9" s="1">
        <f t="shared" si="11"/>
        <v>986188.08869913942</v>
      </c>
      <c r="CL9" s="1">
        <f t="shared" si="12"/>
        <v>4.5729832196932827E-3</v>
      </c>
      <c r="CM9" s="1">
        <f t="shared" si="13"/>
        <v>1083588.1192743236</v>
      </c>
      <c r="CN9" s="1">
        <f t="shared" si="14"/>
        <v>4.9721585682807644E-3</v>
      </c>
    </row>
    <row r="10" spans="1:92" x14ac:dyDescent="0.2">
      <c r="A10" s="28" t="s">
        <v>195</v>
      </c>
      <c r="B10">
        <v>2024</v>
      </c>
      <c r="C10" s="28" t="s">
        <v>199</v>
      </c>
      <c r="D10" s="1">
        <v>0</v>
      </c>
      <c r="E10" s="1">
        <f t="shared" si="15"/>
        <v>0.89</v>
      </c>
      <c r="F10" s="1">
        <f t="shared" si="16"/>
        <v>0.10999999999999999</v>
      </c>
      <c r="G10" s="1">
        <v>0</v>
      </c>
      <c r="H10" s="1">
        <f t="shared" si="17"/>
        <v>0.65999999999999992</v>
      </c>
      <c r="I10" s="1">
        <f t="shared" si="18"/>
        <v>0.34000000000000008</v>
      </c>
      <c r="J10" s="1">
        <f t="shared" si="19"/>
        <v>0</v>
      </c>
      <c r="K10" s="1">
        <f t="shared" si="54"/>
        <v>0.77499999999999991</v>
      </c>
      <c r="L10" s="1">
        <f t="shared" si="55"/>
        <v>0.22500000000000009</v>
      </c>
      <c r="M10" s="1">
        <v>0</v>
      </c>
      <c r="N10" s="1">
        <f t="shared" si="20"/>
        <v>1</v>
      </c>
      <c r="O10" s="1">
        <f t="shared" si="21"/>
        <v>0</v>
      </c>
      <c r="P10" s="1">
        <v>0</v>
      </c>
      <c r="Q10" s="1">
        <f t="shared" si="22"/>
        <v>1</v>
      </c>
      <c r="R10" s="1">
        <f t="shared" si="23"/>
        <v>0</v>
      </c>
      <c r="S10" s="1">
        <f t="shared" si="24"/>
        <v>0</v>
      </c>
      <c r="T10" s="1">
        <f t="shared" si="25"/>
        <v>1</v>
      </c>
      <c r="U10" s="1">
        <f t="shared" si="26"/>
        <v>0</v>
      </c>
      <c r="V10" s="1">
        <f t="shared" si="27"/>
        <v>436085.22110621881</v>
      </c>
      <c r="W10" s="1">
        <f t="shared" si="28"/>
        <v>93165.246637132572</v>
      </c>
      <c r="X10" s="1">
        <f t="shared" si="29"/>
        <v>3.818198986488953E-4</v>
      </c>
      <c r="Y10" s="1">
        <f t="shared" si="30"/>
        <v>1347899.7743283131</v>
      </c>
      <c r="Z10" s="1">
        <f t="shared" si="31"/>
        <v>287965.30778750079</v>
      </c>
      <c r="AA10" s="1">
        <f t="shared" si="32"/>
        <v>1.1801705958238585E-3</v>
      </c>
      <c r="AB10" s="1">
        <f t="shared" si="33"/>
        <v>891992.4977172662</v>
      </c>
      <c r="AC10" s="1">
        <f t="shared" si="34"/>
        <v>190565.27721231672</v>
      </c>
      <c r="AD10" s="1">
        <f t="shared" si="35"/>
        <v>7.8099524723637714E-4</v>
      </c>
      <c r="AE10" s="1">
        <f t="shared" si="36"/>
        <v>0</v>
      </c>
      <c r="AF10" s="1">
        <f t="shared" si="65"/>
        <v>0</v>
      </c>
      <c r="AG10" s="1">
        <f t="shared" si="65"/>
        <v>0</v>
      </c>
      <c r="AH10" s="1">
        <f t="shared" si="37"/>
        <v>0</v>
      </c>
      <c r="AI10" s="1">
        <f t="shared" si="66"/>
        <v>0</v>
      </c>
      <c r="AJ10" s="1">
        <f t="shared" si="66"/>
        <v>0</v>
      </c>
      <c r="AK10" s="1">
        <f t="shared" si="38"/>
        <v>0</v>
      </c>
      <c r="AL10" s="1">
        <f t="shared" si="67"/>
        <v>0</v>
      </c>
      <c r="AM10" s="1">
        <f t="shared" si="67"/>
        <v>0</v>
      </c>
      <c r="AN10" s="1">
        <v>0</v>
      </c>
      <c r="AO10" s="1">
        <v>0</v>
      </c>
      <c r="AP10" s="1">
        <f t="shared" si="39"/>
        <v>1</v>
      </c>
      <c r="AQ10" s="1">
        <f t="shared" si="40"/>
        <v>0</v>
      </c>
      <c r="AR10" s="1">
        <f t="shared" si="41"/>
        <v>0</v>
      </c>
      <c r="AS10" s="1">
        <f t="shared" si="0"/>
        <v>0</v>
      </c>
      <c r="AT10" s="1">
        <v>0</v>
      </c>
      <c r="AU10" s="1">
        <v>0</v>
      </c>
      <c r="AV10" s="1">
        <v>0</v>
      </c>
      <c r="AW10" s="1">
        <f t="shared" si="1"/>
        <v>0</v>
      </c>
      <c r="AX10" s="1">
        <v>0</v>
      </c>
      <c r="AY10" s="1">
        <f>0</f>
        <v>0</v>
      </c>
      <c r="AZ10" s="1">
        <f t="shared" si="42"/>
        <v>1</v>
      </c>
      <c r="BA10" s="1">
        <f t="shared" si="43"/>
        <v>0</v>
      </c>
      <c r="BB10" s="1">
        <f t="shared" si="44"/>
        <v>0</v>
      </c>
      <c r="BC10" s="1">
        <f t="shared" si="2"/>
        <v>0</v>
      </c>
      <c r="BD10" s="1">
        <v>0</v>
      </c>
      <c r="BE10" s="1">
        <v>0</v>
      </c>
      <c r="BF10" s="1">
        <v>0</v>
      </c>
      <c r="BG10" s="1">
        <f t="shared" si="3"/>
        <v>0</v>
      </c>
      <c r="BH10" s="1">
        <v>0</v>
      </c>
      <c r="BI10" s="1">
        <v>0</v>
      </c>
      <c r="BJ10" s="1">
        <f t="shared" si="45"/>
        <v>1</v>
      </c>
      <c r="BK10" s="1">
        <f t="shared" si="46"/>
        <v>0</v>
      </c>
      <c r="BL10" s="1">
        <f t="shared" si="47"/>
        <v>0</v>
      </c>
      <c r="BM10" s="1">
        <f t="shared" si="4"/>
        <v>0</v>
      </c>
      <c r="BN10" s="1">
        <v>0</v>
      </c>
      <c r="BO10" s="1">
        <v>0</v>
      </c>
      <c r="BP10" s="1">
        <v>0</v>
      </c>
      <c r="BQ10" s="1">
        <f t="shared" si="5"/>
        <v>0</v>
      </c>
      <c r="BR10" s="1">
        <f t="shared" si="6"/>
        <v>0</v>
      </c>
      <c r="BS10" s="1">
        <f t="shared" si="59"/>
        <v>0</v>
      </c>
      <c r="BT10" s="1">
        <f t="shared" si="60"/>
        <v>0</v>
      </c>
      <c r="BU10" s="1">
        <f t="shared" si="7"/>
        <v>0</v>
      </c>
      <c r="BV10" s="1">
        <f t="shared" si="61"/>
        <v>0</v>
      </c>
      <c r="BW10" s="1">
        <f t="shared" si="62"/>
        <v>0</v>
      </c>
      <c r="BX10" s="1">
        <f t="shared" si="8"/>
        <v>0</v>
      </c>
      <c r="BY10" s="1">
        <f t="shared" si="63"/>
        <v>0</v>
      </c>
      <c r="BZ10" s="1">
        <f t="shared" si="64"/>
        <v>0</v>
      </c>
      <c r="CA10" s="1">
        <f t="shared" si="48"/>
        <v>93165.246637132572</v>
      </c>
      <c r="CB10" s="1">
        <f t="shared" si="49"/>
        <v>3.818198986488953E-4</v>
      </c>
      <c r="CC10" s="1">
        <f t="shared" si="50"/>
        <v>287965.30778750079</v>
      </c>
      <c r="CD10" s="1">
        <f t="shared" si="51"/>
        <v>1.1801705958238585E-3</v>
      </c>
      <c r="CE10" s="1">
        <f t="shared" si="52"/>
        <v>190565.27721231672</v>
      </c>
      <c r="CF10" s="1">
        <f t="shared" si="53"/>
        <v>7.8099524723637714E-4</v>
      </c>
      <c r="CG10" s="23">
        <f>'2. Baseline '!$O$41-F$66</f>
        <v>1274153.3964866402</v>
      </c>
      <c r="CH10" s="23">
        <f>'2. Baseline '!M$41-G$66</f>
        <v>5.7531538155171412E-3</v>
      </c>
      <c r="CI10" s="1">
        <f t="shared" si="9"/>
        <v>1180988.1498495077</v>
      </c>
      <c r="CJ10" s="1">
        <f t="shared" si="10"/>
        <v>5.3713339168682461E-3</v>
      </c>
      <c r="CK10" s="1">
        <f t="shared" si="11"/>
        <v>986188.08869913942</v>
      </c>
      <c r="CL10" s="1">
        <f t="shared" si="12"/>
        <v>4.5729832196932827E-3</v>
      </c>
      <c r="CM10" s="1">
        <f t="shared" si="13"/>
        <v>1083588.1192743236</v>
      </c>
      <c r="CN10" s="1">
        <f t="shared" si="14"/>
        <v>4.9721585682807644E-3</v>
      </c>
    </row>
    <row r="11" spans="1:92" x14ac:dyDescent="0.2">
      <c r="A11" s="28" t="s">
        <v>195</v>
      </c>
      <c r="B11">
        <v>2024</v>
      </c>
      <c r="C11" s="28" t="s">
        <v>200</v>
      </c>
      <c r="D11" s="1">
        <v>0</v>
      </c>
      <c r="E11" s="1">
        <f t="shared" si="15"/>
        <v>0.89</v>
      </c>
      <c r="F11" s="1">
        <f t="shared" si="16"/>
        <v>0.10999999999999999</v>
      </c>
      <c r="G11" s="1">
        <v>0</v>
      </c>
      <c r="H11" s="1">
        <f t="shared" si="17"/>
        <v>0.65999999999999992</v>
      </c>
      <c r="I11" s="1">
        <f t="shared" si="18"/>
        <v>0.34000000000000008</v>
      </c>
      <c r="J11" s="1">
        <f t="shared" si="19"/>
        <v>0</v>
      </c>
      <c r="K11" s="1">
        <f t="shared" si="54"/>
        <v>0.77499999999999991</v>
      </c>
      <c r="L11" s="1">
        <f t="shared" si="55"/>
        <v>0.22500000000000009</v>
      </c>
      <c r="M11" s="1">
        <v>0</v>
      </c>
      <c r="N11" s="1">
        <f t="shared" si="20"/>
        <v>1</v>
      </c>
      <c r="O11" s="1">
        <f t="shared" si="21"/>
        <v>0</v>
      </c>
      <c r="P11" s="1">
        <v>0</v>
      </c>
      <c r="Q11" s="1">
        <f t="shared" si="22"/>
        <v>1</v>
      </c>
      <c r="R11" s="1">
        <f t="shared" si="23"/>
        <v>0</v>
      </c>
      <c r="S11" s="1">
        <f t="shared" si="24"/>
        <v>0</v>
      </c>
      <c r="T11" s="1">
        <f t="shared" si="25"/>
        <v>1</v>
      </c>
      <c r="U11" s="1">
        <f t="shared" si="26"/>
        <v>0</v>
      </c>
      <c r="V11" s="1">
        <f t="shared" si="27"/>
        <v>436085.22110621881</v>
      </c>
      <c r="W11" s="1">
        <f t="shared" si="28"/>
        <v>93165.246637132572</v>
      </c>
      <c r="X11" s="1">
        <f t="shared" si="29"/>
        <v>3.818198986488953E-4</v>
      </c>
      <c r="Y11" s="1">
        <f t="shared" si="30"/>
        <v>1347899.7743283131</v>
      </c>
      <c r="Z11" s="1">
        <f t="shared" si="31"/>
        <v>287965.30778750079</v>
      </c>
      <c r="AA11" s="1">
        <f t="shared" si="32"/>
        <v>1.1801705958238585E-3</v>
      </c>
      <c r="AB11" s="1">
        <f t="shared" si="33"/>
        <v>891992.4977172662</v>
      </c>
      <c r="AC11" s="1">
        <f t="shared" si="34"/>
        <v>190565.27721231672</v>
      </c>
      <c r="AD11" s="1">
        <f t="shared" si="35"/>
        <v>7.8099524723637714E-4</v>
      </c>
      <c r="AE11" s="1">
        <f t="shared" si="36"/>
        <v>0</v>
      </c>
      <c r="AF11" s="1">
        <f t="shared" si="65"/>
        <v>0</v>
      </c>
      <c r="AG11" s="1">
        <f t="shared" si="65"/>
        <v>0</v>
      </c>
      <c r="AH11" s="1">
        <f t="shared" si="37"/>
        <v>0</v>
      </c>
      <c r="AI11" s="1">
        <f t="shared" si="66"/>
        <v>0</v>
      </c>
      <c r="AJ11" s="1">
        <f t="shared" si="66"/>
        <v>0</v>
      </c>
      <c r="AK11" s="1">
        <f t="shared" si="38"/>
        <v>0</v>
      </c>
      <c r="AL11" s="1">
        <f t="shared" si="67"/>
        <v>0</v>
      </c>
      <c r="AM11" s="1">
        <f t="shared" si="67"/>
        <v>0</v>
      </c>
      <c r="AN11" s="1">
        <v>0</v>
      </c>
      <c r="AO11" s="1">
        <v>0</v>
      </c>
      <c r="AP11" s="1">
        <f t="shared" si="39"/>
        <v>1</v>
      </c>
      <c r="AQ11" s="1">
        <f t="shared" si="40"/>
        <v>0</v>
      </c>
      <c r="AR11" s="1">
        <f t="shared" si="41"/>
        <v>0</v>
      </c>
      <c r="AS11" s="1">
        <f t="shared" si="0"/>
        <v>0</v>
      </c>
      <c r="AT11" s="1">
        <v>0</v>
      </c>
      <c r="AU11" s="1">
        <v>0</v>
      </c>
      <c r="AV11" s="1">
        <v>0</v>
      </c>
      <c r="AW11" s="1">
        <f t="shared" si="1"/>
        <v>0</v>
      </c>
      <c r="AX11" s="1">
        <v>0</v>
      </c>
      <c r="AY11" s="1">
        <f>0</f>
        <v>0</v>
      </c>
      <c r="AZ11" s="1">
        <f t="shared" si="42"/>
        <v>1</v>
      </c>
      <c r="BA11" s="1">
        <f t="shared" si="43"/>
        <v>0</v>
      </c>
      <c r="BB11" s="1">
        <f t="shared" si="44"/>
        <v>0</v>
      </c>
      <c r="BC11" s="1">
        <f t="shared" si="2"/>
        <v>0</v>
      </c>
      <c r="BD11" s="1">
        <v>0</v>
      </c>
      <c r="BE11" s="1">
        <v>0</v>
      </c>
      <c r="BF11" s="1">
        <v>0</v>
      </c>
      <c r="BG11" s="1">
        <f t="shared" si="3"/>
        <v>0</v>
      </c>
      <c r="BH11" s="1">
        <v>0</v>
      </c>
      <c r="BI11" s="1">
        <v>0</v>
      </c>
      <c r="BJ11" s="1">
        <f t="shared" si="45"/>
        <v>1</v>
      </c>
      <c r="BK11" s="1">
        <f t="shared" si="46"/>
        <v>0</v>
      </c>
      <c r="BL11" s="1">
        <f t="shared" si="47"/>
        <v>0</v>
      </c>
      <c r="BM11" s="1">
        <f t="shared" si="4"/>
        <v>0</v>
      </c>
      <c r="BN11" s="1">
        <v>0</v>
      </c>
      <c r="BO11" s="1">
        <v>0</v>
      </c>
      <c r="BP11" s="1">
        <v>0</v>
      </c>
      <c r="BQ11" s="1">
        <f t="shared" si="5"/>
        <v>0</v>
      </c>
      <c r="BR11" s="1">
        <f t="shared" si="6"/>
        <v>0</v>
      </c>
      <c r="BS11" s="1">
        <f t="shared" si="59"/>
        <v>0</v>
      </c>
      <c r="BT11" s="1">
        <f t="shared" si="60"/>
        <v>0</v>
      </c>
      <c r="BU11" s="1">
        <f t="shared" si="7"/>
        <v>0</v>
      </c>
      <c r="BV11" s="1">
        <f t="shared" si="61"/>
        <v>0</v>
      </c>
      <c r="BW11" s="1">
        <f t="shared" si="62"/>
        <v>0</v>
      </c>
      <c r="BX11" s="1">
        <f t="shared" si="8"/>
        <v>0</v>
      </c>
      <c r="BY11" s="1">
        <f t="shared" si="63"/>
        <v>0</v>
      </c>
      <c r="BZ11" s="1">
        <f t="shared" si="64"/>
        <v>0</v>
      </c>
      <c r="CA11" s="1">
        <f t="shared" si="48"/>
        <v>93165.246637132572</v>
      </c>
      <c r="CB11" s="1">
        <f t="shared" si="49"/>
        <v>3.818198986488953E-4</v>
      </c>
      <c r="CC11" s="1">
        <f t="shared" si="50"/>
        <v>287965.30778750079</v>
      </c>
      <c r="CD11" s="1">
        <f t="shared" si="51"/>
        <v>1.1801705958238585E-3</v>
      </c>
      <c r="CE11" s="1">
        <f t="shared" si="52"/>
        <v>190565.27721231672</v>
      </c>
      <c r="CF11" s="1">
        <f t="shared" si="53"/>
        <v>7.8099524723637714E-4</v>
      </c>
      <c r="CG11" s="23">
        <f>'2. Baseline '!$O$41-F$66</f>
        <v>1274153.3964866402</v>
      </c>
      <c r="CH11" s="23">
        <f>'2. Baseline '!M$41-G$66</f>
        <v>5.7531538155171412E-3</v>
      </c>
      <c r="CI11" s="1">
        <f t="shared" si="9"/>
        <v>1180988.1498495077</v>
      </c>
      <c r="CJ11" s="1">
        <f t="shared" si="10"/>
        <v>5.3713339168682461E-3</v>
      </c>
      <c r="CK11" s="1">
        <f t="shared" si="11"/>
        <v>986188.08869913942</v>
      </c>
      <c r="CL11" s="1">
        <f t="shared" si="12"/>
        <v>4.5729832196932827E-3</v>
      </c>
      <c r="CM11" s="1">
        <f t="shared" si="13"/>
        <v>1083588.1192743236</v>
      </c>
      <c r="CN11" s="1">
        <f t="shared" si="14"/>
        <v>4.9721585682807644E-3</v>
      </c>
    </row>
    <row r="12" spans="1:92" s="25" customFormat="1" x14ac:dyDescent="0.2">
      <c r="A12" s="24" t="s">
        <v>195</v>
      </c>
      <c r="B12" s="13">
        <v>2025</v>
      </c>
      <c r="C12" s="24" t="s">
        <v>201</v>
      </c>
      <c r="D12" s="25">
        <v>0</v>
      </c>
      <c r="E12" s="25">
        <f t="shared" si="15"/>
        <v>0.89</v>
      </c>
      <c r="F12" s="25">
        <f t="shared" si="16"/>
        <v>0.10999999999999999</v>
      </c>
      <c r="G12" s="25">
        <v>0</v>
      </c>
      <c r="H12" s="25">
        <f t="shared" si="17"/>
        <v>0.65999999999999992</v>
      </c>
      <c r="I12" s="25">
        <f t="shared" si="18"/>
        <v>0.34000000000000008</v>
      </c>
      <c r="J12" s="25">
        <f t="shared" si="19"/>
        <v>0</v>
      </c>
      <c r="K12" s="25">
        <f t="shared" si="54"/>
        <v>0.77499999999999991</v>
      </c>
      <c r="L12" s="25">
        <f t="shared" si="55"/>
        <v>0.22500000000000009</v>
      </c>
      <c r="M12" s="25">
        <v>0</v>
      </c>
      <c r="N12" s="25">
        <f t="shared" si="20"/>
        <v>1</v>
      </c>
      <c r="O12" s="25">
        <f t="shared" si="21"/>
        <v>0</v>
      </c>
      <c r="P12" s="25">
        <v>0</v>
      </c>
      <c r="Q12" s="25">
        <f t="shared" si="22"/>
        <v>1</v>
      </c>
      <c r="R12" s="25">
        <f t="shared" si="23"/>
        <v>0</v>
      </c>
      <c r="S12" s="25">
        <f t="shared" si="24"/>
        <v>0</v>
      </c>
      <c r="T12" s="25">
        <f t="shared" si="25"/>
        <v>1</v>
      </c>
      <c r="U12" s="25">
        <f t="shared" si="26"/>
        <v>0</v>
      </c>
      <c r="V12" s="25">
        <f t="shared" si="27"/>
        <v>436085.22110621881</v>
      </c>
      <c r="W12" s="25">
        <f t="shared" si="28"/>
        <v>93165.246637132572</v>
      </c>
      <c r="X12" s="25">
        <f t="shared" si="29"/>
        <v>3.818198986488953E-4</v>
      </c>
      <c r="Y12" s="25">
        <f t="shared" si="30"/>
        <v>1347899.7743283131</v>
      </c>
      <c r="Z12" s="25">
        <f t="shared" si="31"/>
        <v>287965.30778750079</v>
      </c>
      <c r="AA12" s="25">
        <f t="shared" si="32"/>
        <v>1.1801705958238585E-3</v>
      </c>
      <c r="AB12" s="25">
        <f t="shared" si="33"/>
        <v>891992.4977172662</v>
      </c>
      <c r="AC12" s="25">
        <f t="shared" si="34"/>
        <v>190565.27721231672</v>
      </c>
      <c r="AD12" s="25">
        <f t="shared" si="35"/>
        <v>7.8099524723637714E-4</v>
      </c>
      <c r="AE12" s="25">
        <f t="shared" si="36"/>
        <v>0</v>
      </c>
      <c r="AF12" s="25">
        <f t="shared" ref="AF12:AG16" si="68">$AE12*D$67</f>
        <v>0</v>
      </c>
      <c r="AG12" s="25">
        <f t="shared" si="68"/>
        <v>0</v>
      </c>
      <c r="AH12" s="25">
        <f t="shared" si="37"/>
        <v>0</v>
      </c>
      <c r="AI12" s="25">
        <f t="shared" ref="AI12:AJ16" si="69">$AH12*D$67</f>
        <v>0</v>
      </c>
      <c r="AJ12" s="25">
        <f t="shared" si="69"/>
        <v>0</v>
      </c>
      <c r="AK12" s="25">
        <f t="shared" si="38"/>
        <v>0</v>
      </c>
      <c r="AL12" s="25">
        <f t="shared" ref="AL12:AM16" si="70">$AK12*D$67</f>
        <v>0</v>
      </c>
      <c r="AM12" s="25">
        <f t="shared" si="70"/>
        <v>0</v>
      </c>
      <c r="AN12" s="25">
        <v>0</v>
      </c>
      <c r="AO12" s="25">
        <v>0</v>
      </c>
      <c r="AP12" s="25">
        <f t="shared" si="39"/>
        <v>1</v>
      </c>
      <c r="AQ12" s="25">
        <f t="shared" si="40"/>
        <v>0</v>
      </c>
      <c r="AR12" s="25">
        <f t="shared" si="41"/>
        <v>0</v>
      </c>
      <c r="AS12" s="25">
        <f t="shared" si="0"/>
        <v>0</v>
      </c>
      <c r="AT12" s="25">
        <v>0</v>
      </c>
      <c r="AU12" s="25">
        <v>0</v>
      </c>
      <c r="AV12" s="25">
        <v>0</v>
      </c>
      <c r="AW12" s="25">
        <f t="shared" si="1"/>
        <v>0</v>
      </c>
      <c r="AX12" s="25">
        <v>0</v>
      </c>
      <c r="AY12" s="25">
        <f>0</f>
        <v>0</v>
      </c>
      <c r="AZ12" s="25">
        <f t="shared" si="42"/>
        <v>1</v>
      </c>
      <c r="BA12" s="25">
        <f t="shared" si="43"/>
        <v>0</v>
      </c>
      <c r="BB12" s="25">
        <f t="shared" si="44"/>
        <v>0</v>
      </c>
      <c r="BC12" s="25">
        <f t="shared" si="2"/>
        <v>0</v>
      </c>
      <c r="BD12" s="25">
        <v>0</v>
      </c>
      <c r="BE12" s="25">
        <v>0</v>
      </c>
      <c r="BF12" s="25">
        <v>0</v>
      </c>
      <c r="BG12" s="25">
        <f t="shared" si="3"/>
        <v>0</v>
      </c>
      <c r="BH12" s="25">
        <v>0</v>
      </c>
      <c r="BI12" s="25">
        <v>0</v>
      </c>
      <c r="BJ12" s="25">
        <f t="shared" si="45"/>
        <v>1</v>
      </c>
      <c r="BK12" s="25">
        <f t="shared" si="46"/>
        <v>0</v>
      </c>
      <c r="BL12" s="25">
        <f t="shared" si="47"/>
        <v>0</v>
      </c>
      <c r="BM12" s="25">
        <f t="shared" si="4"/>
        <v>0</v>
      </c>
      <c r="BN12" s="25">
        <v>0</v>
      </c>
      <c r="BO12" s="25">
        <v>0</v>
      </c>
      <c r="BP12" s="25">
        <v>0</v>
      </c>
      <c r="BQ12" s="25">
        <f t="shared" si="5"/>
        <v>0</v>
      </c>
      <c r="BR12" s="25">
        <f t="shared" si="6"/>
        <v>0</v>
      </c>
      <c r="BS12" s="25">
        <f t="shared" si="59"/>
        <v>0</v>
      </c>
      <c r="BT12" s="25">
        <f t="shared" si="60"/>
        <v>0</v>
      </c>
      <c r="BU12" s="25">
        <f t="shared" si="7"/>
        <v>0</v>
      </c>
      <c r="BV12" s="25">
        <f t="shared" si="61"/>
        <v>0</v>
      </c>
      <c r="BW12" s="25">
        <f t="shared" si="62"/>
        <v>0</v>
      </c>
      <c r="BX12" s="25">
        <f t="shared" si="8"/>
        <v>0</v>
      </c>
      <c r="BY12" s="25">
        <f t="shared" si="63"/>
        <v>0</v>
      </c>
      <c r="BZ12" s="25">
        <f t="shared" si="64"/>
        <v>0</v>
      </c>
      <c r="CA12" s="25">
        <f t="shared" si="48"/>
        <v>93165.246637132572</v>
      </c>
      <c r="CB12" s="25">
        <f t="shared" si="49"/>
        <v>3.818198986488953E-4</v>
      </c>
      <c r="CC12" s="25">
        <f t="shared" si="50"/>
        <v>287965.30778750079</v>
      </c>
      <c r="CD12" s="25">
        <f t="shared" si="51"/>
        <v>1.1801705958238585E-3</v>
      </c>
      <c r="CE12" s="25">
        <f t="shared" si="52"/>
        <v>190565.27721231672</v>
      </c>
      <c r="CF12" s="25">
        <f t="shared" si="53"/>
        <v>7.8099524723637714E-4</v>
      </c>
      <c r="CG12" s="23">
        <f>'2. Baseline '!$O$41-F$67</f>
        <v>1244669.066946812</v>
      </c>
      <c r="CH12" s="23">
        <f>'2. Baseline '!M$41-G$67</f>
        <v>5.7001394165252161E-3</v>
      </c>
      <c r="CI12" s="25">
        <f t="shared" si="9"/>
        <v>1151503.8203096795</v>
      </c>
      <c r="CJ12" s="25">
        <f t="shared" si="10"/>
        <v>5.318319517876321E-3</v>
      </c>
      <c r="CK12" s="25">
        <f t="shared" si="11"/>
        <v>956703.75915931119</v>
      </c>
      <c r="CL12" s="25">
        <f t="shared" si="12"/>
        <v>4.5199688207013576E-3</v>
      </c>
      <c r="CM12" s="25">
        <f t="shared" si="13"/>
        <v>1054103.7897344953</v>
      </c>
      <c r="CN12" s="25">
        <f t="shared" si="14"/>
        <v>4.9191441692888393E-3</v>
      </c>
    </row>
    <row r="13" spans="1:92" x14ac:dyDescent="0.2">
      <c r="A13" s="28" t="s">
        <v>202</v>
      </c>
      <c r="B13">
        <v>2025</v>
      </c>
      <c r="C13" s="18" t="s">
        <v>203</v>
      </c>
      <c r="D13" s="1">
        <v>5.6000000000000001E-2</v>
      </c>
      <c r="E13" s="1">
        <f t="shared" si="15"/>
        <v>0.84016000000000002</v>
      </c>
      <c r="F13" s="1">
        <f t="shared" si="16"/>
        <v>0.15983999999999998</v>
      </c>
      <c r="G13" s="1">
        <v>0.153</v>
      </c>
      <c r="H13" s="1">
        <f t="shared" si="17"/>
        <v>0.55901999999999996</v>
      </c>
      <c r="I13" s="1">
        <f t="shared" si="18"/>
        <v>0.44098000000000004</v>
      </c>
      <c r="J13" s="1">
        <f t="shared" si="19"/>
        <v>0.10450000000000001</v>
      </c>
      <c r="K13" s="1">
        <f t="shared" si="54"/>
        <v>0.69401249999999992</v>
      </c>
      <c r="L13" s="1">
        <f t="shared" si="55"/>
        <v>0.30598750000000008</v>
      </c>
      <c r="M13" s="1">
        <v>0</v>
      </c>
      <c r="N13" s="1">
        <f t="shared" si="20"/>
        <v>1</v>
      </c>
      <c r="O13" s="1">
        <f t="shared" si="21"/>
        <v>0</v>
      </c>
      <c r="P13" s="1">
        <v>0</v>
      </c>
      <c r="Q13" s="1">
        <f t="shared" si="22"/>
        <v>1</v>
      </c>
      <c r="R13" s="1">
        <f t="shared" si="23"/>
        <v>0</v>
      </c>
      <c r="S13" s="1">
        <f t="shared" si="24"/>
        <v>0</v>
      </c>
      <c r="T13" s="1">
        <f t="shared" si="25"/>
        <v>1</v>
      </c>
      <c r="U13" s="1">
        <f t="shared" si="26"/>
        <v>0</v>
      </c>
      <c r="V13" s="1">
        <f t="shared" si="27"/>
        <v>633671.47037834558</v>
      </c>
      <c r="W13" s="1">
        <f t="shared" si="28"/>
        <v>135377.57293162972</v>
      </c>
      <c r="X13" s="1">
        <f t="shared" si="29"/>
        <v>5.5481902363672204E-4</v>
      </c>
      <c r="Y13" s="1">
        <f t="shared" si="30"/>
        <v>1748226.0073038219</v>
      </c>
      <c r="Z13" s="1">
        <f t="shared" si="31"/>
        <v>373491.00420038844</v>
      </c>
      <c r="AA13" s="1">
        <f t="shared" si="32"/>
        <v>1.5306812627835444E-3</v>
      </c>
      <c r="AB13" s="1">
        <f t="shared" si="33"/>
        <v>1213060.2417567198</v>
      </c>
      <c r="AC13" s="1">
        <f t="shared" si="34"/>
        <v>259158.19004890558</v>
      </c>
      <c r="AD13" s="1">
        <f t="shared" si="35"/>
        <v>1.0621101476166264E-3</v>
      </c>
      <c r="AE13" s="1">
        <f t="shared" si="36"/>
        <v>0</v>
      </c>
      <c r="AF13" s="1">
        <f t="shared" si="68"/>
        <v>0</v>
      </c>
      <c r="AG13" s="1">
        <f t="shared" si="68"/>
        <v>0</v>
      </c>
      <c r="AH13" s="1">
        <f t="shared" si="37"/>
        <v>0</v>
      </c>
      <c r="AI13" s="1">
        <f t="shared" si="69"/>
        <v>0</v>
      </c>
      <c r="AJ13" s="1">
        <f t="shared" si="69"/>
        <v>0</v>
      </c>
      <c r="AK13" s="1">
        <f t="shared" si="38"/>
        <v>0</v>
      </c>
      <c r="AL13" s="1">
        <f t="shared" si="70"/>
        <v>0</v>
      </c>
      <c r="AM13" s="1">
        <f t="shared" si="70"/>
        <v>0</v>
      </c>
      <c r="AN13" s="1">
        <v>0</v>
      </c>
      <c r="AO13" s="1">
        <v>0</v>
      </c>
      <c r="AP13" s="1">
        <f t="shared" si="39"/>
        <v>1</v>
      </c>
      <c r="AQ13" s="1">
        <f t="shared" si="40"/>
        <v>0</v>
      </c>
      <c r="AR13" s="1">
        <f t="shared" si="41"/>
        <v>0</v>
      </c>
      <c r="AS13" s="1">
        <f t="shared" si="0"/>
        <v>0</v>
      </c>
      <c r="AT13" s="1">
        <v>0</v>
      </c>
      <c r="AU13" s="1">
        <v>0</v>
      </c>
      <c r="AV13" s="1">
        <v>0</v>
      </c>
      <c r="AW13" s="1">
        <f t="shared" si="1"/>
        <v>0</v>
      </c>
      <c r="AX13" s="1">
        <v>0</v>
      </c>
      <c r="AY13" s="1">
        <f>0</f>
        <v>0</v>
      </c>
      <c r="AZ13" s="1">
        <f t="shared" si="42"/>
        <v>1</v>
      </c>
      <c r="BA13" s="1">
        <f t="shared" si="43"/>
        <v>0</v>
      </c>
      <c r="BB13" s="1">
        <f t="shared" si="44"/>
        <v>0</v>
      </c>
      <c r="BC13" s="1">
        <f t="shared" si="2"/>
        <v>0</v>
      </c>
      <c r="BD13" s="1">
        <v>0</v>
      </c>
      <c r="BE13" s="1">
        <v>0</v>
      </c>
      <c r="BF13" s="1">
        <v>0</v>
      </c>
      <c r="BG13" s="1">
        <f t="shared" si="3"/>
        <v>0</v>
      </c>
      <c r="BH13" s="1">
        <v>0</v>
      </c>
      <c r="BI13" s="1">
        <v>0</v>
      </c>
      <c r="BJ13" s="1">
        <f t="shared" si="45"/>
        <v>1</v>
      </c>
      <c r="BK13" s="1">
        <f t="shared" si="46"/>
        <v>0</v>
      </c>
      <c r="BL13" s="1">
        <f t="shared" si="47"/>
        <v>0</v>
      </c>
      <c r="BM13" s="1">
        <f t="shared" si="4"/>
        <v>0</v>
      </c>
      <c r="BN13" s="1">
        <v>0</v>
      </c>
      <c r="BO13" s="1">
        <v>0</v>
      </c>
      <c r="BP13" s="1">
        <v>0</v>
      </c>
      <c r="BQ13" s="1">
        <f t="shared" si="5"/>
        <v>0</v>
      </c>
      <c r="BR13" s="1">
        <f t="shared" si="6"/>
        <v>0</v>
      </c>
      <c r="BS13" s="1">
        <f t="shared" si="59"/>
        <v>0</v>
      </c>
      <c r="BT13" s="1">
        <f t="shared" si="60"/>
        <v>0</v>
      </c>
      <c r="BU13" s="1">
        <f t="shared" si="7"/>
        <v>0</v>
      </c>
      <c r="BV13" s="1">
        <f t="shared" si="61"/>
        <v>0</v>
      </c>
      <c r="BW13" s="1">
        <f t="shared" si="62"/>
        <v>0</v>
      </c>
      <c r="BX13" s="1">
        <f t="shared" si="8"/>
        <v>0</v>
      </c>
      <c r="BY13" s="1">
        <f t="shared" si="63"/>
        <v>0</v>
      </c>
      <c r="BZ13" s="1">
        <f t="shared" si="64"/>
        <v>0</v>
      </c>
      <c r="CA13" s="1">
        <f t="shared" si="48"/>
        <v>135377.57293162972</v>
      </c>
      <c r="CB13" s="1">
        <f t="shared" si="49"/>
        <v>5.5481902363672204E-4</v>
      </c>
      <c r="CC13" s="1">
        <f t="shared" si="50"/>
        <v>373491.00420038844</v>
      </c>
      <c r="CD13" s="1">
        <f t="shared" si="51"/>
        <v>1.5306812627835444E-3</v>
      </c>
      <c r="CE13" s="1">
        <f t="shared" si="52"/>
        <v>259158.19004890558</v>
      </c>
      <c r="CF13" s="1">
        <f t="shared" si="53"/>
        <v>1.0621101476166264E-3</v>
      </c>
      <c r="CG13" s="23">
        <f>'2. Baseline '!$O$41-F$67</f>
        <v>1244669.066946812</v>
      </c>
      <c r="CH13" s="23">
        <f>'2. Baseline '!M$41-G$67</f>
        <v>5.7001394165252161E-3</v>
      </c>
      <c r="CI13" s="1">
        <f t="shared" si="9"/>
        <v>1109291.4940151824</v>
      </c>
      <c r="CJ13" s="1">
        <f t="shared" si="10"/>
        <v>5.1453203928884944E-3</v>
      </c>
      <c r="CK13" s="1">
        <f t="shared" si="11"/>
        <v>871178.06274642353</v>
      </c>
      <c r="CL13" s="1">
        <f t="shared" si="12"/>
        <v>4.1694581537416713E-3</v>
      </c>
      <c r="CM13" s="1">
        <f t="shared" si="13"/>
        <v>985510.87689790642</v>
      </c>
      <c r="CN13" s="1">
        <f t="shared" si="14"/>
        <v>4.6380292689085899E-3</v>
      </c>
    </row>
    <row r="14" spans="1:92" x14ac:dyDescent="0.2">
      <c r="A14" s="28" t="s">
        <v>202</v>
      </c>
      <c r="B14">
        <v>2025</v>
      </c>
      <c r="C14" s="18" t="s">
        <v>204</v>
      </c>
      <c r="D14" s="1">
        <v>0</v>
      </c>
      <c r="E14" s="1">
        <f t="shared" si="15"/>
        <v>0.84016000000000002</v>
      </c>
      <c r="F14" s="1">
        <f t="shared" si="16"/>
        <v>0.15983999999999998</v>
      </c>
      <c r="G14" s="1">
        <v>0</v>
      </c>
      <c r="H14" s="1">
        <f t="shared" si="17"/>
        <v>0.55901999999999996</v>
      </c>
      <c r="I14" s="1">
        <f t="shared" si="18"/>
        <v>0.44098000000000004</v>
      </c>
      <c r="J14" s="1">
        <f t="shared" si="19"/>
        <v>0</v>
      </c>
      <c r="K14" s="1">
        <f t="shared" si="54"/>
        <v>0.69401249999999992</v>
      </c>
      <c r="L14" s="1">
        <f t="shared" si="55"/>
        <v>0.30598750000000008</v>
      </c>
      <c r="M14" s="1">
        <v>0</v>
      </c>
      <c r="N14" s="1">
        <f t="shared" si="20"/>
        <v>1</v>
      </c>
      <c r="O14" s="1">
        <f t="shared" si="21"/>
        <v>0</v>
      </c>
      <c r="P14" s="1">
        <v>0</v>
      </c>
      <c r="Q14" s="1">
        <f t="shared" si="22"/>
        <v>1</v>
      </c>
      <c r="R14" s="1">
        <f t="shared" si="23"/>
        <v>0</v>
      </c>
      <c r="S14" s="1">
        <f t="shared" si="24"/>
        <v>0</v>
      </c>
      <c r="T14" s="1">
        <f t="shared" si="25"/>
        <v>1</v>
      </c>
      <c r="U14" s="1">
        <f t="shared" si="26"/>
        <v>0</v>
      </c>
      <c r="V14" s="1">
        <f t="shared" si="27"/>
        <v>633671.47037834558</v>
      </c>
      <c r="W14" s="1">
        <f t="shared" si="28"/>
        <v>135377.57293162972</v>
      </c>
      <c r="X14" s="1">
        <f t="shared" si="29"/>
        <v>5.5481902363672204E-4</v>
      </c>
      <c r="Y14" s="1">
        <f t="shared" si="30"/>
        <v>1748226.0073038219</v>
      </c>
      <c r="Z14" s="1">
        <f t="shared" si="31"/>
        <v>373491.00420038844</v>
      </c>
      <c r="AA14" s="1">
        <f t="shared" si="32"/>
        <v>1.5306812627835444E-3</v>
      </c>
      <c r="AB14" s="1">
        <f t="shared" si="33"/>
        <v>1213060.2417567198</v>
      </c>
      <c r="AC14" s="1">
        <f t="shared" si="34"/>
        <v>259158.19004890558</v>
      </c>
      <c r="AD14" s="1">
        <f t="shared" si="35"/>
        <v>1.0621101476166264E-3</v>
      </c>
      <c r="AE14" s="1">
        <f t="shared" si="36"/>
        <v>0</v>
      </c>
      <c r="AF14" s="1">
        <f t="shared" si="68"/>
        <v>0</v>
      </c>
      <c r="AG14" s="1">
        <f t="shared" si="68"/>
        <v>0</v>
      </c>
      <c r="AH14" s="1">
        <f t="shared" si="37"/>
        <v>0</v>
      </c>
      <c r="AI14" s="1">
        <f t="shared" si="69"/>
        <v>0</v>
      </c>
      <c r="AJ14" s="1">
        <f t="shared" si="69"/>
        <v>0</v>
      </c>
      <c r="AK14" s="1">
        <f t="shared" si="38"/>
        <v>0</v>
      </c>
      <c r="AL14" s="1">
        <f t="shared" si="70"/>
        <v>0</v>
      </c>
      <c r="AM14" s="1">
        <f t="shared" si="70"/>
        <v>0</v>
      </c>
      <c r="AN14" s="1">
        <v>0</v>
      </c>
      <c r="AO14" s="1">
        <v>0</v>
      </c>
      <c r="AP14" s="1">
        <f t="shared" si="39"/>
        <v>1</v>
      </c>
      <c r="AQ14" s="1">
        <f t="shared" si="40"/>
        <v>0</v>
      </c>
      <c r="AR14" s="1">
        <f t="shared" si="41"/>
        <v>0</v>
      </c>
      <c r="AS14" s="1">
        <f t="shared" si="0"/>
        <v>0</v>
      </c>
      <c r="AT14" s="1">
        <v>0</v>
      </c>
      <c r="AU14" s="1">
        <v>0</v>
      </c>
      <c r="AV14" s="1">
        <v>0</v>
      </c>
      <c r="AW14" s="1">
        <f t="shared" si="1"/>
        <v>0</v>
      </c>
      <c r="AX14" s="1">
        <v>0</v>
      </c>
      <c r="AY14" s="1">
        <f>0</f>
        <v>0</v>
      </c>
      <c r="AZ14" s="1">
        <f t="shared" si="42"/>
        <v>1</v>
      </c>
      <c r="BA14" s="1">
        <f t="shared" si="43"/>
        <v>0</v>
      </c>
      <c r="BB14" s="1">
        <f t="shared" si="44"/>
        <v>0</v>
      </c>
      <c r="BC14" s="1">
        <f t="shared" si="2"/>
        <v>0</v>
      </c>
      <c r="BD14" s="1">
        <v>0</v>
      </c>
      <c r="BE14" s="1">
        <v>0</v>
      </c>
      <c r="BF14" s="1">
        <v>0</v>
      </c>
      <c r="BG14" s="1">
        <f t="shared" si="3"/>
        <v>0</v>
      </c>
      <c r="BH14" s="1">
        <v>0</v>
      </c>
      <c r="BI14" s="1">
        <v>0</v>
      </c>
      <c r="BJ14" s="1">
        <f t="shared" si="45"/>
        <v>1</v>
      </c>
      <c r="BK14" s="1">
        <f t="shared" si="46"/>
        <v>0</v>
      </c>
      <c r="BL14" s="1">
        <f t="shared" si="47"/>
        <v>0</v>
      </c>
      <c r="BM14" s="1">
        <f t="shared" si="4"/>
        <v>0</v>
      </c>
      <c r="BN14" s="1">
        <v>0</v>
      </c>
      <c r="BO14" s="1">
        <v>0</v>
      </c>
      <c r="BP14" s="1">
        <v>0</v>
      </c>
      <c r="BQ14" s="1">
        <f t="shared" si="5"/>
        <v>0</v>
      </c>
      <c r="BR14" s="1">
        <f t="shared" si="6"/>
        <v>0</v>
      </c>
      <c r="BS14" s="1">
        <f t="shared" si="59"/>
        <v>0</v>
      </c>
      <c r="BT14" s="1">
        <f t="shared" si="60"/>
        <v>0</v>
      </c>
      <c r="BU14" s="1">
        <f t="shared" si="7"/>
        <v>0</v>
      </c>
      <c r="BV14" s="1">
        <f t="shared" si="61"/>
        <v>0</v>
      </c>
      <c r="BW14" s="1">
        <f t="shared" si="62"/>
        <v>0</v>
      </c>
      <c r="BX14" s="1">
        <f t="shared" si="8"/>
        <v>0</v>
      </c>
      <c r="BY14" s="1">
        <f t="shared" si="63"/>
        <v>0</v>
      </c>
      <c r="BZ14" s="1">
        <f t="shared" si="64"/>
        <v>0</v>
      </c>
      <c r="CA14" s="1">
        <f t="shared" si="48"/>
        <v>135377.57293162972</v>
      </c>
      <c r="CB14" s="1">
        <f t="shared" si="49"/>
        <v>5.5481902363672204E-4</v>
      </c>
      <c r="CC14" s="1">
        <f t="shared" si="50"/>
        <v>373491.00420038844</v>
      </c>
      <c r="CD14" s="1">
        <f t="shared" si="51"/>
        <v>1.5306812627835444E-3</v>
      </c>
      <c r="CE14" s="1">
        <f t="shared" si="52"/>
        <v>259158.19004890558</v>
      </c>
      <c r="CF14" s="1">
        <f t="shared" si="53"/>
        <v>1.0621101476166264E-3</v>
      </c>
      <c r="CG14" s="23">
        <f>'2. Baseline '!$O$41-F$67</f>
        <v>1244669.066946812</v>
      </c>
      <c r="CH14" s="23">
        <f>'2. Baseline '!M$41-G$67</f>
        <v>5.7001394165252161E-3</v>
      </c>
      <c r="CI14" s="1">
        <f t="shared" si="9"/>
        <v>1109291.4940151824</v>
      </c>
      <c r="CJ14" s="1">
        <f t="shared" si="10"/>
        <v>5.1453203928884944E-3</v>
      </c>
      <c r="CK14" s="1">
        <f t="shared" si="11"/>
        <v>871178.06274642353</v>
      </c>
      <c r="CL14" s="1">
        <f t="shared" si="12"/>
        <v>4.1694581537416713E-3</v>
      </c>
      <c r="CM14" s="1">
        <f t="shared" si="13"/>
        <v>985510.87689790642</v>
      </c>
      <c r="CN14" s="1">
        <f t="shared" si="14"/>
        <v>4.6380292689085899E-3</v>
      </c>
    </row>
    <row r="15" spans="1:92" x14ac:dyDescent="0.2">
      <c r="A15" s="28" t="s">
        <v>202</v>
      </c>
      <c r="B15">
        <v>2025</v>
      </c>
      <c r="C15" s="18" t="s">
        <v>205</v>
      </c>
      <c r="D15" s="1">
        <v>3.9E-2</v>
      </c>
      <c r="E15" s="1">
        <f t="shared" si="15"/>
        <v>0.80739375999999996</v>
      </c>
      <c r="F15" s="1">
        <f t="shared" si="16"/>
        <v>0.19260624000000004</v>
      </c>
      <c r="G15" s="1">
        <v>0.17</v>
      </c>
      <c r="H15" s="1">
        <f t="shared" si="17"/>
        <v>0.46398659999999997</v>
      </c>
      <c r="I15" s="1">
        <f t="shared" si="18"/>
        <v>0.53601340000000008</v>
      </c>
      <c r="J15" s="1">
        <f t="shared" si="19"/>
        <v>0.10450000000000001</v>
      </c>
      <c r="K15" s="1">
        <f t="shared" si="54"/>
        <v>0.62148819374999986</v>
      </c>
      <c r="L15" s="1">
        <f t="shared" si="55"/>
        <v>0.37851180625000014</v>
      </c>
      <c r="M15" s="1">
        <v>0</v>
      </c>
      <c r="N15" s="1">
        <f t="shared" si="20"/>
        <v>1</v>
      </c>
      <c r="O15" s="1">
        <f t="shared" si="21"/>
        <v>0</v>
      </c>
      <c r="P15" s="1">
        <v>0</v>
      </c>
      <c r="Q15" s="1">
        <f t="shared" si="22"/>
        <v>1</v>
      </c>
      <c r="R15" s="1">
        <f t="shared" si="23"/>
        <v>0</v>
      </c>
      <c r="S15" s="1">
        <f t="shared" si="24"/>
        <v>0</v>
      </c>
      <c r="T15" s="1">
        <f t="shared" si="25"/>
        <v>1</v>
      </c>
      <c r="U15" s="1">
        <f t="shared" si="26"/>
        <v>0</v>
      </c>
      <c r="V15" s="1">
        <f t="shared" si="27"/>
        <v>763570.31597124971</v>
      </c>
      <c r="W15" s="1">
        <f t="shared" si="28"/>
        <v>163129.16230409776</v>
      </c>
      <c r="X15" s="1">
        <f t="shared" si="29"/>
        <v>6.6855359123586203E-4</v>
      </c>
      <c r="Y15" s="1">
        <f t="shared" si="30"/>
        <v>2124977.4732263288</v>
      </c>
      <c r="Z15" s="1">
        <f t="shared" si="31"/>
        <v>453980.18738007284</v>
      </c>
      <c r="AA15" s="1">
        <f t="shared" si="32"/>
        <v>1.8605507460222712E-3</v>
      </c>
      <c r="AB15" s="1">
        <f t="shared" si="33"/>
        <v>1500576.4065440509</v>
      </c>
      <c r="AC15" s="1">
        <f t="shared" si="34"/>
        <v>320583.14349407097</v>
      </c>
      <c r="AD15" s="1">
        <f t="shared" si="35"/>
        <v>1.3138485409071399E-3</v>
      </c>
      <c r="AE15" s="1">
        <f t="shared" si="36"/>
        <v>0</v>
      </c>
      <c r="AF15" s="1">
        <f t="shared" si="68"/>
        <v>0</v>
      </c>
      <c r="AG15" s="1">
        <f t="shared" si="68"/>
        <v>0</v>
      </c>
      <c r="AH15" s="1">
        <f t="shared" si="37"/>
        <v>0</v>
      </c>
      <c r="AI15" s="1">
        <f t="shared" si="69"/>
        <v>0</v>
      </c>
      <c r="AJ15" s="1">
        <f t="shared" si="69"/>
        <v>0</v>
      </c>
      <c r="AK15" s="1">
        <f t="shared" si="38"/>
        <v>0</v>
      </c>
      <c r="AL15" s="1">
        <f t="shared" si="70"/>
        <v>0</v>
      </c>
      <c r="AM15" s="1">
        <f t="shared" si="70"/>
        <v>0</v>
      </c>
      <c r="AN15" s="1">
        <v>0</v>
      </c>
      <c r="AO15" s="1">
        <v>0</v>
      </c>
      <c r="AP15" s="1">
        <f t="shared" si="39"/>
        <v>1</v>
      </c>
      <c r="AQ15" s="1">
        <f t="shared" si="40"/>
        <v>0</v>
      </c>
      <c r="AR15" s="1">
        <f t="shared" si="41"/>
        <v>0</v>
      </c>
      <c r="AS15" s="1">
        <f t="shared" si="0"/>
        <v>0</v>
      </c>
      <c r="AT15" s="1">
        <v>0</v>
      </c>
      <c r="AU15" s="1">
        <v>0</v>
      </c>
      <c r="AV15" s="1">
        <v>0</v>
      </c>
      <c r="AW15" s="1">
        <f t="shared" si="1"/>
        <v>0</v>
      </c>
      <c r="AX15" s="1">
        <v>0</v>
      </c>
      <c r="AY15" s="1">
        <f>0</f>
        <v>0</v>
      </c>
      <c r="AZ15" s="1">
        <f t="shared" si="42"/>
        <v>1</v>
      </c>
      <c r="BA15" s="1">
        <f t="shared" si="43"/>
        <v>0</v>
      </c>
      <c r="BB15" s="1">
        <f t="shared" si="44"/>
        <v>0</v>
      </c>
      <c r="BC15" s="1">
        <f t="shared" si="2"/>
        <v>0</v>
      </c>
      <c r="BD15" s="1">
        <v>0</v>
      </c>
      <c r="BE15" s="1">
        <v>0</v>
      </c>
      <c r="BF15" s="1">
        <v>0</v>
      </c>
      <c r="BG15" s="1">
        <f t="shared" si="3"/>
        <v>0</v>
      </c>
      <c r="BH15" s="1">
        <v>0</v>
      </c>
      <c r="BI15" s="1">
        <v>0</v>
      </c>
      <c r="BJ15" s="1">
        <f t="shared" si="45"/>
        <v>1</v>
      </c>
      <c r="BK15" s="1">
        <f t="shared" si="46"/>
        <v>0</v>
      </c>
      <c r="BL15" s="1">
        <f t="shared" si="47"/>
        <v>0</v>
      </c>
      <c r="BM15" s="1">
        <f t="shared" si="4"/>
        <v>0</v>
      </c>
      <c r="BN15" s="1">
        <v>0</v>
      </c>
      <c r="BO15" s="1">
        <v>0</v>
      </c>
      <c r="BP15" s="1">
        <v>0</v>
      </c>
      <c r="BQ15" s="1">
        <f t="shared" si="5"/>
        <v>0</v>
      </c>
      <c r="BR15" s="1">
        <f t="shared" si="6"/>
        <v>0</v>
      </c>
      <c r="BS15" s="1">
        <f t="shared" si="59"/>
        <v>0</v>
      </c>
      <c r="BT15" s="1">
        <f t="shared" si="60"/>
        <v>0</v>
      </c>
      <c r="BU15" s="1">
        <f t="shared" si="7"/>
        <v>0</v>
      </c>
      <c r="BV15" s="1">
        <f t="shared" si="61"/>
        <v>0</v>
      </c>
      <c r="BW15" s="1">
        <f t="shared" si="62"/>
        <v>0</v>
      </c>
      <c r="BX15" s="1">
        <f t="shared" si="8"/>
        <v>0</v>
      </c>
      <c r="BY15" s="1">
        <f t="shared" si="63"/>
        <v>0</v>
      </c>
      <c r="BZ15" s="1">
        <f t="shared" si="64"/>
        <v>0</v>
      </c>
      <c r="CA15" s="1">
        <f t="shared" si="48"/>
        <v>163129.16230409776</v>
      </c>
      <c r="CB15" s="1">
        <f t="shared" si="49"/>
        <v>6.6855359123586203E-4</v>
      </c>
      <c r="CC15" s="1">
        <f t="shared" si="50"/>
        <v>453980.18738007284</v>
      </c>
      <c r="CD15" s="1">
        <f t="shared" si="51"/>
        <v>1.8605507460222712E-3</v>
      </c>
      <c r="CE15" s="1">
        <f t="shared" si="52"/>
        <v>320583.14349407097</v>
      </c>
      <c r="CF15" s="1">
        <f t="shared" si="53"/>
        <v>1.3138485409071399E-3</v>
      </c>
      <c r="CG15" s="23">
        <f>'2. Baseline '!$O$41-F$67</f>
        <v>1244669.066946812</v>
      </c>
      <c r="CH15" s="23">
        <f>'2. Baseline '!M$41-G$67</f>
        <v>5.7001394165252161E-3</v>
      </c>
      <c r="CI15" s="1">
        <f t="shared" si="9"/>
        <v>1081539.9046427142</v>
      </c>
      <c r="CJ15" s="1">
        <f t="shared" si="10"/>
        <v>5.0315858252893541E-3</v>
      </c>
      <c r="CK15" s="1">
        <f t="shared" si="11"/>
        <v>790688.87956673908</v>
      </c>
      <c r="CL15" s="1">
        <f t="shared" si="12"/>
        <v>3.8395886705029449E-3</v>
      </c>
      <c r="CM15" s="1">
        <f t="shared" si="13"/>
        <v>924085.923452741</v>
      </c>
      <c r="CN15" s="1">
        <f t="shared" si="14"/>
        <v>4.3862908756180765E-3</v>
      </c>
    </row>
    <row r="16" spans="1:92" s="89" customFormat="1" ht="24" customHeight="1" x14ac:dyDescent="0.2">
      <c r="A16" s="131" t="s">
        <v>202</v>
      </c>
      <c r="B16" s="132">
        <v>2025</v>
      </c>
      <c r="C16" s="133" t="s">
        <v>206</v>
      </c>
      <c r="D16" s="89">
        <v>0.02</v>
      </c>
      <c r="E16" s="89">
        <f t="shared" si="15"/>
        <v>0.79124588479999991</v>
      </c>
      <c r="F16" s="89">
        <f t="shared" si="16"/>
        <v>0.20875411520000009</v>
      </c>
      <c r="G16" s="89">
        <v>0.13</v>
      </c>
      <c r="H16" s="89">
        <f t="shared" si="17"/>
        <v>0.40366834199999996</v>
      </c>
      <c r="I16" s="89">
        <f t="shared" si="18"/>
        <v>0.59633165799999999</v>
      </c>
      <c r="J16" s="89">
        <f t="shared" si="19"/>
        <v>7.4999999999999997E-2</v>
      </c>
      <c r="K16" s="89">
        <f t="shared" si="54"/>
        <v>0.57487657921874991</v>
      </c>
      <c r="L16" s="89">
        <f t="shared" si="55"/>
        <v>0.42512342078125009</v>
      </c>
      <c r="M16" s="89">
        <v>0</v>
      </c>
      <c r="N16" s="89">
        <f t="shared" si="20"/>
        <v>1</v>
      </c>
      <c r="O16" s="89">
        <f t="shared" si="21"/>
        <v>0</v>
      </c>
      <c r="P16" s="89">
        <v>0</v>
      </c>
      <c r="Q16" s="89">
        <f t="shared" si="22"/>
        <v>1</v>
      </c>
      <c r="R16" s="89">
        <f t="shared" si="23"/>
        <v>0</v>
      </c>
      <c r="S16" s="89">
        <f t="shared" si="24"/>
        <v>0</v>
      </c>
      <c r="T16" s="89">
        <f t="shared" si="25"/>
        <v>1</v>
      </c>
      <c r="U16" s="89">
        <f t="shared" si="26"/>
        <v>0</v>
      </c>
      <c r="V16" s="89">
        <f t="shared" si="27"/>
        <v>827587.13167113753</v>
      </c>
      <c r="W16" s="89">
        <f t="shared" si="28"/>
        <v>176805.71481022181</v>
      </c>
      <c r="X16" s="89">
        <f t="shared" si="29"/>
        <v>7.2460431916548961E-4</v>
      </c>
      <c r="Y16" s="89">
        <f t="shared" si="30"/>
        <v>2364103.8448324371</v>
      </c>
      <c r="Z16" s="89">
        <f t="shared" si="31"/>
        <v>505067.1454100018</v>
      </c>
      <c r="AA16" s="89">
        <f t="shared" si="32"/>
        <v>2.0699208474426155E-3</v>
      </c>
      <c r="AB16" s="89">
        <f t="shared" si="33"/>
        <v>1685364.0086256687</v>
      </c>
      <c r="AC16" s="89">
        <f t="shared" si="34"/>
        <v>360061.1668027878</v>
      </c>
      <c r="AD16" s="89">
        <f t="shared" si="35"/>
        <v>1.4756416494178964E-3</v>
      </c>
      <c r="AE16" s="89">
        <f t="shared" si="36"/>
        <v>0</v>
      </c>
      <c r="AF16" s="89">
        <f t="shared" si="68"/>
        <v>0</v>
      </c>
      <c r="AG16" s="89">
        <f t="shared" si="68"/>
        <v>0</v>
      </c>
      <c r="AH16" s="89">
        <f t="shared" si="37"/>
        <v>0</v>
      </c>
      <c r="AI16" s="89">
        <f t="shared" si="69"/>
        <v>0</v>
      </c>
      <c r="AJ16" s="89">
        <f t="shared" si="69"/>
        <v>0</v>
      </c>
      <c r="AK16" s="89">
        <f t="shared" si="38"/>
        <v>0</v>
      </c>
      <c r="AL16" s="89">
        <f t="shared" si="70"/>
        <v>0</v>
      </c>
      <c r="AM16" s="89">
        <f t="shared" si="70"/>
        <v>0</v>
      </c>
      <c r="AN16" s="89">
        <v>0</v>
      </c>
      <c r="AO16" s="89">
        <v>0</v>
      </c>
      <c r="AP16" s="89">
        <f t="shared" si="39"/>
        <v>1</v>
      </c>
      <c r="AQ16" s="89">
        <f t="shared" si="40"/>
        <v>0</v>
      </c>
      <c r="AR16" s="89">
        <f t="shared" si="41"/>
        <v>0</v>
      </c>
      <c r="AS16" s="89">
        <f t="shared" si="0"/>
        <v>0</v>
      </c>
      <c r="AT16" s="89">
        <v>0</v>
      </c>
      <c r="AU16" s="89">
        <v>0</v>
      </c>
      <c r="AV16" s="89">
        <v>0</v>
      </c>
      <c r="AW16" s="89">
        <f t="shared" si="1"/>
        <v>0</v>
      </c>
      <c r="AX16" s="89">
        <v>0</v>
      </c>
      <c r="AY16" s="89">
        <f>0</f>
        <v>0</v>
      </c>
      <c r="AZ16" s="89">
        <f t="shared" si="42"/>
        <v>1</v>
      </c>
      <c r="BA16" s="89">
        <f t="shared" si="43"/>
        <v>0</v>
      </c>
      <c r="BB16" s="89">
        <f t="shared" si="44"/>
        <v>0</v>
      </c>
      <c r="BC16" s="89">
        <f t="shared" si="2"/>
        <v>0</v>
      </c>
      <c r="BD16" s="89">
        <v>0</v>
      </c>
      <c r="BE16" s="89">
        <v>0</v>
      </c>
      <c r="BF16" s="89">
        <v>0</v>
      </c>
      <c r="BG16" s="89">
        <f t="shared" si="3"/>
        <v>0</v>
      </c>
      <c r="BH16" s="89">
        <v>0</v>
      </c>
      <c r="BI16" s="89">
        <v>0</v>
      </c>
      <c r="BJ16" s="89">
        <f t="shared" si="45"/>
        <v>1</v>
      </c>
      <c r="BK16" s="89">
        <f t="shared" si="46"/>
        <v>0</v>
      </c>
      <c r="BL16" s="89">
        <f t="shared" si="47"/>
        <v>0</v>
      </c>
      <c r="BM16" s="89">
        <f t="shared" si="4"/>
        <v>0</v>
      </c>
      <c r="BN16" s="89">
        <v>0</v>
      </c>
      <c r="BO16" s="89">
        <v>0</v>
      </c>
      <c r="BP16" s="89">
        <v>0</v>
      </c>
      <c r="BQ16" s="89">
        <f t="shared" si="5"/>
        <v>0</v>
      </c>
      <c r="BR16" s="89">
        <f t="shared" si="6"/>
        <v>0</v>
      </c>
      <c r="BS16" s="89">
        <f t="shared" si="59"/>
        <v>0</v>
      </c>
      <c r="BT16" s="89">
        <f t="shared" si="60"/>
        <v>0</v>
      </c>
      <c r="BU16" s="89">
        <f t="shared" si="7"/>
        <v>0</v>
      </c>
      <c r="BV16" s="89">
        <f t="shared" si="61"/>
        <v>0</v>
      </c>
      <c r="BW16" s="89">
        <f t="shared" si="62"/>
        <v>0</v>
      </c>
      <c r="BX16" s="89">
        <f t="shared" si="8"/>
        <v>0</v>
      </c>
      <c r="BY16" s="89">
        <f t="shared" si="63"/>
        <v>0</v>
      </c>
      <c r="BZ16" s="89">
        <f t="shared" si="64"/>
        <v>0</v>
      </c>
      <c r="CA16" s="89">
        <f t="shared" si="48"/>
        <v>176805.71481022181</v>
      </c>
      <c r="CB16" s="89">
        <f t="shared" si="49"/>
        <v>7.2460431916548961E-4</v>
      </c>
      <c r="CC16" s="89">
        <f t="shared" si="50"/>
        <v>505067.1454100018</v>
      </c>
      <c r="CD16" s="89">
        <f t="shared" si="51"/>
        <v>2.0699208474426155E-3</v>
      </c>
      <c r="CE16" s="89">
        <f t="shared" si="52"/>
        <v>360061.1668027878</v>
      </c>
      <c r="CF16" s="89">
        <f t="shared" si="53"/>
        <v>1.4756416494178964E-3</v>
      </c>
      <c r="CG16" s="23">
        <f>'2. Baseline '!$O$41-F$67</f>
        <v>1244669.066946812</v>
      </c>
      <c r="CH16" s="23">
        <f>'2. Baseline '!M$41-G$67</f>
        <v>5.7001394165252161E-3</v>
      </c>
      <c r="CI16" s="89">
        <f t="shared" si="9"/>
        <v>1067863.3521365901</v>
      </c>
      <c r="CJ16" s="89">
        <f t="shared" si="10"/>
        <v>4.9755350973597267E-3</v>
      </c>
      <c r="CK16" s="89">
        <f t="shared" si="11"/>
        <v>739601.92153681023</v>
      </c>
      <c r="CL16" s="89">
        <f t="shared" si="12"/>
        <v>3.6302185690826006E-3</v>
      </c>
      <c r="CM16" s="89">
        <f t="shared" si="13"/>
        <v>884607.90014402417</v>
      </c>
      <c r="CN16" s="89">
        <f t="shared" si="14"/>
        <v>4.2244977671073193E-3</v>
      </c>
    </row>
    <row r="17" spans="1:92" x14ac:dyDescent="0.2">
      <c r="A17" s="28" t="s">
        <v>202</v>
      </c>
      <c r="B17">
        <v>2026</v>
      </c>
      <c r="C17" s="1" t="s">
        <v>207</v>
      </c>
      <c r="D17" s="1">
        <v>0</v>
      </c>
      <c r="E17" s="1">
        <f t="shared" si="15"/>
        <v>0.79124588479999991</v>
      </c>
      <c r="F17" s="1">
        <f t="shared" si="16"/>
        <v>0.20875411520000009</v>
      </c>
      <c r="G17" s="1">
        <v>0</v>
      </c>
      <c r="H17" s="1">
        <f t="shared" si="17"/>
        <v>0.40366834199999996</v>
      </c>
      <c r="I17" s="1">
        <f t="shared" si="18"/>
        <v>0.59633165799999999</v>
      </c>
      <c r="J17" s="1">
        <f t="shared" si="19"/>
        <v>0</v>
      </c>
      <c r="K17" s="1">
        <f t="shared" si="54"/>
        <v>0.57487657921874991</v>
      </c>
      <c r="L17" s="1">
        <f t="shared" si="55"/>
        <v>0.42512342078125009</v>
      </c>
      <c r="M17" s="1">
        <v>0</v>
      </c>
      <c r="N17" s="1">
        <f t="shared" si="20"/>
        <v>1</v>
      </c>
      <c r="O17" s="1">
        <f t="shared" si="21"/>
        <v>0</v>
      </c>
      <c r="P17" s="1">
        <v>0</v>
      </c>
      <c r="Q17" s="1">
        <f t="shared" si="22"/>
        <v>1</v>
      </c>
      <c r="R17" s="1">
        <f t="shared" si="23"/>
        <v>0</v>
      </c>
      <c r="S17" s="1">
        <f t="shared" si="24"/>
        <v>0</v>
      </c>
      <c r="T17" s="1">
        <f t="shared" si="25"/>
        <v>1</v>
      </c>
      <c r="U17" s="1">
        <f t="shared" si="26"/>
        <v>0</v>
      </c>
      <c r="V17" s="1">
        <f t="shared" si="27"/>
        <v>827587.13167113753</v>
      </c>
      <c r="W17" s="1">
        <f t="shared" si="28"/>
        <v>176805.71481022181</v>
      </c>
      <c r="X17" s="1">
        <f t="shared" si="29"/>
        <v>7.2460431916548961E-4</v>
      </c>
      <c r="Y17" s="1">
        <f t="shared" si="30"/>
        <v>2364103.8448324371</v>
      </c>
      <c r="Z17" s="1">
        <f t="shared" si="31"/>
        <v>505067.1454100018</v>
      </c>
      <c r="AA17" s="1">
        <f t="shared" si="32"/>
        <v>2.0699208474426155E-3</v>
      </c>
      <c r="AB17" s="1">
        <f t="shared" si="33"/>
        <v>1685364.0086256687</v>
      </c>
      <c r="AC17" s="1">
        <f t="shared" si="34"/>
        <v>360061.1668027878</v>
      </c>
      <c r="AD17" s="1">
        <f t="shared" si="35"/>
        <v>1.4756416494178964E-3</v>
      </c>
      <c r="AE17" s="1">
        <f t="shared" si="36"/>
        <v>0</v>
      </c>
      <c r="AF17" s="1">
        <f t="shared" ref="AF17:AG21" si="71">$AE17*D$68</f>
        <v>0</v>
      </c>
      <c r="AG17" s="1">
        <f t="shared" si="71"/>
        <v>0</v>
      </c>
      <c r="AH17" s="1">
        <f t="shared" si="37"/>
        <v>0</v>
      </c>
      <c r="AI17" s="1">
        <f t="shared" ref="AI17:AJ21" si="72">$AH17*D$68</f>
        <v>0</v>
      </c>
      <c r="AJ17" s="1">
        <f t="shared" si="72"/>
        <v>0</v>
      </c>
      <c r="AK17" s="1">
        <f t="shared" si="38"/>
        <v>0</v>
      </c>
      <c r="AL17" s="1">
        <f t="shared" ref="AL17:AM21" si="73">$AK17*D$68</f>
        <v>0</v>
      </c>
      <c r="AM17" s="1">
        <f t="shared" si="73"/>
        <v>0</v>
      </c>
      <c r="AN17" s="1">
        <v>0</v>
      </c>
      <c r="AO17" s="1">
        <v>0</v>
      </c>
      <c r="AP17" s="1">
        <f t="shared" si="39"/>
        <v>1</v>
      </c>
      <c r="AQ17" s="1">
        <f t="shared" si="40"/>
        <v>0</v>
      </c>
      <c r="AR17" s="1">
        <f t="shared" si="41"/>
        <v>0</v>
      </c>
      <c r="AS17" s="1">
        <f t="shared" si="0"/>
        <v>0</v>
      </c>
      <c r="AT17" s="1">
        <v>0</v>
      </c>
      <c r="AU17" s="1">
        <v>0</v>
      </c>
      <c r="AV17" s="1">
        <v>0</v>
      </c>
      <c r="AW17" s="1">
        <f t="shared" si="1"/>
        <v>0</v>
      </c>
      <c r="AX17" s="1">
        <v>0</v>
      </c>
      <c r="AY17" s="1">
        <f>0</f>
        <v>0</v>
      </c>
      <c r="AZ17" s="1">
        <f t="shared" si="42"/>
        <v>1</v>
      </c>
      <c r="BA17" s="1">
        <f t="shared" si="43"/>
        <v>0</v>
      </c>
      <c r="BB17" s="1">
        <f t="shared" si="44"/>
        <v>0</v>
      </c>
      <c r="BC17" s="1">
        <f t="shared" si="2"/>
        <v>0</v>
      </c>
      <c r="BD17" s="1">
        <v>0</v>
      </c>
      <c r="BE17" s="1">
        <v>0</v>
      </c>
      <c r="BF17" s="1">
        <v>0</v>
      </c>
      <c r="BG17" s="1">
        <f t="shared" si="3"/>
        <v>0</v>
      </c>
      <c r="BH17" s="1">
        <v>0</v>
      </c>
      <c r="BI17" s="1">
        <v>0</v>
      </c>
      <c r="BJ17" s="1">
        <f t="shared" si="45"/>
        <v>1</v>
      </c>
      <c r="BK17" s="1">
        <f t="shared" si="46"/>
        <v>0</v>
      </c>
      <c r="BL17" s="1">
        <f t="shared" si="47"/>
        <v>0</v>
      </c>
      <c r="BM17" s="1">
        <f t="shared" si="4"/>
        <v>0</v>
      </c>
      <c r="BN17" s="1">
        <v>0</v>
      </c>
      <c r="BO17" s="1">
        <v>0</v>
      </c>
      <c r="BP17" s="1">
        <v>0</v>
      </c>
      <c r="BQ17" s="1">
        <f t="shared" si="5"/>
        <v>0</v>
      </c>
      <c r="BR17" s="1">
        <f t="shared" si="6"/>
        <v>0</v>
      </c>
      <c r="BS17" s="1">
        <f t="shared" si="59"/>
        <v>0</v>
      </c>
      <c r="BT17" s="1">
        <f t="shared" si="60"/>
        <v>0</v>
      </c>
      <c r="BU17" s="1">
        <f t="shared" si="7"/>
        <v>0</v>
      </c>
      <c r="BV17" s="1">
        <f t="shared" si="61"/>
        <v>0</v>
      </c>
      <c r="BW17" s="1">
        <f t="shared" si="62"/>
        <v>0</v>
      </c>
      <c r="BX17" s="1">
        <f t="shared" si="8"/>
        <v>0</v>
      </c>
      <c r="BY17" s="1">
        <f t="shared" si="63"/>
        <v>0</v>
      </c>
      <c r="BZ17" s="1">
        <f t="shared" si="64"/>
        <v>0</v>
      </c>
      <c r="CA17" s="1">
        <f t="shared" si="48"/>
        <v>176805.71481022181</v>
      </c>
      <c r="CB17" s="1">
        <f t="shared" si="49"/>
        <v>7.2460431916548961E-4</v>
      </c>
      <c r="CC17" s="1">
        <f t="shared" si="50"/>
        <v>505067.1454100018</v>
      </c>
      <c r="CD17" s="1">
        <f t="shared" si="51"/>
        <v>2.0699208474426155E-3</v>
      </c>
      <c r="CE17" s="1">
        <f t="shared" si="52"/>
        <v>360061.1668027878</v>
      </c>
      <c r="CF17" s="1">
        <f t="shared" si="53"/>
        <v>1.4756416494178964E-3</v>
      </c>
      <c r="CG17" s="23">
        <f>'2. Baseline '!$O$41-F$68</f>
        <v>1215184.737406984</v>
      </c>
      <c r="CH17" s="23">
        <f>'2. Baseline '!M$41-G$68</f>
        <v>5.6471250175332902E-3</v>
      </c>
      <c r="CI17" s="1">
        <f t="shared" si="9"/>
        <v>1038379.0225967622</v>
      </c>
      <c r="CJ17" s="1">
        <f t="shared" si="10"/>
        <v>4.9225206983678008E-3</v>
      </c>
      <c r="CK17" s="1">
        <f t="shared" si="11"/>
        <v>710117.59199698223</v>
      </c>
      <c r="CL17" s="1">
        <f t="shared" si="12"/>
        <v>3.5772041700906747E-3</v>
      </c>
      <c r="CM17" s="1">
        <f t="shared" si="13"/>
        <v>855123.57060419617</v>
      </c>
      <c r="CN17" s="1">
        <f t="shared" si="14"/>
        <v>4.1714833681153942E-3</v>
      </c>
    </row>
    <row r="18" spans="1:92" x14ac:dyDescent="0.2">
      <c r="A18" s="28" t="s">
        <v>202</v>
      </c>
      <c r="B18">
        <v>2026</v>
      </c>
      <c r="C18" s="18" t="s">
        <v>208</v>
      </c>
      <c r="D18" s="1">
        <v>8.7999999999999995E-2</v>
      </c>
      <c r="E18" s="1">
        <f t="shared" si="15"/>
        <v>0.72161624693759996</v>
      </c>
      <c r="F18" s="1">
        <f t="shared" si="16"/>
        <v>0.27838375306240004</v>
      </c>
      <c r="G18" s="1">
        <v>0.25</v>
      </c>
      <c r="H18" s="1">
        <f t="shared" si="17"/>
        <v>0.30275125649999995</v>
      </c>
      <c r="I18" s="1">
        <f t="shared" si="18"/>
        <v>0.6972487435000001</v>
      </c>
      <c r="J18" s="1">
        <f t="shared" si="19"/>
        <v>0.16899999999999998</v>
      </c>
      <c r="K18" s="1">
        <f t="shared" si="54"/>
        <v>0.47772243733078112</v>
      </c>
      <c r="L18" s="1">
        <f t="shared" si="55"/>
        <v>0.52227756266921888</v>
      </c>
      <c r="M18" s="1">
        <v>0</v>
      </c>
      <c r="N18" s="1">
        <f t="shared" si="20"/>
        <v>1</v>
      </c>
      <c r="O18" s="1">
        <f t="shared" si="21"/>
        <v>0</v>
      </c>
      <c r="P18" s="1">
        <v>0</v>
      </c>
      <c r="Q18" s="1">
        <f t="shared" si="22"/>
        <v>1</v>
      </c>
      <c r="R18" s="1">
        <f t="shared" si="23"/>
        <v>0</v>
      </c>
      <c r="S18" s="1">
        <f t="shared" si="24"/>
        <v>0</v>
      </c>
      <c r="T18" s="1">
        <f t="shared" si="25"/>
        <v>1</v>
      </c>
      <c r="U18" s="1">
        <f t="shared" si="26"/>
        <v>0</v>
      </c>
      <c r="V18" s="1">
        <f t="shared" si="27"/>
        <v>1103627.6409690522</v>
      </c>
      <c r="W18" s="1">
        <f t="shared" si="28"/>
        <v>235779.00921662827</v>
      </c>
      <c r="X18" s="1">
        <f t="shared" si="29"/>
        <v>9.6629505799804261E-4</v>
      </c>
      <c r="Y18" s="1">
        <f t="shared" si="30"/>
        <v>2764180.6588657349</v>
      </c>
      <c r="Z18" s="1">
        <f t="shared" si="31"/>
        <v>590539.55596007558</v>
      </c>
      <c r="AA18" s="1">
        <f t="shared" si="32"/>
        <v>2.4202131325112698E-3</v>
      </c>
      <c r="AB18" s="1">
        <f t="shared" si="33"/>
        <v>2070522.9672311218</v>
      </c>
      <c r="AC18" s="1">
        <f t="shared" si="34"/>
        <v>442346.52671925683</v>
      </c>
      <c r="AD18" s="1">
        <f t="shared" si="35"/>
        <v>1.8128724185904842E-3</v>
      </c>
      <c r="AE18" s="1">
        <f t="shared" si="36"/>
        <v>0</v>
      </c>
      <c r="AF18" s="1">
        <f t="shared" si="71"/>
        <v>0</v>
      </c>
      <c r="AG18" s="1">
        <f t="shared" si="71"/>
        <v>0</v>
      </c>
      <c r="AH18" s="1">
        <f t="shared" si="37"/>
        <v>0</v>
      </c>
      <c r="AI18" s="1">
        <f t="shared" si="72"/>
        <v>0</v>
      </c>
      <c r="AJ18" s="1">
        <f t="shared" si="72"/>
        <v>0</v>
      </c>
      <c r="AK18" s="1">
        <f t="shared" si="38"/>
        <v>0</v>
      </c>
      <c r="AL18" s="1">
        <f t="shared" si="73"/>
        <v>0</v>
      </c>
      <c r="AM18" s="1">
        <f t="shared" si="73"/>
        <v>0</v>
      </c>
      <c r="AN18" s="1">
        <v>0</v>
      </c>
      <c r="AO18" s="1">
        <v>0</v>
      </c>
      <c r="AP18" s="1">
        <f t="shared" si="39"/>
        <v>1</v>
      </c>
      <c r="AQ18" s="1">
        <f t="shared" si="40"/>
        <v>0</v>
      </c>
      <c r="AR18" s="1">
        <f t="shared" si="41"/>
        <v>0</v>
      </c>
      <c r="AS18" s="1">
        <f t="shared" si="0"/>
        <v>0</v>
      </c>
      <c r="AT18" s="1">
        <v>0</v>
      </c>
      <c r="AU18" s="1">
        <v>0</v>
      </c>
      <c r="AV18" s="1">
        <v>0</v>
      </c>
      <c r="AW18" s="1">
        <f t="shared" si="1"/>
        <v>0</v>
      </c>
      <c r="AX18" s="1">
        <v>0</v>
      </c>
      <c r="AY18" s="1">
        <f>0</f>
        <v>0</v>
      </c>
      <c r="AZ18" s="1">
        <f t="shared" si="42"/>
        <v>1</v>
      </c>
      <c r="BA18" s="1">
        <f t="shared" si="43"/>
        <v>0</v>
      </c>
      <c r="BB18" s="1">
        <f t="shared" si="44"/>
        <v>0</v>
      </c>
      <c r="BC18" s="1">
        <f t="shared" si="2"/>
        <v>0</v>
      </c>
      <c r="BD18" s="1">
        <v>0</v>
      </c>
      <c r="BE18" s="1">
        <v>0</v>
      </c>
      <c r="BF18" s="1">
        <v>0</v>
      </c>
      <c r="BG18" s="1">
        <f t="shared" si="3"/>
        <v>0</v>
      </c>
      <c r="BH18" s="1">
        <v>0</v>
      </c>
      <c r="BI18" s="1">
        <v>0</v>
      </c>
      <c r="BJ18" s="1">
        <f t="shared" si="45"/>
        <v>1</v>
      </c>
      <c r="BK18" s="1">
        <f t="shared" si="46"/>
        <v>0</v>
      </c>
      <c r="BL18" s="1">
        <f t="shared" si="47"/>
        <v>0</v>
      </c>
      <c r="BM18" s="1">
        <f t="shared" si="4"/>
        <v>0</v>
      </c>
      <c r="BN18" s="1">
        <v>0</v>
      </c>
      <c r="BO18" s="1">
        <v>0</v>
      </c>
      <c r="BP18" s="1">
        <v>0</v>
      </c>
      <c r="BQ18" s="1">
        <f t="shared" si="5"/>
        <v>0</v>
      </c>
      <c r="BR18" s="1">
        <f t="shared" si="6"/>
        <v>0</v>
      </c>
      <c r="BS18" s="1">
        <f t="shared" si="59"/>
        <v>0</v>
      </c>
      <c r="BT18" s="1">
        <f t="shared" si="60"/>
        <v>0</v>
      </c>
      <c r="BU18" s="1">
        <f t="shared" si="7"/>
        <v>0</v>
      </c>
      <c r="BV18" s="1">
        <f t="shared" si="61"/>
        <v>0</v>
      </c>
      <c r="BW18" s="1">
        <f t="shared" si="62"/>
        <v>0</v>
      </c>
      <c r="BX18" s="1">
        <f t="shared" si="8"/>
        <v>0</v>
      </c>
      <c r="BY18" s="1">
        <f t="shared" si="63"/>
        <v>0</v>
      </c>
      <c r="BZ18" s="1">
        <f t="shared" si="64"/>
        <v>0</v>
      </c>
      <c r="CA18" s="1">
        <f t="shared" si="48"/>
        <v>235779.00921662827</v>
      </c>
      <c r="CB18" s="1">
        <f t="shared" si="49"/>
        <v>9.6629505799804261E-4</v>
      </c>
      <c r="CC18" s="1">
        <f t="shared" si="50"/>
        <v>590539.55596007558</v>
      </c>
      <c r="CD18" s="1">
        <f t="shared" si="51"/>
        <v>2.4202131325112698E-3</v>
      </c>
      <c r="CE18" s="1">
        <f t="shared" si="52"/>
        <v>442346.52671925683</v>
      </c>
      <c r="CF18" s="1">
        <f t="shared" si="53"/>
        <v>1.8128724185904842E-3</v>
      </c>
      <c r="CG18" s="23">
        <f>'2. Baseline '!$O$41-F$68</f>
        <v>1215184.737406984</v>
      </c>
      <c r="CH18" s="23">
        <f>'2. Baseline '!M$41-G$68</f>
        <v>5.6471250175332902E-3</v>
      </c>
      <c r="CI18" s="1">
        <f t="shared" si="9"/>
        <v>979405.7281903557</v>
      </c>
      <c r="CJ18" s="1">
        <f t="shared" si="10"/>
        <v>4.6808299595352473E-3</v>
      </c>
      <c r="CK18" s="1">
        <f t="shared" si="11"/>
        <v>624645.18144690839</v>
      </c>
      <c r="CL18" s="1">
        <f t="shared" si="12"/>
        <v>3.2269118850220204E-3</v>
      </c>
      <c r="CM18" s="1">
        <f t="shared" si="13"/>
        <v>772838.2106877272</v>
      </c>
      <c r="CN18" s="1">
        <f t="shared" si="14"/>
        <v>3.8342525989428057E-3</v>
      </c>
    </row>
    <row r="19" spans="1:92" x14ac:dyDescent="0.2">
      <c r="A19" s="28" t="s">
        <v>202</v>
      </c>
      <c r="B19">
        <v>2026</v>
      </c>
      <c r="C19" s="114" t="s">
        <v>209</v>
      </c>
      <c r="D19" s="1">
        <v>0</v>
      </c>
      <c r="E19" s="1">
        <f t="shared" si="15"/>
        <v>0.72161624693759996</v>
      </c>
      <c r="F19" s="1">
        <f t="shared" si="16"/>
        <v>0.27838375306240004</v>
      </c>
      <c r="G19" s="1">
        <v>0</v>
      </c>
      <c r="H19" s="1">
        <f t="shared" si="17"/>
        <v>0.30275125649999995</v>
      </c>
      <c r="I19" s="1">
        <f t="shared" si="18"/>
        <v>0.6972487435000001</v>
      </c>
      <c r="J19" s="1">
        <f t="shared" si="19"/>
        <v>0</v>
      </c>
      <c r="K19" s="1">
        <f t="shared" si="54"/>
        <v>0.47772243733078112</v>
      </c>
      <c r="L19" s="1">
        <f t="shared" si="55"/>
        <v>0.52227756266921888</v>
      </c>
      <c r="M19" s="1">
        <v>0</v>
      </c>
      <c r="N19" s="1">
        <f t="shared" si="20"/>
        <v>1</v>
      </c>
      <c r="O19" s="1">
        <f t="shared" si="21"/>
        <v>0</v>
      </c>
      <c r="P19" s="1">
        <v>0</v>
      </c>
      <c r="Q19" s="1">
        <f t="shared" si="22"/>
        <v>1</v>
      </c>
      <c r="R19" s="1">
        <f t="shared" si="23"/>
        <v>0</v>
      </c>
      <c r="S19" s="1">
        <f t="shared" si="24"/>
        <v>0</v>
      </c>
      <c r="T19" s="1">
        <f t="shared" si="25"/>
        <v>1</v>
      </c>
      <c r="U19" s="1">
        <f t="shared" si="26"/>
        <v>0</v>
      </c>
      <c r="V19" s="1">
        <f t="shared" si="27"/>
        <v>1103627.6409690522</v>
      </c>
      <c r="W19" s="1">
        <f t="shared" si="28"/>
        <v>235779.00921662827</v>
      </c>
      <c r="X19" s="1">
        <f t="shared" si="29"/>
        <v>9.6629505799804261E-4</v>
      </c>
      <c r="Y19" s="1">
        <f t="shared" si="30"/>
        <v>2764180.6588657349</v>
      </c>
      <c r="Z19" s="1">
        <f t="shared" si="31"/>
        <v>590539.55596007558</v>
      </c>
      <c r="AA19" s="1">
        <f t="shared" si="32"/>
        <v>2.4202131325112698E-3</v>
      </c>
      <c r="AB19" s="1">
        <f t="shared" si="33"/>
        <v>2070522.9672311218</v>
      </c>
      <c r="AC19" s="1">
        <f t="shared" si="34"/>
        <v>442346.52671925683</v>
      </c>
      <c r="AD19" s="1">
        <f t="shared" si="35"/>
        <v>1.8128724185904842E-3</v>
      </c>
      <c r="AE19" s="1">
        <f t="shared" si="36"/>
        <v>0</v>
      </c>
      <c r="AF19" s="1">
        <f t="shared" si="71"/>
        <v>0</v>
      </c>
      <c r="AG19" s="1">
        <f t="shared" si="71"/>
        <v>0</v>
      </c>
      <c r="AH19" s="1">
        <f t="shared" si="37"/>
        <v>0</v>
      </c>
      <c r="AI19" s="1">
        <f t="shared" si="72"/>
        <v>0</v>
      </c>
      <c r="AJ19" s="1">
        <f t="shared" si="72"/>
        <v>0</v>
      </c>
      <c r="AK19" s="1">
        <f t="shared" si="38"/>
        <v>0</v>
      </c>
      <c r="AL19" s="1">
        <f t="shared" si="73"/>
        <v>0</v>
      </c>
      <c r="AM19" s="1">
        <f t="shared" si="73"/>
        <v>0</v>
      </c>
      <c r="AN19" s="1">
        <v>0</v>
      </c>
      <c r="AO19" s="1">
        <v>0</v>
      </c>
      <c r="AP19" s="1">
        <f t="shared" si="39"/>
        <v>1</v>
      </c>
      <c r="AQ19" s="1">
        <f t="shared" si="40"/>
        <v>0</v>
      </c>
      <c r="AR19" s="1">
        <f t="shared" si="41"/>
        <v>0</v>
      </c>
      <c r="AS19" s="1">
        <f t="shared" si="0"/>
        <v>0</v>
      </c>
      <c r="AT19" s="1">
        <v>0</v>
      </c>
      <c r="AU19" s="1">
        <v>0</v>
      </c>
      <c r="AV19" s="1">
        <v>0</v>
      </c>
      <c r="AW19" s="1">
        <f t="shared" si="1"/>
        <v>0</v>
      </c>
      <c r="AX19" s="1">
        <v>0</v>
      </c>
      <c r="AY19" s="1">
        <f>0</f>
        <v>0</v>
      </c>
      <c r="AZ19" s="1">
        <f t="shared" si="42"/>
        <v>1</v>
      </c>
      <c r="BA19" s="1">
        <f t="shared" si="43"/>
        <v>0</v>
      </c>
      <c r="BB19" s="1">
        <f t="shared" si="44"/>
        <v>0</v>
      </c>
      <c r="BC19" s="1">
        <f t="shared" si="2"/>
        <v>0</v>
      </c>
      <c r="BD19" s="1">
        <v>0</v>
      </c>
      <c r="BE19" s="1">
        <v>0</v>
      </c>
      <c r="BF19" s="1">
        <v>0</v>
      </c>
      <c r="BG19" s="1">
        <f t="shared" si="3"/>
        <v>0</v>
      </c>
      <c r="BH19" s="1">
        <v>0</v>
      </c>
      <c r="BI19" s="1">
        <v>0</v>
      </c>
      <c r="BJ19" s="1">
        <f t="shared" si="45"/>
        <v>1</v>
      </c>
      <c r="BK19" s="1">
        <f t="shared" si="46"/>
        <v>0</v>
      </c>
      <c r="BL19" s="1">
        <f t="shared" si="47"/>
        <v>0</v>
      </c>
      <c r="BM19" s="1">
        <f t="shared" si="4"/>
        <v>0</v>
      </c>
      <c r="BN19" s="1">
        <v>0</v>
      </c>
      <c r="BO19" s="1">
        <v>0</v>
      </c>
      <c r="BP19" s="1">
        <v>0</v>
      </c>
      <c r="BQ19" s="1">
        <f t="shared" si="5"/>
        <v>0</v>
      </c>
      <c r="BR19" s="1">
        <f t="shared" si="6"/>
        <v>0</v>
      </c>
      <c r="BS19" s="1">
        <f t="shared" si="59"/>
        <v>0</v>
      </c>
      <c r="BT19" s="1">
        <f t="shared" si="60"/>
        <v>0</v>
      </c>
      <c r="BU19" s="1">
        <f t="shared" si="7"/>
        <v>0</v>
      </c>
      <c r="BV19" s="1">
        <f t="shared" si="61"/>
        <v>0</v>
      </c>
      <c r="BW19" s="1">
        <f t="shared" si="62"/>
        <v>0</v>
      </c>
      <c r="BX19" s="1">
        <f t="shared" si="8"/>
        <v>0</v>
      </c>
      <c r="BY19" s="1">
        <f t="shared" si="63"/>
        <v>0</v>
      </c>
      <c r="BZ19" s="1">
        <f t="shared" si="64"/>
        <v>0</v>
      </c>
      <c r="CA19" s="1">
        <f t="shared" si="48"/>
        <v>235779.00921662827</v>
      </c>
      <c r="CB19" s="1">
        <f t="shared" si="49"/>
        <v>9.6629505799804261E-4</v>
      </c>
      <c r="CC19" s="1">
        <f t="shared" si="50"/>
        <v>590539.55596007558</v>
      </c>
      <c r="CD19" s="1">
        <f t="shared" si="51"/>
        <v>2.4202131325112698E-3</v>
      </c>
      <c r="CE19" s="1">
        <f t="shared" si="52"/>
        <v>442346.52671925683</v>
      </c>
      <c r="CF19" s="1">
        <f t="shared" si="53"/>
        <v>1.8128724185904842E-3</v>
      </c>
      <c r="CG19" s="23">
        <f>'2. Baseline '!$O$41-F$68</f>
        <v>1215184.737406984</v>
      </c>
      <c r="CH19" s="23">
        <f>'2. Baseline '!M$41-G$68</f>
        <v>5.6471250175332902E-3</v>
      </c>
      <c r="CI19" s="1">
        <f t="shared" si="9"/>
        <v>979405.7281903557</v>
      </c>
      <c r="CJ19" s="1">
        <f t="shared" si="10"/>
        <v>4.6808299595352473E-3</v>
      </c>
      <c r="CK19" s="1">
        <f t="shared" si="11"/>
        <v>624645.18144690839</v>
      </c>
      <c r="CL19" s="1">
        <f t="shared" si="12"/>
        <v>3.2269118850220204E-3</v>
      </c>
      <c r="CM19" s="1">
        <f t="shared" si="13"/>
        <v>772838.2106877272</v>
      </c>
      <c r="CN19" s="1">
        <f t="shared" si="14"/>
        <v>3.8342525989428057E-3</v>
      </c>
    </row>
    <row r="20" spans="1:92" x14ac:dyDescent="0.2">
      <c r="A20" s="28" t="s">
        <v>202</v>
      </c>
      <c r="B20">
        <v>2026</v>
      </c>
      <c r="C20" s="18" t="s">
        <v>210</v>
      </c>
      <c r="D20" s="1">
        <v>0.13200000000000001</v>
      </c>
      <c r="E20" s="1">
        <f t="shared" si="15"/>
        <v>0.62636290234183678</v>
      </c>
      <c r="F20" s="1">
        <f t="shared" si="16"/>
        <v>0.37363709765816322</v>
      </c>
      <c r="G20" s="1">
        <v>0.68</v>
      </c>
      <c r="H20" s="1">
        <f t="shared" si="17"/>
        <v>9.6880402079999969E-2</v>
      </c>
      <c r="I20" s="1">
        <f t="shared" si="18"/>
        <v>0.90311959792000007</v>
      </c>
      <c r="J20" s="1">
        <f t="shared" si="19"/>
        <v>0.40600000000000003</v>
      </c>
      <c r="K20" s="1">
        <f t="shared" si="54"/>
        <v>0.28376712777448398</v>
      </c>
      <c r="L20" s="1">
        <f t="shared" si="55"/>
        <v>0.71623287222551602</v>
      </c>
      <c r="M20" s="1">
        <v>0</v>
      </c>
      <c r="N20" s="1">
        <f t="shared" si="20"/>
        <v>1</v>
      </c>
      <c r="O20" s="1">
        <f t="shared" si="21"/>
        <v>0</v>
      </c>
      <c r="P20" s="1">
        <v>0</v>
      </c>
      <c r="Q20" s="1">
        <f t="shared" si="22"/>
        <v>1</v>
      </c>
      <c r="R20" s="1">
        <f t="shared" si="23"/>
        <v>0</v>
      </c>
      <c r="S20" s="1">
        <f t="shared" si="24"/>
        <v>0</v>
      </c>
      <c r="T20" s="1">
        <f t="shared" si="25"/>
        <v>1</v>
      </c>
      <c r="U20" s="1">
        <f t="shared" si="26"/>
        <v>0</v>
      </c>
      <c r="V20" s="1">
        <f t="shared" si="27"/>
        <v>1481251.0576885999</v>
      </c>
      <c r="W20" s="1">
        <f t="shared" si="28"/>
        <v>316454.47596459242</v>
      </c>
      <c r="X20" s="1">
        <f t="shared" si="29"/>
        <v>1.2969279887209753E-3</v>
      </c>
      <c r="Y20" s="1">
        <f t="shared" si="30"/>
        <v>3580337.3594936612</v>
      </c>
      <c r="Z20" s="1">
        <f t="shared" si="31"/>
        <v>764903.27348222572</v>
      </c>
      <c r="AA20" s="1">
        <f t="shared" si="32"/>
        <v>3.1348093940513234E-3</v>
      </c>
      <c r="AB20" s="1">
        <f t="shared" si="33"/>
        <v>2839441.5495273303</v>
      </c>
      <c r="AC20" s="1">
        <f t="shared" si="34"/>
        <v>606618.29264101875</v>
      </c>
      <c r="AD20" s="1">
        <f t="shared" si="35"/>
        <v>2.4861087516559431E-3</v>
      </c>
      <c r="AE20" s="1">
        <f t="shared" si="36"/>
        <v>0</v>
      </c>
      <c r="AF20" s="1">
        <f t="shared" si="71"/>
        <v>0</v>
      </c>
      <c r="AG20" s="1">
        <f t="shared" si="71"/>
        <v>0</v>
      </c>
      <c r="AH20" s="1">
        <f t="shared" si="37"/>
        <v>0</v>
      </c>
      <c r="AI20" s="1">
        <f t="shared" si="72"/>
        <v>0</v>
      </c>
      <c r="AJ20" s="1">
        <f t="shared" si="72"/>
        <v>0</v>
      </c>
      <c r="AK20" s="1">
        <f t="shared" si="38"/>
        <v>0</v>
      </c>
      <c r="AL20" s="1">
        <f t="shared" si="73"/>
        <v>0</v>
      </c>
      <c r="AM20" s="1">
        <f t="shared" si="73"/>
        <v>0</v>
      </c>
      <c r="AN20" s="1">
        <v>0</v>
      </c>
      <c r="AO20" s="1">
        <v>0</v>
      </c>
      <c r="AP20" s="1">
        <f t="shared" si="39"/>
        <v>1</v>
      </c>
      <c r="AQ20" s="1">
        <f t="shared" si="40"/>
        <v>0</v>
      </c>
      <c r="AR20" s="1">
        <f t="shared" si="41"/>
        <v>0</v>
      </c>
      <c r="AS20" s="1">
        <f t="shared" si="0"/>
        <v>0</v>
      </c>
      <c r="AT20" s="1">
        <v>0</v>
      </c>
      <c r="AU20" s="1">
        <v>0</v>
      </c>
      <c r="AV20" s="1">
        <v>0</v>
      </c>
      <c r="AW20" s="1">
        <f t="shared" si="1"/>
        <v>0</v>
      </c>
      <c r="AX20" s="1">
        <v>0</v>
      </c>
      <c r="AY20" s="1">
        <f>0</f>
        <v>0</v>
      </c>
      <c r="AZ20" s="1">
        <f t="shared" si="42"/>
        <v>1</v>
      </c>
      <c r="BA20" s="1">
        <f t="shared" si="43"/>
        <v>0</v>
      </c>
      <c r="BB20" s="1">
        <f t="shared" si="44"/>
        <v>0</v>
      </c>
      <c r="BC20" s="1">
        <f t="shared" si="2"/>
        <v>0</v>
      </c>
      <c r="BD20" s="1">
        <v>0</v>
      </c>
      <c r="BE20" s="1">
        <v>0</v>
      </c>
      <c r="BF20" s="1">
        <v>0</v>
      </c>
      <c r="BG20" s="1">
        <f t="shared" si="3"/>
        <v>0</v>
      </c>
      <c r="BH20" s="1">
        <v>0</v>
      </c>
      <c r="BI20" s="1">
        <v>0</v>
      </c>
      <c r="BJ20" s="1">
        <f t="shared" si="45"/>
        <v>1</v>
      </c>
      <c r="BK20" s="1">
        <f t="shared" si="46"/>
        <v>0</v>
      </c>
      <c r="BL20" s="1">
        <f t="shared" si="47"/>
        <v>0</v>
      </c>
      <c r="BM20" s="1">
        <f t="shared" si="4"/>
        <v>0</v>
      </c>
      <c r="BN20" s="1">
        <v>0</v>
      </c>
      <c r="BO20" s="1">
        <v>0</v>
      </c>
      <c r="BP20" s="1">
        <v>0</v>
      </c>
      <c r="BQ20" s="1">
        <f t="shared" si="5"/>
        <v>0</v>
      </c>
      <c r="BR20" s="1">
        <f>AW20</f>
        <v>0</v>
      </c>
      <c r="BS20" s="1">
        <f>BR20*D$68</f>
        <v>0</v>
      </c>
      <c r="BT20" s="1">
        <f>$BR20*E$68</f>
        <v>0</v>
      </c>
      <c r="BU20" s="1">
        <f t="shared" si="7"/>
        <v>0</v>
      </c>
      <c r="BV20" s="1">
        <f>$BU20*D$68</f>
        <v>0</v>
      </c>
      <c r="BW20" s="1">
        <f>$BU20*E$68</f>
        <v>0</v>
      </c>
      <c r="BX20" s="1">
        <f t="shared" si="8"/>
        <v>0</v>
      </c>
      <c r="BY20" s="1">
        <f>$BX20*D$68</f>
        <v>0</v>
      </c>
      <c r="BZ20" s="1">
        <f>$BX20*E$68</f>
        <v>0</v>
      </c>
      <c r="CA20" s="1">
        <f t="shared" si="48"/>
        <v>316454.47596459242</v>
      </c>
      <c r="CB20" s="1">
        <f t="shared" si="49"/>
        <v>1.2969279887209753E-3</v>
      </c>
      <c r="CC20" s="1">
        <f t="shared" si="50"/>
        <v>764903.27348222572</v>
      </c>
      <c r="CD20" s="1">
        <f t="shared" si="51"/>
        <v>3.1348093940513234E-3</v>
      </c>
      <c r="CE20" s="1">
        <f t="shared" si="52"/>
        <v>606618.29264101875</v>
      </c>
      <c r="CF20" s="1">
        <f t="shared" si="53"/>
        <v>2.4861087516559431E-3</v>
      </c>
      <c r="CG20" s="23">
        <f>'2. Baseline '!$O$41-F$68</f>
        <v>1215184.737406984</v>
      </c>
      <c r="CH20" s="23">
        <f>'2. Baseline '!M$41-G$68</f>
        <v>5.6471250175332902E-3</v>
      </c>
      <c r="CI20" s="1">
        <f t="shared" si="9"/>
        <v>898730.26144239155</v>
      </c>
      <c r="CJ20" s="1">
        <f t="shared" si="10"/>
        <v>4.3501970288123146E-3</v>
      </c>
      <c r="CK20" s="1">
        <f t="shared" si="11"/>
        <v>450281.46392475825</v>
      </c>
      <c r="CL20" s="1">
        <f t="shared" si="12"/>
        <v>2.5123156234819668E-3</v>
      </c>
      <c r="CM20" s="1">
        <f t="shared" si="13"/>
        <v>608566.44476596522</v>
      </c>
      <c r="CN20" s="1">
        <f t="shared" si="14"/>
        <v>3.161016265877347E-3</v>
      </c>
    </row>
    <row r="21" spans="1:92" x14ac:dyDescent="0.2">
      <c r="A21" s="28" t="s">
        <v>202</v>
      </c>
      <c r="B21">
        <v>2026</v>
      </c>
      <c r="C21" s="18" t="s">
        <v>211</v>
      </c>
      <c r="D21" s="1">
        <v>7.2999999999999995E-2</v>
      </c>
      <c r="E21" s="1">
        <f t="shared" si="15"/>
        <v>0.58063841047088272</v>
      </c>
      <c r="F21" s="1">
        <f t="shared" si="16"/>
        <v>0.41936158952911728</v>
      </c>
      <c r="G21" s="1">
        <v>0.155</v>
      </c>
      <c r="H21" s="1">
        <f t="shared" si="17"/>
        <v>8.1863939757599966E-2</v>
      </c>
      <c r="I21" s="1">
        <f t="shared" si="18"/>
        <v>0.91813606024240002</v>
      </c>
      <c r="J21" s="1">
        <f t="shared" si="19"/>
        <v>0.11399999999999999</v>
      </c>
      <c r="K21" s="1">
        <f t="shared" si="54"/>
        <v>0.2514176752081928</v>
      </c>
      <c r="L21" s="1">
        <f t="shared" si="55"/>
        <v>0.7485823247918072</v>
      </c>
      <c r="M21" s="1">
        <v>0</v>
      </c>
      <c r="N21" s="1">
        <f t="shared" si="20"/>
        <v>1</v>
      </c>
      <c r="O21" s="1">
        <f t="shared" si="21"/>
        <v>0</v>
      </c>
      <c r="P21" s="1">
        <v>0</v>
      </c>
      <c r="Q21" s="1">
        <f t="shared" si="22"/>
        <v>1</v>
      </c>
      <c r="R21" s="1">
        <f t="shared" si="23"/>
        <v>0</v>
      </c>
      <c r="S21" s="1">
        <f t="shared" si="24"/>
        <v>0</v>
      </c>
      <c r="T21" s="1">
        <f t="shared" si="25"/>
        <v>1</v>
      </c>
      <c r="U21" s="1">
        <f t="shared" si="26"/>
        <v>0</v>
      </c>
      <c r="V21" s="1">
        <f t="shared" si="27"/>
        <v>1662521.7408478227</v>
      </c>
      <c r="W21" s="1">
        <f t="shared" si="28"/>
        <v>355181.14471472881</v>
      </c>
      <c r="X21" s="1">
        <f t="shared" si="29"/>
        <v>1.4556418146477019E-3</v>
      </c>
      <c r="Y21" s="1">
        <f t="shared" si="30"/>
        <v>3639868.7894218154</v>
      </c>
      <c r="Z21" s="1">
        <f t="shared" si="31"/>
        <v>777621.56817207648</v>
      </c>
      <c r="AA21" s="1">
        <f t="shared" si="32"/>
        <v>3.1869328860695389E-3</v>
      </c>
      <c r="AB21" s="1">
        <f t="shared" si="33"/>
        <v>2967688.0783912963</v>
      </c>
      <c r="AC21" s="1">
        <f t="shared" si="34"/>
        <v>634016.8810675164</v>
      </c>
      <c r="AD21" s="1">
        <f t="shared" si="35"/>
        <v>2.5983966125669301E-3</v>
      </c>
      <c r="AE21" s="1">
        <f t="shared" si="36"/>
        <v>0</v>
      </c>
      <c r="AF21" s="1">
        <f t="shared" si="71"/>
        <v>0</v>
      </c>
      <c r="AG21" s="1">
        <f t="shared" si="71"/>
        <v>0</v>
      </c>
      <c r="AH21" s="1">
        <f t="shared" si="37"/>
        <v>0</v>
      </c>
      <c r="AI21" s="1">
        <f t="shared" si="72"/>
        <v>0</v>
      </c>
      <c r="AJ21" s="1">
        <f t="shared" si="72"/>
        <v>0</v>
      </c>
      <c r="AK21" s="1">
        <f t="shared" si="38"/>
        <v>0</v>
      </c>
      <c r="AL21" s="1">
        <f t="shared" si="73"/>
        <v>0</v>
      </c>
      <c r="AM21" s="1">
        <f t="shared" si="73"/>
        <v>0</v>
      </c>
      <c r="AN21" s="1">
        <v>0</v>
      </c>
      <c r="AO21" s="1">
        <v>0</v>
      </c>
      <c r="AP21" s="1">
        <f t="shared" si="39"/>
        <v>1</v>
      </c>
      <c r="AQ21" s="1">
        <f t="shared" si="40"/>
        <v>0</v>
      </c>
      <c r="AR21" s="1">
        <f t="shared" si="41"/>
        <v>0</v>
      </c>
      <c r="AS21" s="1">
        <f t="shared" si="0"/>
        <v>0</v>
      </c>
      <c r="AT21" s="1">
        <v>0</v>
      </c>
      <c r="AU21" s="1">
        <v>0</v>
      </c>
      <c r="AV21" s="1">
        <v>0</v>
      </c>
      <c r="AW21" s="1">
        <f t="shared" si="1"/>
        <v>0</v>
      </c>
      <c r="AX21" s="1">
        <v>0</v>
      </c>
      <c r="AY21" s="1">
        <f>0</f>
        <v>0</v>
      </c>
      <c r="AZ21" s="1">
        <f t="shared" si="42"/>
        <v>1</v>
      </c>
      <c r="BA21" s="1">
        <f t="shared" si="43"/>
        <v>0</v>
      </c>
      <c r="BB21" s="1">
        <f t="shared" si="44"/>
        <v>0</v>
      </c>
      <c r="BC21" s="1">
        <f t="shared" si="2"/>
        <v>0</v>
      </c>
      <c r="BD21" s="1">
        <v>0</v>
      </c>
      <c r="BE21" s="1">
        <v>0</v>
      </c>
      <c r="BF21" s="1">
        <v>0</v>
      </c>
      <c r="BG21" s="1">
        <f t="shared" si="3"/>
        <v>0</v>
      </c>
      <c r="BH21" s="1">
        <v>0</v>
      </c>
      <c r="BI21" s="1">
        <v>0</v>
      </c>
      <c r="BJ21" s="1">
        <f t="shared" si="45"/>
        <v>1</v>
      </c>
      <c r="BK21" s="1">
        <f t="shared" si="46"/>
        <v>0</v>
      </c>
      <c r="BL21" s="1">
        <f t="shared" si="47"/>
        <v>0</v>
      </c>
      <c r="BM21" s="1">
        <f t="shared" si="4"/>
        <v>0</v>
      </c>
      <c r="BN21" s="1">
        <v>0</v>
      </c>
      <c r="BO21" s="1">
        <v>0</v>
      </c>
      <c r="BP21" s="1">
        <v>0</v>
      </c>
      <c r="BQ21" s="1">
        <f t="shared" si="5"/>
        <v>0</v>
      </c>
      <c r="BR21" s="1">
        <f t="shared" si="6"/>
        <v>0</v>
      </c>
      <c r="BS21" s="1">
        <f>$BR21*D$68</f>
        <v>0</v>
      </c>
      <c r="BT21" s="1">
        <f>$BR21*E$68</f>
        <v>0</v>
      </c>
      <c r="BU21" s="1">
        <f t="shared" si="7"/>
        <v>0</v>
      </c>
      <c r="BV21" s="1">
        <f>$BU21*D$68</f>
        <v>0</v>
      </c>
      <c r="BW21" s="1">
        <f>$BU21*E$68</f>
        <v>0</v>
      </c>
      <c r="BX21" s="1">
        <f t="shared" si="8"/>
        <v>0</v>
      </c>
      <c r="BY21" s="1">
        <f>$BX21*D$68</f>
        <v>0</v>
      </c>
      <c r="BZ21" s="1">
        <f>$BX21*E$68</f>
        <v>0</v>
      </c>
      <c r="CA21" s="1">
        <f t="shared" si="48"/>
        <v>355181.14471472881</v>
      </c>
      <c r="CB21" s="1">
        <f t="shared" si="49"/>
        <v>1.4556418146477019E-3</v>
      </c>
      <c r="CC21" s="1">
        <f t="shared" si="50"/>
        <v>777621.56817207648</v>
      </c>
      <c r="CD21" s="1">
        <f t="shared" si="51"/>
        <v>3.1869328860695389E-3</v>
      </c>
      <c r="CE21" s="1">
        <f t="shared" si="52"/>
        <v>634016.8810675164</v>
      </c>
      <c r="CF21" s="1">
        <f t="shared" si="53"/>
        <v>2.5983966125669301E-3</v>
      </c>
      <c r="CG21" s="23">
        <f>'2. Baseline '!$O$41-F$68</f>
        <v>1215184.737406984</v>
      </c>
      <c r="CH21" s="23">
        <f>'2. Baseline '!M$41-G$68</f>
        <v>5.6471250175332902E-3</v>
      </c>
      <c r="CI21" s="1">
        <f t="shared" si="9"/>
        <v>860003.59269225516</v>
      </c>
      <c r="CJ21" s="1">
        <f t="shared" si="10"/>
        <v>4.1914832028855879E-3</v>
      </c>
      <c r="CK21" s="1">
        <f t="shared" si="11"/>
        <v>437563.16923490749</v>
      </c>
      <c r="CL21" s="1">
        <f t="shared" si="12"/>
        <v>2.4601921314637513E-3</v>
      </c>
      <c r="CM21" s="1">
        <f t="shared" si="13"/>
        <v>581167.85633946757</v>
      </c>
      <c r="CN21" s="1">
        <f t="shared" si="14"/>
        <v>3.04872840496636E-3</v>
      </c>
    </row>
    <row r="22" spans="1:92" s="25" customFormat="1" x14ac:dyDescent="0.2">
      <c r="A22" s="24" t="s">
        <v>202</v>
      </c>
      <c r="B22" s="13">
        <v>2027</v>
      </c>
      <c r="C22" s="134" t="s">
        <v>212</v>
      </c>
      <c r="D22" s="25">
        <v>0</v>
      </c>
      <c r="E22" s="25">
        <f t="shared" si="15"/>
        <v>0.58063841047088272</v>
      </c>
      <c r="F22" s="25">
        <f t="shared" si="16"/>
        <v>0.41936158952911728</v>
      </c>
      <c r="G22" s="25">
        <v>0</v>
      </c>
      <c r="H22" s="25">
        <f t="shared" si="17"/>
        <v>8.1863939757599966E-2</v>
      </c>
      <c r="I22" s="25">
        <f t="shared" si="18"/>
        <v>0.91813606024240002</v>
      </c>
      <c r="J22" s="25">
        <f t="shared" si="19"/>
        <v>0</v>
      </c>
      <c r="K22" s="25">
        <f t="shared" si="54"/>
        <v>0.2514176752081928</v>
      </c>
      <c r="L22" s="25">
        <f t="shared" si="55"/>
        <v>0.7485823247918072</v>
      </c>
      <c r="M22" s="25">
        <v>0</v>
      </c>
      <c r="N22" s="25">
        <f t="shared" si="20"/>
        <v>1</v>
      </c>
      <c r="O22" s="25">
        <f t="shared" si="21"/>
        <v>0</v>
      </c>
      <c r="P22" s="25">
        <v>0</v>
      </c>
      <c r="Q22" s="25">
        <f t="shared" si="22"/>
        <v>1</v>
      </c>
      <c r="R22" s="25">
        <f t="shared" si="23"/>
        <v>0</v>
      </c>
      <c r="S22" s="25">
        <f t="shared" si="24"/>
        <v>0</v>
      </c>
      <c r="T22" s="25">
        <f t="shared" si="25"/>
        <v>1</v>
      </c>
      <c r="U22" s="25">
        <f t="shared" si="26"/>
        <v>0</v>
      </c>
      <c r="V22" s="25">
        <f t="shared" si="27"/>
        <v>1662521.7408478227</v>
      </c>
      <c r="W22" s="25">
        <f t="shared" si="28"/>
        <v>355181.14471472881</v>
      </c>
      <c r="X22" s="25">
        <f t="shared" si="29"/>
        <v>1.4556418146477019E-3</v>
      </c>
      <c r="Y22" s="25">
        <f t="shared" si="30"/>
        <v>3639868.7894218154</v>
      </c>
      <c r="Z22" s="25">
        <f t="shared" si="31"/>
        <v>777621.56817207648</v>
      </c>
      <c r="AA22" s="25">
        <f t="shared" si="32"/>
        <v>3.1869328860695389E-3</v>
      </c>
      <c r="AB22" s="25">
        <f t="shared" si="33"/>
        <v>2967688.0783912963</v>
      </c>
      <c r="AC22" s="25">
        <f t="shared" si="34"/>
        <v>634016.8810675164</v>
      </c>
      <c r="AD22" s="25">
        <f t="shared" si="35"/>
        <v>2.5983966125669301E-3</v>
      </c>
      <c r="AE22" s="25">
        <f t="shared" si="36"/>
        <v>0</v>
      </c>
      <c r="AF22" s="25">
        <f t="shared" ref="AF22:AG26" si="74">$AE22*D$69</f>
        <v>0</v>
      </c>
      <c r="AG22" s="25">
        <f t="shared" si="74"/>
        <v>0</v>
      </c>
      <c r="AH22" s="25">
        <f t="shared" si="37"/>
        <v>0</v>
      </c>
      <c r="AI22" s="25">
        <f t="shared" ref="AI22:AJ26" si="75">$AH22*D$69</f>
        <v>0</v>
      </c>
      <c r="AJ22" s="25">
        <f t="shared" si="75"/>
        <v>0</v>
      </c>
      <c r="AK22" s="25">
        <f t="shared" si="38"/>
        <v>0</v>
      </c>
      <c r="AL22" s="25">
        <f t="shared" ref="AL22:AM26" si="76">$AK22*D$69</f>
        <v>0</v>
      </c>
      <c r="AM22" s="25">
        <f t="shared" si="76"/>
        <v>0</v>
      </c>
      <c r="AN22" s="25">
        <v>0</v>
      </c>
      <c r="AO22" s="25">
        <v>0</v>
      </c>
      <c r="AP22" s="25">
        <f t="shared" si="39"/>
        <v>1</v>
      </c>
      <c r="AQ22" s="25">
        <f t="shared" si="40"/>
        <v>0</v>
      </c>
      <c r="AR22" s="25">
        <f t="shared" si="41"/>
        <v>0</v>
      </c>
      <c r="AS22" s="25">
        <f t="shared" si="0"/>
        <v>0</v>
      </c>
      <c r="AT22" s="25">
        <v>0</v>
      </c>
      <c r="AU22" s="25">
        <v>0</v>
      </c>
      <c r="AV22" s="25">
        <v>0</v>
      </c>
      <c r="AW22" s="25">
        <f t="shared" si="1"/>
        <v>0</v>
      </c>
      <c r="AX22" s="25">
        <v>0</v>
      </c>
      <c r="AY22" s="25">
        <f>0</f>
        <v>0</v>
      </c>
      <c r="AZ22" s="25">
        <f t="shared" si="42"/>
        <v>1</v>
      </c>
      <c r="BA22" s="25">
        <f t="shared" si="43"/>
        <v>0</v>
      </c>
      <c r="BB22" s="25">
        <f t="shared" si="44"/>
        <v>0</v>
      </c>
      <c r="BC22" s="25">
        <f t="shared" si="2"/>
        <v>0</v>
      </c>
      <c r="BD22" s="25">
        <v>0</v>
      </c>
      <c r="BE22" s="25">
        <v>0</v>
      </c>
      <c r="BF22" s="25">
        <v>0</v>
      </c>
      <c r="BG22" s="25">
        <f t="shared" si="3"/>
        <v>0</v>
      </c>
      <c r="BH22" s="25">
        <v>0</v>
      </c>
      <c r="BI22" s="25">
        <v>0</v>
      </c>
      <c r="BJ22" s="25">
        <f t="shared" si="45"/>
        <v>1</v>
      </c>
      <c r="BK22" s="25">
        <f t="shared" si="46"/>
        <v>0</v>
      </c>
      <c r="BL22" s="25">
        <f t="shared" si="47"/>
        <v>0</v>
      </c>
      <c r="BM22" s="25">
        <f t="shared" si="4"/>
        <v>0</v>
      </c>
      <c r="BN22" s="25">
        <v>0</v>
      </c>
      <c r="BO22" s="25">
        <v>0</v>
      </c>
      <c r="BP22" s="25">
        <v>0</v>
      </c>
      <c r="BQ22" s="25">
        <f t="shared" si="5"/>
        <v>0</v>
      </c>
      <c r="BR22" s="25">
        <f t="shared" si="6"/>
        <v>0</v>
      </c>
      <c r="BS22" s="25">
        <f t="shared" ref="BS22:BT26" si="77">$BR22*D$69</f>
        <v>0</v>
      </c>
      <c r="BT22" s="25">
        <f t="shared" si="77"/>
        <v>0</v>
      </c>
      <c r="BU22" s="25">
        <f t="shared" si="7"/>
        <v>0</v>
      </c>
      <c r="BV22" s="25">
        <f t="shared" ref="BV22:BW26" si="78">$BU22*D$69</f>
        <v>0</v>
      </c>
      <c r="BW22" s="25">
        <f t="shared" si="78"/>
        <v>0</v>
      </c>
      <c r="BX22" s="25">
        <f t="shared" si="8"/>
        <v>0</v>
      </c>
      <c r="BY22" s="25">
        <f>$BX22*D$69</f>
        <v>0</v>
      </c>
      <c r="BZ22" s="25">
        <f>$BX22*E$69</f>
        <v>0</v>
      </c>
      <c r="CA22" s="25">
        <f t="shared" si="48"/>
        <v>355181.14471472881</v>
      </c>
      <c r="CB22" s="25">
        <f t="shared" si="49"/>
        <v>1.4556418146477019E-3</v>
      </c>
      <c r="CC22" s="25">
        <f t="shared" si="50"/>
        <v>777621.56817207648</v>
      </c>
      <c r="CD22" s="25">
        <f t="shared" si="51"/>
        <v>3.1869328860695389E-3</v>
      </c>
      <c r="CE22" s="25">
        <f t="shared" si="52"/>
        <v>634016.8810675164</v>
      </c>
      <c r="CF22" s="25">
        <f t="shared" si="53"/>
        <v>2.5983966125669301E-3</v>
      </c>
      <c r="CG22" s="23">
        <f>'2. Baseline '!$O$41-F$69</f>
        <v>1185700.407867156</v>
      </c>
      <c r="CH22" s="23">
        <f>'2. Baseline '!M$41-G$69</f>
        <v>5.5941106185413651E-3</v>
      </c>
      <c r="CI22" s="25">
        <f t="shared" si="9"/>
        <v>830519.26315242716</v>
      </c>
      <c r="CJ22" s="25">
        <f t="shared" si="10"/>
        <v>4.1384688038936628E-3</v>
      </c>
      <c r="CK22" s="25">
        <f t="shared" si="11"/>
        <v>408078.83969507948</v>
      </c>
      <c r="CL22" s="25">
        <f t="shared" si="12"/>
        <v>2.4071777324718262E-3</v>
      </c>
      <c r="CM22" s="25">
        <f t="shared" si="13"/>
        <v>551683.52679963957</v>
      </c>
      <c r="CN22" s="25">
        <f t="shared" si="14"/>
        <v>2.9957140059744349E-3</v>
      </c>
    </row>
    <row r="23" spans="1:92" x14ac:dyDescent="0.2">
      <c r="A23" s="28" t="s">
        <v>213</v>
      </c>
      <c r="B23">
        <v>2027</v>
      </c>
      <c r="C23" s="114" t="s">
        <v>214</v>
      </c>
      <c r="D23" s="28">
        <v>0.03</v>
      </c>
      <c r="E23" s="1">
        <f t="shared" si="15"/>
        <v>0.56321925815675622</v>
      </c>
      <c r="F23" s="1">
        <f t="shared" si="16"/>
        <v>0.43678074184324378</v>
      </c>
      <c r="G23" s="1">
        <v>0.04</v>
      </c>
      <c r="H23" s="1">
        <f t="shared" si="17"/>
        <v>7.8589382167295968E-2</v>
      </c>
      <c r="I23" s="1">
        <f t="shared" si="18"/>
        <v>0.92141061783270406</v>
      </c>
      <c r="J23" s="1">
        <f t="shared" si="19"/>
        <v>3.5000000000000003E-2</v>
      </c>
      <c r="K23" s="1">
        <f t="shared" si="54"/>
        <v>0.24261805657590604</v>
      </c>
      <c r="L23" s="1">
        <f t="shared" si="55"/>
        <v>0.75738194342409393</v>
      </c>
      <c r="M23" s="1">
        <v>0</v>
      </c>
      <c r="N23" s="1">
        <f t="shared" si="20"/>
        <v>1</v>
      </c>
      <c r="O23" s="1">
        <f t="shared" si="21"/>
        <v>0</v>
      </c>
      <c r="P23" s="1">
        <v>0</v>
      </c>
      <c r="Q23" s="1">
        <f t="shared" si="22"/>
        <v>1</v>
      </c>
      <c r="R23" s="1">
        <f t="shared" si="23"/>
        <v>0</v>
      </c>
      <c r="S23" s="1">
        <f t="shared" si="24"/>
        <v>0</v>
      </c>
      <c r="T23" s="1">
        <f t="shared" si="25"/>
        <v>1</v>
      </c>
      <c r="U23" s="1">
        <f t="shared" si="26"/>
        <v>0</v>
      </c>
      <c r="V23" s="1">
        <f t="shared" si="27"/>
        <v>1731578.4216513571</v>
      </c>
      <c r="W23" s="1">
        <f t="shared" si="28"/>
        <v>369934.41400159587</v>
      </c>
      <c r="X23" s="1">
        <f t="shared" si="29"/>
        <v>1.5161052598397879E-3</v>
      </c>
      <c r="Y23" s="1">
        <f t="shared" si="30"/>
        <v>3652850.4818835682</v>
      </c>
      <c r="Z23" s="1">
        <f t="shared" si="31"/>
        <v>780394.97694960539</v>
      </c>
      <c r="AA23" s="1">
        <f t="shared" si="32"/>
        <v>3.1982991701354469E-3</v>
      </c>
      <c r="AB23" s="1">
        <f t="shared" si="33"/>
        <v>3002573.3841813975</v>
      </c>
      <c r="AC23" s="1">
        <f t="shared" si="34"/>
        <v>641469.77779651363</v>
      </c>
      <c r="AD23" s="1">
        <f t="shared" si="35"/>
        <v>2.6289408806971903E-3</v>
      </c>
      <c r="AE23" s="1">
        <f t="shared" si="36"/>
        <v>0</v>
      </c>
      <c r="AF23" s="1">
        <f t="shared" si="74"/>
        <v>0</v>
      </c>
      <c r="AG23" s="1">
        <f t="shared" si="74"/>
        <v>0</v>
      </c>
      <c r="AH23" s="1">
        <f t="shared" si="37"/>
        <v>0</v>
      </c>
      <c r="AI23" s="1">
        <f t="shared" si="75"/>
        <v>0</v>
      </c>
      <c r="AJ23" s="1">
        <f t="shared" si="75"/>
        <v>0</v>
      </c>
      <c r="AK23" s="1">
        <f t="shared" si="38"/>
        <v>0</v>
      </c>
      <c r="AL23" s="1">
        <f t="shared" si="76"/>
        <v>0</v>
      </c>
      <c r="AM23" s="1">
        <f t="shared" si="76"/>
        <v>0</v>
      </c>
      <c r="AN23" s="1">
        <v>0</v>
      </c>
      <c r="AO23" s="1">
        <v>0</v>
      </c>
      <c r="AP23" s="1">
        <f t="shared" si="39"/>
        <v>1</v>
      </c>
      <c r="AQ23" s="1">
        <f t="shared" si="40"/>
        <v>0</v>
      </c>
      <c r="AR23" s="1">
        <f t="shared" si="41"/>
        <v>0</v>
      </c>
      <c r="AS23" s="1">
        <f t="shared" si="0"/>
        <v>0</v>
      </c>
      <c r="AT23" s="1">
        <v>0</v>
      </c>
      <c r="AU23" s="1">
        <v>0</v>
      </c>
      <c r="AV23" s="1">
        <v>0</v>
      </c>
      <c r="AW23" s="1">
        <f t="shared" si="1"/>
        <v>0</v>
      </c>
      <c r="AX23" s="1">
        <v>0</v>
      </c>
      <c r="AY23" s="1">
        <f>0</f>
        <v>0</v>
      </c>
      <c r="AZ23" s="1">
        <f t="shared" si="42"/>
        <v>1</v>
      </c>
      <c r="BA23" s="1">
        <f t="shared" si="43"/>
        <v>0</v>
      </c>
      <c r="BB23" s="1">
        <f t="shared" si="44"/>
        <v>0</v>
      </c>
      <c r="BC23" s="1">
        <f t="shared" si="2"/>
        <v>0</v>
      </c>
      <c r="BD23" s="1">
        <v>0</v>
      </c>
      <c r="BE23" s="1">
        <v>0</v>
      </c>
      <c r="BF23" s="1">
        <v>0</v>
      </c>
      <c r="BG23" s="1">
        <f t="shared" si="3"/>
        <v>0</v>
      </c>
      <c r="BH23" s="1">
        <v>0</v>
      </c>
      <c r="BI23" s="1">
        <v>0</v>
      </c>
      <c r="BJ23" s="1">
        <f t="shared" si="45"/>
        <v>1</v>
      </c>
      <c r="BK23" s="1">
        <f t="shared" si="46"/>
        <v>0</v>
      </c>
      <c r="BL23" s="1">
        <f t="shared" si="47"/>
        <v>0</v>
      </c>
      <c r="BM23" s="1">
        <f t="shared" si="4"/>
        <v>0</v>
      </c>
      <c r="BN23" s="1">
        <v>0</v>
      </c>
      <c r="BO23" s="1">
        <v>0</v>
      </c>
      <c r="BP23" s="1">
        <v>0</v>
      </c>
      <c r="BQ23" s="1">
        <f t="shared" si="5"/>
        <v>0</v>
      </c>
      <c r="BR23" s="1">
        <f t="shared" si="6"/>
        <v>0</v>
      </c>
      <c r="BS23" s="1">
        <f t="shared" si="77"/>
        <v>0</v>
      </c>
      <c r="BT23" s="1">
        <f t="shared" si="77"/>
        <v>0</v>
      </c>
      <c r="BU23" s="1">
        <f t="shared" si="7"/>
        <v>0</v>
      </c>
      <c r="BV23" s="1">
        <f t="shared" si="78"/>
        <v>0</v>
      </c>
      <c r="BW23" s="1">
        <f t="shared" si="78"/>
        <v>0</v>
      </c>
      <c r="BX23" s="1">
        <f t="shared" si="8"/>
        <v>0</v>
      </c>
      <c r="BY23" s="1">
        <f>$BX23*D$69</f>
        <v>0</v>
      </c>
      <c r="BZ23" s="1">
        <f>$BX23*E$69</f>
        <v>0</v>
      </c>
      <c r="CA23" s="1">
        <f t="shared" si="48"/>
        <v>369934.41400159587</v>
      </c>
      <c r="CB23" s="1">
        <f t="shared" si="49"/>
        <v>1.5161052598397879E-3</v>
      </c>
      <c r="CC23" s="1">
        <f t="shared" si="50"/>
        <v>780394.97694960539</v>
      </c>
      <c r="CD23" s="1">
        <f t="shared" si="51"/>
        <v>3.1982991701354469E-3</v>
      </c>
      <c r="CE23" s="1">
        <f t="shared" si="52"/>
        <v>641469.77779651363</v>
      </c>
      <c r="CF23" s="1">
        <f t="shared" si="53"/>
        <v>2.6289408806971903E-3</v>
      </c>
      <c r="CG23" s="23">
        <f>'2. Baseline '!$O$41-F$69</f>
        <v>1185700.407867156</v>
      </c>
      <c r="CH23" s="23">
        <f>'2. Baseline '!M$41-G$69</f>
        <v>5.5941106185413651E-3</v>
      </c>
      <c r="CI23" s="1">
        <f t="shared" si="9"/>
        <v>815765.99386556004</v>
      </c>
      <c r="CJ23" s="1">
        <f t="shared" si="10"/>
        <v>4.0780053587015771E-3</v>
      </c>
      <c r="CK23" s="1">
        <f t="shared" si="11"/>
        <v>405305.43091755058</v>
      </c>
      <c r="CL23" s="1">
        <f t="shared" si="12"/>
        <v>2.3958114484059182E-3</v>
      </c>
      <c r="CM23" s="1">
        <f t="shared" si="13"/>
        <v>544230.63007064234</v>
      </c>
      <c r="CN23" s="1">
        <f t="shared" si="14"/>
        <v>2.9651697378441748E-3</v>
      </c>
    </row>
    <row r="24" spans="1:92" x14ac:dyDescent="0.2">
      <c r="A24" s="28" t="s">
        <v>213</v>
      </c>
      <c r="B24">
        <v>2027</v>
      </c>
      <c r="C24" s="114" t="s">
        <v>215</v>
      </c>
      <c r="D24" s="1">
        <v>0.03</v>
      </c>
      <c r="E24" s="1">
        <f t="shared" si="15"/>
        <v>0.54632268041205356</v>
      </c>
      <c r="F24" s="1">
        <f t="shared" si="16"/>
        <v>0.45367731958794644</v>
      </c>
      <c r="G24" s="1">
        <v>0.04</v>
      </c>
      <c r="H24" s="1">
        <f t="shared" si="17"/>
        <v>7.5445806880604122E-2</v>
      </c>
      <c r="I24" s="1">
        <f t="shared" si="18"/>
        <v>0.92455419311939591</v>
      </c>
      <c r="J24" s="1">
        <f t="shared" si="19"/>
        <v>3.5000000000000003E-2</v>
      </c>
      <c r="K24" s="1">
        <f t="shared" si="54"/>
        <v>0.23412642459574934</v>
      </c>
      <c r="L24" s="1">
        <f t="shared" si="55"/>
        <v>0.76587357540425072</v>
      </c>
      <c r="M24" s="1">
        <v>0</v>
      </c>
      <c r="N24" s="1">
        <f t="shared" si="20"/>
        <v>1</v>
      </c>
      <c r="O24" s="1">
        <f t="shared" si="21"/>
        <v>0</v>
      </c>
      <c r="P24" s="1">
        <v>0</v>
      </c>
      <c r="Q24" s="1">
        <f t="shared" si="22"/>
        <v>1</v>
      </c>
      <c r="R24" s="1">
        <f t="shared" si="23"/>
        <v>0</v>
      </c>
      <c r="S24" s="1">
        <f t="shared" si="24"/>
        <v>0</v>
      </c>
      <c r="T24" s="1">
        <f t="shared" si="25"/>
        <v>1</v>
      </c>
      <c r="U24" s="1">
        <f t="shared" si="26"/>
        <v>0</v>
      </c>
      <c r="V24" s="1">
        <f t="shared" si="27"/>
        <v>1798563.4020307849</v>
      </c>
      <c r="W24" s="1">
        <f t="shared" si="28"/>
        <v>384245.0852098568</v>
      </c>
      <c r="X24" s="1">
        <f t="shared" si="29"/>
        <v>1.574754801676111E-3</v>
      </c>
      <c r="Y24" s="1">
        <f t="shared" si="30"/>
        <v>3665312.9066468505</v>
      </c>
      <c r="Z24" s="1">
        <f t="shared" si="31"/>
        <v>783057.44937603304</v>
      </c>
      <c r="AA24" s="1">
        <f t="shared" si="32"/>
        <v>3.2092108028387179E-3</v>
      </c>
      <c r="AB24" s="1">
        <f t="shared" si="33"/>
        <v>3036237.7042688462</v>
      </c>
      <c r="AC24" s="1">
        <f t="shared" si="34"/>
        <v>648661.82313999615</v>
      </c>
      <c r="AD24" s="1">
        <f t="shared" si="35"/>
        <v>2.6584160994428921E-3</v>
      </c>
      <c r="AE24" s="1">
        <f t="shared" si="36"/>
        <v>0</v>
      </c>
      <c r="AF24" s="1">
        <f t="shared" si="74"/>
        <v>0</v>
      </c>
      <c r="AG24" s="1">
        <f t="shared" si="74"/>
        <v>0</v>
      </c>
      <c r="AH24" s="1">
        <f t="shared" si="37"/>
        <v>0</v>
      </c>
      <c r="AI24" s="1">
        <f t="shared" si="75"/>
        <v>0</v>
      </c>
      <c r="AJ24" s="1">
        <f t="shared" si="75"/>
        <v>0</v>
      </c>
      <c r="AK24" s="1">
        <f t="shared" si="38"/>
        <v>0</v>
      </c>
      <c r="AL24" s="1">
        <f t="shared" si="76"/>
        <v>0</v>
      </c>
      <c r="AM24" s="1">
        <f t="shared" si="76"/>
        <v>0</v>
      </c>
      <c r="AN24" s="1">
        <v>0</v>
      </c>
      <c r="AO24" s="1">
        <v>0</v>
      </c>
      <c r="AP24" s="1">
        <f t="shared" si="39"/>
        <v>1</v>
      </c>
      <c r="AQ24" s="1">
        <f t="shared" si="40"/>
        <v>0</v>
      </c>
      <c r="AR24" s="1">
        <f t="shared" si="41"/>
        <v>0</v>
      </c>
      <c r="AS24" s="1">
        <f t="shared" si="0"/>
        <v>0</v>
      </c>
      <c r="AT24" s="1">
        <v>0</v>
      </c>
      <c r="AU24" s="1">
        <v>0</v>
      </c>
      <c r="AV24" s="1">
        <v>0</v>
      </c>
      <c r="AW24" s="1">
        <f t="shared" si="1"/>
        <v>0</v>
      </c>
      <c r="AX24" s="1">
        <v>0</v>
      </c>
      <c r="AY24" s="1">
        <f>0</f>
        <v>0</v>
      </c>
      <c r="AZ24" s="1">
        <f t="shared" si="42"/>
        <v>1</v>
      </c>
      <c r="BA24" s="1">
        <f t="shared" si="43"/>
        <v>0</v>
      </c>
      <c r="BB24" s="1">
        <f t="shared" si="44"/>
        <v>0</v>
      </c>
      <c r="BC24" s="1">
        <f t="shared" si="2"/>
        <v>0</v>
      </c>
      <c r="BD24" s="1">
        <v>0</v>
      </c>
      <c r="BE24" s="1">
        <v>0</v>
      </c>
      <c r="BF24" s="1">
        <v>0</v>
      </c>
      <c r="BG24" s="1">
        <f t="shared" si="3"/>
        <v>0</v>
      </c>
      <c r="BH24" s="1">
        <v>0</v>
      </c>
      <c r="BI24" s="1">
        <v>0</v>
      </c>
      <c r="BJ24" s="1">
        <f t="shared" si="45"/>
        <v>1</v>
      </c>
      <c r="BK24" s="1">
        <f t="shared" si="46"/>
        <v>0</v>
      </c>
      <c r="BL24" s="1">
        <f t="shared" si="47"/>
        <v>0</v>
      </c>
      <c r="BM24" s="1">
        <f t="shared" si="4"/>
        <v>0</v>
      </c>
      <c r="BN24" s="1">
        <v>0</v>
      </c>
      <c r="BO24" s="1">
        <v>0</v>
      </c>
      <c r="BP24" s="1">
        <v>0</v>
      </c>
      <c r="BQ24" s="1">
        <f t="shared" si="5"/>
        <v>0</v>
      </c>
      <c r="BR24" s="1">
        <f t="shared" si="6"/>
        <v>0</v>
      </c>
      <c r="BS24" s="1">
        <f t="shared" si="77"/>
        <v>0</v>
      </c>
      <c r="BT24" s="1">
        <f t="shared" si="77"/>
        <v>0</v>
      </c>
      <c r="BU24" s="1">
        <f t="shared" si="7"/>
        <v>0</v>
      </c>
      <c r="BV24" s="1">
        <f t="shared" si="78"/>
        <v>0</v>
      </c>
      <c r="BW24" s="1">
        <f t="shared" si="78"/>
        <v>0</v>
      </c>
      <c r="BX24" s="1">
        <f t="shared" si="8"/>
        <v>0</v>
      </c>
      <c r="BY24" s="1">
        <f>$BX24*D$69</f>
        <v>0</v>
      </c>
      <c r="BZ24" s="1">
        <f t="shared" ref="BZ24:BZ44" si="79">$BX24*E$65</f>
        <v>0</v>
      </c>
      <c r="CA24" s="1">
        <f t="shared" si="48"/>
        <v>384245.0852098568</v>
      </c>
      <c r="CB24" s="1">
        <f t="shared" si="49"/>
        <v>1.574754801676111E-3</v>
      </c>
      <c r="CC24" s="1">
        <f t="shared" si="50"/>
        <v>783057.44937603304</v>
      </c>
      <c r="CD24" s="1">
        <f t="shared" si="51"/>
        <v>3.2092108028387179E-3</v>
      </c>
      <c r="CE24" s="1">
        <f t="shared" si="52"/>
        <v>648661.82313999615</v>
      </c>
      <c r="CF24" s="1">
        <f t="shared" si="53"/>
        <v>2.6584160994428921E-3</v>
      </c>
      <c r="CG24" s="23">
        <f>'2. Baseline '!$O$41-F$69</f>
        <v>1185700.407867156</v>
      </c>
      <c r="CH24" s="23">
        <f>'2. Baseline '!M$41-G$69</f>
        <v>5.5941106185413651E-3</v>
      </c>
      <c r="CI24" s="1">
        <f t="shared" si="9"/>
        <v>801455.32265729923</v>
      </c>
      <c r="CJ24" s="1">
        <f t="shared" si="10"/>
        <v>4.0193558168652539E-3</v>
      </c>
      <c r="CK24" s="1">
        <f t="shared" si="11"/>
        <v>402642.95849112293</v>
      </c>
      <c r="CL24" s="1">
        <f t="shared" si="12"/>
        <v>2.3848998157026471E-3</v>
      </c>
      <c r="CM24" s="1">
        <f t="shared" si="13"/>
        <v>537038.58472715982</v>
      </c>
      <c r="CN24" s="1">
        <f t="shared" si="14"/>
        <v>2.935694519098473E-3</v>
      </c>
    </row>
    <row r="25" spans="1:92" x14ac:dyDescent="0.2">
      <c r="A25" s="28" t="s">
        <v>213</v>
      </c>
      <c r="B25">
        <v>2027</v>
      </c>
      <c r="C25" s="28" t="s">
        <v>216</v>
      </c>
      <c r="D25" s="1">
        <v>0</v>
      </c>
      <c r="E25" s="1">
        <f t="shared" si="15"/>
        <v>0.54632268041205356</v>
      </c>
      <c r="F25" s="1">
        <f t="shared" si="16"/>
        <v>0.45367731958794644</v>
      </c>
      <c r="G25" s="1">
        <v>0</v>
      </c>
      <c r="H25" s="1">
        <f t="shared" si="17"/>
        <v>7.5445806880604122E-2</v>
      </c>
      <c r="I25" s="1">
        <f t="shared" si="18"/>
        <v>0.92455419311939591</v>
      </c>
      <c r="J25" s="1">
        <f t="shared" si="19"/>
        <v>0</v>
      </c>
      <c r="K25" s="1">
        <f t="shared" si="54"/>
        <v>0.23412642459574934</v>
      </c>
      <c r="L25" s="1">
        <f t="shared" si="55"/>
        <v>0.76587357540425072</v>
      </c>
      <c r="M25" s="1">
        <v>3.0000000000000001E-3</v>
      </c>
      <c r="N25" s="1">
        <f t="shared" si="20"/>
        <v>0.997</v>
      </c>
      <c r="O25" s="1">
        <f t="shared" si="21"/>
        <v>3.0000000000000027E-3</v>
      </c>
      <c r="P25" s="1">
        <v>0.05</v>
      </c>
      <c r="Q25" s="1">
        <f t="shared" si="22"/>
        <v>0.95</v>
      </c>
      <c r="R25" s="1">
        <f t="shared" si="23"/>
        <v>5.0000000000000044E-2</v>
      </c>
      <c r="S25" s="1">
        <f t="shared" si="24"/>
        <v>2.6499999999999999E-2</v>
      </c>
      <c r="T25" s="1">
        <f t="shared" si="25"/>
        <v>0.97350000000000003</v>
      </c>
      <c r="U25" s="1">
        <f t="shared" si="26"/>
        <v>2.6499999999999968E-2</v>
      </c>
      <c r="V25" s="1">
        <f t="shared" si="27"/>
        <v>1798563.4020307849</v>
      </c>
      <c r="W25" s="1">
        <f t="shared" si="28"/>
        <v>384245.0852098568</v>
      </c>
      <c r="X25" s="1">
        <f t="shared" si="29"/>
        <v>1.574754801676111E-3</v>
      </c>
      <c r="Y25" s="1">
        <f t="shared" si="30"/>
        <v>3665312.9066468505</v>
      </c>
      <c r="Z25" s="1">
        <f t="shared" si="31"/>
        <v>783057.44937603304</v>
      </c>
      <c r="AA25" s="1">
        <f t="shared" si="32"/>
        <v>3.2092108028387179E-3</v>
      </c>
      <c r="AB25" s="1">
        <f t="shared" si="33"/>
        <v>3036237.7042688462</v>
      </c>
      <c r="AC25" s="1">
        <f t="shared" si="34"/>
        <v>648661.82313999615</v>
      </c>
      <c r="AD25" s="1">
        <f t="shared" si="35"/>
        <v>2.6584160994428921E-3</v>
      </c>
      <c r="AE25" s="1">
        <f t="shared" si="36"/>
        <v>5537.6910000000053</v>
      </c>
      <c r="AF25" s="1">
        <f t="shared" si="74"/>
        <v>908.15638416257957</v>
      </c>
      <c r="AG25" s="1">
        <f t="shared" si="74"/>
        <v>5.1630377568725504E-6</v>
      </c>
      <c r="AH25" s="1">
        <f t="shared" si="37"/>
        <v>92294.850000000079</v>
      </c>
      <c r="AI25" s="1">
        <f t="shared" si="75"/>
        <v>15135.93973604299</v>
      </c>
      <c r="AJ25" s="1">
        <f t="shared" si="75"/>
        <v>8.6050629281209163E-5</v>
      </c>
      <c r="AK25" s="1">
        <f t="shared" si="38"/>
        <v>48916.270499999941</v>
      </c>
      <c r="AL25" s="1">
        <f t="shared" si="76"/>
        <v>8022.0480601027684</v>
      </c>
      <c r="AM25" s="1">
        <f t="shared" si="76"/>
        <v>4.5606833519040759E-5</v>
      </c>
      <c r="AN25" s="1">
        <v>0</v>
      </c>
      <c r="AO25" s="1">
        <v>0</v>
      </c>
      <c r="AP25" s="1">
        <f t="shared" si="39"/>
        <v>1</v>
      </c>
      <c r="AQ25" s="1">
        <f t="shared" si="40"/>
        <v>0</v>
      </c>
      <c r="AR25" s="1">
        <f t="shared" si="41"/>
        <v>0</v>
      </c>
      <c r="AS25" s="1">
        <f t="shared" si="0"/>
        <v>0</v>
      </c>
      <c r="AT25" s="1">
        <v>0</v>
      </c>
      <c r="AU25" s="1">
        <v>0</v>
      </c>
      <c r="AV25" s="1">
        <v>0</v>
      </c>
      <c r="AW25" s="1">
        <f t="shared" si="1"/>
        <v>0</v>
      </c>
      <c r="AX25" s="1">
        <v>0</v>
      </c>
      <c r="AY25" s="1">
        <f>0</f>
        <v>0</v>
      </c>
      <c r="AZ25" s="1">
        <f t="shared" si="42"/>
        <v>1</v>
      </c>
      <c r="BA25" s="1">
        <f t="shared" si="43"/>
        <v>0</v>
      </c>
      <c r="BB25" s="1">
        <f t="shared" si="44"/>
        <v>0</v>
      </c>
      <c r="BC25" s="1">
        <f t="shared" si="2"/>
        <v>0</v>
      </c>
      <c r="BD25" s="1">
        <v>0</v>
      </c>
      <c r="BE25" s="1">
        <v>0</v>
      </c>
      <c r="BF25" s="1">
        <v>0</v>
      </c>
      <c r="BG25" s="1">
        <f t="shared" si="3"/>
        <v>0</v>
      </c>
      <c r="BH25" s="1">
        <v>0</v>
      </c>
      <c r="BI25" s="1">
        <v>0</v>
      </c>
      <c r="BJ25" s="1">
        <f t="shared" si="45"/>
        <v>1</v>
      </c>
      <c r="BK25" s="1">
        <f t="shared" si="46"/>
        <v>0</v>
      </c>
      <c r="BL25" s="1">
        <f t="shared" si="47"/>
        <v>0</v>
      </c>
      <c r="BM25" s="1">
        <f t="shared" si="4"/>
        <v>0</v>
      </c>
      <c r="BN25" s="1">
        <v>0</v>
      </c>
      <c r="BO25" s="1">
        <v>0</v>
      </c>
      <c r="BP25" s="1">
        <v>0</v>
      </c>
      <c r="BQ25" s="1">
        <f t="shared" si="5"/>
        <v>0</v>
      </c>
      <c r="BR25" s="1">
        <f t="shared" si="6"/>
        <v>0</v>
      </c>
      <c r="BS25" s="1">
        <f t="shared" si="77"/>
        <v>0</v>
      </c>
      <c r="BT25" s="1">
        <f t="shared" si="77"/>
        <v>0</v>
      </c>
      <c r="BU25" s="1">
        <f t="shared" si="7"/>
        <v>0</v>
      </c>
      <c r="BV25" s="1">
        <f t="shared" si="78"/>
        <v>0</v>
      </c>
      <c r="BW25" s="1">
        <f t="shared" si="78"/>
        <v>0</v>
      </c>
      <c r="BX25" s="1">
        <f t="shared" si="8"/>
        <v>0</v>
      </c>
      <c r="BY25" s="1">
        <f>$BX25*D$69</f>
        <v>0</v>
      </c>
      <c r="BZ25" s="1">
        <f t="shared" si="79"/>
        <v>0</v>
      </c>
      <c r="CA25" s="1">
        <f t="shared" si="48"/>
        <v>385153.2415940194</v>
      </c>
      <c r="CB25" s="1">
        <f t="shared" si="49"/>
        <v>1.5799178394329835E-3</v>
      </c>
      <c r="CC25" s="1">
        <f t="shared" si="50"/>
        <v>798193.38911207602</v>
      </c>
      <c r="CD25" s="1">
        <f t="shared" si="51"/>
        <v>3.2952614321199269E-3</v>
      </c>
      <c r="CE25" s="1">
        <f t="shared" si="52"/>
        <v>656683.87120009889</v>
      </c>
      <c r="CF25" s="1">
        <f t="shared" si="53"/>
        <v>2.7040229329619329E-3</v>
      </c>
      <c r="CG25" s="23">
        <f>'2. Baseline '!$O$41-F$69</f>
        <v>1185700.407867156</v>
      </c>
      <c r="CH25" s="23">
        <f>'2. Baseline '!M$41-G$69</f>
        <v>5.5941106185413651E-3</v>
      </c>
      <c r="CI25" s="1">
        <f t="shared" si="9"/>
        <v>800547.16627313662</v>
      </c>
      <c r="CJ25" s="1">
        <f t="shared" si="10"/>
        <v>4.0141927791083817E-3</v>
      </c>
      <c r="CK25" s="1">
        <f t="shared" si="11"/>
        <v>387507.01875507995</v>
      </c>
      <c r="CL25" s="1">
        <f t="shared" si="12"/>
        <v>2.2988491864214381E-3</v>
      </c>
      <c r="CM25" s="1">
        <f t="shared" si="13"/>
        <v>529016.53666705708</v>
      </c>
      <c r="CN25" s="1">
        <f t="shared" si="14"/>
        <v>2.8900876855794322E-3</v>
      </c>
    </row>
    <row r="26" spans="1:92" s="89" customFormat="1" x14ac:dyDescent="0.2">
      <c r="A26" s="131" t="s">
        <v>213</v>
      </c>
      <c r="B26" s="132">
        <v>2027</v>
      </c>
      <c r="C26" s="133" t="s">
        <v>217</v>
      </c>
      <c r="D26" s="89">
        <v>0</v>
      </c>
      <c r="E26" s="89">
        <f t="shared" si="15"/>
        <v>0.54632268041205356</v>
      </c>
      <c r="F26" s="89">
        <f t="shared" si="16"/>
        <v>0.45367731958794644</v>
      </c>
      <c r="G26" s="89">
        <v>0</v>
      </c>
      <c r="H26" s="89">
        <f t="shared" si="17"/>
        <v>7.5445806880604122E-2</v>
      </c>
      <c r="I26" s="89">
        <f t="shared" si="18"/>
        <v>0.92455419311939591</v>
      </c>
      <c r="J26" s="89">
        <f t="shared" si="19"/>
        <v>0</v>
      </c>
      <c r="K26" s="89">
        <f t="shared" si="54"/>
        <v>0.23412642459574934</v>
      </c>
      <c r="L26" s="89">
        <f t="shared" si="55"/>
        <v>0.76587357540425072</v>
      </c>
      <c r="M26" s="89">
        <v>2.86E-2</v>
      </c>
      <c r="N26" s="89">
        <f t="shared" si="20"/>
        <v>0.96848580000000006</v>
      </c>
      <c r="O26" s="89">
        <f t="shared" si="21"/>
        <v>3.1514199999999937E-2</v>
      </c>
      <c r="P26" s="89">
        <v>2.86E-2</v>
      </c>
      <c r="Q26" s="89">
        <f t="shared" si="22"/>
        <v>0.92283000000000004</v>
      </c>
      <c r="R26" s="89">
        <f t="shared" si="23"/>
        <v>7.7169999999999961E-2</v>
      </c>
      <c r="S26" s="89">
        <f t="shared" si="24"/>
        <v>2.86E-2</v>
      </c>
      <c r="T26" s="89">
        <f t="shared" si="25"/>
        <v>0.94565790000000005</v>
      </c>
      <c r="U26" s="89">
        <f t="shared" si="26"/>
        <v>5.4342099999999949E-2</v>
      </c>
      <c r="V26" s="89">
        <f t="shared" si="27"/>
        <v>1798563.4020307849</v>
      </c>
      <c r="W26" s="89">
        <f t="shared" si="28"/>
        <v>384245.0852098568</v>
      </c>
      <c r="X26" s="89">
        <f t="shared" si="29"/>
        <v>1.574754801676111E-3</v>
      </c>
      <c r="Y26" s="89">
        <f t="shared" si="30"/>
        <v>3665312.9066468505</v>
      </c>
      <c r="Z26" s="89">
        <f t="shared" si="31"/>
        <v>783057.44937603304</v>
      </c>
      <c r="AA26" s="89">
        <f t="shared" si="32"/>
        <v>3.2092108028387179E-3</v>
      </c>
      <c r="AB26" s="89">
        <f t="shared" si="33"/>
        <v>3036237.7042688462</v>
      </c>
      <c r="AC26" s="89">
        <f t="shared" si="34"/>
        <v>648661.82313999615</v>
      </c>
      <c r="AD26" s="89">
        <f t="shared" si="35"/>
        <v>2.6584160994428921E-3</v>
      </c>
      <c r="AE26" s="89">
        <f t="shared" si="36"/>
        <v>58171.967237399884</v>
      </c>
      <c r="AF26" s="89">
        <f t="shared" si="74"/>
        <v>9539.9406405920927</v>
      </c>
      <c r="AG26" s="89">
        <f t="shared" si="74"/>
        <v>5.423633482587748E-5</v>
      </c>
      <c r="AH26" s="89">
        <f t="shared" si="37"/>
        <v>142447.87148999993</v>
      </c>
      <c r="AI26" s="89">
        <f t="shared" si="75"/>
        <v>23360.809388608723</v>
      </c>
      <c r="AJ26" s="89">
        <f t="shared" si="75"/>
        <v>1.3281054123261805E-4</v>
      </c>
      <c r="AK26" s="89">
        <f t="shared" si="38"/>
        <v>100309.91936369991</v>
      </c>
      <c r="AL26" s="89">
        <f t="shared" si="76"/>
        <v>16450.375014600409</v>
      </c>
      <c r="AM26" s="89">
        <f t="shared" si="76"/>
        <v>9.3523438029247767E-5</v>
      </c>
      <c r="AN26" s="89">
        <v>0</v>
      </c>
      <c r="AO26" s="89">
        <v>0</v>
      </c>
      <c r="AP26" s="89">
        <f t="shared" si="39"/>
        <v>1</v>
      </c>
      <c r="AQ26" s="89">
        <f t="shared" si="40"/>
        <v>0</v>
      </c>
      <c r="AR26" s="89">
        <f t="shared" si="41"/>
        <v>0</v>
      </c>
      <c r="AS26" s="89">
        <f t="shared" si="0"/>
        <v>0</v>
      </c>
      <c r="AT26" s="89">
        <v>0</v>
      </c>
      <c r="AU26" s="89">
        <v>0</v>
      </c>
      <c r="AV26" s="89">
        <v>0</v>
      </c>
      <c r="AW26" s="89">
        <f t="shared" si="1"/>
        <v>0</v>
      </c>
      <c r="AX26" s="89">
        <v>0</v>
      </c>
      <c r="AY26" s="89">
        <f>0</f>
        <v>0</v>
      </c>
      <c r="AZ26" s="89">
        <f t="shared" si="42"/>
        <v>1</v>
      </c>
      <c r="BA26" s="89">
        <f t="shared" si="43"/>
        <v>0</v>
      </c>
      <c r="BB26" s="89">
        <f t="shared" si="44"/>
        <v>0</v>
      </c>
      <c r="BC26" s="89">
        <f t="shared" si="2"/>
        <v>0</v>
      </c>
      <c r="BD26" s="89">
        <v>0</v>
      </c>
      <c r="BE26" s="89">
        <v>0</v>
      </c>
      <c r="BF26" s="89">
        <v>0</v>
      </c>
      <c r="BG26" s="89">
        <f t="shared" si="3"/>
        <v>0</v>
      </c>
      <c r="BH26" s="89">
        <v>0</v>
      </c>
      <c r="BI26" s="89">
        <v>0</v>
      </c>
      <c r="BJ26" s="89">
        <f t="shared" si="45"/>
        <v>1</v>
      </c>
      <c r="BK26" s="89">
        <f t="shared" si="46"/>
        <v>0</v>
      </c>
      <c r="BL26" s="89">
        <f t="shared" si="47"/>
        <v>0</v>
      </c>
      <c r="BM26" s="89">
        <f t="shared" si="4"/>
        <v>0</v>
      </c>
      <c r="BN26" s="89">
        <v>0</v>
      </c>
      <c r="BO26" s="89">
        <v>0</v>
      </c>
      <c r="BP26" s="89">
        <v>0</v>
      </c>
      <c r="BQ26" s="89">
        <f t="shared" si="5"/>
        <v>0</v>
      </c>
      <c r="BR26" s="89">
        <f t="shared" si="6"/>
        <v>0</v>
      </c>
      <c r="BS26" s="89">
        <f t="shared" si="77"/>
        <v>0</v>
      </c>
      <c r="BT26" s="89">
        <f t="shared" si="77"/>
        <v>0</v>
      </c>
      <c r="BU26" s="89">
        <f t="shared" si="7"/>
        <v>0</v>
      </c>
      <c r="BV26" s="89">
        <f t="shared" si="78"/>
        <v>0</v>
      </c>
      <c r="BW26" s="89">
        <f t="shared" si="78"/>
        <v>0</v>
      </c>
      <c r="BX26" s="89">
        <f t="shared" si="8"/>
        <v>0</v>
      </c>
      <c r="BY26" s="89">
        <f>$BX26*D$69</f>
        <v>0</v>
      </c>
      <c r="BZ26" s="89">
        <f t="shared" si="79"/>
        <v>0</v>
      </c>
      <c r="CA26" s="89">
        <f t="shared" si="48"/>
        <v>393785.02585044887</v>
      </c>
      <c r="CB26" s="89">
        <f t="shared" si="49"/>
        <v>1.6289911365019885E-3</v>
      </c>
      <c r="CC26" s="89">
        <f t="shared" si="50"/>
        <v>806418.25876464171</v>
      </c>
      <c r="CD26" s="89">
        <f t="shared" si="51"/>
        <v>3.3420213440713358E-3</v>
      </c>
      <c r="CE26" s="89">
        <f t="shared" si="52"/>
        <v>665112.19815459661</v>
      </c>
      <c r="CF26" s="89">
        <f t="shared" si="53"/>
        <v>2.7519395374721398E-3</v>
      </c>
      <c r="CG26" s="23">
        <f>'2. Baseline '!$O$41-F$69</f>
        <v>1185700.407867156</v>
      </c>
      <c r="CH26" s="23">
        <f>'2. Baseline '!M$41-G$69</f>
        <v>5.5941106185413651E-3</v>
      </c>
      <c r="CI26" s="89">
        <f t="shared" si="9"/>
        <v>791915.3820167071</v>
      </c>
      <c r="CJ26" s="89">
        <f t="shared" si="10"/>
        <v>3.9651194820393768E-3</v>
      </c>
      <c r="CK26" s="89">
        <f t="shared" si="11"/>
        <v>379282.14910251426</v>
      </c>
      <c r="CL26" s="89">
        <f t="shared" si="12"/>
        <v>2.2520892744700293E-3</v>
      </c>
      <c r="CM26" s="89">
        <f t="shared" si="13"/>
        <v>520588.20971255936</v>
      </c>
      <c r="CN26" s="89">
        <f t="shared" si="14"/>
        <v>2.8421710810692252E-3</v>
      </c>
    </row>
    <row r="27" spans="1:92" x14ac:dyDescent="0.2">
      <c r="A27" s="28" t="s">
        <v>213</v>
      </c>
      <c r="B27">
        <v>2028</v>
      </c>
      <c r="C27" s="18" t="s">
        <v>218</v>
      </c>
      <c r="D27" s="1">
        <v>0</v>
      </c>
      <c r="E27" s="1">
        <f t="shared" si="15"/>
        <v>0.54632268041205356</v>
      </c>
      <c r="F27" s="1">
        <f t="shared" si="16"/>
        <v>0.45367731958794644</v>
      </c>
      <c r="G27" s="1">
        <v>0</v>
      </c>
      <c r="H27" s="1">
        <f t="shared" si="17"/>
        <v>7.5445806880604122E-2</v>
      </c>
      <c r="I27" s="1">
        <f t="shared" si="18"/>
        <v>0.92455419311939591</v>
      </c>
      <c r="J27" s="1">
        <f t="shared" si="19"/>
        <v>0</v>
      </c>
      <c r="K27" s="1">
        <f t="shared" si="54"/>
        <v>0.23412642459574934</v>
      </c>
      <c r="L27" s="1">
        <f t="shared" si="55"/>
        <v>0.76587357540425072</v>
      </c>
      <c r="M27" s="1">
        <v>2.7200000000000002E-3</v>
      </c>
      <c r="N27" s="1">
        <f t="shared" si="20"/>
        <v>0.96585151862399998</v>
      </c>
      <c r="O27" s="1">
        <f t="shared" si="21"/>
        <v>3.4148481376000017E-2</v>
      </c>
      <c r="P27" s="1">
        <v>2.7200000000000002E-3</v>
      </c>
      <c r="Q27" s="1">
        <f t="shared" si="22"/>
        <v>0.92031990239999995</v>
      </c>
      <c r="R27" s="1">
        <f t="shared" si="23"/>
        <v>7.9680097600000055E-2</v>
      </c>
      <c r="S27" s="1">
        <f t="shared" si="24"/>
        <v>2.7200000000000002E-3</v>
      </c>
      <c r="T27" s="1">
        <f t="shared" si="25"/>
        <v>0.94308571051199996</v>
      </c>
      <c r="U27" s="1">
        <f t="shared" si="26"/>
        <v>5.6914289488000036E-2</v>
      </c>
      <c r="V27" s="1">
        <f t="shared" si="27"/>
        <v>1798563.4020307849</v>
      </c>
      <c r="W27" s="1">
        <f t="shared" si="28"/>
        <v>384245.0852098568</v>
      </c>
      <c r="X27" s="1">
        <f t="shared" si="29"/>
        <v>1.574754801676111E-3</v>
      </c>
      <c r="Y27" s="1">
        <f t="shared" si="30"/>
        <v>3665312.9066468505</v>
      </c>
      <c r="Z27" s="1">
        <f t="shared" si="31"/>
        <v>783057.44937603304</v>
      </c>
      <c r="AA27" s="1">
        <f t="shared" si="32"/>
        <v>3.2092108028387179E-3</v>
      </c>
      <c r="AB27" s="1">
        <f t="shared" si="33"/>
        <v>3036237.7042688462</v>
      </c>
      <c r="AC27" s="1">
        <f t="shared" si="34"/>
        <v>648661.82313999615</v>
      </c>
      <c r="AD27" s="1">
        <f t="shared" si="35"/>
        <v>2.6584160994428921E-3</v>
      </c>
      <c r="AE27" s="1">
        <f t="shared" si="36"/>
        <v>63034.5793265143</v>
      </c>
      <c r="AF27" s="1">
        <f t="shared" ref="AF27:AG31" si="80">$AE27*D$70</f>
        <v>9330.5420455157782</v>
      </c>
      <c r="AG27" s="1">
        <f t="shared" si="80"/>
        <v>5.6959605011413399E-5</v>
      </c>
      <c r="AH27" s="1">
        <f t="shared" si="37"/>
        <v>147081.2531195473</v>
      </c>
      <c r="AI27" s="1">
        <f t="shared" ref="AI27:AJ31" si="81">$AH27*D$70</f>
        <v>21771.348853308406</v>
      </c>
      <c r="AJ27" s="1">
        <f t="shared" si="81"/>
        <v>1.3290625830748127E-4</v>
      </c>
      <c r="AK27" s="1">
        <f t="shared" si="38"/>
        <v>105057.9162230308</v>
      </c>
      <c r="AL27" s="1">
        <f t="shared" ref="AL27:AM31" si="82">$AK27*D$70</f>
        <v>15550.945449412091</v>
      </c>
      <c r="AM27" s="1">
        <f t="shared" si="82"/>
        <v>9.4932931659447335E-5</v>
      </c>
      <c r="AN27" s="1">
        <v>0</v>
      </c>
      <c r="AO27" s="1">
        <v>0</v>
      </c>
      <c r="AP27" s="1">
        <f t="shared" si="39"/>
        <v>1</v>
      </c>
      <c r="AQ27" s="1">
        <f t="shared" si="40"/>
        <v>0</v>
      </c>
      <c r="AR27" s="1">
        <f t="shared" si="41"/>
        <v>0</v>
      </c>
      <c r="AS27" s="1">
        <f t="shared" si="0"/>
        <v>0</v>
      </c>
      <c r="AT27" s="1">
        <v>0</v>
      </c>
      <c r="AU27" s="1">
        <v>0</v>
      </c>
      <c r="AV27" s="1">
        <v>0</v>
      </c>
      <c r="AW27" s="1">
        <f t="shared" si="1"/>
        <v>0</v>
      </c>
      <c r="AX27" s="1">
        <v>0</v>
      </c>
      <c r="AY27" s="1">
        <f>0</f>
        <v>0</v>
      </c>
      <c r="AZ27" s="1">
        <f t="shared" si="42"/>
        <v>1</v>
      </c>
      <c r="BA27" s="1">
        <f t="shared" si="43"/>
        <v>0</v>
      </c>
      <c r="BB27" s="1">
        <f t="shared" si="44"/>
        <v>0</v>
      </c>
      <c r="BC27" s="1">
        <f t="shared" si="2"/>
        <v>0</v>
      </c>
      <c r="BD27" s="1">
        <v>0</v>
      </c>
      <c r="BE27" s="1">
        <v>0</v>
      </c>
      <c r="BF27" s="1">
        <v>0</v>
      </c>
      <c r="BG27" s="1">
        <f t="shared" si="3"/>
        <v>0</v>
      </c>
      <c r="BH27" s="1">
        <v>0</v>
      </c>
      <c r="BI27" s="1">
        <v>0</v>
      </c>
      <c r="BJ27" s="1">
        <f t="shared" si="45"/>
        <v>1</v>
      </c>
      <c r="BK27" s="1">
        <f t="shared" si="46"/>
        <v>0</v>
      </c>
      <c r="BL27" s="1">
        <f t="shared" si="47"/>
        <v>0</v>
      </c>
      <c r="BM27" s="1">
        <f t="shared" si="4"/>
        <v>0</v>
      </c>
      <c r="BN27" s="1">
        <v>0</v>
      </c>
      <c r="BO27" s="1">
        <v>0</v>
      </c>
      <c r="BP27" s="1">
        <v>0</v>
      </c>
      <c r="BQ27" s="1">
        <f t="shared" si="5"/>
        <v>0</v>
      </c>
      <c r="BR27" s="1">
        <f t="shared" si="6"/>
        <v>0</v>
      </c>
      <c r="BS27" s="1">
        <f t="shared" ref="BS27:BT31" si="83">$BR27*D$70</f>
        <v>0</v>
      </c>
      <c r="BT27" s="1">
        <f t="shared" si="83"/>
        <v>0</v>
      </c>
      <c r="BU27" s="1">
        <f t="shared" si="7"/>
        <v>0</v>
      </c>
      <c r="BV27" s="1">
        <f t="shared" ref="BV27:BW31" si="84">$BU27*D$70</f>
        <v>0</v>
      </c>
      <c r="BW27" s="1">
        <f t="shared" si="84"/>
        <v>0</v>
      </c>
      <c r="BX27" s="1">
        <f t="shared" si="8"/>
        <v>0</v>
      </c>
      <c r="BY27" s="1">
        <f>$BX27*D$70</f>
        <v>0</v>
      </c>
      <c r="BZ27" s="1">
        <f t="shared" si="79"/>
        <v>0</v>
      </c>
      <c r="CA27" s="1">
        <f t="shared" si="48"/>
        <v>393575.62725537259</v>
      </c>
      <c r="CB27" s="1">
        <f t="shared" si="49"/>
        <v>1.6317144066875244E-3</v>
      </c>
      <c r="CC27" s="1">
        <f t="shared" si="50"/>
        <v>804828.7982293414</v>
      </c>
      <c r="CD27" s="1">
        <f t="shared" si="51"/>
        <v>3.3421170611461991E-3</v>
      </c>
      <c r="CE27" s="1">
        <f t="shared" si="52"/>
        <v>664212.76858940825</v>
      </c>
      <c r="CF27" s="1">
        <f t="shared" si="53"/>
        <v>2.7533490311023394E-3</v>
      </c>
      <c r="CG27" s="23">
        <f>'2. Baseline '!$O$41-F$70</f>
        <v>1156216.0783273277</v>
      </c>
      <c r="CH27" s="23">
        <f>'2. Baseline '!M$41-G$70</f>
        <v>5.54109621954944E-3</v>
      </c>
      <c r="CI27" s="1">
        <f t="shared" si="9"/>
        <v>762640.45107195515</v>
      </c>
      <c r="CJ27" s="1">
        <f t="shared" si="10"/>
        <v>3.9093818128619158E-3</v>
      </c>
      <c r="CK27" s="1">
        <f t="shared" si="11"/>
        <v>351387.28009798634</v>
      </c>
      <c r="CL27" s="1">
        <f t="shared" si="12"/>
        <v>2.1989791584032408E-3</v>
      </c>
      <c r="CM27" s="1">
        <f t="shared" si="13"/>
        <v>492003.30973791948</v>
      </c>
      <c r="CN27" s="1">
        <f t="shared" si="14"/>
        <v>2.7877471884471005E-3</v>
      </c>
    </row>
    <row r="28" spans="1:92" x14ac:dyDescent="0.2">
      <c r="A28" s="28" t="s">
        <v>213</v>
      </c>
      <c r="B28">
        <v>2028</v>
      </c>
      <c r="C28" s="18" t="s">
        <v>219</v>
      </c>
      <c r="D28" s="1">
        <v>0</v>
      </c>
      <c r="E28" s="1">
        <f t="shared" si="15"/>
        <v>0.54632268041205356</v>
      </c>
      <c r="F28" s="1">
        <f t="shared" si="16"/>
        <v>0.45367731958794644</v>
      </c>
      <c r="G28" s="1">
        <v>0</v>
      </c>
      <c r="H28" s="1">
        <f t="shared" si="17"/>
        <v>7.5445806880604122E-2</v>
      </c>
      <c r="I28" s="1">
        <f t="shared" si="18"/>
        <v>0.92455419311939591</v>
      </c>
      <c r="J28" s="1">
        <f t="shared" si="19"/>
        <v>0</v>
      </c>
      <c r="K28" s="1">
        <f t="shared" si="54"/>
        <v>0.23412642459574934</v>
      </c>
      <c r="L28" s="1">
        <f t="shared" si="55"/>
        <v>0.76587357540425072</v>
      </c>
      <c r="M28" s="1">
        <v>2.7200000000000002E-3</v>
      </c>
      <c r="N28" s="1">
        <f t="shared" si="20"/>
        <v>0.96322440249334262</v>
      </c>
      <c r="O28" s="1">
        <f t="shared" si="21"/>
        <v>3.6775597506657376E-2</v>
      </c>
      <c r="P28" s="1">
        <v>2.7200000000000002E-3</v>
      </c>
      <c r="Q28" s="1">
        <f t="shared" si="22"/>
        <v>0.91781663226547194</v>
      </c>
      <c r="R28" s="1">
        <f t="shared" si="23"/>
        <v>8.2183367734528057E-2</v>
      </c>
      <c r="S28" s="1">
        <f t="shared" si="24"/>
        <v>2.7200000000000002E-3</v>
      </c>
      <c r="T28" s="1">
        <f t="shared" si="25"/>
        <v>0.94052051737940723</v>
      </c>
      <c r="U28" s="1">
        <f t="shared" si="26"/>
        <v>5.9479482620592772E-2</v>
      </c>
      <c r="V28" s="1">
        <f t="shared" si="27"/>
        <v>1798563.4020307849</v>
      </c>
      <c r="W28" s="1">
        <f t="shared" si="28"/>
        <v>384245.0852098568</v>
      </c>
      <c r="X28" s="1">
        <f t="shared" si="29"/>
        <v>1.574754801676111E-3</v>
      </c>
      <c r="Y28" s="1">
        <f t="shared" si="30"/>
        <v>3665312.9066468505</v>
      </c>
      <c r="Z28" s="1">
        <f t="shared" si="31"/>
        <v>783057.44937603304</v>
      </c>
      <c r="AA28" s="1">
        <f t="shared" si="32"/>
        <v>3.2092108028387179E-3</v>
      </c>
      <c r="AB28" s="1">
        <f t="shared" si="33"/>
        <v>3036237.7042688462</v>
      </c>
      <c r="AC28" s="1">
        <f t="shared" si="34"/>
        <v>648661.82313999615</v>
      </c>
      <c r="AD28" s="1">
        <f t="shared" si="35"/>
        <v>2.6584160994428921E-3</v>
      </c>
      <c r="AE28" s="1">
        <f t="shared" si="36"/>
        <v>67883.965110746329</v>
      </c>
      <c r="AF28" s="1">
        <f t="shared" si="80"/>
        <v>10048.360716444402</v>
      </c>
      <c r="AG28" s="1">
        <f t="shared" si="80"/>
        <v>6.1341629953422225E-5</v>
      </c>
      <c r="AH28" s="1">
        <f t="shared" si="37"/>
        <v>151702.03195106215</v>
      </c>
      <c r="AI28" s="1">
        <f t="shared" si="81"/>
        <v>22455.328529719813</v>
      </c>
      <c r="AJ28" s="1">
        <f t="shared" si="81"/>
        <v>1.3708170835252469E-4</v>
      </c>
      <c r="AK28" s="1">
        <f t="shared" si="38"/>
        <v>109792.99853090434</v>
      </c>
      <c r="AL28" s="1">
        <f t="shared" si="82"/>
        <v>16251.844623082123</v>
      </c>
      <c r="AM28" s="1">
        <f t="shared" si="82"/>
        <v>9.9211669152973547E-5</v>
      </c>
      <c r="AN28" s="1">
        <v>0</v>
      </c>
      <c r="AO28" s="1">
        <v>0</v>
      </c>
      <c r="AP28" s="1">
        <f t="shared" si="39"/>
        <v>1</v>
      </c>
      <c r="AQ28" s="1">
        <f t="shared" si="40"/>
        <v>0</v>
      </c>
      <c r="AR28" s="1">
        <f t="shared" si="41"/>
        <v>0</v>
      </c>
      <c r="AS28" s="1">
        <f t="shared" si="0"/>
        <v>0</v>
      </c>
      <c r="AT28" s="1">
        <v>0</v>
      </c>
      <c r="AU28" s="1">
        <v>0</v>
      </c>
      <c r="AV28" s="1">
        <v>0</v>
      </c>
      <c r="AW28" s="1">
        <f t="shared" si="1"/>
        <v>0</v>
      </c>
      <c r="AX28" s="1">
        <v>0</v>
      </c>
      <c r="AY28" s="1">
        <f>0</f>
        <v>0</v>
      </c>
      <c r="AZ28" s="1">
        <f t="shared" si="42"/>
        <v>1</v>
      </c>
      <c r="BA28" s="1">
        <f t="shared" si="43"/>
        <v>0</v>
      </c>
      <c r="BB28" s="1">
        <f t="shared" si="44"/>
        <v>0</v>
      </c>
      <c r="BC28" s="1">
        <f t="shared" si="2"/>
        <v>0</v>
      </c>
      <c r="BD28" s="1">
        <v>0</v>
      </c>
      <c r="BE28" s="1">
        <v>0</v>
      </c>
      <c r="BF28" s="1">
        <v>0</v>
      </c>
      <c r="BG28" s="1">
        <f t="shared" si="3"/>
        <v>0</v>
      </c>
      <c r="BH28" s="1">
        <v>0</v>
      </c>
      <c r="BI28" s="1">
        <v>0</v>
      </c>
      <c r="BJ28" s="1">
        <f t="shared" si="45"/>
        <v>1</v>
      </c>
      <c r="BK28" s="1">
        <f t="shared" si="46"/>
        <v>0</v>
      </c>
      <c r="BL28" s="1">
        <f t="shared" si="47"/>
        <v>0</v>
      </c>
      <c r="BM28" s="1">
        <f t="shared" si="4"/>
        <v>0</v>
      </c>
      <c r="BN28" s="1">
        <v>0</v>
      </c>
      <c r="BO28" s="1">
        <v>0</v>
      </c>
      <c r="BP28" s="1">
        <v>0</v>
      </c>
      <c r="BQ28" s="1">
        <f t="shared" si="5"/>
        <v>0</v>
      </c>
      <c r="BR28" s="1">
        <f t="shared" si="6"/>
        <v>0</v>
      </c>
      <c r="BS28" s="1">
        <f t="shared" si="83"/>
        <v>0</v>
      </c>
      <c r="BT28" s="1">
        <f t="shared" si="83"/>
        <v>0</v>
      </c>
      <c r="BU28" s="1">
        <f t="shared" si="7"/>
        <v>0</v>
      </c>
      <c r="BV28" s="1">
        <f t="shared" si="84"/>
        <v>0</v>
      </c>
      <c r="BW28" s="1">
        <f t="shared" si="84"/>
        <v>0</v>
      </c>
      <c r="BX28" s="1">
        <f t="shared" si="8"/>
        <v>0</v>
      </c>
      <c r="BY28" s="1">
        <f>$BX28*D$70</f>
        <v>0</v>
      </c>
      <c r="BZ28" s="1">
        <f t="shared" si="79"/>
        <v>0</v>
      </c>
      <c r="CA28" s="1">
        <f t="shared" si="48"/>
        <v>394293.44592630118</v>
      </c>
      <c r="CB28" s="1">
        <f t="shared" si="49"/>
        <v>1.6360964316295332E-3</v>
      </c>
      <c r="CC28" s="1">
        <f t="shared" si="50"/>
        <v>805512.77790575288</v>
      </c>
      <c r="CD28" s="1">
        <f t="shared" si="51"/>
        <v>3.3462925111912428E-3</v>
      </c>
      <c r="CE28" s="1">
        <f t="shared" si="52"/>
        <v>664913.66776307824</v>
      </c>
      <c r="CF28" s="1">
        <f t="shared" si="53"/>
        <v>2.7576277685958657E-3</v>
      </c>
      <c r="CG28" s="23">
        <f>'2. Baseline '!$O$41-F$70</f>
        <v>1156216.0783273277</v>
      </c>
      <c r="CH28" s="23">
        <f>'2. Baseline '!M$41-G$70</f>
        <v>5.54109621954944E-3</v>
      </c>
      <c r="CI28" s="1">
        <f t="shared" si="9"/>
        <v>761922.63240102655</v>
      </c>
      <c r="CJ28" s="1">
        <f t="shared" si="10"/>
        <v>3.9049997879199065E-3</v>
      </c>
      <c r="CK28" s="1">
        <f t="shared" si="11"/>
        <v>350703.30042157485</v>
      </c>
      <c r="CL28" s="1">
        <f t="shared" si="12"/>
        <v>2.1948037083581971E-3</v>
      </c>
      <c r="CM28" s="1">
        <f t="shared" si="13"/>
        <v>491302.4105642495</v>
      </c>
      <c r="CN28" s="1">
        <f t="shared" si="14"/>
        <v>2.7834684509535743E-3</v>
      </c>
    </row>
    <row r="29" spans="1:92" x14ac:dyDescent="0.2">
      <c r="A29" s="28" t="s">
        <v>213</v>
      </c>
      <c r="B29">
        <v>2028</v>
      </c>
      <c r="C29" s="18" t="s">
        <v>220</v>
      </c>
      <c r="D29" s="1">
        <v>0</v>
      </c>
      <c r="E29" s="1">
        <f t="shared" si="15"/>
        <v>0.54632268041205356</v>
      </c>
      <c r="F29" s="1">
        <f t="shared" si="16"/>
        <v>0.45367731958794644</v>
      </c>
      <c r="G29" s="1">
        <v>0</v>
      </c>
      <c r="H29" s="1">
        <f t="shared" si="17"/>
        <v>7.5445806880604122E-2</v>
      </c>
      <c r="I29" s="1">
        <f t="shared" si="18"/>
        <v>0.92455419311939591</v>
      </c>
      <c r="J29" s="1">
        <f t="shared" si="19"/>
        <v>0</v>
      </c>
      <c r="K29" s="1">
        <f t="shared" si="54"/>
        <v>0.23412642459574934</v>
      </c>
      <c r="L29" s="1">
        <f t="shared" si="55"/>
        <v>0.76587357540425072</v>
      </c>
      <c r="M29" s="1">
        <v>2.1419999999999998E-3</v>
      </c>
      <c r="N29" s="1">
        <f t="shared" si="20"/>
        <v>0.96116117582320193</v>
      </c>
      <c r="O29" s="1">
        <f t="shared" si="21"/>
        <v>3.883882417679807E-2</v>
      </c>
      <c r="P29" s="1">
        <v>2.1419999999999998E-3</v>
      </c>
      <c r="Q29" s="1">
        <f t="shared" si="22"/>
        <v>0.91585066903915935</v>
      </c>
      <c r="R29" s="1">
        <f t="shared" si="23"/>
        <v>8.4149330960840651E-2</v>
      </c>
      <c r="S29" s="1">
        <f t="shared" si="24"/>
        <v>2.1419999999999998E-3</v>
      </c>
      <c r="T29" s="1">
        <f t="shared" si="25"/>
        <v>0.93850592243118058</v>
      </c>
      <c r="U29" s="1">
        <f t="shared" si="26"/>
        <v>6.1494077568819416E-2</v>
      </c>
      <c r="V29" s="1">
        <f t="shared" si="27"/>
        <v>1798563.4020307849</v>
      </c>
      <c r="W29" s="1">
        <f t="shared" si="28"/>
        <v>384245.0852098568</v>
      </c>
      <c r="X29" s="1">
        <f t="shared" si="29"/>
        <v>1.574754801676111E-3</v>
      </c>
      <c r="Y29" s="1">
        <f t="shared" si="30"/>
        <v>3665312.9066468505</v>
      </c>
      <c r="Z29" s="1">
        <f t="shared" si="31"/>
        <v>783057.44937603304</v>
      </c>
      <c r="AA29" s="1">
        <f t="shared" si="32"/>
        <v>3.2092108028387179E-3</v>
      </c>
      <c r="AB29" s="1">
        <f t="shared" si="33"/>
        <v>3036237.7042688462</v>
      </c>
      <c r="AC29" s="1">
        <f t="shared" si="34"/>
        <v>648661.82313999615</v>
      </c>
      <c r="AD29" s="1">
        <f t="shared" si="35"/>
        <v>2.6584160994428921E-3</v>
      </c>
      <c r="AE29" s="1">
        <f t="shared" si="36"/>
        <v>71692.46903147902</v>
      </c>
      <c r="AF29" s="1">
        <f t="shared" si="80"/>
        <v>10612.105352207534</v>
      </c>
      <c r="AG29" s="1">
        <f t="shared" si="80"/>
        <v>6.4783088297828203E-5</v>
      </c>
      <c r="AH29" s="1">
        <f t="shared" si="37"/>
        <v>155330.99757262287</v>
      </c>
      <c r="AI29" s="1">
        <f t="shared" si="81"/>
        <v>22992.497440426909</v>
      </c>
      <c r="AJ29" s="1">
        <f t="shared" si="81"/>
        <v>1.4036093144899976E-4</v>
      </c>
      <c r="AK29" s="1">
        <f t="shared" si="38"/>
        <v>113511.73330205106</v>
      </c>
      <c r="AL29" s="1">
        <f t="shared" si="82"/>
        <v>16802.301396317238</v>
      </c>
      <c r="AM29" s="1">
        <f t="shared" si="82"/>
        <v>1.0257200987341409E-4</v>
      </c>
      <c r="AN29" s="1">
        <v>0</v>
      </c>
      <c r="AO29" s="1">
        <v>0</v>
      </c>
      <c r="AP29" s="1">
        <f t="shared" si="39"/>
        <v>1</v>
      </c>
      <c r="AQ29" s="1">
        <f t="shared" si="40"/>
        <v>0</v>
      </c>
      <c r="AR29" s="1">
        <f t="shared" si="41"/>
        <v>0</v>
      </c>
      <c r="AS29" s="1">
        <f t="shared" si="0"/>
        <v>0</v>
      </c>
      <c r="AT29" s="1">
        <v>0</v>
      </c>
      <c r="AU29" s="1">
        <v>0</v>
      </c>
      <c r="AV29" s="1">
        <v>0</v>
      </c>
      <c r="AW29" s="1">
        <f t="shared" si="1"/>
        <v>0</v>
      </c>
      <c r="AX29" s="1">
        <v>0</v>
      </c>
      <c r="AY29" s="1">
        <f>0</f>
        <v>0</v>
      </c>
      <c r="AZ29" s="1">
        <f t="shared" si="42"/>
        <v>1</v>
      </c>
      <c r="BA29" s="1">
        <f t="shared" si="43"/>
        <v>0</v>
      </c>
      <c r="BB29" s="1">
        <f t="shared" si="44"/>
        <v>0</v>
      </c>
      <c r="BC29" s="1">
        <f t="shared" si="2"/>
        <v>0</v>
      </c>
      <c r="BD29" s="1">
        <v>0</v>
      </c>
      <c r="BE29" s="1">
        <v>0</v>
      </c>
      <c r="BF29" s="1">
        <v>0</v>
      </c>
      <c r="BG29" s="1">
        <f t="shared" si="3"/>
        <v>0</v>
      </c>
      <c r="BH29" s="1">
        <v>0</v>
      </c>
      <c r="BI29" s="1">
        <v>0</v>
      </c>
      <c r="BJ29" s="1">
        <f t="shared" si="45"/>
        <v>1</v>
      </c>
      <c r="BK29" s="1">
        <f t="shared" si="46"/>
        <v>0</v>
      </c>
      <c r="BL29" s="1">
        <f t="shared" si="47"/>
        <v>0</v>
      </c>
      <c r="BM29" s="1">
        <f t="shared" si="4"/>
        <v>0</v>
      </c>
      <c r="BN29" s="1">
        <v>0</v>
      </c>
      <c r="BO29" s="1">
        <v>0</v>
      </c>
      <c r="BP29" s="1">
        <v>0</v>
      </c>
      <c r="BQ29" s="1">
        <f t="shared" si="5"/>
        <v>0</v>
      </c>
      <c r="BR29" s="1">
        <f t="shared" si="6"/>
        <v>0</v>
      </c>
      <c r="BS29" s="1">
        <f t="shared" si="83"/>
        <v>0</v>
      </c>
      <c r="BT29" s="1">
        <f t="shared" si="83"/>
        <v>0</v>
      </c>
      <c r="BU29" s="1">
        <f t="shared" si="7"/>
        <v>0</v>
      </c>
      <c r="BV29" s="1">
        <f t="shared" si="84"/>
        <v>0</v>
      </c>
      <c r="BW29" s="1">
        <f t="shared" si="84"/>
        <v>0</v>
      </c>
      <c r="BX29" s="1">
        <f t="shared" si="8"/>
        <v>0</v>
      </c>
      <c r="BY29" s="1">
        <f>$BX29*D$70</f>
        <v>0</v>
      </c>
      <c r="BZ29" s="1">
        <f t="shared" si="79"/>
        <v>0</v>
      </c>
      <c r="CA29" s="1">
        <f t="shared" si="48"/>
        <v>394857.19056206435</v>
      </c>
      <c r="CB29" s="1">
        <f t="shared" si="49"/>
        <v>1.6395378899739391E-3</v>
      </c>
      <c r="CC29" s="1">
        <f t="shared" si="50"/>
        <v>806049.94681646</v>
      </c>
      <c r="CD29" s="1">
        <f t="shared" si="51"/>
        <v>3.3495717342877178E-3</v>
      </c>
      <c r="CE29" s="1">
        <f t="shared" si="52"/>
        <v>665464.12453631335</v>
      </c>
      <c r="CF29" s="1">
        <f t="shared" si="53"/>
        <v>2.7609881093163063E-3</v>
      </c>
      <c r="CG29" s="23">
        <f>'2. Baseline '!$O$41-F$70</f>
        <v>1156216.0783273277</v>
      </c>
      <c r="CH29" s="23">
        <f>'2. Baseline '!M$41-G$70</f>
        <v>5.54109621954944E-3</v>
      </c>
      <c r="CI29" s="1">
        <f t="shared" si="9"/>
        <v>761358.88776526344</v>
      </c>
      <c r="CJ29" s="1">
        <f t="shared" si="10"/>
        <v>3.9015583295755009E-3</v>
      </c>
      <c r="CK29" s="1">
        <f t="shared" si="11"/>
        <v>350166.13151086774</v>
      </c>
      <c r="CL29" s="1">
        <f t="shared" si="12"/>
        <v>2.1915244852617221E-3</v>
      </c>
      <c r="CM29" s="1">
        <f t="shared" si="13"/>
        <v>490751.95379101438</v>
      </c>
      <c r="CN29" s="1">
        <f t="shared" si="14"/>
        <v>2.7801081102331337E-3</v>
      </c>
    </row>
    <row r="30" spans="1:92" x14ac:dyDescent="0.2">
      <c r="A30" s="28" t="s">
        <v>213</v>
      </c>
      <c r="B30">
        <v>2028</v>
      </c>
      <c r="C30" s="18" t="s">
        <v>221</v>
      </c>
      <c r="D30" s="1">
        <v>0</v>
      </c>
      <c r="E30" s="1">
        <f t="shared" si="15"/>
        <v>0.54632268041205356</v>
      </c>
      <c r="F30" s="1">
        <f t="shared" si="16"/>
        <v>0.45367731958794644</v>
      </c>
      <c r="G30" s="1">
        <v>0</v>
      </c>
      <c r="H30" s="1">
        <f t="shared" si="17"/>
        <v>7.5445806880604122E-2</v>
      </c>
      <c r="I30" s="1">
        <f t="shared" si="18"/>
        <v>0.92455419311939591</v>
      </c>
      <c r="J30" s="1">
        <f t="shared" si="19"/>
        <v>0</v>
      </c>
      <c r="K30" s="1">
        <f t="shared" si="54"/>
        <v>0.23412642459574934</v>
      </c>
      <c r="L30" s="1">
        <f t="shared" si="55"/>
        <v>0.76587357540425072</v>
      </c>
      <c r="M30" s="1">
        <v>0</v>
      </c>
      <c r="N30" s="1">
        <f t="shared" si="20"/>
        <v>0.96116117582320193</v>
      </c>
      <c r="O30" s="1">
        <f t="shared" si="21"/>
        <v>3.883882417679807E-2</v>
      </c>
      <c r="P30" s="1">
        <v>0</v>
      </c>
      <c r="Q30" s="1">
        <f t="shared" si="22"/>
        <v>0.91585066903915935</v>
      </c>
      <c r="R30" s="1">
        <f t="shared" si="23"/>
        <v>8.4149330960840651E-2</v>
      </c>
      <c r="S30" s="1">
        <f t="shared" si="24"/>
        <v>0</v>
      </c>
      <c r="T30" s="1">
        <f t="shared" si="25"/>
        <v>0.93850592243118058</v>
      </c>
      <c r="U30" s="1">
        <f t="shared" si="26"/>
        <v>6.1494077568819416E-2</v>
      </c>
      <c r="V30" s="1">
        <f t="shared" si="27"/>
        <v>1798563.4020307849</v>
      </c>
      <c r="W30" s="1">
        <f t="shared" si="28"/>
        <v>384245.0852098568</v>
      </c>
      <c r="X30" s="1">
        <f t="shared" si="29"/>
        <v>1.574754801676111E-3</v>
      </c>
      <c r="Y30" s="1">
        <f t="shared" si="30"/>
        <v>3665312.9066468505</v>
      </c>
      <c r="Z30" s="1">
        <f t="shared" si="31"/>
        <v>783057.44937603304</v>
      </c>
      <c r="AA30" s="1">
        <f t="shared" si="32"/>
        <v>3.2092108028387179E-3</v>
      </c>
      <c r="AB30" s="1">
        <f t="shared" si="33"/>
        <v>3036237.7042688462</v>
      </c>
      <c r="AC30" s="1">
        <f t="shared" si="34"/>
        <v>648661.82313999615</v>
      </c>
      <c r="AD30" s="1">
        <f t="shared" si="35"/>
        <v>2.6584160994428921E-3</v>
      </c>
      <c r="AE30" s="1">
        <f t="shared" si="36"/>
        <v>71692.46903147902</v>
      </c>
      <c r="AF30" s="1">
        <f t="shared" si="80"/>
        <v>10612.105352207534</v>
      </c>
      <c r="AG30" s="1">
        <f t="shared" si="80"/>
        <v>6.4783088297828203E-5</v>
      </c>
      <c r="AH30" s="1">
        <f t="shared" si="37"/>
        <v>155330.99757262287</v>
      </c>
      <c r="AI30" s="1">
        <f t="shared" si="81"/>
        <v>22992.497440426909</v>
      </c>
      <c r="AJ30" s="1">
        <f t="shared" si="81"/>
        <v>1.4036093144899976E-4</v>
      </c>
      <c r="AK30" s="1">
        <f t="shared" si="38"/>
        <v>113511.73330205106</v>
      </c>
      <c r="AL30" s="1">
        <f t="shared" si="82"/>
        <v>16802.301396317238</v>
      </c>
      <c r="AM30" s="1">
        <f t="shared" si="82"/>
        <v>1.0257200987341409E-4</v>
      </c>
      <c r="AN30" s="1">
        <v>0</v>
      </c>
      <c r="AO30" s="1">
        <v>0</v>
      </c>
      <c r="AP30" s="1">
        <f t="shared" si="39"/>
        <v>1</v>
      </c>
      <c r="AQ30" s="1">
        <f t="shared" si="40"/>
        <v>0</v>
      </c>
      <c r="AR30" s="1">
        <f t="shared" si="41"/>
        <v>0</v>
      </c>
      <c r="AS30" s="1">
        <f t="shared" si="0"/>
        <v>0</v>
      </c>
      <c r="AT30" s="1">
        <v>0</v>
      </c>
      <c r="AU30" s="1">
        <v>0</v>
      </c>
      <c r="AV30" s="1">
        <v>0</v>
      </c>
      <c r="AW30" s="1">
        <f t="shared" si="1"/>
        <v>0</v>
      </c>
      <c r="AX30" s="1">
        <v>0</v>
      </c>
      <c r="AY30" s="1">
        <f>0</f>
        <v>0</v>
      </c>
      <c r="AZ30" s="1">
        <f t="shared" si="42"/>
        <v>1</v>
      </c>
      <c r="BA30" s="1">
        <f t="shared" si="43"/>
        <v>0</v>
      </c>
      <c r="BB30" s="1">
        <f t="shared" si="44"/>
        <v>0</v>
      </c>
      <c r="BC30" s="1">
        <f t="shared" si="2"/>
        <v>0</v>
      </c>
      <c r="BD30" s="1">
        <v>0</v>
      </c>
      <c r="BE30" s="1">
        <v>0</v>
      </c>
      <c r="BF30" s="1">
        <v>0</v>
      </c>
      <c r="BG30" s="1">
        <f t="shared" si="3"/>
        <v>0</v>
      </c>
      <c r="BH30" s="1">
        <v>0</v>
      </c>
      <c r="BI30" s="1">
        <v>0</v>
      </c>
      <c r="BJ30" s="1">
        <f t="shared" si="45"/>
        <v>1</v>
      </c>
      <c r="BK30" s="1">
        <f t="shared" si="46"/>
        <v>0</v>
      </c>
      <c r="BL30" s="1">
        <f t="shared" si="47"/>
        <v>0</v>
      </c>
      <c r="BM30" s="1">
        <f t="shared" si="4"/>
        <v>0</v>
      </c>
      <c r="BN30" s="1">
        <v>0</v>
      </c>
      <c r="BO30" s="1">
        <v>0</v>
      </c>
      <c r="BP30" s="1">
        <v>0</v>
      </c>
      <c r="BQ30" s="1">
        <f t="shared" si="5"/>
        <v>0</v>
      </c>
      <c r="BR30" s="1">
        <f t="shared" si="6"/>
        <v>0</v>
      </c>
      <c r="BS30" s="1">
        <f t="shared" si="83"/>
        <v>0</v>
      </c>
      <c r="BT30" s="1">
        <f t="shared" si="83"/>
        <v>0</v>
      </c>
      <c r="BU30" s="1">
        <f t="shared" si="7"/>
        <v>0</v>
      </c>
      <c r="BV30" s="1">
        <f t="shared" si="84"/>
        <v>0</v>
      </c>
      <c r="BW30" s="1">
        <f t="shared" si="84"/>
        <v>0</v>
      </c>
      <c r="BX30" s="1">
        <f t="shared" si="8"/>
        <v>0</v>
      </c>
      <c r="BY30" s="1">
        <f>$BX30*D$70</f>
        <v>0</v>
      </c>
      <c r="BZ30" s="1">
        <f t="shared" si="79"/>
        <v>0</v>
      </c>
      <c r="CA30" s="1">
        <f t="shared" si="48"/>
        <v>394857.19056206435</v>
      </c>
      <c r="CB30" s="1">
        <f t="shared" si="49"/>
        <v>1.6395378899739391E-3</v>
      </c>
      <c r="CC30" s="1">
        <f t="shared" si="50"/>
        <v>806049.94681646</v>
      </c>
      <c r="CD30" s="1">
        <f t="shared" si="51"/>
        <v>3.3495717342877178E-3</v>
      </c>
      <c r="CE30" s="1">
        <f t="shared" si="52"/>
        <v>665464.12453631335</v>
      </c>
      <c r="CF30" s="1">
        <f t="shared" si="53"/>
        <v>2.7609881093163063E-3</v>
      </c>
      <c r="CG30" s="23">
        <f>'2. Baseline '!$O$41-F$70</f>
        <v>1156216.0783273277</v>
      </c>
      <c r="CH30" s="23">
        <f>'2. Baseline '!M$41-G$70</f>
        <v>5.54109621954944E-3</v>
      </c>
      <c r="CI30" s="1">
        <f t="shared" si="9"/>
        <v>761358.88776526344</v>
      </c>
      <c r="CJ30" s="1">
        <f t="shared" si="10"/>
        <v>3.9015583295755009E-3</v>
      </c>
      <c r="CK30" s="1">
        <f t="shared" si="11"/>
        <v>350166.13151086774</v>
      </c>
      <c r="CL30" s="1">
        <f t="shared" si="12"/>
        <v>2.1915244852617221E-3</v>
      </c>
      <c r="CM30" s="1">
        <f t="shared" si="13"/>
        <v>490751.95379101438</v>
      </c>
      <c r="CN30" s="1">
        <f t="shared" si="14"/>
        <v>2.7801081102331337E-3</v>
      </c>
    </row>
    <row r="31" spans="1:92" x14ac:dyDescent="0.2">
      <c r="A31" s="28" t="s">
        <v>213</v>
      </c>
      <c r="B31">
        <v>2028</v>
      </c>
      <c r="C31" s="28" t="s">
        <v>222</v>
      </c>
      <c r="D31" s="1">
        <v>0</v>
      </c>
      <c r="E31" s="1">
        <f t="shared" si="15"/>
        <v>0.54632268041205356</v>
      </c>
      <c r="F31" s="1">
        <f t="shared" si="16"/>
        <v>0.45367731958794644</v>
      </c>
      <c r="G31" s="1">
        <v>0</v>
      </c>
      <c r="H31" s="1">
        <f t="shared" si="17"/>
        <v>7.5445806880604122E-2</v>
      </c>
      <c r="I31" s="1">
        <f t="shared" si="18"/>
        <v>0.92455419311939591</v>
      </c>
      <c r="J31" s="1">
        <f t="shared" si="19"/>
        <v>0</v>
      </c>
      <c r="K31" s="1">
        <f t="shared" si="54"/>
        <v>0.23412642459574934</v>
      </c>
      <c r="L31" s="1">
        <f t="shared" si="55"/>
        <v>0.76587357540425072</v>
      </c>
      <c r="M31" s="1">
        <v>1.4999999999999999E-2</v>
      </c>
      <c r="N31" s="1">
        <f t="shared" si="20"/>
        <v>0.94674375818585388</v>
      </c>
      <c r="O31" s="1">
        <f t="shared" si="21"/>
        <v>5.3256241814146121E-2</v>
      </c>
      <c r="P31" s="1">
        <v>4.0000000000000008E-2</v>
      </c>
      <c r="Q31" s="1">
        <f t="shared" si="22"/>
        <v>0.879216642277593</v>
      </c>
      <c r="R31" s="1">
        <f t="shared" si="23"/>
        <v>0.120783357722407</v>
      </c>
      <c r="S31" s="1">
        <f t="shared" si="24"/>
        <v>2.7500000000000004E-2</v>
      </c>
      <c r="T31" s="1">
        <f t="shared" si="25"/>
        <v>0.91269700956432309</v>
      </c>
      <c r="U31" s="1">
        <f t="shared" si="26"/>
        <v>8.7302990435676908E-2</v>
      </c>
      <c r="V31" s="1">
        <f t="shared" si="27"/>
        <v>1798563.4020307849</v>
      </c>
      <c r="W31" s="1">
        <f t="shared" si="28"/>
        <v>384245.0852098568</v>
      </c>
      <c r="X31" s="1">
        <f t="shared" si="29"/>
        <v>1.574754801676111E-3</v>
      </c>
      <c r="Y31" s="1">
        <f t="shared" si="30"/>
        <v>3665312.9066468505</v>
      </c>
      <c r="Z31" s="1">
        <f t="shared" si="31"/>
        <v>783057.44937603304</v>
      </c>
      <c r="AA31" s="1">
        <f t="shared" si="32"/>
        <v>3.2092108028387179E-3</v>
      </c>
      <c r="AB31" s="1">
        <f t="shared" si="33"/>
        <v>3036237.7042688462</v>
      </c>
      <c r="AC31" s="1">
        <f t="shared" si="34"/>
        <v>648661.82313999615</v>
      </c>
      <c r="AD31" s="1">
        <f t="shared" si="35"/>
        <v>2.6584160994428921E-3</v>
      </c>
      <c r="AE31" s="1">
        <f t="shared" si="36"/>
        <v>98305.536996006878</v>
      </c>
      <c r="AF31" s="1">
        <f t="shared" si="80"/>
        <v>14551.4407496399</v>
      </c>
      <c r="AG31" s="1">
        <f t="shared" si="80"/>
        <v>8.8831314772844661E-5</v>
      </c>
      <c r="AH31" s="1">
        <f t="shared" si="37"/>
        <v>222953.63766971792</v>
      </c>
      <c r="AI31" s="1">
        <f t="shared" si="81"/>
        <v>33002.176150051084</v>
      </c>
      <c r="AJ31" s="1">
        <f t="shared" si="81"/>
        <v>2.0146642165632999E-4</v>
      </c>
      <c r="AK31" s="1">
        <f t="shared" si="38"/>
        <v>161152.3281362447</v>
      </c>
      <c r="AL31" s="1">
        <f t="shared" si="82"/>
        <v>23854.185900396886</v>
      </c>
      <c r="AM31" s="1">
        <f t="shared" si="82"/>
        <v>1.4562122973428229E-4</v>
      </c>
      <c r="AN31" s="1">
        <v>0</v>
      </c>
      <c r="AO31" s="1">
        <v>0</v>
      </c>
      <c r="AP31" s="1">
        <f t="shared" si="39"/>
        <v>1</v>
      </c>
      <c r="AQ31" s="1">
        <f t="shared" si="40"/>
        <v>0</v>
      </c>
      <c r="AR31" s="1">
        <f t="shared" si="41"/>
        <v>0</v>
      </c>
      <c r="AS31" s="1">
        <f t="shared" si="0"/>
        <v>0</v>
      </c>
      <c r="AT31" s="1">
        <v>0</v>
      </c>
      <c r="AU31" s="1">
        <v>0</v>
      </c>
      <c r="AV31" s="1">
        <v>0</v>
      </c>
      <c r="AW31" s="1">
        <f t="shared" si="1"/>
        <v>0</v>
      </c>
      <c r="AX31" s="1">
        <v>0</v>
      </c>
      <c r="AY31" s="1">
        <f>0</f>
        <v>0</v>
      </c>
      <c r="AZ31" s="1">
        <f t="shared" si="42"/>
        <v>1</v>
      </c>
      <c r="BA31" s="1">
        <f t="shared" si="43"/>
        <v>0</v>
      </c>
      <c r="BB31" s="1">
        <f t="shared" si="44"/>
        <v>0</v>
      </c>
      <c r="BC31" s="1">
        <f t="shared" si="2"/>
        <v>0</v>
      </c>
      <c r="BD31" s="1">
        <v>0</v>
      </c>
      <c r="BE31" s="1">
        <v>0</v>
      </c>
      <c r="BF31" s="1">
        <v>0</v>
      </c>
      <c r="BG31" s="1">
        <f t="shared" si="3"/>
        <v>0</v>
      </c>
      <c r="BH31" s="1">
        <v>0</v>
      </c>
      <c r="BI31" s="1">
        <v>0</v>
      </c>
      <c r="BJ31" s="1">
        <f t="shared" si="45"/>
        <v>1</v>
      </c>
      <c r="BK31" s="1">
        <f t="shared" si="46"/>
        <v>0</v>
      </c>
      <c r="BL31" s="1">
        <f t="shared" si="47"/>
        <v>0</v>
      </c>
      <c r="BM31" s="1">
        <f t="shared" si="4"/>
        <v>0</v>
      </c>
      <c r="BN31" s="1">
        <v>0</v>
      </c>
      <c r="BO31" s="1">
        <v>0</v>
      </c>
      <c r="BP31" s="1">
        <v>0</v>
      </c>
      <c r="BQ31" s="1">
        <f t="shared" si="5"/>
        <v>0</v>
      </c>
      <c r="BR31" s="1">
        <f t="shared" si="6"/>
        <v>0</v>
      </c>
      <c r="BS31" s="1">
        <f t="shared" si="83"/>
        <v>0</v>
      </c>
      <c r="BT31" s="1">
        <f t="shared" si="83"/>
        <v>0</v>
      </c>
      <c r="BU31" s="1">
        <f t="shared" si="7"/>
        <v>0</v>
      </c>
      <c r="BV31" s="1">
        <f t="shared" si="84"/>
        <v>0</v>
      </c>
      <c r="BW31" s="1">
        <f t="shared" si="84"/>
        <v>0</v>
      </c>
      <c r="BX31" s="1">
        <f t="shared" si="8"/>
        <v>0</v>
      </c>
      <c r="BY31" s="1">
        <f>$BX31*D$70</f>
        <v>0</v>
      </c>
      <c r="BZ31" s="1">
        <f t="shared" si="79"/>
        <v>0</v>
      </c>
      <c r="CA31" s="1">
        <f t="shared" si="48"/>
        <v>398796.52595949668</v>
      </c>
      <c r="CB31" s="1">
        <f t="shared" si="49"/>
        <v>1.6635861164489556E-3</v>
      </c>
      <c r="CC31" s="1">
        <f t="shared" si="50"/>
        <v>816059.6255260841</v>
      </c>
      <c r="CD31" s="1">
        <f t="shared" si="51"/>
        <v>3.410677224495048E-3</v>
      </c>
      <c r="CE31" s="1">
        <f t="shared" si="52"/>
        <v>672516.00904039305</v>
      </c>
      <c r="CF31" s="1">
        <f t="shared" si="53"/>
        <v>2.8040373291771743E-3</v>
      </c>
      <c r="CG31" s="23">
        <f>'2. Baseline '!$O$41-F$70</f>
        <v>1156216.0783273277</v>
      </c>
      <c r="CH31" s="23">
        <f>'2. Baseline '!M$41-G$70</f>
        <v>5.54109621954944E-3</v>
      </c>
      <c r="CI31" s="1">
        <f t="shared" si="9"/>
        <v>757419.55236783111</v>
      </c>
      <c r="CJ31" s="1">
        <f t="shared" si="10"/>
        <v>3.8775101031004846E-3</v>
      </c>
      <c r="CK31" s="1">
        <f t="shared" si="11"/>
        <v>340156.45280124363</v>
      </c>
      <c r="CL31" s="1">
        <f t="shared" si="12"/>
        <v>2.130418995054392E-3</v>
      </c>
      <c r="CM31" s="1">
        <f t="shared" si="13"/>
        <v>483700.06928693468</v>
      </c>
      <c r="CN31" s="1">
        <f t="shared" si="14"/>
        <v>2.7370588903722656E-3</v>
      </c>
    </row>
    <row r="32" spans="1:92" s="25" customFormat="1" x14ac:dyDescent="0.2">
      <c r="A32" s="24" t="s">
        <v>213</v>
      </c>
      <c r="B32" s="13">
        <v>2029</v>
      </c>
      <c r="C32" s="134" t="s">
        <v>223</v>
      </c>
      <c r="D32" s="25">
        <v>0</v>
      </c>
      <c r="E32" s="25">
        <f t="shared" si="15"/>
        <v>0.54632268041205356</v>
      </c>
      <c r="F32" s="25">
        <f t="shared" si="16"/>
        <v>0.45367731958794644</v>
      </c>
      <c r="G32" s="25">
        <v>0</v>
      </c>
      <c r="H32" s="25">
        <f t="shared" si="17"/>
        <v>7.5445806880604122E-2</v>
      </c>
      <c r="I32" s="25">
        <f t="shared" si="18"/>
        <v>0.92455419311939591</v>
      </c>
      <c r="J32" s="25">
        <f t="shared" si="19"/>
        <v>0</v>
      </c>
      <c r="K32" s="25">
        <f t="shared" si="54"/>
        <v>0.23412642459574934</v>
      </c>
      <c r="L32" s="25">
        <f t="shared" si="55"/>
        <v>0.76587357540425072</v>
      </c>
      <c r="M32" s="25">
        <v>2.5000000000000005E-3</v>
      </c>
      <c r="N32" s="25">
        <f t="shared" si="20"/>
        <v>0.94437689879038933</v>
      </c>
      <c r="O32" s="25">
        <f t="shared" si="21"/>
        <v>5.562310120961067E-2</v>
      </c>
      <c r="P32" s="25">
        <v>4.5000000000000005E-2</v>
      </c>
      <c r="Q32" s="25">
        <f t="shared" si="22"/>
        <v>0.83965189337510127</v>
      </c>
      <c r="R32" s="25">
        <f t="shared" si="23"/>
        <v>0.16034810662489873</v>
      </c>
      <c r="S32" s="25">
        <f t="shared" si="24"/>
        <v>2.375E-2</v>
      </c>
      <c r="T32" s="25">
        <f t="shared" si="25"/>
        <v>0.89102045558717036</v>
      </c>
      <c r="U32" s="25">
        <f t="shared" si="26"/>
        <v>0.10897954441282964</v>
      </c>
      <c r="V32" s="25">
        <f t="shared" si="27"/>
        <v>1798563.4020307849</v>
      </c>
      <c r="W32" s="25">
        <f t="shared" si="28"/>
        <v>384245.0852098568</v>
      </c>
      <c r="X32" s="25">
        <f t="shared" si="29"/>
        <v>1.574754801676111E-3</v>
      </c>
      <c r="Y32" s="25">
        <f t="shared" si="30"/>
        <v>3665312.9066468505</v>
      </c>
      <c r="Z32" s="25">
        <f t="shared" si="31"/>
        <v>783057.44937603304</v>
      </c>
      <c r="AA32" s="25">
        <f t="shared" si="32"/>
        <v>3.2092108028387179E-3</v>
      </c>
      <c r="AB32" s="25">
        <f t="shared" si="33"/>
        <v>3036237.7042688462</v>
      </c>
      <c r="AC32" s="25">
        <f t="shared" si="34"/>
        <v>648661.82313999615</v>
      </c>
      <c r="AD32" s="25">
        <f t="shared" si="35"/>
        <v>2.6584160994428921E-3</v>
      </c>
      <c r="AE32" s="25">
        <f t="shared" si="36"/>
        <v>102674.5156535167</v>
      </c>
      <c r="AF32" s="25">
        <f t="shared" ref="AF32:AG36" si="85">$AE32*D$71</f>
        <v>13558.138464626985</v>
      </c>
      <c r="AG32" s="25">
        <f t="shared" si="85"/>
        <v>8.9830406671798489E-5</v>
      </c>
      <c r="AH32" s="25">
        <f t="shared" si="37"/>
        <v>295986.08897458069</v>
      </c>
      <c r="AI32" s="25">
        <f t="shared" ref="AI32:AJ36" si="86">$AH32*D$71</f>
        <v>39084.872739629209</v>
      </c>
      <c r="AJ32" s="25">
        <f t="shared" si="86"/>
        <v>2.5895959257803456E-4</v>
      </c>
      <c r="AK32" s="25">
        <f t="shared" si="38"/>
        <v>201165.014093009</v>
      </c>
      <c r="AL32" s="25">
        <f t="shared" ref="AL32:AM36" si="87">$AK32*D$71</f>
        <v>26563.778732743773</v>
      </c>
      <c r="AM32" s="25">
        <f t="shared" si="87"/>
        <v>1.7600019741114924E-4</v>
      </c>
      <c r="AN32" s="25">
        <v>0</v>
      </c>
      <c r="AO32" s="25">
        <v>0</v>
      </c>
      <c r="AP32" s="25">
        <f t="shared" si="39"/>
        <v>1</v>
      </c>
      <c r="AQ32" s="25">
        <f t="shared" si="40"/>
        <v>0</v>
      </c>
      <c r="AR32" s="25">
        <f t="shared" si="41"/>
        <v>0</v>
      </c>
      <c r="AS32" s="25">
        <f t="shared" si="0"/>
        <v>0</v>
      </c>
      <c r="AT32" s="25">
        <v>0</v>
      </c>
      <c r="AU32" s="25">
        <v>0</v>
      </c>
      <c r="AV32" s="25">
        <v>0</v>
      </c>
      <c r="AW32" s="25">
        <f t="shared" si="1"/>
        <v>0</v>
      </c>
      <c r="AX32" s="25">
        <v>0</v>
      </c>
      <c r="AY32" s="25">
        <f>0</f>
        <v>0</v>
      </c>
      <c r="AZ32" s="25">
        <f t="shared" si="42"/>
        <v>1</v>
      </c>
      <c r="BA32" s="25">
        <f t="shared" si="43"/>
        <v>0</v>
      </c>
      <c r="BB32" s="25">
        <f t="shared" si="44"/>
        <v>0</v>
      </c>
      <c r="BC32" s="25">
        <f t="shared" si="2"/>
        <v>0</v>
      </c>
      <c r="BD32" s="25">
        <v>0</v>
      </c>
      <c r="BE32" s="25">
        <v>0</v>
      </c>
      <c r="BF32" s="25">
        <v>0</v>
      </c>
      <c r="BG32" s="25">
        <f t="shared" si="3"/>
        <v>0</v>
      </c>
      <c r="BH32" s="25">
        <v>0</v>
      </c>
      <c r="BI32" s="25">
        <v>0</v>
      </c>
      <c r="BJ32" s="25">
        <f t="shared" si="45"/>
        <v>1</v>
      </c>
      <c r="BK32" s="25">
        <f t="shared" si="46"/>
        <v>0</v>
      </c>
      <c r="BL32" s="25">
        <f t="shared" si="47"/>
        <v>0</v>
      </c>
      <c r="BM32" s="25">
        <f t="shared" si="4"/>
        <v>0</v>
      </c>
      <c r="BN32" s="25">
        <v>0</v>
      </c>
      <c r="BO32" s="25">
        <v>0</v>
      </c>
      <c r="BP32" s="25">
        <v>0</v>
      </c>
      <c r="BQ32" s="25">
        <f t="shared" si="5"/>
        <v>0</v>
      </c>
      <c r="BR32" s="25">
        <f t="shared" si="6"/>
        <v>0</v>
      </c>
      <c r="BS32" s="25">
        <f t="shared" ref="BS32:BT36" si="88">$BR32*D$71</f>
        <v>0</v>
      </c>
      <c r="BT32" s="25">
        <f t="shared" si="88"/>
        <v>0</v>
      </c>
      <c r="BU32" s="25">
        <f t="shared" si="7"/>
        <v>0</v>
      </c>
      <c r="BV32" s="25">
        <f t="shared" ref="BV32:BW36" si="89">$BU32*D$71</f>
        <v>0</v>
      </c>
      <c r="BW32" s="25">
        <f t="shared" si="89"/>
        <v>0</v>
      </c>
      <c r="BX32" s="25">
        <f t="shared" si="8"/>
        <v>0</v>
      </c>
      <c r="BY32" s="25">
        <f>$BX32*D$71</f>
        <v>0</v>
      </c>
      <c r="BZ32" s="25">
        <f t="shared" si="79"/>
        <v>0</v>
      </c>
      <c r="CA32" s="25">
        <f t="shared" si="48"/>
        <v>397803.22367448377</v>
      </c>
      <c r="CB32" s="25">
        <f t="shared" si="49"/>
        <v>1.6645852083479093E-3</v>
      </c>
      <c r="CC32" s="25">
        <f t="shared" si="50"/>
        <v>822142.32211566227</v>
      </c>
      <c r="CD32" s="25">
        <f t="shared" si="51"/>
        <v>3.4681703954167523E-3</v>
      </c>
      <c r="CE32" s="25">
        <f t="shared" si="52"/>
        <v>675225.60187273996</v>
      </c>
      <c r="CF32" s="25">
        <f t="shared" si="53"/>
        <v>2.8344162968540415E-3</v>
      </c>
      <c r="CG32" s="23">
        <f>'2. Baseline '!$O$41-F$71</f>
        <v>1126731.7487874995</v>
      </c>
      <c r="CH32" s="23">
        <f>'2. Baseline '!M$41-G$71</f>
        <v>5.488081820557514E-3</v>
      </c>
      <c r="CI32" s="25">
        <f t="shared" si="9"/>
        <v>728928.52511301567</v>
      </c>
      <c r="CJ32" s="25">
        <f t="shared" si="10"/>
        <v>3.8234966122096046E-3</v>
      </c>
      <c r="CK32" s="25">
        <f t="shared" si="11"/>
        <v>304589.42667183722</v>
      </c>
      <c r="CL32" s="25">
        <f t="shared" si="12"/>
        <v>2.0199114251407617E-3</v>
      </c>
      <c r="CM32" s="25">
        <f t="shared" si="13"/>
        <v>451506.14691475953</v>
      </c>
      <c r="CN32" s="25">
        <f t="shared" si="14"/>
        <v>2.6536655237034724E-3</v>
      </c>
    </row>
    <row r="33" spans="1:92" x14ac:dyDescent="0.2">
      <c r="A33" s="28" t="s">
        <v>213</v>
      </c>
      <c r="B33">
        <v>2029</v>
      </c>
      <c r="C33" s="18" t="s">
        <v>224</v>
      </c>
      <c r="D33" s="1">
        <v>0</v>
      </c>
      <c r="E33" s="1">
        <f t="shared" si="15"/>
        <v>0.54632268041205356</v>
      </c>
      <c r="F33" s="1">
        <f t="shared" si="16"/>
        <v>0.45367731958794644</v>
      </c>
      <c r="G33" s="1">
        <v>0</v>
      </c>
      <c r="H33" s="1">
        <f t="shared" si="17"/>
        <v>7.5445806880604122E-2</v>
      </c>
      <c r="I33" s="1">
        <f t="shared" si="18"/>
        <v>0.92455419311939591</v>
      </c>
      <c r="J33" s="1">
        <f t="shared" si="19"/>
        <v>0</v>
      </c>
      <c r="K33" s="1">
        <f t="shared" si="54"/>
        <v>0.23412642459574934</v>
      </c>
      <c r="L33" s="1">
        <f t="shared" si="55"/>
        <v>0.76587357540425072</v>
      </c>
      <c r="M33" s="1">
        <v>0</v>
      </c>
      <c r="N33" s="1">
        <f t="shared" si="20"/>
        <v>0.94437689879038933</v>
      </c>
      <c r="O33" s="1">
        <f t="shared" si="21"/>
        <v>5.562310120961067E-2</v>
      </c>
      <c r="P33" s="1">
        <v>0</v>
      </c>
      <c r="Q33" s="1">
        <f t="shared" si="22"/>
        <v>0.83965189337510127</v>
      </c>
      <c r="R33" s="1">
        <f t="shared" si="23"/>
        <v>0.16034810662489873</v>
      </c>
      <c r="S33" s="1">
        <f t="shared" si="24"/>
        <v>0</v>
      </c>
      <c r="T33" s="1">
        <f t="shared" si="25"/>
        <v>0.89102045558717036</v>
      </c>
      <c r="U33" s="1">
        <f t="shared" si="26"/>
        <v>0.10897954441282964</v>
      </c>
      <c r="V33" s="1">
        <f t="shared" si="27"/>
        <v>1798563.4020307849</v>
      </c>
      <c r="W33" s="1">
        <f t="shared" si="28"/>
        <v>384245.0852098568</v>
      </c>
      <c r="X33" s="1">
        <f t="shared" si="29"/>
        <v>1.574754801676111E-3</v>
      </c>
      <c r="Y33" s="1">
        <f t="shared" si="30"/>
        <v>3665312.9066468505</v>
      </c>
      <c r="Z33" s="1">
        <f t="shared" si="31"/>
        <v>783057.44937603304</v>
      </c>
      <c r="AA33" s="1">
        <f t="shared" si="32"/>
        <v>3.2092108028387179E-3</v>
      </c>
      <c r="AB33" s="1">
        <f t="shared" si="33"/>
        <v>3036237.7042688462</v>
      </c>
      <c r="AC33" s="1">
        <f t="shared" si="34"/>
        <v>648661.82313999615</v>
      </c>
      <c r="AD33" s="1">
        <f t="shared" si="35"/>
        <v>2.6584160994428921E-3</v>
      </c>
      <c r="AE33" s="1">
        <f t="shared" si="36"/>
        <v>102674.5156535167</v>
      </c>
      <c r="AF33" s="1">
        <f t="shared" si="85"/>
        <v>13558.138464626985</v>
      </c>
      <c r="AG33" s="1">
        <f t="shared" si="85"/>
        <v>8.9830406671798489E-5</v>
      </c>
      <c r="AH33" s="1">
        <f t="shared" si="37"/>
        <v>295986.08897458069</v>
      </c>
      <c r="AI33" s="1">
        <f t="shared" si="86"/>
        <v>39084.872739629209</v>
      </c>
      <c r="AJ33" s="1">
        <f t="shared" si="86"/>
        <v>2.5895959257803456E-4</v>
      </c>
      <c r="AK33" s="1">
        <f t="shared" si="38"/>
        <v>201165.014093009</v>
      </c>
      <c r="AL33" s="1">
        <f t="shared" si="87"/>
        <v>26563.778732743773</v>
      </c>
      <c r="AM33" s="1">
        <f t="shared" si="87"/>
        <v>1.7600019741114924E-4</v>
      </c>
      <c r="AN33" s="1">
        <v>0</v>
      </c>
      <c r="AO33" s="1">
        <v>0</v>
      </c>
      <c r="AP33" s="1">
        <f t="shared" si="39"/>
        <v>1</v>
      </c>
      <c r="AQ33" s="1">
        <f t="shared" si="40"/>
        <v>0</v>
      </c>
      <c r="AR33" s="1">
        <f t="shared" si="41"/>
        <v>0</v>
      </c>
      <c r="AS33" s="1">
        <f t="shared" si="0"/>
        <v>0</v>
      </c>
      <c r="AT33" s="1">
        <v>0</v>
      </c>
      <c r="AU33" s="1">
        <v>0</v>
      </c>
      <c r="AV33" s="1">
        <v>0</v>
      </c>
      <c r="AW33" s="1">
        <f t="shared" si="1"/>
        <v>0</v>
      </c>
      <c r="AX33" s="1">
        <v>0</v>
      </c>
      <c r="AY33" s="1">
        <f>0</f>
        <v>0</v>
      </c>
      <c r="AZ33" s="1">
        <f t="shared" si="42"/>
        <v>1</v>
      </c>
      <c r="BA33" s="1">
        <f t="shared" si="43"/>
        <v>0</v>
      </c>
      <c r="BB33" s="1">
        <f t="shared" si="44"/>
        <v>0</v>
      </c>
      <c r="BC33" s="1">
        <f t="shared" si="2"/>
        <v>0</v>
      </c>
      <c r="BD33" s="1">
        <v>0</v>
      </c>
      <c r="BE33" s="1">
        <v>0</v>
      </c>
      <c r="BF33" s="1">
        <v>0</v>
      </c>
      <c r="BG33" s="1">
        <f t="shared" si="3"/>
        <v>0</v>
      </c>
      <c r="BH33" s="1">
        <v>0</v>
      </c>
      <c r="BI33" s="1">
        <v>0</v>
      </c>
      <c r="BJ33" s="1">
        <f t="shared" si="45"/>
        <v>1</v>
      </c>
      <c r="BK33" s="1">
        <f t="shared" si="46"/>
        <v>0</v>
      </c>
      <c r="BL33" s="1">
        <f t="shared" si="47"/>
        <v>0</v>
      </c>
      <c r="BM33" s="1">
        <f t="shared" si="4"/>
        <v>0</v>
      </c>
      <c r="BN33" s="1">
        <v>0</v>
      </c>
      <c r="BO33" s="1">
        <v>0</v>
      </c>
      <c r="BP33" s="1">
        <v>0</v>
      </c>
      <c r="BQ33" s="1">
        <f t="shared" si="5"/>
        <v>0</v>
      </c>
      <c r="BR33" s="1">
        <f t="shared" si="6"/>
        <v>0</v>
      </c>
      <c r="BS33" s="1">
        <f t="shared" si="88"/>
        <v>0</v>
      </c>
      <c r="BT33" s="1">
        <f t="shared" si="88"/>
        <v>0</v>
      </c>
      <c r="BU33" s="1">
        <f t="shared" si="7"/>
        <v>0</v>
      </c>
      <c r="BV33" s="1">
        <f t="shared" si="89"/>
        <v>0</v>
      </c>
      <c r="BW33" s="1">
        <f t="shared" si="89"/>
        <v>0</v>
      </c>
      <c r="BX33" s="1">
        <f t="shared" si="8"/>
        <v>0</v>
      </c>
      <c r="BY33" s="1">
        <f>$BX33*D$71</f>
        <v>0</v>
      </c>
      <c r="BZ33" s="1">
        <f t="shared" si="79"/>
        <v>0</v>
      </c>
      <c r="CA33" s="1">
        <f t="shared" si="48"/>
        <v>397803.22367448377</v>
      </c>
      <c r="CB33" s="1">
        <f t="shared" si="49"/>
        <v>1.6645852083479093E-3</v>
      </c>
      <c r="CC33" s="1">
        <f t="shared" si="50"/>
        <v>822142.32211566227</v>
      </c>
      <c r="CD33" s="1">
        <f t="shared" si="51"/>
        <v>3.4681703954167523E-3</v>
      </c>
      <c r="CE33" s="1">
        <f t="shared" si="52"/>
        <v>675225.60187273996</v>
      </c>
      <c r="CF33" s="1">
        <f t="shared" si="53"/>
        <v>2.8344162968540415E-3</v>
      </c>
      <c r="CG33" s="23">
        <f>'2. Baseline '!$O$41-F$71</f>
        <v>1126731.7487874995</v>
      </c>
      <c r="CH33" s="23">
        <f>'2. Baseline '!M$41-G$71</f>
        <v>5.488081820557514E-3</v>
      </c>
      <c r="CI33" s="1">
        <f t="shared" si="9"/>
        <v>728928.52511301567</v>
      </c>
      <c r="CJ33" s="1">
        <f t="shared" si="10"/>
        <v>3.8234966122096046E-3</v>
      </c>
      <c r="CK33" s="1">
        <f t="shared" si="11"/>
        <v>304589.42667183722</v>
      </c>
      <c r="CL33" s="1">
        <f t="shared" si="12"/>
        <v>2.0199114251407617E-3</v>
      </c>
      <c r="CM33" s="1">
        <f t="shared" si="13"/>
        <v>451506.14691475953</v>
      </c>
      <c r="CN33" s="1">
        <f t="shared" si="14"/>
        <v>2.6536655237034724E-3</v>
      </c>
    </row>
    <row r="34" spans="1:92" x14ac:dyDescent="0.2">
      <c r="A34" s="28" t="s">
        <v>213</v>
      </c>
      <c r="B34">
        <v>2029</v>
      </c>
      <c r="C34" s="18" t="s">
        <v>225</v>
      </c>
      <c r="D34" s="1">
        <v>0</v>
      </c>
      <c r="E34" s="1">
        <f t="shared" si="15"/>
        <v>0.54632268041205356</v>
      </c>
      <c r="F34" s="1">
        <f t="shared" si="16"/>
        <v>0.45367731958794644</v>
      </c>
      <c r="G34" s="1">
        <v>0</v>
      </c>
      <c r="H34" s="1">
        <f t="shared" si="17"/>
        <v>7.5445806880604122E-2</v>
      </c>
      <c r="I34" s="1">
        <f t="shared" si="18"/>
        <v>0.92455419311939591</v>
      </c>
      <c r="J34" s="1">
        <f t="shared" si="19"/>
        <v>0</v>
      </c>
      <c r="K34" s="1">
        <f t="shared" si="54"/>
        <v>0.23412642459574934</v>
      </c>
      <c r="L34" s="1">
        <f t="shared" si="55"/>
        <v>0.76587357540425072</v>
      </c>
      <c r="M34" s="1">
        <v>0</v>
      </c>
      <c r="N34" s="1">
        <f t="shared" si="20"/>
        <v>0.94437689879038933</v>
      </c>
      <c r="O34" s="1">
        <f t="shared" si="21"/>
        <v>5.562310120961067E-2</v>
      </c>
      <c r="P34" s="1">
        <v>0</v>
      </c>
      <c r="Q34" s="1">
        <f t="shared" si="22"/>
        <v>0.83965189337510127</v>
      </c>
      <c r="R34" s="1">
        <f t="shared" si="23"/>
        <v>0.16034810662489873</v>
      </c>
      <c r="S34" s="1">
        <f t="shared" si="24"/>
        <v>0</v>
      </c>
      <c r="T34" s="1">
        <f t="shared" si="25"/>
        <v>0.89102045558717036</v>
      </c>
      <c r="U34" s="1">
        <f t="shared" si="26"/>
        <v>0.10897954441282964</v>
      </c>
      <c r="V34" s="1">
        <f t="shared" si="27"/>
        <v>1798563.4020307849</v>
      </c>
      <c r="W34" s="1">
        <f t="shared" si="28"/>
        <v>384245.0852098568</v>
      </c>
      <c r="X34" s="1">
        <f t="shared" si="29"/>
        <v>1.574754801676111E-3</v>
      </c>
      <c r="Y34" s="1">
        <f t="shared" si="30"/>
        <v>3665312.9066468505</v>
      </c>
      <c r="Z34" s="1">
        <f t="shared" si="31"/>
        <v>783057.44937603304</v>
      </c>
      <c r="AA34" s="1">
        <f t="shared" si="32"/>
        <v>3.2092108028387179E-3</v>
      </c>
      <c r="AB34" s="1">
        <f t="shared" si="33"/>
        <v>3036237.7042688462</v>
      </c>
      <c r="AC34" s="1">
        <f t="shared" si="34"/>
        <v>648661.82313999615</v>
      </c>
      <c r="AD34" s="1">
        <f t="shared" si="35"/>
        <v>2.6584160994428921E-3</v>
      </c>
      <c r="AE34" s="1">
        <f t="shared" si="36"/>
        <v>102674.5156535167</v>
      </c>
      <c r="AF34" s="1">
        <f t="shared" si="85"/>
        <v>13558.138464626985</v>
      </c>
      <c r="AG34" s="1">
        <f t="shared" si="85"/>
        <v>8.9830406671798489E-5</v>
      </c>
      <c r="AH34" s="1">
        <f t="shared" si="37"/>
        <v>295986.08897458069</v>
      </c>
      <c r="AI34" s="1">
        <f t="shared" si="86"/>
        <v>39084.872739629209</v>
      </c>
      <c r="AJ34" s="1">
        <f t="shared" si="86"/>
        <v>2.5895959257803456E-4</v>
      </c>
      <c r="AK34" s="1">
        <f t="shared" si="38"/>
        <v>201165.014093009</v>
      </c>
      <c r="AL34" s="1">
        <f t="shared" si="87"/>
        <v>26563.778732743773</v>
      </c>
      <c r="AM34" s="1">
        <f t="shared" si="87"/>
        <v>1.7600019741114924E-4</v>
      </c>
      <c r="AN34" s="1">
        <v>0</v>
      </c>
      <c r="AO34" s="1">
        <v>0</v>
      </c>
      <c r="AP34" s="1">
        <f t="shared" si="39"/>
        <v>1</v>
      </c>
      <c r="AQ34" s="1">
        <f t="shared" si="40"/>
        <v>0</v>
      </c>
      <c r="AR34" s="1">
        <f t="shared" si="41"/>
        <v>0</v>
      </c>
      <c r="AS34" s="1">
        <f t="shared" si="0"/>
        <v>0</v>
      </c>
      <c r="AT34" s="1">
        <v>0</v>
      </c>
      <c r="AU34" s="1">
        <v>0</v>
      </c>
      <c r="AV34" s="1">
        <v>0</v>
      </c>
      <c r="AW34" s="1">
        <f t="shared" si="1"/>
        <v>0</v>
      </c>
      <c r="AX34" s="1">
        <v>0</v>
      </c>
      <c r="AY34" s="1">
        <f>0</f>
        <v>0</v>
      </c>
      <c r="AZ34" s="1">
        <f t="shared" si="42"/>
        <v>1</v>
      </c>
      <c r="BA34" s="1">
        <f t="shared" si="43"/>
        <v>0</v>
      </c>
      <c r="BB34" s="1">
        <f t="shared" si="44"/>
        <v>0</v>
      </c>
      <c r="BC34" s="1">
        <f t="shared" si="2"/>
        <v>0</v>
      </c>
      <c r="BD34" s="1">
        <v>0</v>
      </c>
      <c r="BE34" s="1">
        <v>0</v>
      </c>
      <c r="BF34" s="1">
        <v>0</v>
      </c>
      <c r="BG34" s="1">
        <f t="shared" si="3"/>
        <v>0</v>
      </c>
      <c r="BH34" s="1">
        <v>0</v>
      </c>
      <c r="BI34" s="1">
        <v>0</v>
      </c>
      <c r="BJ34" s="1">
        <f t="shared" si="45"/>
        <v>1</v>
      </c>
      <c r="BK34" s="1">
        <f t="shared" si="46"/>
        <v>0</v>
      </c>
      <c r="BL34" s="1">
        <f t="shared" si="47"/>
        <v>0</v>
      </c>
      <c r="BM34" s="1">
        <f t="shared" si="4"/>
        <v>0</v>
      </c>
      <c r="BN34" s="1">
        <v>0</v>
      </c>
      <c r="BO34" s="1">
        <v>0</v>
      </c>
      <c r="BP34" s="1">
        <v>0</v>
      </c>
      <c r="BQ34" s="1">
        <f t="shared" si="5"/>
        <v>0</v>
      </c>
      <c r="BR34" s="1">
        <f t="shared" si="6"/>
        <v>0</v>
      </c>
      <c r="BS34" s="1">
        <f t="shared" si="88"/>
        <v>0</v>
      </c>
      <c r="BT34" s="1">
        <f t="shared" si="88"/>
        <v>0</v>
      </c>
      <c r="BU34" s="1">
        <f t="shared" si="7"/>
        <v>0</v>
      </c>
      <c r="BV34" s="1">
        <f t="shared" si="89"/>
        <v>0</v>
      </c>
      <c r="BW34" s="1">
        <f t="shared" si="89"/>
        <v>0</v>
      </c>
      <c r="BX34" s="1">
        <f t="shared" si="8"/>
        <v>0</v>
      </c>
      <c r="BY34" s="1">
        <f>$BX34*D$71</f>
        <v>0</v>
      </c>
      <c r="BZ34" s="1">
        <f t="shared" si="79"/>
        <v>0</v>
      </c>
      <c r="CA34" s="1">
        <f t="shared" si="48"/>
        <v>397803.22367448377</v>
      </c>
      <c r="CB34" s="1">
        <f t="shared" si="49"/>
        <v>1.6645852083479093E-3</v>
      </c>
      <c r="CC34" s="1">
        <f t="shared" si="50"/>
        <v>822142.32211566227</v>
      </c>
      <c r="CD34" s="1">
        <f t="shared" si="51"/>
        <v>3.4681703954167523E-3</v>
      </c>
      <c r="CE34" s="1">
        <f t="shared" si="52"/>
        <v>675225.60187273996</v>
      </c>
      <c r="CF34" s="1">
        <f t="shared" si="53"/>
        <v>2.8344162968540415E-3</v>
      </c>
      <c r="CG34" s="23">
        <f>'2. Baseline '!$O$41-F$71</f>
        <v>1126731.7487874995</v>
      </c>
      <c r="CH34" s="23">
        <f>'2. Baseline '!M$41-G$71</f>
        <v>5.488081820557514E-3</v>
      </c>
      <c r="CI34" s="1">
        <f t="shared" si="9"/>
        <v>728928.52511301567</v>
      </c>
      <c r="CJ34" s="1">
        <f t="shared" si="10"/>
        <v>3.8234966122096046E-3</v>
      </c>
      <c r="CK34" s="1">
        <f t="shared" si="11"/>
        <v>304589.42667183722</v>
      </c>
      <c r="CL34" s="1">
        <f t="shared" si="12"/>
        <v>2.0199114251407617E-3</v>
      </c>
      <c r="CM34" s="1">
        <f t="shared" si="13"/>
        <v>451506.14691475953</v>
      </c>
      <c r="CN34" s="1">
        <f t="shared" si="14"/>
        <v>2.6536655237034724E-3</v>
      </c>
    </row>
    <row r="35" spans="1:92" x14ac:dyDescent="0.2">
      <c r="A35" s="28" t="s">
        <v>213</v>
      </c>
      <c r="B35">
        <v>2029</v>
      </c>
      <c r="C35" s="18" t="s">
        <v>226</v>
      </c>
      <c r="D35" s="1">
        <v>0</v>
      </c>
      <c r="E35" s="1">
        <f t="shared" si="15"/>
        <v>0.54632268041205356</v>
      </c>
      <c r="F35" s="1">
        <f t="shared" si="16"/>
        <v>0.45367731958794644</v>
      </c>
      <c r="G35" s="1">
        <v>0</v>
      </c>
      <c r="H35" s="1">
        <f t="shared" si="17"/>
        <v>7.5445806880604122E-2</v>
      </c>
      <c r="I35" s="1">
        <f t="shared" si="18"/>
        <v>0.92455419311939591</v>
      </c>
      <c r="J35" s="1">
        <f t="shared" si="19"/>
        <v>0</v>
      </c>
      <c r="K35" s="1">
        <f t="shared" si="54"/>
        <v>0.23412642459574934</v>
      </c>
      <c r="L35" s="1">
        <f t="shared" si="55"/>
        <v>0.76587357540425072</v>
      </c>
      <c r="M35" s="1">
        <v>0</v>
      </c>
      <c r="N35" s="1">
        <f t="shared" si="20"/>
        <v>0.94437689879038933</v>
      </c>
      <c r="O35" s="1">
        <f t="shared" si="21"/>
        <v>5.562310120961067E-2</v>
      </c>
      <c r="P35" s="1">
        <v>0</v>
      </c>
      <c r="Q35" s="1">
        <f t="shared" si="22"/>
        <v>0.83965189337510127</v>
      </c>
      <c r="R35" s="1">
        <f t="shared" si="23"/>
        <v>0.16034810662489873</v>
      </c>
      <c r="S35" s="1">
        <f t="shared" si="24"/>
        <v>0</v>
      </c>
      <c r="T35" s="1">
        <f t="shared" si="25"/>
        <v>0.89102045558717036</v>
      </c>
      <c r="U35" s="1">
        <f t="shared" si="26"/>
        <v>0.10897954441282964</v>
      </c>
      <c r="V35" s="1">
        <f t="shared" si="27"/>
        <v>1798563.4020307849</v>
      </c>
      <c r="W35" s="1">
        <f t="shared" si="28"/>
        <v>384245.0852098568</v>
      </c>
      <c r="X35" s="1">
        <f t="shared" si="29"/>
        <v>1.574754801676111E-3</v>
      </c>
      <c r="Y35" s="1">
        <f t="shared" si="30"/>
        <v>3665312.9066468505</v>
      </c>
      <c r="Z35" s="1">
        <f t="shared" si="31"/>
        <v>783057.44937603304</v>
      </c>
      <c r="AA35" s="1">
        <f t="shared" si="32"/>
        <v>3.2092108028387179E-3</v>
      </c>
      <c r="AB35" s="1">
        <f t="shared" si="33"/>
        <v>3036237.7042688462</v>
      </c>
      <c r="AC35" s="1">
        <f t="shared" si="34"/>
        <v>648661.82313999615</v>
      </c>
      <c r="AD35" s="1">
        <f t="shared" si="35"/>
        <v>2.6584160994428921E-3</v>
      </c>
      <c r="AE35" s="1">
        <f t="shared" si="36"/>
        <v>102674.5156535167</v>
      </c>
      <c r="AF35" s="1">
        <f t="shared" si="85"/>
        <v>13558.138464626985</v>
      </c>
      <c r="AG35" s="1">
        <f t="shared" si="85"/>
        <v>8.9830406671798489E-5</v>
      </c>
      <c r="AH35" s="1">
        <f t="shared" si="37"/>
        <v>295986.08897458069</v>
      </c>
      <c r="AI35" s="1">
        <f t="shared" si="86"/>
        <v>39084.872739629209</v>
      </c>
      <c r="AJ35" s="1">
        <f t="shared" si="86"/>
        <v>2.5895959257803456E-4</v>
      </c>
      <c r="AK35" s="1">
        <f t="shared" si="38"/>
        <v>201165.014093009</v>
      </c>
      <c r="AL35" s="1">
        <f t="shared" si="87"/>
        <v>26563.778732743773</v>
      </c>
      <c r="AM35" s="1">
        <f t="shared" si="87"/>
        <v>1.7600019741114924E-4</v>
      </c>
      <c r="AN35" s="1">
        <v>0</v>
      </c>
      <c r="AO35" s="1">
        <v>0</v>
      </c>
      <c r="AP35" s="1">
        <f t="shared" si="39"/>
        <v>1</v>
      </c>
      <c r="AQ35" s="1">
        <f t="shared" si="40"/>
        <v>0</v>
      </c>
      <c r="AR35" s="1">
        <f t="shared" si="41"/>
        <v>0</v>
      </c>
      <c r="AS35" s="1">
        <f t="shared" si="0"/>
        <v>0</v>
      </c>
      <c r="AT35" s="1">
        <v>0</v>
      </c>
      <c r="AU35" s="1">
        <v>0</v>
      </c>
      <c r="AV35" s="1">
        <v>0</v>
      </c>
      <c r="AW35" s="1">
        <f t="shared" si="1"/>
        <v>0</v>
      </c>
      <c r="AX35" s="1">
        <v>0</v>
      </c>
      <c r="AY35" s="1">
        <f>0</f>
        <v>0</v>
      </c>
      <c r="AZ35" s="1">
        <f t="shared" si="42"/>
        <v>1</v>
      </c>
      <c r="BA35" s="1">
        <f t="shared" si="43"/>
        <v>0</v>
      </c>
      <c r="BB35" s="1">
        <f t="shared" si="44"/>
        <v>0</v>
      </c>
      <c r="BC35" s="1">
        <f t="shared" si="2"/>
        <v>0</v>
      </c>
      <c r="BD35" s="1">
        <v>0</v>
      </c>
      <c r="BE35" s="1">
        <v>0</v>
      </c>
      <c r="BF35" s="1">
        <v>0</v>
      </c>
      <c r="BG35" s="1">
        <f t="shared" si="3"/>
        <v>0</v>
      </c>
      <c r="BH35" s="1">
        <v>0</v>
      </c>
      <c r="BI35" s="1">
        <v>0</v>
      </c>
      <c r="BJ35" s="1">
        <f t="shared" si="45"/>
        <v>1</v>
      </c>
      <c r="BK35" s="1">
        <f t="shared" si="46"/>
        <v>0</v>
      </c>
      <c r="BL35" s="1">
        <f t="shared" si="47"/>
        <v>0</v>
      </c>
      <c r="BM35" s="1">
        <f t="shared" si="4"/>
        <v>0</v>
      </c>
      <c r="BN35" s="1">
        <v>0</v>
      </c>
      <c r="BO35" s="1">
        <v>0</v>
      </c>
      <c r="BP35" s="1">
        <v>0</v>
      </c>
      <c r="BQ35" s="1">
        <f t="shared" si="5"/>
        <v>0</v>
      </c>
      <c r="BR35" s="1">
        <f t="shared" si="6"/>
        <v>0</v>
      </c>
      <c r="BS35" s="1">
        <f t="shared" si="88"/>
        <v>0</v>
      </c>
      <c r="BT35" s="1">
        <f t="shared" si="88"/>
        <v>0</v>
      </c>
      <c r="BU35" s="1">
        <f t="shared" si="7"/>
        <v>0</v>
      </c>
      <c r="BV35" s="1">
        <f t="shared" si="89"/>
        <v>0</v>
      </c>
      <c r="BW35" s="1">
        <f t="shared" si="89"/>
        <v>0</v>
      </c>
      <c r="BX35" s="1">
        <f t="shared" si="8"/>
        <v>0</v>
      </c>
      <c r="BY35" s="1">
        <f>$BX35*D$71</f>
        <v>0</v>
      </c>
      <c r="BZ35" s="1">
        <f t="shared" si="79"/>
        <v>0</v>
      </c>
      <c r="CA35" s="1">
        <f t="shared" si="48"/>
        <v>397803.22367448377</v>
      </c>
      <c r="CB35" s="1">
        <f t="shared" si="49"/>
        <v>1.6645852083479093E-3</v>
      </c>
      <c r="CC35" s="1">
        <f t="shared" si="50"/>
        <v>822142.32211566227</v>
      </c>
      <c r="CD35" s="1">
        <f t="shared" si="51"/>
        <v>3.4681703954167523E-3</v>
      </c>
      <c r="CE35" s="1">
        <f t="shared" si="52"/>
        <v>675225.60187273996</v>
      </c>
      <c r="CF35" s="1">
        <f t="shared" si="53"/>
        <v>2.8344162968540415E-3</v>
      </c>
      <c r="CG35" s="23">
        <f>'2. Baseline '!$O$41-F$71</f>
        <v>1126731.7487874995</v>
      </c>
      <c r="CH35" s="23">
        <f>'2. Baseline '!M$41-G$71</f>
        <v>5.488081820557514E-3</v>
      </c>
      <c r="CI35" s="1">
        <f t="shared" si="9"/>
        <v>728928.52511301567</v>
      </c>
      <c r="CJ35" s="1">
        <f t="shared" si="10"/>
        <v>3.8234966122096046E-3</v>
      </c>
      <c r="CK35" s="1">
        <f t="shared" si="11"/>
        <v>304589.42667183722</v>
      </c>
      <c r="CL35" s="1">
        <f t="shared" si="12"/>
        <v>2.0199114251407617E-3</v>
      </c>
      <c r="CM35" s="1">
        <f t="shared" si="13"/>
        <v>451506.14691475953</v>
      </c>
      <c r="CN35" s="1">
        <f t="shared" si="14"/>
        <v>2.6536655237034724E-3</v>
      </c>
    </row>
    <row r="36" spans="1:92" s="89" customFormat="1" x14ac:dyDescent="0.2">
      <c r="A36" s="131" t="s">
        <v>213</v>
      </c>
      <c r="B36" s="132">
        <v>2029</v>
      </c>
      <c r="C36" s="135" t="s">
        <v>227</v>
      </c>
      <c r="D36" s="89">
        <v>0</v>
      </c>
      <c r="E36" s="89">
        <f t="shared" si="15"/>
        <v>0.54632268041205356</v>
      </c>
      <c r="F36" s="89">
        <f t="shared" si="16"/>
        <v>0.45367731958794644</v>
      </c>
      <c r="G36" s="89">
        <v>0</v>
      </c>
      <c r="H36" s="89">
        <f t="shared" si="17"/>
        <v>7.5445806880604122E-2</v>
      </c>
      <c r="I36" s="89">
        <f t="shared" si="18"/>
        <v>0.92455419311939591</v>
      </c>
      <c r="J36" s="89">
        <f t="shared" si="19"/>
        <v>0</v>
      </c>
      <c r="K36" s="89">
        <f t="shared" si="54"/>
        <v>0.23412642459574934</v>
      </c>
      <c r="L36" s="89">
        <f t="shared" si="55"/>
        <v>0.76587357540425072</v>
      </c>
      <c r="M36" s="89">
        <v>0</v>
      </c>
      <c r="N36" s="89">
        <f t="shared" si="20"/>
        <v>0.94437689879038933</v>
      </c>
      <c r="O36" s="89">
        <f t="shared" si="21"/>
        <v>5.562310120961067E-2</v>
      </c>
      <c r="P36" s="89">
        <v>0</v>
      </c>
      <c r="Q36" s="89">
        <f t="shared" si="22"/>
        <v>0.83965189337510127</v>
      </c>
      <c r="R36" s="89">
        <f t="shared" si="23"/>
        <v>0.16034810662489873</v>
      </c>
      <c r="S36" s="89">
        <f t="shared" si="24"/>
        <v>0</v>
      </c>
      <c r="T36" s="89">
        <f t="shared" si="25"/>
        <v>0.89102045558717036</v>
      </c>
      <c r="U36" s="89">
        <f t="shared" si="26"/>
        <v>0.10897954441282964</v>
      </c>
      <c r="V36" s="89">
        <f t="shared" si="27"/>
        <v>1798563.4020307849</v>
      </c>
      <c r="W36" s="89">
        <f t="shared" si="28"/>
        <v>384245.0852098568</v>
      </c>
      <c r="X36" s="89">
        <f t="shared" si="29"/>
        <v>1.574754801676111E-3</v>
      </c>
      <c r="Y36" s="89">
        <f t="shared" si="30"/>
        <v>3665312.9066468505</v>
      </c>
      <c r="Z36" s="89">
        <f t="shared" si="31"/>
        <v>783057.44937603304</v>
      </c>
      <c r="AA36" s="89">
        <f t="shared" si="32"/>
        <v>3.2092108028387179E-3</v>
      </c>
      <c r="AB36" s="89">
        <f t="shared" si="33"/>
        <v>3036237.7042688462</v>
      </c>
      <c r="AC36" s="89">
        <f t="shared" si="34"/>
        <v>648661.82313999615</v>
      </c>
      <c r="AD36" s="89">
        <f t="shared" si="35"/>
        <v>2.6584160994428921E-3</v>
      </c>
      <c r="AE36" s="89">
        <f t="shared" si="36"/>
        <v>102674.5156535167</v>
      </c>
      <c r="AF36" s="89">
        <f t="shared" si="85"/>
        <v>13558.138464626985</v>
      </c>
      <c r="AG36" s="89">
        <f t="shared" si="85"/>
        <v>8.9830406671798489E-5</v>
      </c>
      <c r="AH36" s="89">
        <f t="shared" si="37"/>
        <v>295986.08897458069</v>
      </c>
      <c r="AI36" s="89">
        <f t="shared" si="86"/>
        <v>39084.872739629209</v>
      </c>
      <c r="AJ36" s="89">
        <f t="shared" si="86"/>
        <v>2.5895959257803456E-4</v>
      </c>
      <c r="AK36" s="89">
        <f t="shared" si="38"/>
        <v>201165.014093009</v>
      </c>
      <c r="AL36" s="89">
        <f t="shared" si="87"/>
        <v>26563.778732743773</v>
      </c>
      <c r="AM36" s="89">
        <f t="shared" si="87"/>
        <v>1.7600019741114924E-4</v>
      </c>
      <c r="AN36" s="89">
        <v>0</v>
      </c>
      <c r="AO36" s="89">
        <v>0</v>
      </c>
      <c r="AP36" s="89">
        <f t="shared" si="39"/>
        <v>1</v>
      </c>
      <c r="AQ36" s="89">
        <f t="shared" si="40"/>
        <v>0</v>
      </c>
      <c r="AR36" s="89">
        <f t="shared" si="41"/>
        <v>0</v>
      </c>
      <c r="AS36" s="89">
        <f t="shared" si="0"/>
        <v>0</v>
      </c>
      <c r="AT36" s="89">
        <v>0</v>
      </c>
      <c r="AU36" s="89">
        <v>0</v>
      </c>
      <c r="AV36" s="89">
        <v>0</v>
      </c>
      <c r="AW36" s="89">
        <f t="shared" si="1"/>
        <v>0</v>
      </c>
      <c r="AX36" s="89">
        <v>0</v>
      </c>
      <c r="AY36" s="89">
        <f>0</f>
        <v>0</v>
      </c>
      <c r="AZ36" s="89">
        <f t="shared" si="42"/>
        <v>1</v>
      </c>
      <c r="BA36" s="89">
        <f t="shared" si="43"/>
        <v>0</v>
      </c>
      <c r="BB36" s="89">
        <f t="shared" si="44"/>
        <v>0</v>
      </c>
      <c r="BC36" s="89">
        <f t="shared" si="2"/>
        <v>0</v>
      </c>
      <c r="BD36" s="89">
        <v>0</v>
      </c>
      <c r="BE36" s="89">
        <v>0</v>
      </c>
      <c r="BF36" s="89">
        <v>0</v>
      </c>
      <c r="BG36" s="89">
        <f t="shared" si="3"/>
        <v>0</v>
      </c>
      <c r="BH36" s="89">
        <v>0</v>
      </c>
      <c r="BI36" s="89">
        <v>0</v>
      </c>
      <c r="BJ36" s="89">
        <f t="shared" si="45"/>
        <v>1</v>
      </c>
      <c r="BK36" s="89">
        <f t="shared" si="46"/>
        <v>0</v>
      </c>
      <c r="BL36" s="89">
        <f t="shared" si="47"/>
        <v>0</v>
      </c>
      <c r="BM36" s="89">
        <f t="shared" si="4"/>
        <v>0</v>
      </c>
      <c r="BN36" s="89">
        <v>0</v>
      </c>
      <c r="BO36" s="89">
        <v>0</v>
      </c>
      <c r="BP36" s="89">
        <v>0</v>
      </c>
      <c r="BQ36" s="89">
        <f t="shared" si="5"/>
        <v>0</v>
      </c>
      <c r="BR36" s="89">
        <f t="shared" si="6"/>
        <v>0</v>
      </c>
      <c r="BS36" s="89">
        <f t="shared" si="88"/>
        <v>0</v>
      </c>
      <c r="BT36" s="89">
        <f t="shared" si="88"/>
        <v>0</v>
      </c>
      <c r="BU36" s="89">
        <f t="shared" si="7"/>
        <v>0</v>
      </c>
      <c r="BV36" s="89">
        <f t="shared" si="89"/>
        <v>0</v>
      </c>
      <c r="BW36" s="89">
        <f t="shared" si="89"/>
        <v>0</v>
      </c>
      <c r="BX36" s="89">
        <f t="shared" si="8"/>
        <v>0</v>
      </c>
      <c r="BY36" s="89">
        <f>$BX36*D$71</f>
        <v>0</v>
      </c>
      <c r="BZ36" s="89">
        <f t="shared" si="79"/>
        <v>0</v>
      </c>
      <c r="CA36" s="89">
        <f t="shared" si="48"/>
        <v>397803.22367448377</v>
      </c>
      <c r="CB36" s="89">
        <f t="shared" si="49"/>
        <v>1.6645852083479093E-3</v>
      </c>
      <c r="CC36" s="89">
        <f t="shared" si="50"/>
        <v>822142.32211566227</v>
      </c>
      <c r="CD36" s="89">
        <f t="shared" si="51"/>
        <v>3.4681703954167523E-3</v>
      </c>
      <c r="CE36" s="89">
        <f t="shared" si="52"/>
        <v>675225.60187273996</v>
      </c>
      <c r="CF36" s="89">
        <f t="shared" si="53"/>
        <v>2.8344162968540415E-3</v>
      </c>
      <c r="CG36" s="23">
        <f>'2. Baseline '!$O$41-F$71</f>
        <v>1126731.7487874995</v>
      </c>
      <c r="CH36" s="23">
        <f>'2. Baseline '!M$41-G$71</f>
        <v>5.488081820557514E-3</v>
      </c>
      <c r="CI36" s="89">
        <f t="shared" si="9"/>
        <v>728928.52511301567</v>
      </c>
      <c r="CJ36" s="89">
        <f t="shared" si="10"/>
        <v>3.8234966122096046E-3</v>
      </c>
      <c r="CK36" s="89">
        <f t="shared" si="11"/>
        <v>304589.42667183722</v>
      </c>
      <c r="CL36" s="89">
        <f t="shared" si="12"/>
        <v>2.0199114251407617E-3</v>
      </c>
      <c r="CM36" s="89">
        <f t="shared" si="13"/>
        <v>451506.14691475953</v>
      </c>
      <c r="CN36" s="89">
        <f t="shared" si="14"/>
        <v>2.6536655237034724E-3</v>
      </c>
    </row>
    <row r="37" spans="1:92" s="23" customFormat="1" ht="18" customHeight="1" x14ac:dyDescent="0.2">
      <c r="A37" s="115" t="s">
        <v>213</v>
      </c>
      <c r="B37">
        <v>2030</v>
      </c>
      <c r="C37" s="115" t="s">
        <v>228</v>
      </c>
      <c r="D37" s="23">
        <v>0</v>
      </c>
      <c r="E37" s="23">
        <f t="shared" si="15"/>
        <v>0.54632268041205356</v>
      </c>
      <c r="F37" s="23">
        <f t="shared" si="16"/>
        <v>0.45367731958794644</v>
      </c>
      <c r="G37" s="23">
        <v>0</v>
      </c>
      <c r="H37" s="23">
        <f t="shared" si="17"/>
        <v>7.5445806880604122E-2</v>
      </c>
      <c r="I37" s="23">
        <f t="shared" si="18"/>
        <v>0.92455419311939591</v>
      </c>
      <c r="J37" s="23">
        <f t="shared" si="19"/>
        <v>0</v>
      </c>
      <c r="K37" s="23">
        <f t="shared" si="54"/>
        <v>0.23412642459574934</v>
      </c>
      <c r="L37" s="23">
        <f t="shared" si="55"/>
        <v>0.76587357540425072</v>
      </c>
      <c r="M37" s="23">
        <v>0</v>
      </c>
      <c r="N37" s="23">
        <f t="shared" si="20"/>
        <v>0.94437689879038933</v>
      </c>
      <c r="O37" s="23">
        <f t="shared" si="21"/>
        <v>5.562310120961067E-2</v>
      </c>
      <c r="P37" s="23">
        <v>0</v>
      </c>
      <c r="Q37" s="23">
        <f t="shared" si="22"/>
        <v>0.83965189337510127</v>
      </c>
      <c r="R37" s="23">
        <f t="shared" si="23"/>
        <v>0.16034810662489873</v>
      </c>
      <c r="S37" s="23">
        <f t="shared" si="24"/>
        <v>0</v>
      </c>
      <c r="T37" s="23">
        <f t="shared" si="25"/>
        <v>0.89102045558717036</v>
      </c>
      <c r="U37" s="23">
        <f t="shared" si="26"/>
        <v>0.10897954441282964</v>
      </c>
      <c r="V37" s="23">
        <f t="shared" si="27"/>
        <v>1798563.4020307849</v>
      </c>
      <c r="W37" s="23">
        <f t="shared" si="28"/>
        <v>384245.0852098568</v>
      </c>
      <c r="X37" s="23">
        <f t="shared" si="29"/>
        <v>1.574754801676111E-3</v>
      </c>
      <c r="Y37" s="23">
        <f t="shared" si="30"/>
        <v>3665312.9066468505</v>
      </c>
      <c r="Z37" s="23">
        <f t="shared" si="31"/>
        <v>783057.44937603304</v>
      </c>
      <c r="AA37" s="23">
        <f t="shared" si="32"/>
        <v>3.2092108028387179E-3</v>
      </c>
      <c r="AB37" s="23">
        <f t="shared" si="33"/>
        <v>3036237.7042688462</v>
      </c>
      <c r="AC37" s="23">
        <f t="shared" si="34"/>
        <v>648661.82313999615</v>
      </c>
      <c r="AD37" s="23">
        <f t="shared" si="35"/>
        <v>2.6584160994428921E-3</v>
      </c>
      <c r="AE37" s="23">
        <f t="shared" si="36"/>
        <v>102674.5156535167</v>
      </c>
      <c r="AF37" s="23">
        <f t="shared" ref="AF37:AG39" si="90">$AE37*D$72</f>
        <v>11918.128618535613</v>
      </c>
      <c r="AG37" s="23">
        <f t="shared" si="90"/>
        <v>8.6881581391103931E-5</v>
      </c>
      <c r="AH37" s="23">
        <f t="shared" si="37"/>
        <v>295986.08897458069</v>
      </c>
      <c r="AI37" s="23">
        <f t="shared" ref="AI37:AJ39" si="91">$AH37*D$72</f>
        <v>34357.116322813199</v>
      </c>
      <c r="AJ37" s="23">
        <f t="shared" si="91"/>
        <v>2.504588340758223E-4</v>
      </c>
      <c r="AK37" s="23">
        <f t="shared" si="38"/>
        <v>201165.014093009</v>
      </c>
      <c r="AL37" s="23">
        <f t="shared" ref="AL37:AM39" si="92">$AK37*D$72</f>
        <v>23350.589932175571</v>
      </c>
      <c r="AM37" s="23">
        <f t="shared" si="92"/>
        <v>1.7022271236168921E-4</v>
      </c>
      <c r="AN37" s="23">
        <v>0</v>
      </c>
      <c r="AO37" s="23">
        <v>0</v>
      </c>
      <c r="AP37" s="23">
        <f t="shared" si="39"/>
        <v>1</v>
      </c>
      <c r="AQ37" s="23">
        <f t="shared" si="40"/>
        <v>0</v>
      </c>
      <c r="AR37" s="23">
        <f t="shared" si="41"/>
        <v>0</v>
      </c>
      <c r="AS37" s="23">
        <f t="shared" si="0"/>
        <v>0</v>
      </c>
      <c r="AT37" s="23">
        <v>0</v>
      </c>
      <c r="AU37" s="23">
        <v>0</v>
      </c>
      <c r="AV37" s="23">
        <v>0</v>
      </c>
      <c r="AW37" s="23">
        <f t="shared" si="1"/>
        <v>0</v>
      </c>
      <c r="AX37" s="23">
        <v>0</v>
      </c>
      <c r="AY37" s="23">
        <f>0</f>
        <v>0</v>
      </c>
      <c r="AZ37" s="23">
        <f t="shared" si="42"/>
        <v>1</v>
      </c>
      <c r="BA37" s="23">
        <f t="shared" si="43"/>
        <v>0</v>
      </c>
      <c r="BB37" s="23">
        <f t="shared" si="44"/>
        <v>0</v>
      </c>
      <c r="BC37" s="23">
        <f t="shared" si="2"/>
        <v>0</v>
      </c>
      <c r="BD37" s="23">
        <v>0</v>
      </c>
      <c r="BE37" s="23">
        <v>0</v>
      </c>
      <c r="BF37" s="23">
        <v>0</v>
      </c>
      <c r="BG37" s="23">
        <f t="shared" si="3"/>
        <v>0</v>
      </c>
      <c r="BH37" s="23">
        <v>0</v>
      </c>
      <c r="BI37" s="23">
        <v>0</v>
      </c>
      <c r="BJ37" s="23">
        <f t="shared" si="45"/>
        <v>1</v>
      </c>
      <c r="BK37" s="23">
        <f t="shared" si="46"/>
        <v>0</v>
      </c>
      <c r="BL37" s="23">
        <f t="shared" si="47"/>
        <v>0</v>
      </c>
      <c r="BM37" s="23">
        <f t="shared" si="4"/>
        <v>0</v>
      </c>
      <c r="BN37" s="23">
        <v>0</v>
      </c>
      <c r="BO37" s="23">
        <v>0</v>
      </c>
      <c r="BP37" s="23">
        <v>0</v>
      </c>
      <c r="BQ37" s="23">
        <f t="shared" si="5"/>
        <v>0</v>
      </c>
      <c r="BR37" s="1">
        <f t="shared" si="6"/>
        <v>0</v>
      </c>
      <c r="BS37" s="1">
        <f t="shared" ref="BS37:BT39" si="93">$BR37*D$72</f>
        <v>0</v>
      </c>
      <c r="BT37" s="1">
        <f t="shared" si="93"/>
        <v>0</v>
      </c>
      <c r="BU37" s="1">
        <f t="shared" si="7"/>
        <v>0</v>
      </c>
      <c r="BV37" s="1">
        <f t="shared" ref="BV37:BW39" si="94">$BU37*D$72</f>
        <v>0</v>
      </c>
      <c r="BW37" s="1">
        <f t="shared" si="94"/>
        <v>0</v>
      </c>
      <c r="BX37" s="1">
        <f t="shared" si="8"/>
        <v>0</v>
      </c>
      <c r="BY37" s="1">
        <f>$BX37*D$72</f>
        <v>0</v>
      </c>
      <c r="BZ37" s="1">
        <f t="shared" si="79"/>
        <v>0</v>
      </c>
      <c r="CA37" s="23">
        <f t="shared" si="48"/>
        <v>396163.21382839239</v>
      </c>
      <c r="CB37" s="23">
        <f t="shared" si="49"/>
        <v>1.6616363830672149E-3</v>
      </c>
      <c r="CC37" s="23">
        <f t="shared" si="50"/>
        <v>817414.56569884624</v>
      </c>
      <c r="CD37" s="23">
        <f t="shared" si="51"/>
        <v>3.4596696369145401E-3</v>
      </c>
      <c r="CE37" s="23">
        <f t="shared" si="52"/>
        <v>672012.41307217174</v>
      </c>
      <c r="CF37" s="23">
        <f t="shared" si="53"/>
        <v>2.8286388118045815E-3</v>
      </c>
      <c r="CG37" s="23">
        <f>'2. Baseline '!$O$41-F$72</f>
        <v>1097247.4192476715</v>
      </c>
      <c r="CH37" s="23">
        <f>'2. Baseline '!M$41-G$72</f>
        <v>5.4350674215655889E-3</v>
      </c>
      <c r="CI37" s="23">
        <f t="shared" si="9"/>
        <v>701084.20541927917</v>
      </c>
      <c r="CJ37" s="23">
        <f t="shared" si="10"/>
        <v>3.773431038498374E-3</v>
      </c>
      <c r="CK37" s="23">
        <f t="shared" si="11"/>
        <v>279832.85354882525</v>
      </c>
      <c r="CL37" s="23">
        <f t="shared" si="12"/>
        <v>1.9753977846510488E-3</v>
      </c>
      <c r="CM37" s="23">
        <f t="shared" si="13"/>
        <v>425235.00617549976</v>
      </c>
      <c r="CN37" s="23">
        <f t="shared" si="14"/>
        <v>2.6064286097610074E-3</v>
      </c>
    </row>
    <row r="38" spans="1:92" s="23" customFormat="1" x14ac:dyDescent="0.2">
      <c r="A38" s="115" t="s">
        <v>229</v>
      </c>
      <c r="B38">
        <v>2030</v>
      </c>
      <c r="C38" s="115" t="s">
        <v>230</v>
      </c>
      <c r="D38" s="23">
        <v>0.25</v>
      </c>
      <c r="F38" s="23">
        <f>F37+(D38*E37)</f>
        <v>0.59025798969095988</v>
      </c>
      <c r="G38" s="23">
        <v>0.25</v>
      </c>
      <c r="I38" s="23">
        <f>I37+(G38*H37)</f>
        <v>0.94341564483954699</v>
      </c>
      <c r="J38" s="23">
        <f>25%</f>
        <v>0.25</v>
      </c>
      <c r="L38" s="23">
        <f>L37+(J38*K37)</f>
        <v>0.82440518155318809</v>
      </c>
      <c r="M38" s="23">
        <v>0</v>
      </c>
      <c r="N38" s="23">
        <f t="shared" si="20"/>
        <v>0.94437689879038933</v>
      </c>
      <c r="O38" s="23">
        <f t="shared" si="21"/>
        <v>5.562310120961067E-2</v>
      </c>
      <c r="P38" s="23">
        <v>0</v>
      </c>
      <c r="Q38" s="23">
        <f t="shared" si="22"/>
        <v>0.83965189337510127</v>
      </c>
      <c r="R38" s="23">
        <f t="shared" si="23"/>
        <v>0.16034810662489873</v>
      </c>
      <c r="S38" s="23">
        <f t="shared" si="24"/>
        <v>0</v>
      </c>
      <c r="T38" s="23">
        <f t="shared" si="25"/>
        <v>0.89102045558717036</v>
      </c>
      <c r="U38" s="23">
        <f t="shared" si="26"/>
        <v>0.10897954441282964</v>
      </c>
      <c r="V38" s="23">
        <f t="shared" si="27"/>
        <v>2340025.3267644956</v>
      </c>
      <c r="W38" s="23">
        <f t="shared" si="28"/>
        <v>499923.01080996677</v>
      </c>
      <c r="X38" s="23">
        <f t="shared" si="29"/>
        <v>2.0488385981863914E-3</v>
      </c>
      <c r="Y38" s="23">
        <f t="shared" si="30"/>
        <v>3740087.4552265448</v>
      </c>
      <c r="Z38" s="23">
        <f t="shared" si="31"/>
        <v>799032.28393459891</v>
      </c>
      <c r="AA38" s="23">
        <f t="shared" si="32"/>
        <v>3.2746805990583466E-3</v>
      </c>
      <c r="AB38" s="23">
        <f t="shared" si="33"/>
        <v>3268281.0534430412</v>
      </c>
      <c r="AC38" s="23">
        <f t="shared" si="34"/>
        <v>698235.56425757124</v>
      </c>
      <c r="AD38" s="23">
        <f t="shared" si="35"/>
        <v>2.8615845715114769E-3</v>
      </c>
      <c r="AE38" s="23">
        <f t="shared" si="36"/>
        <v>102674.5156535167</v>
      </c>
      <c r="AF38" s="23">
        <f t="shared" si="90"/>
        <v>11918.128618535613</v>
      </c>
      <c r="AG38" s="23">
        <f t="shared" si="90"/>
        <v>8.6881581391103931E-5</v>
      </c>
      <c r="AH38" s="23">
        <f t="shared" si="37"/>
        <v>295986.08897458069</v>
      </c>
      <c r="AI38" s="23">
        <f t="shared" si="91"/>
        <v>34357.116322813199</v>
      </c>
      <c r="AJ38" s="23">
        <f t="shared" si="91"/>
        <v>2.504588340758223E-4</v>
      </c>
      <c r="AK38" s="23">
        <f t="shared" si="38"/>
        <v>201165.014093009</v>
      </c>
      <c r="AL38" s="23">
        <f t="shared" si="92"/>
        <v>23350.589932175571</v>
      </c>
      <c r="AM38" s="23">
        <f t="shared" si="92"/>
        <v>1.7022271236168921E-4</v>
      </c>
      <c r="AN38" s="23">
        <f>(E37*D38)+AN37</f>
        <v>0.13658067010301339</v>
      </c>
      <c r="AO38" s="23">
        <v>0</v>
      </c>
      <c r="AP38" s="23">
        <f t="shared" si="39"/>
        <v>1</v>
      </c>
      <c r="AQ38" s="23">
        <f t="shared" si="40"/>
        <v>0</v>
      </c>
      <c r="AR38" s="23">
        <f t="shared" si="41"/>
        <v>0.13658067010301339</v>
      </c>
      <c r="AS38" s="23">
        <f t="shared" si="0"/>
        <v>541461.92473371024</v>
      </c>
      <c r="AT38" s="23">
        <f t="shared" ref="AT38:AT48" si="95">AS38*$F$59*0.3</f>
        <v>-59940.43447236644</v>
      </c>
      <c r="AU38" s="23">
        <f t="shared" ref="AU38:AU48" si="96">AS38*$F$58*0.45</f>
        <v>-79367.38310428978</v>
      </c>
      <c r="AV38" s="23">
        <f t="shared" ref="AV38:AV48" si="97">AS38*$F$57*0.25</f>
        <v>-102549.6069571421</v>
      </c>
      <c r="AW38" s="23">
        <f t="shared" si="1"/>
        <v>-241857.42453379833</v>
      </c>
      <c r="AX38" s="23">
        <f>AX37+(G38*H37)</f>
        <v>1.886145172015103E-2</v>
      </c>
      <c r="AY38" s="23">
        <f>0</f>
        <v>0</v>
      </c>
      <c r="AZ38" s="23">
        <f t="shared" si="42"/>
        <v>1</v>
      </c>
      <c r="BA38" s="23">
        <f t="shared" si="43"/>
        <v>0</v>
      </c>
      <c r="BB38" s="23">
        <f t="shared" si="44"/>
        <v>1.886145172015103E-2</v>
      </c>
      <c r="BC38" s="23">
        <f t="shared" si="2"/>
        <v>74774.548579693947</v>
      </c>
      <c r="BD38" s="23">
        <f t="shared" ref="BD38:BD48" si="98">BC38*$F$59*0.3</f>
        <v>-8277.6253040251595</v>
      </c>
      <c r="BE38" s="23">
        <f t="shared" ref="BE38:BE48" si="99">BC38*$F$58*0.45</f>
        <v>-10960.438716893252</v>
      </c>
      <c r="BF38" s="23">
        <f t="shared" ref="BF38:BF48" si="100">BC38*$F$57*0.25</f>
        <v>-14161.846321911733</v>
      </c>
      <c r="BG38" s="23">
        <f t="shared" si="3"/>
        <v>-33399.910342830146</v>
      </c>
      <c r="BH38" s="23">
        <f>BH37+(J38*K37)</f>
        <v>5.8531606148937335E-2</v>
      </c>
      <c r="BI38" s="23">
        <v>0</v>
      </c>
      <c r="BJ38" s="23">
        <f t="shared" si="45"/>
        <v>1</v>
      </c>
      <c r="BK38" s="23">
        <f t="shared" si="46"/>
        <v>0</v>
      </c>
      <c r="BL38" s="23">
        <f t="shared" si="47"/>
        <v>5.8531606148937335E-2</v>
      </c>
      <c r="BM38" s="23">
        <f t="shared" si="4"/>
        <v>232043.34917419506</v>
      </c>
      <c r="BN38" s="23">
        <f t="shared" ref="BN38:BN48" si="101">BM38*$F$59*0.3</f>
        <v>-25687.455628139673</v>
      </c>
      <c r="BO38" s="23">
        <f t="shared" ref="BO38:BO48" si="102">BM38*$F$58*0.45</f>
        <v>-34012.868771461821</v>
      </c>
      <c r="BP38" s="23">
        <f t="shared" ref="BP38:BP48" si="103">BM38*$F$57*0.25</f>
        <v>-43947.604010264215</v>
      </c>
      <c r="BQ38" s="23">
        <f t="shared" si="5"/>
        <v>-103647.92840986571</v>
      </c>
      <c r="BR38" s="1">
        <f t="shared" si="6"/>
        <v>-241857.42453379833</v>
      </c>
      <c r="BS38" s="1">
        <f t="shared" si="93"/>
        <v>-28074.034482604846</v>
      </c>
      <c r="BT38" s="1">
        <f t="shared" si="93"/>
        <v>-2.0465599843281327E-4</v>
      </c>
      <c r="BU38" s="1">
        <f t="shared" si="7"/>
        <v>-33399.910342830146</v>
      </c>
      <c r="BV38" s="1">
        <f t="shared" si="94"/>
        <v>-3876.954517679027</v>
      </c>
      <c r="BW38" s="1">
        <f t="shared" si="94"/>
        <v>-2.8262485685334525E-5</v>
      </c>
      <c r="BX38" s="1">
        <f t="shared" si="8"/>
        <v>-103647.92840986571</v>
      </c>
      <c r="BY38" s="1">
        <f>$BX38*D$72</f>
        <v>-12031.119250682737</v>
      </c>
      <c r="BZ38" s="1">
        <f t="shared" si="79"/>
        <v>-1.0854274089663813E-4</v>
      </c>
      <c r="CA38" s="23">
        <f t="shared" si="48"/>
        <v>483767.10494589753</v>
      </c>
      <c r="CB38" s="23">
        <f t="shared" si="49"/>
        <v>1.9310641811446823E-3</v>
      </c>
      <c r="CC38" s="23">
        <f t="shared" si="50"/>
        <v>829512.44573973306</v>
      </c>
      <c r="CD38" s="23">
        <f t="shared" si="51"/>
        <v>3.4968769474488341E-3</v>
      </c>
      <c r="CE38" s="23">
        <f t="shared" si="52"/>
        <v>709555.03493906406</v>
      </c>
      <c r="CF38" s="23">
        <f t="shared" si="53"/>
        <v>2.9232645429765284E-3</v>
      </c>
      <c r="CG38" s="23">
        <f>'2. Baseline '!$O$41-F$72</f>
        <v>1097247.4192476715</v>
      </c>
      <c r="CH38" s="23">
        <f>'2. Baseline '!M$41-G$72</f>
        <v>5.4350674215655889E-3</v>
      </c>
      <c r="CI38" s="23">
        <f t="shared" si="9"/>
        <v>613480.31430177391</v>
      </c>
      <c r="CJ38" s="23">
        <f t="shared" si="10"/>
        <v>3.5040032404209066E-3</v>
      </c>
      <c r="CK38" s="23">
        <f t="shared" si="11"/>
        <v>267734.97350793844</v>
      </c>
      <c r="CL38" s="23">
        <f t="shared" si="12"/>
        <v>1.9381904741167548E-3</v>
      </c>
      <c r="CM38" s="23">
        <f t="shared" si="13"/>
        <v>387692.38430860743</v>
      </c>
      <c r="CN38" s="23">
        <f t="shared" si="14"/>
        <v>2.5118028785890605E-3</v>
      </c>
    </row>
    <row r="39" spans="1:92" s="23" customFormat="1" x14ac:dyDescent="0.2">
      <c r="A39" s="115" t="s">
        <v>231</v>
      </c>
      <c r="B39">
        <v>2030</v>
      </c>
      <c r="C39" s="115" t="s">
        <v>232</v>
      </c>
      <c r="D39" s="23">
        <v>0.45</v>
      </c>
      <c r="F39" s="23">
        <f>F38+(E37*D39)</f>
        <v>0.83610319587638404</v>
      </c>
      <c r="G39" s="23">
        <v>0.45</v>
      </c>
      <c r="I39" s="23">
        <f>I38+(G39*H37)</f>
        <v>0.97736625793581888</v>
      </c>
      <c r="J39" s="23">
        <v>0.45</v>
      </c>
      <c r="L39" s="23">
        <f>L38+(J39*K37)</f>
        <v>0.9297620726212753</v>
      </c>
      <c r="M39" s="23">
        <v>0</v>
      </c>
      <c r="N39" s="23">
        <f t="shared" si="20"/>
        <v>0.94437689879038933</v>
      </c>
      <c r="O39" s="23">
        <f t="shared" si="21"/>
        <v>5.562310120961067E-2</v>
      </c>
      <c r="P39" s="23">
        <v>0</v>
      </c>
      <c r="Q39" s="23">
        <f t="shared" si="22"/>
        <v>0.83965189337510127</v>
      </c>
      <c r="R39" s="23">
        <f t="shared" si="23"/>
        <v>0.16034810662489873</v>
      </c>
      <c r="S39" s="23">
        <f t="shared" si="24"/>
        <v>0</v>
      </c>
      <c r="T39" s="23">
        <f t="shared" si="25"/>
        <v>0.89102045558717036</v>
      </c>
      <c r="U39" s="23">
        <f t="shared" si="26"/>
        <v>0.10897954441282964</v>
      </c>
      <c r="V39" s="23">
        <f t="shared" si="27"/>
        <v>3314656.791285174</v>
      </c>
      <c r="W39" s="23">
        <f t="shared" si="28"/>
        <v>708143.27689016447</v>
      </c>
      <c r="X39" s="23">
        <f t="shared" si="29"/>
        <v>2.902189431904895E-3</v>
      </c>
      <c r="Y39" s="23">
        <f t="shared" si="30"/>
        <v>3874681.6426699939</v>
      </c>
      <c r="Z39" s="23">
        <f t="shared" si="31"/>
        <v>827786.9861400174</v>
      </c>
      <c r="AA39" s="23">
        <f t="shared" si="32"/>
        <v>3.3925262322536771E-3</v>
      </c>
      <c r="AB39" s="23">
        <f t="shared" si="33"/>
        <v>3685959.0819565924</v>
      </c>
      <c r="AC39" s="23">
        <f t="shared" si="34"/>
        <v>787468.29826920631</v>
      </c>
      <c r="AD39" s="23">
        <f t="shared" si="35"/>
        <v>3.2272878212349291E-3</v>
      </c>
      <c r="AE39" s="23">
        <f t="shared" si="36"/>
        <v>102674.5156535167</v>
      </c>
      <c r="AF39" s="23">
        <f t="shared" si="90"/>
        <v>11918.128618535613</v>
      </c>
      <c r="AG39" s="23">
        <f t="shared" si="90"/>
        <v>8.6881581391103931E-5</v>
      </c>
      <c r="AH39" s="23">
        <f t="shared" si="37"/>
        <v>295986.08897458069</v>
      </c>
      <c r="AI39" s="23">
        <f t="shared" si="91"/>
        <v>34357.116322813199</v>
      </c>
      <c r="AJ39" s="23">
        <f t="shared" si="91"/>
        <v>2.504588340758223E-4</v>
      </c>
      <c r="AK39" s="23">
        <f t="shared" si="38"/>
        <v>201165.014093009</v>
      </c>
      <c r="AL39" s="23">
        <f t="shared" si="92"/>
        <v>23350.589932175571</v>
      </c>
      <c r="AM39" s="23">
        <f t="shared" si="92"/>
        <v>1.7022271236168921E-4</v>
      </c>
      <c r="AN39" s="23">
        <f>(E37*D39)+AN38</f>
        <v>0.38242587628843749</v>
      </c>
      <c r="AO39" s="23">
        <v>0</v>
      </c>
      <c r="AP39" s="23">
        <f t="shared" si="39"/>
        <v>1</v>
      </c>
      <c r="AQ39" s="23">
        <f t="shared" si="40"/>
        <v>0</v>
      </c>
      <c r="AR39" s="23">
        <f t="shared" si="41"/>
        <v>0.38242587628843749</v>
      </c>
      <c r="AS39" s="23">
        <f t="shared" si="0"/>
        <v>1516093.3892543889</v>
      </c>
      <c r="AT39" s="23">
        <f t="shared" si="95"/>
        <v>-167833.21652262608</v>
      </c>
      <c r="AU39" s="23">
        <f t="shared" si="96"/>
        <v>-222228.67269201143</v>
      </c>
      <c r="AV39" s="23">
        <f t="shared" si="97"/>
        <v>-287138.89947999787</v>
      </c>
      <c r="AW39" s="23">
        <f t="shared" si="1"/>
        <v>-677200.78869463538</v>
      </c>
      <c r="AX39" s="23">
        <f>AX38+(G39*H37)</f>
        <v>5.2812064816422886E-2</v>
      </c>
      <c r="AY39" s="23">
        <f>0</f>
        <v>0</v>
      </c>
      <c r="AZ39" s="23">
        <f t="shared" si="42"/>
        <v>1</v>
      </c>
      <c r="BA39" s="23">
        <f t="shared" si="43"/>
        <v>0</v>
      </c>
      <c r="BB39" s="23">
        <f t="shared" si="44"/>
        <v>5.2812064816422886E-2</v>
      </c>
      <c r="BC39" s="23">
        <f t="shared" si="2"/>
        <v>209368.73602314305</v>
      </c>
      <c r="BD39" s="23">
        <f t="shared" si="98"/>
        <v>-23177.35085127045</v>
      </c>
      <c r="BE39" s="23">
        <f t="shared" si="99"/>
        <v>-30689.228407301103</v>
      </c>
      <c r="BF39" s="23">
        <f t="shared" si="100"/>
        <v>-39653.169701352846</v>
      </c>
      <c r="BG39" s="23">
        <f t="shared" si="3"/>
        <v>-93519.7489599244</v>
      </c>
      <c r="BH39" s="23">
        <f>BH38+(J39*K37)</f>
        <v>0.16388849721702453</v>
      </c>
      <c r="BI39" s="23">
        <v>0</v>
      </c>
      <c r="BJ39" s="23">
        <f t="shared" si="45"/>
        <v>1</v>
      </c>
      <c r="BK39" s="23">
        <f t="shared" si="46"/>
        <v>0</v>
      </c>
      <c r="BL39" s="23">
        <f t="shared" si="47"/>
        <v>0.16388849721702453</v>
      </c>
      <c r="BM39" s="23">
        <f t="shared" si="4"/>
        <v>649721.37768774619</v>
      </c>
      <c r="BN39" s="23">
        <f t="shared" si="101"/>
        <v>-71924.875758791095</v>
      </c>
      <c r="BO39" s="23">
        <f t="shared" si="102"/>
        <v>-95236.03256009311</v>
      </c>
      <c r="BP39" s="23">
        <f t="shared" si="103"/>
        <v>-123053.29122873981</v>
      </c>
      <c r="BQ39" s="23">
        <f t="shared" si="5"/>
        <v>-290214.19954762398</v>
      </c>
      <c r="BR39" s="1">
        <f t="shared" si="6"/>
        <v>-677200.78869463538</v>
      </c>
      <c r="BS39" s="1">
        <f t="shared" si="93"/>
        <v>-78607.296551293577</v>
      </c>
      <c r="BT39" s="1">
        <f t="shared" si="93"/>
        <v>-5.7303679561187724E-4</v>
      </c>
      <c r="BU39" s="1">
        <f t="shared" si="7"/>
        <v>-93519.7489599244</v>
      </c>
      <c r="BV39" s="1">
        <f t="shared" si="94"/>
        <v>-10855.472649501275</v>
      </c>
      <c r="BW39" s="1">
        <f t="shared" si="94"/>
        <v>-7.9134959918936661E-5</v>
      </c>
      <c r="BX39" s="1">
        <f t="shared" si="8"/>
        <v>-290214.19954762398</v>
      </c>
      <c r="BY39" s="1">
        <f>$BX39*D$72</f>
        <v>-33687.133901911664</v>
      </c>
      <c r="BZ39" s="1">
        <f t="shared" si="79"/>
        <v>-3.0391967451058675E-4</v>
      </c>
      <c r="CA39" s="23">
        <f t="shared" si="48"/>
        <v>641454.10895740648</v>
      </c>
      <c r="CB39" s="23">
        <f t="shared" si="49"/>
        <v>2.4160342176841217E-3</v>
      </c>
      <c r="CC39" s="23">
        <f t="shared" si="50"/>
        <v>851288.62981332932</v>
      </c>
      <c r="CD39" s="23">
        <f t="shared" si="51"/>
        <v>3.5638501064105626E-3</v>
      </c>
      <c r="CE39" s="23">
        <f t="shared" si="52"/>
        <v>777131.75429947022</v>
      </c>
      <c r="CF39" s="23">
        <f t="shared" si="53"/>
        <v>3.0935908590860317E-3</v>
      </c>
      <c r="CG39" s="23">
        <f>'2. Baseline '!$O$41-F$72</f>
        <v>1097247.4192476715</v>
      </c>
      <c r="CH39" s="23">
        <f>'2. Baseline '!M$41-G$72</f>
        <v>5.4350674215655889E-3</v>
      </c>
      <c r="CI39" s="23">
        <f t="shared" si="9"/>
        <v>455793.31029026501</v>
      </c>
      <c r="CJ39" s="23">
        <f t="shared" si="10"/>
        <v>3.0190332038814672E-3</v>
      </c>
      <c r="CK39" s="23">
        <f t="shared" si="11"/>
        <v>245958.78943434218</v>
      </c>
      <c r="CL39" s="23">
        <f t="shared" si="12"/>
        <v>1.8712173151550263E-3</v>
      </c>
      <c r="CM39" s="23">
        <f t="shared" si="13"/>
        <v>320115.66494820127</v>
      </c>
      <c r="CN39" s="23">
        <f t="shared" si="14"/>
        <v>2.3414765624795572E-3</v>
      </c>
    </row>
    <row r="40" spans="1:92" s="27" customFormat="1" x14ac:dyDescent="0.2">
      <c r="A40" s="26" t="s">
        <v>231</v>
      </c>
      <c r="B40" s="13">
        <v>2031</v>
      </c>
      <c r="C40" s="136" t="s">
        <v>233</v>
      </c>
      <c r="D40" s="27">
        <v>0.3</v>
      </c>
      <c r="F40" s="27">
        <f>F39+(D40*E37)</f>
        <v>1</v>
      </c>
      <c r="G40" s="27">
        <v>0.3</v>
      </c>
      <c r="I40" s="27">
        <f>I39+(G40*H37)</f>
        <v>1.0000000000000002</v>
      </c>
      <c r="J40" s="27">
        <v>0.3</v>
      </c>
      <c r="L40" s="27">
        <f>L39+(J40*K37)</f>
        <v>1</v>
      </c>
      <c r="M40" s="27">
        <v>0</v>
      </c>
      <c r="N40" s="27">
        <f t="shared" si="20"/>
        <v>0.94437689879038933</v>
      </c>
      <c r="O40" s="27">
        <f t="shared" si="21"/>
        <v>5.562310120961067E-2</v>
      </c>
      <c r="P40" s="27">
        <v>0</v>
      </c>
      <c r="Q40" s="27">
        <f t="shared" si="22"/>
        <v>0.83965189337510127</v>
      </c>
      <c r="R40" s="27">
        <f t="shared" si="23"/>
        <v>0.16034810662489873</v>
      </c>
      <c r="S40" s="27">
        <f t="shared" si="24"/>
        <v>0</v>
      </c>
      <c r="T40" s="27">
        <f t="shared" si="25"/>
        <v>0.89102045558717036</v>
      </c>
      <c r="U40" s="27">
        <f t="shared" si="26"/>
        <v>0.10897954441282964</v>
      </c>
      <c r="V40" s="27">
        <f t="shared" si="27"/>
        <v>3964411.1009656261</v>
      </c>
      <c r="W40" s="27">
        <f t="shared" si="28"/>
        <v>846956.78761029628</v>
      </c>
      <c r="X40" s="27">
        <f t="shared" si="29"/>
        <v>3.4710899877172306E-3</v>
      </c>
      <c r="Y40" s="27">
        <f t="shared" si="30"/>
        <v>3964411.100965627</v>
      </c>
      <c r="Z40" s="27">
        <f t="shared" si="31"/>
        <v>846956.78761029639</v>
      </c>
      <c r="AA40" s="27">
        <f t="shared" si="32"/>
        <v>3.4710899877172315E-3</v>
      </c>
      <c r="AB40" s="27">
        <f t="shared" si="33"/>
        <v>3964411.1009656261</v>
      </c>
      <c r="AC40" s="27">
        <f t="shared" si="34"/>
        <v>846956.78761029628</v>
      </c>
      <c r="AD40" s="27">
        <f t="shared" si="35"/>
        <v>3.4710899877172306E-3</v>
      </c>
      <c r="AE40" s="27">
        <f t="shared" si="36"/>
        <v>102674.5156535167</v>
      </c>
      <c r="AF40" s="27">
        <f t="shared" ref="AF40:AG44" si="104">$AE40*D$73</f>
        <v>10278.118772444239</v>
      </c>
      <c r="AG40" s="27">
        <f t="shared" si="104"/>
        <v>8.3932756110409373E-5</v>
      </c>
      <c r="AH40" s="27">
        <f t="shared" si="37"/>
        <v>295986.08897458069</v>
      </c>
      <c r="AI40" s="27">
        <f t="shared" ref="AI40:AJ44" si="105">$AH40*D$73</f>
        <v>29629.359905997189</v>
      </c>
      <c r="AJ40" s="27">
        <f t="shared" si="105"/>
        <v>2.4195807557361013E-4</v>
      </c>
      <c r="AK40" s="27">
        <f t="shared" si="38"/>
        <v>201165.014093009</v>
      </c>
      <c r="AL40" s="27">
        <f t="shared" ref="AL40:AM44" si="106">$AK40*D$73</f>
        <v>20137.40113160737</v>
      </c>
      <c r="AM40" s="27">
        <f t="shared" si="106"/>
        <v>1.6444522731222919E-4</v>
      </c>
      <c r="AN40" s="27">
        <f>(E37*D40)+AN39</f>
        <v>0.54632268041205356</v>
      </c>
      <c r="AO40" s="27">
        <v>0</v>
      </c>
      <c r="AP40" s="27">
        <f t="shared" si="39"/>
        <v>1</v>
      </c>
      <c r="AQ40" s="27">
        <f t="shared" si="40"/>
        <v>0</v>
      </c>
      <c r="AR40" s="27">
        <f t="shared" si="41"/>
        <v>0.54632268041205356</v>
      </c>
      <c r="AS40" s="27">
        <f t="shared" si="0"/>
        <v>2165847.698934841</v>
      </c>
      <c r="AT40" s="27">
        <f t="shared" si="95"/>
        <v>-239761.73788946576</v>
      </c>
      <c r="AU40" s="27">
        <f t="shared" si="96"/>
        <v>-317469.53241715912</v>
      </c>
      <c r="AV40" s="27">
        <f t="shared" si="97"/>
        <v>-410198.42782856838</v>
      </c>
      <c r="AW40" s="27">
        <f t="shared" si="1"/>
        <v>-967429.69813519332</v>
      </c>
      <c r="AX40" s="27">
        <f>AX39+(G40*H37)</f>
        <v>7.5445806880604122E-2</v>
      </c>
      <c r="AY40" s="27">
        <f>0</f>
        <v>0</v>
      </c>
      <c r="AZ40" s="27">
        <f t="shared" si="42"/>
        <v>1</v>
      </c>
      <c r="BA40" s="27">
        <f t="shared" si="43"/>
        <v>0</v>
      </c>
      <c r="BB40" s="27">
        <f t="shared" si="44"/>
        <v>7.5445806880604122E-2</v>
      </c>
      <c r="BC40" s="27">
        <f t="shared" si="2"/>
        <v>299098.19431877579</v>
      </c>
      <c r="BD40" s="27">
        <f t="shared" si="98"/>
        <v>-33110.501216100638</v>
      </c>
      <c r="BE40" s="27">
        <f t="shared" si="99"/>
        <v>-43841.754867573007</v>
      </c>
      <c r="BF40" s="27">
        <f t="shared" si="100"/>
        <v>-56647.385287646932</v>
      </c>
      <c r="BG40" s="27">
        <f t="shared" si="3"/>
        <v>-133599.64137132058</v>
      </c>
      <c r="BH40" s="27">
        <f>BH39+(J40*K37)</f>
        <v>0.23412642459574934</v>
      </c>
      <c r="BI40" s="27">
        <v>0</v>
      </c>
      <c r="BJ40" s="27">
        <f t="shared" si="45"/>
        <v>1</v>
      </c>
      <c r="BK40" s="27">
        <f t="shared" si="46"/>
        <v>0</v>
      </c>
      <c r="BL40" s="27">
        <f t="shared" si="47"/>
        <v>0.23412642459574934</v>
      </c>
      <c r="BM40" s="27">
        <f t="shared" si="4"/>
        <v>928173.39669678023</v>
      </c>
      <c r="BN40" s="27">
        <f t="shared" si="101"/>
        <v>-102749.82251255869</v>
      </c>
      <c r="BO40" s="27">
        <f t="shared" si="102"/>
        <v>-136051.47508584728</v>
      </c>
      <c r="BP40" s="27">
        <f t="shared" si="103"/>
        <v>-175790.41604105686</v>
      </c>
      <c r="BQ40" s="27">
        <f t="shared" si="5"/>
        <v>-414591.71363946283</v>
      </c>
      <c r="BR40" s="25">
        <f t="shared" si="6"/>
        <v>-967429.69813519332</v>
      </c>
      <c r="BS40" s="25">
        <f t="shared" ref="BS40:BT44" si="107">$BR40*D$73</f>
        <v>-96843.479398315772</v>
      </c>
      <c r="BT40" s="25">
        <f t="shared" si="107"/>
        <v>-7.9083928851011813E-4</v>
      </c>
      <c r="BU40" s="25">
        <f t="shared" si="7"/>
        <v>-133599.64137132058</v>
      </c>
      <c r="BV40" s="25">
        <f t="shared" ref="BV40:BW44" si="108">$BU40*D$73</f>
        <v>-13373.84426145434</v>
      </c>
      <c r="BW40" s="25">
        <f t="shared" si="108"/>
        <v>-1.0921294387691751E-4</v>
      </c>
      <c r="BX40" s="25">
        <f t="shared" si="8"/>
        <v>-414591.71363946283</v>
      </c>
      <c r="BY40" s="25">
        <f>$BX40*D$73</f>
        <v>-41502.244717057387</v>
      </c>
      <c r="BZ40" s="25">
        <f t="shared" si="79"/>
        <v>-4.3417096358655251E-4</v>
      </c>
      <c r="CA40" s="27">
        <f t="shared" si="48"/>
        <v>760391.4269844247</v>
      </c>
      <c r="CB40" s="27">
        <f t="shared" si="49"/>
        <v>2.7641834553175215E-3</v>
      </c>
      <c r="CC40" s="27">
        <f t="shared" si="50"/>
        <v>863212.30325483927</v>
      </c>
      <c r="CD40" s="27">
        <f t="shared" si="51"/>
        <v>3.6038351194139242E-3</v>
      </c>
      <c r="CE40" s="27">
        <f t="shared" si="52"/>
        <v>825591.94402484619</v>
      </c>
      <c r="CF40" s="27">
        <f t="shared" si="53"/>
        <v>3.2013642514429077E-3</v>
      </c>
      <c r="CG40" s="23">
        <f>'2. Baseline '!$O$41-F$73</f>
        <v>1067763.0897078435</v>
      </c>
      <c r="CH40" s="23">
        <f>'2. Baseline '!M$41-G$73</f>
        <v>5.3820530225736638E-3</v>
      </c>
      <c r="CI40" s="27">
        <f t="shared" si="9"/>
        <v>307371.66272341879</v>
      </c>
      <c r="CJ40" s="27">
        <f t="shared" si="10"/>
        <v>2.6178695672561423E-3</v>
      </c>
      <c r="CK40" s="27">
        <f t="shared" si="11"/>
        <v>204550.78645300423</v>
      </c>
      <c r="CL40" s="27">
        <f t="shared" si="12"/>
        <v>1.7782179031597396E-3</v>
      </c>
      <c r="CM40" s="27">
        <f t="shared" si="13"/>
        <v>242171.1456829973</v>
      </c>
      <c r="CN40" s="27">
        <f t="shared" si="14"/>
        <v>2.1806887711307561E-3</v>
      </c>
    </row>
    <row r="41" spans="1:92" s="23" customFormat="1" x14ac:dyDescent="0.2">
      <c r="A41" s="115" t="s">
        <v>231</v>
      </c>
      <c r="B41">
        <v>2031</v>
      </c>
      <c r="C41" s="116" t="s">
        <v>234</v>
      </c>
      <c r="D41" s="23">
        <v>0</v>
      </c>
      <c r="F41" s="23">
        <f t="shared" ref="F41:F48" si="109">F40</f>
        <v>1</v>
      </c>
      <c r="G41" s="23">
        <v>0</v>
      </c>
      <c r="I41" s="23">
        <f t="shared" ref="I41:I48" si="110">I40</f>
        <v>1.0000000000000002</v>
      </c>
      <c r="J41" s="23">
        <f t="shared" ref="J41:J48" si="111">MEDIAN(D41,G41)</f>
        <v>0</v>
      </c>
      <c r="L41" s="23">
        <f t="shared" ref="L41:L48" si="112">L40+(J41*K28)</f>
        <v>1</v>
      </c>
      <c r="M41" s="23">
        <v>4.1000000000000002E-2</v>
      </c>
      <c r="N41" s="23">
        <f t="shared" si="20"/>
        <v>0.90565744593998332</v>
      </c>
      <c r="O41" s="23">
        <f t="shared" si="21"/>
        <v>9.4342554060016681E-2</v>
      </c>
      <c r="P41" s="23">
        <v>0.08</v>
      </c>
      <c r="Q41" s="23">
        <f t="shared" si="22"/>
        <v>0.77247974190509316</v>
      </c>
      <c r="R41" s="23">
        <f t="shared" si="23"/>
        <v>0.22752025809490684</v>
      </c>
      <c r="S41" s="23">
        <f t="shared" si="24"/>
        <v>6.0499999999999998E-2</v>
      </c>
      <c r="T41" s="23">
        <f t="shared" si="25"/>
        <v>0.83711371802414658</v>
      </c>
      <c r="U41" s="23">
        <f t="shared" si="26"/>
        <v>0.16288628197585342</v>
      </c>
      <c r="V41" s="23">
        <f t="shared" si="27"/>
        <v>3964411.1009656261</v>
      </c>
      <c r="W41" s="23">
        <f t="shared" si="28"/>
        <v>846956.78761029628</v>
      </c>
      <c r="X41" s="23">
        <f t="shared" si="29"/>
        <v>3.4710899877172306E-3</v>
      </c>
      <c r="Y41" s="23">
        <f t="shared" si="30"/>
        <v>3964411.100965627</v>
      </c>
      <c r="Z41" s="23">
        <f t="shared" si="31"/>
        <v>846956.78761029639</v>
      </c>
      <c r="AA41" s="23">
        <f t="shared" si="32"/>
        <v>3.4710899877172315E-3</v>
      </c>
      <c r="AB41" s="23">
        <f t="shared" si="33"/>
        <v>3964411.1009656261</v>
      </c>
      <c r="AC41" s="23">
        <f t="shared" si="34"/>
        <v>846956.78761029628</v>
      </c>
      <c r="AD41" s="23">
        <f t="shared" si="35"/>
        <v>3.4710899877172306E-3</v>
      </c>
      <c r="AE41" s="23">
        <f t="shared" si="36"/>
        <v>174146.6375117226</v>
      </c>
      <c r="AF41" s="23">
        <f t="shared" si="104"/>
        <v>17432.756441797468</v>
      </c>
      <c r="AG41" s="23">
        <f t="shared" si="104"/>
        <v>1.4235866768579831E-4</v>
      </c>
      <c r="AH41" s="23">
        <f t="shared" si="37"/>
        <v>419978.96185661422</v>
      </c>
      <c r="AI41" s="23">
        <f t="shared" si="105"/>
        <v>42041.529238441188</v>
      </c>
      <c r="AJ41" s="23">
        <f t="shared" si="105"/>
        <v>3.4331782870023966E-4</v>
      </c>
      <c r="AK41" s="23">
        <f t="shared" si="38"/>
        <v>300671.29924038192</v>
      </c>
      <c r="AL41" s="23">
        <f t="shared" si="106"/>
        <v>30098.367695118723</v>
      </c>
      <c r="AM41" s="23">
        <f t="shared" si="106"/>
        <v>2.4578806793405631E-4</v>
      </c>
      <c r="AN41" s="23">
        <f>AN40</f>
        <v>0.54632268041205356</v>
      </c>
      <c r="AO41" s="23">
        <v>0</v>
      </c>
      <c r="AP41" s="23">
        <f t="shared" si="39"/>
        <v>1</v>
      </c>
      <c r="AQ41" s="23">
        <f t="shared" si="40"/>
        <v>0</v>
      </c>
      <c r="AR41" s="23">
        <f t="shared" si="41"/>
        <v>0.54632268041205356</v>
      </c>
      <c r="AS41" s="23">
        <f t="shared" si="0"/>
        <v>2165847.698934841</v>
      </c>
      <c r="AT41" s="23">
        <f t="shared" si="95"/>
        <v>-239761.73788946576</v>
      </c>
      <c r="AU41" s="23">
        <f t="shared" si="96"/>
        <v>-317469.53241715912</v>
      </c>
      <c r="AV41" s="23">
        <f t="shared" si="97"/>
        <v>-410198.42782856838</v>
      </c>
      <c r="AW41" s="23">
        <f t="shared" si="1"/>
        <v>-967429.69813519332</v>
      </c>
      <c r="AX41" s="23">
        <f>AX40</f>
        <v>7.5445806880604122E-2</v>
      </c>
      <c r="AY41" s="23">
        <f t="shared" ref="AY41:AY48" si="113">G41</f>
        <v>0</v>
      </c>
      <c r="AZ41" s="23">
        <f t="shared" si="42"/>
        <v>1</v>
      </c>
      <c r="BA41" s="23">
        <f t="shared" si="43"/>
        <v>0</v>
      </c>
      <c r="BB41" s="23">
        <f t="shared" si="44"/>
        <v>7.5445806880604122E-2</v>
      </c>
      <c r="BC41" s="23">
        <f t="shared" si="2"/>
        <v>299098.19431877579</v>
      </c>
      <c r="BD41" s="23">
        <f t="shared" si="98"/>
        <v>-33110.501216100638</v>
      </c>
      <c r="BE41" s="23">
        <f t="shared" si="99"/>
        <v>-43841.754867573007</v>
      </c>
      <c r="BF41" s="23">
        <f t="shared" si="100"/>
        <v>-56647.385287646932</v>
      </c>
      <c r="BG41" s="23">
        <f t="shared" si="3"/>
        <v>-133599.64137132058</v>
      </c>
      <c r="BH41" s="23">
        <f>BH40</f>
        <v>0.23412642459574934</v>
      </c>
      <c r="BI41" s="23">
        <v>0</v>
      </c>
      <c r="BJ41" s="23">
        <f t="shared" si="45"/>
        <v>1</v>
      </c>
      <c r="BK41" s="23">
        <f t="shared" si="46"/>
        <v>0</v>
      </c>
      <c r="BL41" s="23">
        <f t="shared" si="47"/>
        <v>0.23412642459574934</v>
      </c>
      <c r="BM41" s="23">
        <f t="shared" si="4"/>
        <v>928173.39669678023</v>
      </c>
      <c r="BN41" s="23">
        <f t="shared" si="101"/>
        <v>-102749.82251255869</v>
      </c>
      <c r="BO41" s="23">
        <f t="shared" si="102"/>
        <v>-136051.47508584728</v>
      </c>
      <c r="BP41" s="23">
        <f t="shared" si="103"/>
        <v>-175790.41604105686</v>
      </c>
      <c r="BQ41" s="23">
        <f t="shared" si="5"/>
        <v>-414591.71363946283</v>
      </c>
      <c r="BR41" s="1">
        <f t="shared" si="6"/>
        <v>-967429.69813519332</v>
      </c>
      <c r="BS41" s="1">
        <f t="shared" si="107"/>
        <v>-96843.479398315772</v>
      </c>
      <c r="BT41" s="1">
        <f t="shared" si="107"/>
        <v>-7.9083928851011813E-4</v>
      </c>
      <c r="BU41" s="1">
        <f t="shared" si="7"/>
        <v>-133599.64137132058</v>
      </c>
      <c r="BV41" s="1">
        <f t="shared" si="108"/>
        <v>-13373.84426145434</v>
      </c>
      <c r="BW41" s="1">
        <f t="shared" si="108"/>
        <v>-1.0921294387691751E-4</v>
      </c>
      <c r="BX41" s="1">
        <f t="shared" si="8"/>
        <v>-414591.71363946283</v>
      </c>
      <c r="BY41" s="1">
        <f>$BX41*D$73</f>
        <v>-41502.244717057387</v>
      </c>
      <c r="BZ41" s="1">
        <f t="shared" si="79"/>
        <v>-4.3417096358655251E-4</v>
      </c>
      <c r="CA41" s="23">
        <f t="shared" si="48"/>
        <v>767546.06465377798</v>
      </c>
      <c r="CB41" s="23">
        <f t="shared" si="49"/>
        <v>2.8226093668929104E-3</v>
      </c>
      <c r="CC41" s="23">
        <f t="shared" si="50"/>
        <v>875624.47258728324</v>
      </c>
      <c r="CD41" s="23">
        <f t="shared" si="51"/>
        <v>3.7051948725405535E-3</v>
      </c>
      <c r="CE41" s="23">
        <f t="shared" si="52"/>
        <v>835552.9105883576</v>
      </c>
      <c r="CF41" s="23">
        <f t="shared" si="53"/>
        <v>3.2827070920647345E-3</v>
      </c>
      <c r="CG41" s="23">
        <f>'2. Baseline '!$O$41-F$73</f>
        <v>1067763.0897078435</v>
      </c>
      <c r="CH41" s="23">
        <f>'2. Baseline '!M$41-G$73</f>
        <v>5.3820530225736638E-3</v>
      </c>
      <c r="CI41" s="23">
        <f t="shared" si="9"/>
        <v>300217.02505406551</v>
      </c>
      <c r="CJ41" s="23">
        <f t="shared" si="10"/>
        <v>2.5594436556807534E-3</v>
      </c>
      <c r="CK41" s="23">
        <f t="shared" si="11"/>
        <v>192138.61712056026</v>
      </c>
      <c r="CL41" s="23">
        <f t="shared" si="12"/>
        <v>1.6768581500331103E-3</v>
      </c>
      <c r="CM41" s="23">
        <f t="shared" si="13"/>
        <v>232210.1791194859</v>
      </c>
      <c r="CN41" s="23">
        <f t="shared" si="14"/>
        <v>2.0993459305089293E-3</v>
      </c>
    </row>
    <row r="42" spans="1:92" s="23" customFormat="1" x14ac:dyDescent="0.2">
      <c r="A42" s="115" t="s">
        <v>229</v>
      </c>
      <c r="B42">
        <v>2031</v>
      </c>
      <c r="C42" s="116" t="s">
        <v>235</v>
      </c>
      <c r="D42" s="23">
        <v>0</v>
      </c>
      <c r="F42" s="23">
        <f t="shared" si="109"/>
        <v>1</v>
      </c>
      <c r="G42" s="23">
        <v>0</v>
      </c>
      <c r="I42" s="23">
        <f t="shared" si="110"/>
        <v>1.0000000000000002</v>
      </c>
      <c r="J42" s="23">
        <f t="shared" si="111"/>
        <v>0</v>
      </c>
      <c r="L42" s="23">
        <f t="shared" si="112"/>
        <v>1</v>
      </c>
      <c r="M42" s="23">
        <v>0</v>
      </c>
      <c r="N42" s="23">
        <f t="shared" si="20"/>
        <v>0.90565744593998332</v>
      </c>
      <c r="O42" s="23">
        <f t="shared" si="21"/>
        <v>9.4342554060016681E-2</v>
      </c>
      <c r="P42" s="23">
        <v>0</v>
      </c>
      <c r="Q42" s="23">
        <f t="shared" si="22"/>
        <v>0.77247974190509316</v>
      </c>
      <c r="R42" s="23">
        <f t="shared" si="23"/>
        <v>0.22752025809490684</v>
      </c>
      <c r="S42" s="23">
        <f t="shared" si="24"/>
        <v>0</v>
      </c>
      <c r="T42" s="23">
        <f t="shared" si="25"/>
        <v>0.83711371802414658</v>
      </c>
      <c r="U42" s="23">
        <f t="shared" si="26"/>
        <v>0.16288628197585342</v>
      </c>
      <c r="V42" s="23">
        <f t="shared" si="27"/>
        <v>3964411.1009656261</v>
      </c>
      <c r="W42" s="23">
        <f t="shared" si="28"/>
        <v>846956.78761029628</v>
      </c>
      <c r="X42" s="23">
        <f t="shared" si="29"/>
        <v>3.4710899877172306E-3</v>
      </c>
      <c r="Y42" s="23">
        <f t="shared" si="30"/>
        <v>3964411.100965627</v>
      </c>
      <c r="Z42" s="23">
        <f t="shared" si="31"/>
        <v>846956.78761029639</v>
      </c>
      <c r="AA42" s="23">
        <f t="shared" si="32"/>
        <v>3.4710899877172315E-3</v>
      </c>
      <c r="AB42" s="23">
        <f t="shared" si="33"/>
        <v>3964411.1009656261</v>
      </c>
      <c r="AC42" s="23">
        <f t="shared" si="34"/>
        <v>846956.78761029628</v>
      </c>
      <c r="AD42" s="23">
        <f t="shared" si="35"/>
        <v>3.4710899877172306E-3</v>
      </c>
      <c r="AE42" s="23">
        <f t="shared" si="36"/>
        <v>174146.6375117226</v>
      </c>
      <c r="AF42" s="23">
        <f t="shared" si="104"/>
        <v>17432.756441797468</v>
      </c>
      <c r="AG42" s="23">
        <f t="shared" si="104"/>
        <v>1.4235866768579831E-4</v>
      </c>
      <c r="AH42" s="23">
        <f t="shared" si="37"/>
        <v>419978.96185661422</v>
      </c>
      <c r="AI42" s="23">
        <f t="shared" si="105"/>
        <v>42041.529238441188</v>
      </c>
      <c r="AJ42" s="23">
        <f t="shared" si="105"/>
        <v>3.4331782870023966E-4</v>
      </c>
      <c r="AK42" s="23">
        <f t="shared" si="38"/>
        <v>300671.29924038192</v>
      </c>
      <c r="AL42" s="23">
        <f t="shared" si="106"/>
        <v>30098.367695118723</v>
      </c>
      <c r="AM42" s="23">
        <f t="shared" si="106"/>
        <v>2.4578806793405631E-4</v>
      </c>
      <c r="AN42" s="23">
        <f t="shared" ref="AN42:AN48" si="114">AN41</f>
        <v>0.54632268041205356</v>
      </c>
      <c r="AO42" s="23">
        <v>0</v>
      </c>
      <c r="AP42" s="23">
        <f t="shared" si="39"/>
        <v>1</v>
      </c>
      <c r="AQ42" s="23">
        <f t="shared" si="40"/>
        <v>0</v>
      </c>
      <c r="AR42" s="23">
        <f t="shared" si="41"/>
        <v>0.54632268041205356</v>
      </c>
      <c r="AS42" s="23">
        <f t="shared" si="0"/>
        <v>2165847.698934841</v>
      </c>
      <c r="AT42" s="23">
        <f t="shared" si="95"/>
        <v>-239761.73788946576</v>
      </c>
      <c r="AU42" s="23">
        <f t="shared" si="96"/>
        <v>-317469.53241715912</v>
      </c>
      <c r="AV42" s="23">
        <f t="shared" si="97"/>
        <v>-410198.42782856838</v>
      </c>
      <c r="AW42" s="23">
        <f t="shared" si="1"/>
        <v>-967429.69813519332</v>
      </c>
      <c r="AX42" s="23">
        <f t="shared" ref="AX42:AX48" si="115">AX41</f>
        <v>7.5445806880604122E-2</v>
      </c>
      <c r="AY42" s="23">
        <f t="shared" si="113"/>
        <v>0</v>
      </c>
      <c r="AZ42" s="23">
        <f t="shared" si="42"/>
        <v>1</v>
      </c>
      <c r="BA42" s="23">
        <f t="shared" si="43"/>
        <v>0</v>
      </c>
      <c r="BB42" s="23">
        <f t="shared" si="44"/>
        <v>7.5445806880604122E-2</v>
      </c>
      <c r="BC42" s="23">
        <f t="shared" si="2"/>
        <v>299098.19431877579</v>
      </c>
      <c r="BD42" s="23">
        <f t="shared" si="98"/>
        <v>-33110.501216100638</v>
      </c>
      <c r="BE42" s="23">
        <f t="shared" si="99"/>
        <v>-43841.754867573007</v>
      </c>
      <c r="BF42" s="23">
        <f t="shared" si="100"/>
        <v>-56647.385287646932</v>
      </c>
      <c r="BG42" s="23">
        <f t="shared" si="3"/>
        <v>-133599.64137132058</v>
      </c>
      <c r="BH42" s="23">
        <f t="shared" ref="BH42:BH48" si="116">BH41</f>
        <v>0.23412642459574934</v>
      </c>
      <c r="BI42" s="23">
        <v>0</v>
      </c>
      <c r="BJ42" s="23">
        <f t="shared" si="45"/>
        <v>1</v>
      </c>
      <c r="BK42" s="23">
        <f t="shared" si="46"/>
        <v>0</v>
      </c>
      <c r="BL42" s="23">
        <f t="shared" si="47"/>
        <v>0.23412642459574934</v>
      </c>
      <c r="BM42" s="23">
        <f t="shared" si="4"/>
        <v>928173.39669678023</v>
      </c>
      <c r="BN42" s="23">
        <f t="shared" si="101"/>
        <v>-102749.82251255869</v>
      </c>
      <c r="BO42" s="23">
        <f t="shared" si="102"/>
        <v>-136051.47508584728</v>
      </c>
      <c r="BP42" s="23">
        <f t="shared" si="103"/>
        <v>-175790.41604105686</v>
      </c>
      <c r="BQ42" s="23">
        <f t="shared" si="5"/>
        <v>-414591.71363946283</v>
      </c>
      <c r="BR42" s="1">
        <f t="shared" si="6"/>
        <v>-967429.69813519332</v>
      </c>
      <c r="BS42" s="1">
        <f t="shared" si="107"/>
        <v>-96843.479398315772</v>
      </c>
      <c r="BT42" s="1">
        <f t="shared" si="107"/>
        <v>-7.9083928851011813E-4</v>
      </c>
      <c r="BU42" s="1">
        <f t="shared" si="7"/>
        <v>-133599.64137132058</v>
      </c>
      <c r="BV42" s="1">
        <f t="shared" si="108"/>
        <v>-13373.84426145434</v>
      </c>
      <c r="BW42" s="1">
        <f t="shared" si="108"/>
        <v>-1.0921294387691751E-4</v>
      </c>
      <c r="BX42" s="1">
        <f t="shared" si="8"/>
        <v>-414591.71363946283</v>
      </c>
      <c r="BY42" s="1">
        <f>$BX42*D$73</f>
        <v>-41502.244717057387</v>
      </c>
      <c r="BZ42" s="1">
        <f t="shared" si="79"/>
        <v>-4.3417096358655251E-4</v>
      </c>
      <c r="CA42" s="23">
        <f t="shared" si="48"/>
        <v>767546.06465377798</v>
      </c>
      <c r="CB42" s="23">
        <f t="shared" si="49"/>
        <v>2.8226093668929104E-3</v>
      </c>
      <c r="CC42" s="23">
        <f t="shared" si="50"/>
        <v>875624.47258728324</v>
      </c>
      <c r="CD42" s="23">
        <f t="shared" si="51"/>
        <v>3.7051948725405535E-3</v>
      </c>
      <c r="CE42" s="23">
        <f t="shared" si="52"/>
        <v>835552.9105883576</v>
      </c>
      <c r="CF42" s="23">
        <f t="shared" si="53"/>
        <v>3.2827070920647345E-3</v>
      </c>
      <c r="CG42" s="23">
        <f>'2. Baseline '!$O$41-F$73</f>
        <v>1067763.0897078435</v>
      </c>
      <c r="CH42" s="23">
        <f>'2. Baseline '!M$41-G$73</f>
        <v>5.3820530225736638E-3</v>
      </c>
      <c r="CI42" s="23">
        <f t="shared" si="9"/>
        <v>300217.02505406551</v>
      </c>
      <c r="CJ42" s="23">
        <f t="shared" si="10"/>
        <v>2.5594436556807534E-3</v>
      </c>
      <c r="CK42" s="23">
        <f t="shared" si="11"/>
        <v>192138.61712056026</v>
      </c>
      <c r="CL42" s="23">
        <f t="shared" si="12"/>
        <v>1.6768581500331103E-3</v>
      </c>
      <c r="CM42" s="23">
        <f t="shared" si="13"/>
        <v>232210.1791194859</v>
      </c>
      <c r="CN42" s="23">
        <f t="shared" si="14"/>
        <v>2.0993459305089293E-3</v>
      </c>
    </row>
    <row r="43" spans="1:92" s="23" customFormat="1" x14ac:dyDescent="0.2">
      <c r="A43" s="115" t="s">
        <v>231</v>
      </c>
      <c r="B43">
        <v>2031</v>
      </c>
      <c r="C43" s="115" t="s">
        <v>236</v>
      </c>
      <c r="D43" s="23">
        <v>0</v>
      </c>
      <c r="F43" s="23">
        <f t="shared" si="109"/>
        <v>1</v>
      </c>
      <c r="G43" s="23">
        <v>0</v>
      </c>
      <c r="I43" s="23">
        <f t="shared" si="110"/>
        <v>1.0000000000000002</v>
      </c>
      <c r="J43" s="23">
        <f t="shared" si="111"/>
        <v>0</v>
      </c>
      <c r="L43" s="23">
        <f t="shared" si="112"/>
        <v>1</v>
      </c>
      <c r="M43" s="23">
        <v>5.1999999999999998E-3</v>
      </c>
      <c r="N43" s="23">
        <f t="shared" si="20"/>
        <v>0.90094802722109546</v>
      </c>
      <c r="O43" s="23">
        <f t="shared" si="21"/>
        <v>9.905197277890454E-2</v>
      </c>
      <c r="P43" s="23">
        <v>5.1999999999999998E-3</v>
      </c>
      <c r="Q43" s="23">
        <f t="shared" si="22"/>
        <v>0.76846284724718672</v>
      </c>
      <c r="R43" s="23">
        <f t="shared" si="23"/>
        <v>0.23153715275281328</v>
      </c>
      <c r="S43" s="23">
        <f t="shared" si="24"/>
        <v>5.1999999999999998E-3</v>
      </c>
      <c r="T43" s="23">
        <f t="shared" si="25"/>
        <v>0.832760726690421</v>
      </c>
      <c r="U43" s="23">
        <f t="shared" si="26"/>
        <v>0.167239273309579</v>
      </c>
      <c r="V43" s="23">
        <f t="shared" si="27"/>
        <v>3964411.1009656261</v>
      </c>
      <c r="W43" s="23">
        <f t="shared" si="28"/>
        <v>846956.78761029628</v>
      </c>
      <c r="X43" s="23">
        <f t="shared" si="29"/>
        <v>3.4710899877172306E-3</v>
      </c>
      <c r="Y43" s="23">
        <f t="shared" si="30"/>
        <v>3964411.100965627</v>
      </c>
      <c r="Z43" s="23">
        <f t="shared" si="31"/>
        <v>846956.78761029639</v>
      </c>
      <c r="AA43" s="23">
        <f t="shared" si="32"/>
        <v>3.4710899877172315E-3</v>
      </c>
      <c r="AB43" s="23">
        <f t="shared" si="33"/>
        <v>3964411.1009656261</v>
      </c>
      <c r="AC43" s="23">
        <f t="shared" si="34"/>
        <v>846956.78761029628</v>
      </c>
      <c r="AD43" s="23">
        <f t="shared" si="35"/>
        <v>3.4710899877172306E-3</v>
      </c>
      <c r="AE43" s="23">
        <f t="shared" si="36"/>
        <v>182839.73939666155</v>
      </c>
      <c r="AF43" s="23">
        <f t="shared" si="104"/>
        <v>18302.969786420155</v>
      </c>
      <c r="AG43" s="23">
        <f t="shared" si="104"/>
        <v>1.4946496856004578E-4</v>
      </c>
      <c r="AH43" s="23">
        <f t="shared" si="37"/>
        <v>427393.73565495975</v>
      </c>
      <c r="AI43" s="23">
        <f t="shared" si="105"/>
        <v>42783.776964521334</v>
      </c>
      <c r="AJ43" s="23">
        <f t="shared" si="105"/>
        <v>3.4937914193721201E-4</v>
      </c>
      <c r="AK43" s="23">
        <f t="shared" si="38"/>
        <v>308706.47288433195</v>
      </c>
      <c r="AL43" s="23">
        <f t="shared" si="106"/>
        <v>30902.719861224152</v>
      </c>
      <c r="AM43" s="23">
        <f t="shared" si="106"/>
        <v>2.5235653592701291E-4</v>
      </c>
      <c r="AN43" s="23">
        <f t="shared" si="114"/>
        <v>0.54632268041205356</v>
      </c>
      <c r="AO43" s="23">
        <v>0</v>
      </c>
      <c r="AP43" s="23">
        <f t="shared" si="39"/>
        <v>1</v>
      </c>
      <c r="AQ43" s="23">
        <f t="shared" si="40"/>
        <v>0</v>
      </c>
      <c r="AR43" s="23">
        <f t="shared" si="41"/>
        <v>0.54632268041205356</v>
      </c>
      <c r="AS43" s="23">
        <f t="shared" si="0"/>
        <v>2165847.698934841</v>
      </c>
      <c r="AT43" s="23">
        <f t="shared" si="95"/>
        <v>-239761.73788946576</v>
      </c>
      <c r="AU43" s="23">
        <f t="shared" si="96"/>
        <v>-317469.53241715912</v>
      </c>
      <c r="AV43" s="23">
        <f t="shared" si="97"/>
        <v>-410198.42782856838</v>
      </c>
      <c r="AW43" s="23">
        <f t="shared" si="1"/>
        <v>-967429.69813519332</v>
      </c>
      <c r="AX43" s="23">
        <f t="shared" si="115"/>
        <v>7.5445806880604122E-2</v>
      </c>
      <c r="AY43" s="23">
        <f t="shared" si="113"/>
        <v>0</v>
      </c>
      <c r="AZ43" s="23">
        <f t="shared" si="42"/>
        <v>1</v>
      </c>
      <c r="BA43" s="23">
        <f t="shared" si="43"/>
        <v>0</v>
      </c>
      <c r="BB43" s="23">
        <f t="shared" si="44"/>
        <v>7.5445806880604122E-2</v>
      </c>
      <c r="BC43" s="23">
        <f t="shared" si="2"/>
        <v>299098.19431877579</v>
      </c>
      <c r="BD43" s="23">
        <f t="shared" si="98"/>
        <v>-33110.501216100638</v>
      </c>
      <c r="BE43" s="23">
        <f t="shared" si="99"/>
        <v>-43841.754867573007</v>
      </c>
      <c r="BF43" s="23">
        <f t="shared" si="100"/>
        <v>-56647.385287646932</v>
      </c>
      <c r="BG43" s="23">
        <f t="shared" si="3"/>
        <v>-133599.64137132058</v>
      </c>
      <c r="BH43" s="23">
        <f t="shared" si="116"/>
        <v>0.23412642459574934</v>
      </c>
      <c r="BI43" s="23">
        <v>0</v>
      </c>
      <c r="BJ43" s="23">
        <f t="shared" si="45"/>
        <v>1</v>
      </c>
      <c r="BK43" s="23">
        <f t="shared" si="46"/>
        <v>0</v>
      </c>
      <c r="BL43" s="23">
        <f t="shared" si="47"/>
        <v>0.23412642459574934</v>
      </c>
      <c r="BM43" s="23">
        <f t="shared" si="4"/>
        <v>928173.39669678023</v>
      </c>
      <c r="BN43" s="23">
        <f t="shared" si="101"/>
        <v>-102749.82251255869</v>
      </c>
      <c r="BO43" s="23">
        <f t="shared" si="102"/>
        <v>-136051.47508584728</v>
      </c>
      <c r="BP43" s="23">
        <f t="shared" si="103"/>
        <v>-175790.41604105686</v>
      </c>
      <c r="BQ43" s="23">
        <f t="shared" si="5"/>
        <v>-414591.71363946283</v>
      </c>
      <c r="BR43" s="1">
        <f t="shared" si="6"/>
        <v>-967429.69813519332</v>
      </c>
      <c r="BS43" s="1">
        <f t="shared" si="107"/>
        <v>-96843.479398315772</v>
      </c>
      <c r="BT43" s="1">
        <f t="shared" si="107"/>
        <v>-7.9083928851011813E-4</v>
      </c>
      <c r="BU43" s="1">
        <f t="shared" si="7"/>
        <v>-133599.64137132058</v>
      </c>
      <c r="BV43" s="1">
        <f t="shared" si="108"/>
        <v>-13373.84426145434</v>
      </c>
      <c r="BW43" s="1">
        <f t="shared" si="108"/>
        <v>-1.0921294387691751E-4</v>
      </c>
      <c r="BX43" s="1">
        <f t="shared" si="8"/>
        <v>-414591.71363946283</v>
      </c>
      <c r="BY43" s="1">
        <f>$BX43*D$73</f>
        <v>-41502.244717057387</v>
      </c>
      <c r="BZ43" s="1">
        <f t="shared" si="79"/>
        <v>-4.3417096358655251E-4</v>
      </c>
      <c r="CA43" s="23">
        <f t="shared" si="48"/>
        <v>768416.27799840062</v>
      </c>
      <c r="CB43" s="23">
        <f t="shared" si="49"/>
        <v>2.8297156677671584E-3</v>
      </c>
      <c r="CC43" s="23">
        <f t="shared" si="50"/>
        <v>876366.72031336348</v>
      </c>
      <c r="CD43" s="23">
        <f t="shared" si="51"/>
        <v>3.7112561857775258E-3</v>
      </c>
      <c r="CE43" s="23">
        <f t="shared" si="52"/>
        <v>836357.26275446313</v>
      </c>
      <c r="CF43" s="23">
        <f t="shared" si="53"/>
        <v>3.2892755600576911E-3</v>
      </c>
      <c r="CG43" s="23">
        <f>'2. Baseline '!$O$41-F$73</f>
        <v>1067763.0897078435</v>
      </c>
      <c r="CH43" s="23">
        <f>'2. Baseline '!M$41-G$73</f>
        <v>5.3820530225736638E-3</v>
      </c>
      <c r="CI43" s="23">
        <f t="shared" si="9"/>
        <v>299346.81170944287</v>
      </c>
      <c r="CJ43" s="23">
        <f t="shared" si="10"/>
        <v>2.5523373548065054E-3</v>
      </c>
      <c r="CK43" s="23">
        <f t="shared" si="11"/>
        <v>191396.36939448002</v>
      </c>
      <c r="CL43" s="23">
        <f t="shared" si="12"/>
        <v>1.670796836796138E-3</v>
      </c>
      <c r="CM43" s="23">
        <f t="shared" si="13"/>
        <v>231405.82695338037</v>
      </c>
      <c r="CN43" s="23">
        <f t="shared" si="14"/>
        <v>2.0927774625159727E-3</v>
      </c>
    </row>
    <row r="44" spans="1:92" s="138" customFormat="1" x14ac:dyDescent="0.2">
      <c r="A44" s="137" t="s">
        <v>231</v>
      </c>
      <c r="B44" s="132">
        <v>2031</v>
      </c>
      <c r="C44" s="137" t="s">
        <v>237</v>
      </c>
      <c r="D44" s="138">
        <v>0</v>
      </c>
      <c r="F44" s="138">
        <f t="shared" si="109"/>
        <v>1</v>
      </c>
      <c r="G44" s="138">
        <v>0</v>
      </c>
      <c r="I44" s="138">
        <f t="shared" si="110"/>
        <v>1.0000000000000002</v>
      </c>
      <c r="J44" s="138">
        <f t="shared" si="111"/>
        <v>0</v>
      </c>
      <c r="L44" s="138">
        <f t="shared" si="112"/>
        <v>1</v>
      </c>
      <c r="M44" s="138">
        <v>0</v>
      </c>
      <c r="N44" s="138">
        <f t="shared" si="20"/>
        <v>0.90094802722109546</v>
      </c>
      <c r="O44" s="138">
        <f t="shared" si="21"/>
        <v>9.905197277890454E-2</v>
      </c>
      <c r="P44" s="138">
        <v>0</v>
      </c>
      <c r="Q44" s="138">
        <f t="shared" si="22"/>
        <v>0.76846284724718672</v>
      </c>
      <c r="R44" s="138">
        <f t="shared" si="23"/>
        <v>0.23153715275281328</v>
      </c>
      <c r="S44" s="138">
        <f t="shared" si="24"/>
        <v>0</v>
      </c>
      <c r="T44" s="138">
        <f t="shared" si="25"/>
        <v>0.832760726690421</v>
      </c>
      <c r="U44" s="138">
        <f t="shared" si="26"/>
        <v>0.167239273309579</v>
      </c>
      <c r="V44" s="138">
        <f t="shared" si="27"/>
        <v>3964411.1009656261</v>
      </c>
      <c r="W44" s="138">
        <f t="shared" si="28"/>
        <v>846956.78761029628</v>
      </c>
      <c r="X44" s="138">
        <f t="shared" si="29"/>
        <v>3.4710899877172306E-3</v>
      </c>
      <c r="Y44" s="138">
        <f t="shared" si="30"/>
        <v>3964411.100965627</v>
      </c>
      <c r="Z44" s="138">
        <f t="shared" si="31"/>
        <v>846956.78761029639</v>
      </c>
      <c r="AA44" s="138">
        <f t="shared" si="32"/>
        <v>3.4710899877172315E-3</v>
      </c>
      <c r="AB44" s="138">
        <f t="shared" si="33"/>
        <v>3964411.1009656261</v>
      </c>
      <c r="AC44" s="138">
        <f t="shared" si="34"/>
        <v>846956.78761029628</v>
      </c>
      <c r="AD44" s="138">
        <f t="shared" si="35"/>
        <v>3.4710899877172306E-3</v>
      </c>
      <c r="AE44" s="138">
        <f t="shared" si="36"/>
        <v>182839.73939666155</v>
      </c>
      <c r="AF44" s="138">
        <f t="shared" si="104"/>
        <v>18302.969786420155</v>
      </c>
      <c r="AG44" s="138">
        <f t="shared" si="104"/>
        <v>1.4946496856004578E-4</v>
      </c>
      <c r="AH44" s="138">
        <f t="shared" si="37"/>
        <v>427393.73565495975</v>
      </c>
      <c r="AI44" s="138">
        <f t="shared" si="105"/>
        <v>42783.776964521334</v>
      </c>
      <c r="AJ44" s="138">
        <f t="shared" si="105"/>
        <v>3.4937914193721201E-4</v>
      </c>
      <c r="AK44" s="138">
        <f t="shared" si="38"/>
        <v>308706.47288433195</v>
      </c>
      <c r="AL44" s="138">
        <f t="shared" si="106"/>
        <v>30902.719861224152</v>
      </c>
      <c r="AM44" s="138">
        <f t="shared" si="106"/>
        <v>2.5235653592701291E-4</v>
      </c>
      <c r="AN44" s="138">
        <f t="shared" si="114"/>
        <v>0.54632268041205356</v>
      </c>
      <c r="AO44" s="138">
        <v>0</v>
      </c>
      <c r="AP44" s="138">
        <f t="shared" si="39"/>
        <v>1</v>
      </c>
      <c r="AQ44" s="138">
        <f t="shared" si="40"/>
        <v>0</v>
      </c>
      <c r="AR44" s="138">
        <f t="shared" si="41"/>
        <v>0.54632268041205356</v>
      </c>
      <c r="AS44" s="138">
        <f t="shared" si="0"/>
        <v>2165847.698934841</v>
      </c>
      <c r="AT44" s="138">
        <f t="shared" si="95"/>
        <v>-239761.73788946576</v>
      </c>
      <c r="AU44" s="138">
        <f t="shared" si="96"/>
        <v>-317469.53241715912</v>
      </c>
      <c r="AV44" s="138">
        <f t="shared" si="97"/>
        <v>-410198.42782856838</v>
      </c>
      <c r="AW44" s="138">
        <f t="shared" si="1"/>
        <v>-967429.69813519332</v>
      </c>
      <c r="AX44" s="138">
        <f t="shared" si="115"/>
        <v>7.5445806880604122E-2</v>
      </c>
      <c r="AY44" s="138">
        <f t="shared" si="113"/>
        <v>0</v>
      </c>
      <c r="AZ44" s="138">
        <f t="shared" si="42"/>
        <v>1</v>
      </c>
      <c r="BA44" s="138">
        <f t="shared" si="43"/>
        <v>0</v>
      </c>
      <c r="BB44" s="138">
        <f t="shared" si="44"/>
        <v>7.5445806880604122E-2</v>
      </c>
      <c r="BC44" s="138">
        <f t="shared" si="2"/>
        <v>299098.19431877579</v>
      </c>
      <c r="BD44" s="138">
        <f t="shared" si="98"/>
        <v>-33110.501216100638</v>
      </c>
      <c r="BE44" s="138">
        <f t="shared" si="99"/>
        <v>-43841.754867573007</v>
      </c>
      <c r="BF44" s="138">
        <f t="shared" si="100"/>
        <v>-56647.385287646932</v>
      </c>
      <c r="BG44" s="138">
        <f t="shared" si="3"/>
        <v>-133599.64137132058</v>
      </c>
      <c r="BH44" s="138">
        <f t="shared" si="116"/>
        <v>0.23412642459574934</v>
      </c>
      <c r="BI44" s="138">
        <v>0</v>
      </c>
      <c r="BJ44" s="138">
        <f t="shared" si="45"/>
        <v>1</v>
      </c>
      <c r="BK44" s="138">
        <f t="shared" si="46"/>
        <v>0</v>
      </c>
      <c r="BL44" s="138">
        <f t="shared" si="47"/>
        <v>0.23412642459574934</v>
      </c>
      <c r="BM44" s="138">
        <f t="shared" si="4"/>
        <v>928173.39669678023</v>
      </c>
      <c r="BN44" s="138">
        <f t="shared" si="101"/>
        <v>-102749.82251255869</v>
      </c>
      <c r="BO44" s="138">
        <f t="shared" si="102"/>
        <v>-136051.47508584728</v>
      </c>
      <c r="BP44" s="138">
        <f t="shared" si="103"/>
        <v>-175790.41604105686</v>
      </c>
      <c r="BQ44" s="138">
        <f t="shared" si="5"/>
        <v>-414591.71363946283</v>
      </c>
      <c r="BR44" s="89">
        <f t="shared" si="6"/>
        <v>-967429.69813519332</v>
      </c>
      <c r="BS44" s="89">
        <f t="shared" si="107"/>
        <v>-96843.479398315772</v>
      </c>
      <c r="BT44" s="89">
        <f t="shared" si="107"/>
        <v>-7.9083928851011813E-4</v>
      </c>
      <c r="BU44" s="89">
        <f t="shared" si="7"/>
        <v>-133599.64137132058</v>
      </c>
      <c r="BV44" s="89">
        <f t="shared" si="108"/>
        <v>-13373.84426145434</v>
      </c>
      <c r="BW44" s="89">
        <f t="shared" si="108"/>
        <v>-1.0921294387691751E-4</v>
      </c>
      <c r="BX44" s="89">
        <f t="shared" si="8"/>
        <v>-414591.71363946283</v>
      </c>
      <c r="BY44" s="89">
        <f>$BX44*D$73</f>
        <v>-41502.244717057387</v>
      </c>
      <c r="BZ44" s="89">
        <f t="shared" si="79"/>
        <v>-4.3417096358655251E-4</v>
      </c>
      <c r="CA44" s="138">
        <f t="shared" si="48"/>
        <v>768416.27799840062</v>
      </c>
      <c r="CB44" s="138">
        <f t="shared" si="49"/>
        <v>2.8297156677671584E-3</v>
      </c>
      <c r="CC44" s="138">
        <f t="shared" si="50"/>
        <v>876366.72031336348</v>
      </c>
      <c r="CD44" s="138">
        <f t="shared" si="51"/>
        <v>3.7112561857775258E-3</v>
      </c>
      <c r="CE44" s="138">
        <f t="shared" si="52"/>
        <v>836357.26275446313</v>
      </c>
      <c r="CF44" s="138">
        <f t="shared" si="53"/>
        <v>3.2892755600576911E-3</v>
      </c>
      <c r="CG44" s="23">
        <f>'2. Baseline '!$O$41-F$73</f>
        <v>1067763.0897078435</v>
      </c>
      <c r="CH44" s="23">
        <f>'2. Baseline '!M$41-G$73</f>
        <v>5.3820530225736638E-3</v>
      </c>
      <c r="CI44" s="138">
        <f t="shared" si="9"/>
        <v>299346.81170944287</v>
      </c>
      <c r="CJ44" s="138">
        <f t="shared" si="10"/>
        <v>2.5523373548065054E-3</v>
      </c>
      <c r="CK44" s="138">
        <f t="shared" si="11"/>
        <v>191396.36939448002</v>
      </c>
      <c r="CL44" s="138">
        <f t="shared" si="12"/>
        <v>1.670796836796138E-3</v>
      </c>
      <c r="CM44" s="138">
        <f t="shared" si="13"/>
        <v>231405.82695338037</v>
      </c>
      <c r="CN44" s="138">
        <f t="shared" si="14"/>
        <v>2.0927774625159727E-3</v>
      </c>
    </row>
    <row r="45" spans="1:92" s="23" customFormat="1" x14ac:dyDescent="0.2">
      <c r="A45" s="115" t="s">
        <v>231</v>
      </c>
      <c r="B45">
        <v>2032</v>
      </c>
      <c r="C45" s="23" t="s">
        <v>238</v>
      </c>
      <c r="D45" s="23">
        <v>0</v>
      </c>
      <c r="F45" s="23">
        <f t="shared" si="109"/>
        <v>1</v>
      </c>
      <c r="G45" s="23">
        <v>0</v>
      </c>
      <c r="I45" s="23">
        <f t="shared" si="110"/>
        <v>1.0000000000000002</v>
      </c>
      <c r="J45" s="23">
        <f t="shared" si="111"/>
        <v>0</v>
      </c>
      <c r="L45" s="23">
        <f t="shared" si="112"/>
        <v>1</v>
      </c>
      <c r="M45" s="23">
        <v>0</v>
      </c>
      <c r="N45" s="23">
        <f t="shared" si="20"/>
        <v>0.90094802722109546</v>
      </c>
      <c r="O45" s="23">
        <f t="shared" si="21"/>
        <v>9.905197277890454E-2</v>
      </c>
      <c r="P45" s="23">
        <v>0</v>
      </c>
      <c r="Q45" s="23">
        <f t="shared" si="22"/>
        <v>0.76846284724718672</v>
      </c>
      <c r="R45" s="23">
        <f t="shared" si="23"/>
        <v>0.23153715275281328</v>
      </c>
      <c r="S45" s="23">
        <f t="shared" si="24"/>
        <v>0</v>
      </c>
      <c r="T45" s="23">
        <f t="shared" si="25"/>
        <v>0.832760726690421</v>
      </c>
      <c r="U45" s="23">
        <f t="shared" si="26"/>
        <v>0.167239273309579</v>
      </c>
      <c r="V45" s="23">
        <f t="shared" si="27"/>
        <v>3964411.1009656261</v>
      </c>
      <c r="W45" s="23">
        <f t="shared" si="28"/>
        <v>846956.78761029628</v>
      </c>
      <c r="X45" s="23">
        <f t="shared" si="29"/>
        <v>3.4710899877172306E-3</v>
      </c>
      <c r="Y45" s="23">
        <f t="shared" si="30"/>
        <v>3964411.100965627</v>
      </c>
      <c r="Z45" s="23">
        <f t="shared" si="31"/>
        <v>846956.78761029639</v>
      </c>
      <c r="AA45" s="23">
        <f t="shared" si="32"/>
        <v>3.4710899877172315E-3</v>
      </c>
      <c r="AB45" s="23">
        <f t="shared" si="33"/>
        <v>3964411.1009656261</v>
      </c>
      <c r="AC45" s="23">
        <f t="shared" si="34"/>
        <v>846956.78761029628</v>
      </c>
      <c r="AD45" s="23">
        <f t="shared" si="35"/>
        <v>3.4710899877172306E-3</v>
      </c>
      <c r="AE45" s="23">
        <f>O45*$C$74</f>
        <v>182839.73939666155</v>
      </c>
      <c r="AF45" s="23">
        <f t="shared" ref="AF45:AG48" si="117">$AE45*D74</f>
        <v>15382.488779436851</v>
      </c>
      <c r="AG45" s="23">
        <f t="shared" si="117"/>
        <v>1.4421378775420759E-4</v>
      </c>
      <c r="AH45" s="23">
        <f>R45*$C74</f>
        <v>427393.73565495975</v>
      </c>
      <c r="AI45" s="23">
        <f>$AH45*D$74</f>
        <v>35957.059252043866</v>
      </c>
      <c r="AJ45" s="23">
        <f>$AH45*E$74</f>
        <v>3.3710433893971995E-4</v>
      </c>
      <c r="AK45" s="23">
        <f>U45*$C$74</f>
        <v>308706.47288433195</v>
      </c>
      <c r="AL45" s="23">
        <f>$AK45*D$74</f>
        <v>25971.782014963144</v>
      </c>
      <c r="AM45" s="23">
        <f>$AK45*E$74</f>
        <v>2.434904463646592E-4</v>
      </c>
      <c r="AN45" s="23">
        <f t="shared" si="114"/>
        <v>0.54632268041205356</v>
      </c>
      <c r="AO45" s="23">
        <v>0</v>
      </c>
      <c r="AP45" s="23">
        <f t="shared" si="39"/>
        <v>1</v>
      </c>
      <c r="AQ45" s="23">
        <f t="shared" si="40"/>
        <v>0</v>
      </c>
      <c r="AR45" s="23">
        <f t="shared" si="41"/>
        <v>0.54632268041205356</v>
      </c>
      <c r="AS45" s="23">
        <f t="shared" si="0"/>
        <v>2165847.698934841</v>
      </c>
      <c r="AT45" s="23">
        <f t="shared" si="95"/>
        <v>-239761.73788946576</v>
      </c>
      <c r="AU45" s="23">
        <f t="shared" si="96"/>
        <v>-317469.53241715912</v>
      </c>
      <c r="AV45" s="23">
        <f t="shared" si="97"/>
        <v>-410198.42782856838</v>
      </c>
      <c r="AW45" s="23">
        <f t="shared" si="1"/>
        <v>-967429.69813519332</v>
      </c>
      <c r="AX45" s="23">
        <f t="shared" si="115"/>
        <v>7.5445806880604122E-2</v>
      </c>
      <c r="AY45" s="23">
        <f t="shared" si="113"/>
        <v>0</v>
      </c>
      <c r="AZ45" s="23">
        <f t="shared" si="42"/>
        <v>1</v>
      </c>
      <c r="BA45" s="23">
        <f t="shared" si="43"/>
        <v>0</v>
      </c>
      <c r="BB45" s="23">
        <f t="shared" si="44"/>
        <v>7.5445806880604122E-2</v>
      </c>
      <c r="BC45" s="23">
        <f t="shared" si="2"/>
        <v>299098.19431877579</v>
      </c>
      <c r="BD45" s="23">
        <f t="shared" si="98"/>
        <v>-33110.501216100638</v>
      </c>
      <c r="BE45" s="23">
        <f t="shared" si="99"/>
        <v>-43841.754867573007</v>
      </c>
      <c r="BF45" s="23">
        <f t="shared" si="100"/>
        <v>-56647.385287646932</v>
      </c>
      <c r="BG45" s="23">
        <f t="shared" si="3"/>
        <v>-133599.64137132058</v>
      </c>
      <c r="BH45" s="23">
        <f t="shared" si="116"/>
        <v>0.23412642459574934</v>
      </c>
      <c r="BI45" s="23">
        <v>0</v>
      </c>
      <c r="BJ45" s="23">
        <f t="shared" si="45"/>
        <v>1</v>
      </c>
      <c r="BK45" s="23">
        <f t="shared" si="46"/>
        <v>0</v>
      </c>
      <c r="BL45" s="23">
        <f t="shared" si="47"/>
        <v>0.23412642459574934</v>
      </c>
      <c r="BM45" s="23">
        <f t="shared" si="4"/>
        <v>928173.39669678023</v>
      </c>
      <c r="BN45" s="23">
        <f t="shared" si="101"/>
        <v>-102749.82251255869</v>
      </c>
      <c r="BO45" s="23">
        <f t="shared" si="102"/>
        <v>-136051.47508584728</v>
      </c>
      <c r="BP45" s="23">
        <f t="shared" si="103"/>
        <v>-175790.41604105686</v>
      </c>
      <c r="BQ45" s="23">
        <f t="shared" si="5"/>
        <v>-414591.71363946283</v>
      </c>
      <c r="BR45" s="1">
        <f t="shared" si="6"/>
        <v>-967429.69813519332</v>
      </c>
      <c r="BS45" s="1">
        <f>$BR45*D$74</f>
        <v>-81390.820866212147</v>
      </c>
      <c r="BT45" s="1">
        <f>$BR45*E$74</f>
        <v>-7.6305458328898329E-4</v>
      </c>
      <c r="BU45" s="1">
        <f t="shared" si="7"/>
        <v>-133599.64137132058</v>
      </c>
      <c r="BV45" s="1">
        <f>$BU45*D$74</f>
        <v>-11239.870452192572</v>
      </c>
      <c r="BW45" s="1">
        <f>$BU45*E$74</f>
        <v>-1.0537594501249694E-4</v>
      </c>
      <c r="BX45" s="1">
        <f t="shared" si="8"/>
        <v>-414591.71363946283</v>
      </c>
      <c r="BY45" s="1">
        <f>$BX45*D$74</f>
        <v>-34880.012431383824</v>
      </c>
      <c r="BZ45" s="1">
        <f>$BX45*E$74</f>
        <v>-3.27006818062367E-4</v>
      </c>
      <c r="CA45" s="23">
        <f t="shared" si="48"/>
        <v>780948.45552352094</v>
      </c>
      <c r="CB45" s="23">
        <f t="shared" si="49"/>
        <v>2.8522491921824551E-3</v>
      </c>
      <c r="CC45" s="23">
        <f t="shared" si="50"/>
        <v>871673.97641014762</v>
      </c>
      <c r="CD45" s="23">
        <f t="shared" si="51"/>
        <v>3.7028183816444544E-3</v>
      </c>
      <c r="CE45" s="23">
        <f t="shared" si="52"/>
        <v>838048.55719387555</v>
      </c>
      <c r="CF45" s="23">
        <f t="shared" si="53"/>
        <v>3.3875736160195228E-3</v>
      </c>
      <c r="CG45" s="23">
        <f>'2. Baseline '!$O$41-F$74</f>
        <v>1038278.7601680153</v>
      </c>
      <c r="CH45" s="23">
        <f>'2. Baseline '!M$41-G$74</f>
        <v>5.3290386235817378E-3</v>
      </c>
      <c r="CI45" s="23">
        <f t="shared" si="9"/>
        <v>257330.30464449432</v>
      </c>
      <c r="CJ45" s="23">
        <f t="shared" si="10"/>
        <v>2.4767894313992827E-3</v>
      </c>
      <c r="CK45" s="23">
        <f t="shared" si="11"/>
        <v>166604.78375786764</v>
      </c>
      <c r="CL45" s="23">
        <f t="shared" si="12"/>
        <v>1.6262202419372834E-3</v>
      </c>
      <c r="CM45" s="23">
        <f t="shared" si="13"/>
        <v>200230.20297413971</v>
      </c>
      <c r="CN45" s="23">
        <f t="shared" si="14"/>
        <v>1.941465007562215E-3</v>
      </c>
    </row>
    <row r="46" spans="1:92" s="23" customFormat="1" x14ac:dyDescent="0.2">
      <c r="A46" s="115" t="s">
        <v>239</v>
      </c>
      <c r="B46">
        <v>2033</v>
      </c>
      <c r="C46" s="23" t="s">
        <v>154</v>
      </c>
      <c r="D46" s="23">
        <v>0</v>
      </c>
      <c r="F46" s="23">
        <f t="shared" si="109"/>
        <v>1</v>
      </c>
      <c r="G46" s="23">
        <v>0</v>
      </c>
      <c r="I46" s="23">
        <f t="shared" si="110"/>
        <v>1.0000000000000002</v>
      </c>
      <c r="J46" s="23">
        <f t="shared" si="111"/>
        <v>0</v>
      </c>
      <c r="L46" s="23">
        <f t="shared" si="112"/>
        <v>1</v>
      </c>
      <c r="M46" s="23">
        <v>0</v>
      </c>
      <c r="N46" s="23">
        <f t="shared" ref="N46:O48" si="118">N45</f>
        <v>0.90094802722109546</v>
      </c>
      <c r="O46" s="23">
        <f t="shared" si="118"/>
        <v>9.905197277890454E-2</v>
      </c>
      <c r="P46" s="23">
        <v>0</v>
      </c>
      <c r="Q46" s="23">
        <f t="shared" ref="Q46:R48" si="119">Q45</f>
        <v>0.76846284724718672</v>
      </c>
      <c r="R46" s="23">
        <f t="shared" si="119"/>
        <v>0.23153715275281328</v>
      </c>
      <c r="S46" s="23">
        <f t="shared" si="24"/>
        <v>0</v>
      </c>
      <c r="T46" s="23">
        <f t="shared" ref="T46:U48" si="120">T45</f>
        <v>0.832760726690421</v>
      </c>
      <c r="U46" s="23">
        <f t="shared" si="120"/>
        <v>0.167239273309579</v>
      </c>
      <c r="V46" s="23">
        <f t="shared" si="27"/>
        <v>3964411.1009656261</v>
      </c>
      <c r="W46" s="23">
        <f t="shared" si="28"/>
        <v>846956.78761029628</v>
      </c>
      <c r="X46" s="23">
        <f t="shared" si="29"/>
        <v>3.4710899877172306E-3</v>
      </c>
      <c r="Y46" s="23">
        <f t="shared" si="30"/>
        <v>3964411.100965627</v>
      </c>
      <c r="Z46" s="23">
        <f t="shared" si="31"/>
        <v>846956.78761029639</v>
      </c>
      <c r="AA46" s="23">
        <f t="shared" si="32"/>
        <v>3.4710899877172315E-3</v>
      </c>
      <c r="AB46" s="23">
        <f t="shared" si="33"/>
        <v>3964411.1009656261</v>
      </c>
      <c r="AC46" s="23">
        <f t="shared" si="34"/>
        <v>846956.78761029628</v>
      </c>
      <c r="AD46" s="23">
        <f t="shared" si="35"/>
        <v>3.4710899877172306E-3</v>
      </c>
      <c r="AE46" s="23">
        <f>O46*$C$75</f>
        <v>182839.73939666155</v>
      </c>
      <c r="AF46" s="23">
        <f t="shared" si="117"/>
        <v>12462.007772453548</v>
      </c>
      <c r="AG46" s="23">
        <f t="shared" si="117"/>
        <v>1.3896260694836937E-4</v>
      </c>
      <c r="AH46" s="23">
        <f>R46*$C75</f>
        <v>427393.73565495975</v>
      </c>
      <c r="AI46" s="23">
        <f t="shared" ref="AI46:AJ48" si="121">$AH46*D75</f>
        <v>29130.341539566398</v>
      </c>
      <c r="AJ46" s="23">
        <f t="shared" si="121"/>
        <v>3.2482953594222788E-4</v>
      </c>
      <c r="AK46" s="23">
        <f>U46*$C75</f>
        <v>308706.47288433195</v>
      </c>
      <c r="AL46" s="23">
        <f t="shared" ref="AL46:AM48" si="122">$AK46*D75</f>
        <v>21040.844168702137</v>
      </c>
      <c r="AM46" s="23">
        <f t="shared" si="122"/>
        <v>2.3462435680230548E-4</v>
      </c>
      <c r="AN46" s="23">
        <f t="shared" si="114"/>
        <v>0.54632268041205356</v>
      </c>
      <c r="AO46" s="23">
        <v>0</v>
      </c>
      <c r="AP46" s="23">
        <f t="shared" si="39"/>
        <v>1</v>
      </c>
      <c r="AQ46" s="23">
        <f t="shared" si="40"/>
        <v>0</v>
      </c>
      <c r="AR46" s="23">
        <f t="shared" si="41"/>
        <v>0.54632268041205356</v>
      </c>
      <c r="AS46" s="23">
        <f t="shared" si="0"/>
        <v>2165847.698934841</v>
      </c>
      <c r="AT46" s="23">
        <f t="shared" si="95"/>
        <v>-239761.73788946576</v>
      </c>
      <c r="AU46" s="23">
        <f t="shared" si="96"/>
        <v>-317469.53241715912</v>
      </c>
      <c r="AV46" s="23">
        <f t="shared" si="97"/>
        <v>-410198.42782856838</v>
      </c>
      <c r="AW46" s="23">
        <f t="shared" si="1"/>
        <v>-967429.69813519332</v>
      </c>
      <c r="AX46" s="23">
        <f t="shared" si="115"/>
        <v>7.5445806880604122E-2</v>
      </c>
      <c r="AY46" s="23">
        <f t="shared" si="113"/>
        <v>0</v>
      </c>
      <c r="AZ46" s="23">
        <f t="shared" si="42"/>
        <v>1</v>
      </c>
      <c r="BA46" s="23">
        <f t="shared" si="43"/>
        <v>0</v>
      </c>
      <c r="BB46" s="23">
        <f t="shared" si="44"/>
        <v>7.5445806880604122E-2</v>
      </c>
      <c r="BC46" s="23">
        <f t="shared" si="2"/>
        <v>299098.19431877579</v>
      </c>
      <c r="BD46" s="23">
        <f t="shared" si="98"/>
        <v>-33110.501216100638</v>
      </c>
      <c r="BE46" s="23">
        <f t="shared" si="99"/>
        <v>-43841.754867573007</v>
      </c>
      <c r="BF46" s="23">
        <f t="shared" si="100"/>
        <v>-56647.385287646932</v>
      </c>
      <c r="BG46" s="23">
        <f t="shared" si="3"/>
        <v>-133599.64137132058</v>
      </c>
      <c r="BH46" s="23">
        <f t="shared" si="116"/>
        <v>0.23412642459574934</v>
      </c>
      <c r="BI46" s="23">
        <v>0</v>
      </c>
      <c r="BJ46" s="23">
        <f t="shared" si="45"/>
        <v>1</v>
      </c>
      <c r="BK46" s="23">
        <f t="shared" si="46"/>
        <v>0</v>
      </c>
      <c r="BL46" s="23">
        <f t="shared" si="47"/>
        <v>0.23412642459574934</v>
      </c>
      <c r="BM46" s="23">
        <f t="shared" si="4"/>
        <v>928173.39669678023</v>
      </c>
      <c r="BN46" s="23">
        <f t="shared" si="101"/>
        <v>-102749.82251255869</v>
      </c>
      <c r="BO46" s="23">
        <f t="shared" si="102"/>
        <v>-136051.47508584728</v>
      </c>
      <c r="BP46" s="23">
        <f t="shared" si="103"/>
        <v>-175790.41604105686</v>
      </c>
      <c r="BQ46" s="23">
        <f t="shared" si="5"/>
        <v>-414591.71363946283</v>
      </c>
      <c r="BR46" s="1">
        <f t="shared" si="6"/>
        <v>-967429.69813519332</v>
      </c>
      <c r="BS46" s="1">
        <f>$BR46*D$75</f>
        <v>-65938.162334108521</v>
      </c>
      <c r="BT46" s="1">
        <f>$BR46*E$75</f>
        <v>-7.3526987806784834E-4</v>
      </c>
      <c r="BU46" s="1">
        <f t="shared" si="7"/>
        <v>-133599.64137132058</v>
      </c>
      <c r="BV46" s="1">
        <f>$BU46*D$75</f>
        <v>-9105.8966429308039</v>
      </c>
      <c r="BW46" s="1">
        <f>$BU46*E$75</f>
        <v>-1.0153894614807635E-4</v>
      </c>
      <c r="BX46" s="1">
        <f t="shared" si="8"/>
        <v>-414591.71363946283</v>
      </c>
      <c r="BY46" s="1">
        <f>$BX46*D$75</f>
        <v>-28257.780145710261</v>
      </c>
      <c r="BZ46" s="1">
        <f>$BX46*E$75</f>
        <v>-3.1509969078190195E-4</v>
      </c>
      <c r="CA46" s="23">
        <f t="shared" si="48"/>
        <v>793480.63304864138</v>
      </c>
      <c r="CB46" s="23">
        <f t="shared" si="49"/>
        <v>2.8747827165977518E-3</v>
      </c>
      <c r="CC46" s="23">
        <f t="shared" si="50"/>
        <v>866981.23250693199</v>
      </c>
      <c r="CD46" s="23">
        <f t="shared" si="51"/>
        <v>3.694380577511383E-3</v>
      </c>
      <c r="CE46" s="23">
        <f t="shared" si="52"/>
        <v>839739.8516332882</v>
      </c>
      <c r="CF46" s="23">
        <f t="shared" si="53"/>
        <v>3.390614653737634E-3</v>
      </c>
      <c r="CG46" s="23">
        <f>'2. Baseline '!$O$41-F$75</f>
        <v>1008794.4306281871</v>
      </c>
      <c r="CH46" s="23">
        <f>'2. Baseline '!M$41-G$75</f>
        <v>5.2760242245898127E-3</v>
      </c>
      <c r="CI46" s="23">
        <f t="shared" si="9"/>
        <v>215313.79757954576</v>
      </c>
      <c r="CJ46" s="23">
        <f t="shared" si="10"/>
        <v>2.4012415079920609E-3</v>
      </c>
      <c r="CK46" s="23">
        <f t="shared" si="11"/>
        <v>141813.19812125515</v>
      </c>
      <c r="CL46" s="23">
        <f t="shared" si="12"/>
        <v>1.5816436470784297E-3</v>
      </c>
      <c r="CM46" s="23">
        <f t="shared" si="13"/>
        <v>169054.57899489894</v>
      </c>
      <c r="CN46" s="23">
        <f t="shared" si="14"/>
        <v>1.8854095708521787E-3</v>
      </c>
    </row>
    <row r="47" spans="1:92" x14ac:dyDescent="0.2">
      <c r="A47" s="28" t="s">
        <v>239</v>
      </c>
      <c r="B47">
        <v>2034</v>
      </c>
      <c r="C47" s="1" t="s">
        <v>154</v>
      </c>
      <c r="D47" s="1">
        <v>0</v>
      </c>
      <c r="F47" s="1">
        <f t="shared" si="109"/>
        <v>1</v>
      </c>
      <c r="G47" s="1">
        <v>0</v>
      </c>
      <c r="I47" s="1">
        <f t="shared" si="110"/>
        <v>1.0000000000000002</v>
      </c>
      <c r="J47" s="1">
        <f t="shared" si="111"/>
        <v>0</v>
      </c>
      <c r="L47" s="1">
        <f t="shared" si="112"/>
        <v>1</v>
      </c>
      <c r="M47" s="1">
        <v>0</v>
      </c>
      <c r="N47" s="1">
        <f t="shared" si="118"/>
        <v>0.90094802722109546</v>
      </c>
      <c r="O47" s="1">
        <f t="shared" si="118"/>
        <v>9.905197277890454E-2</v>
      </c>
      <c r="P47" s="1">
        <v>0</v>
      </c>
      <c r="Q47" s="1">
        <f t="shared" si="119"/>
        <v>0.76846284724718672</v>
      </c>
      <c r="R47" s="1">
        <f t="shared" si="119"/>
        <v>0.23153715275281328</v>
      </c>
      <c r="S47" s="1">
        <f t="shared" si="24"/>
        <v>0</v>
      </c>
      <c r="T47" s="1">
        <f t="shared" si="120"/>
        <v>0.832760726690421</v>
      </c>
      <c r="U47" s="1">
        <f t="shared" si="120"/>
        <v>0.167239273309579</v>
      </c>
      <c r="V47" s="1">
        <f t="shared" si="27"/>
        <v>3964411.1009656261</v>
      </c>
      <c r="W47" s="1">
        <f t="shared" si="28"/>
        <v>846956.78761029628</v>
      </c>
      <c r="X47" s="1">
        <f t="shared" si="29"/>
        <v>3.4710899877172306E-3</v>
      </c>
      <c r="Y47" s="1">
        <f t="shared" si="30"/>
        <v>3964411.100965627</v>
      </c>
      <c r="Z47" s="1">
        <f t="shared" si="31"/>
        <v>846956.78761029639</v>
      </c>
      <c r="AA47" s="1">
        <f t="shared" si="32"/>
        <v>3.4710899877172315E-3</v>
      </c>
      <c r="AB47" s="1">
        <f t="shared" si="33"/>
        <v>3964411.1009656261</v>
      </c>
      <c r="AC47" s="1">
        <f t="shared" si="34"/>
        <v>846956.78761029628</v>
      </c>
      <c r="AD47" s="1">
        <f t="shared" si="35"/>
        <v>3.4710899877172306E-3</v>
      </c>
      <c r="AE47" s="1">
        <f>O47*$C$76</f>
        <v>182839.73939666155</v>
      </c>
      <c r="AF47" s="1">
        <f t="shared" si="117"/>
        <v>9541.526765470242</v>
      </c>
      <c r="AG47" s="1">
        <f t="shared" si="117"/>
        <v>1.3371142614253118E-4</v>
      </c>
      <c r="AH47" s="1">
        <f>R47*$C76</f>
        <v>427393.73565495975</v>
      </c>
      <c r="AI47" s="1">
        <f t="shared" si="121"/>
        <v>22303.623827088933</v>
      </c>
      <c r="AJ47" s="1">
        <f t="shared" si="121"/>
        <v>3.1255473294473582E-4</v>
      </c>
      <c r="AK47" s="1">
        <f>U47*$C76</f>
        <v>308706.47288433195</v>
      </c>
      <c r="AL47" s="1">
        <f t="shared" si="122"/>
        <v>16109.906322441131</v>
      </c>
      <c r="AM47" s="1">
        <f t="shared" si="122"/>
        <v>2.2575826723995177E-4</v>
      </c>
      <c r="AN47" s="1">
        <f t="shared" si="114"/>
        <v>0.54632268041205356</v>
      </c>
      <c r="AO47" s="1">
        <v>0</v>
      </c>
      <c r="AP47" s="1">
        <f t="shared" si="39"/>
        <v>1</v>
      </c>
      <c r="AQ47" s="1">
        <f t="shared" si="40"/>
        <v>0</v>
      </c>
      <c r="AR47" s="1">
        <f t="shared" si="41"/>
        <v>0.54632268041205356</v>
      </c>
      <c r="AS47" s="1">
        <f t="shared" si="0"/>
        <v>2165847.698934841</v>
      </c>
      <c r="AT47" s="1">
        <f t="shared" si="95"/>
        <v>-239761.73788946576</v>
      </c>
      <c r="AU47" s="1">
        <f t="shared" si="96"/>
        <v>-317469.53241715912</v>
      </c>
      <c r="AV47" s="1">
        <f t="shared" si="97"/>
        <v>-410198.42782856838</v>
      </c>
      <c r="AW47" s="1">
        <f t="shared" si="1"/>
        <v>-967429.69813519332</v>
      </c>
      <c r="AX47" s="1">
        <f t="shared" si="115"/>
        <v>7.5445806880604122E-2</v>
      </c>
      <c r="AY47" s="1">
        <f t="shared" si="113"/>
        <v>0</v>
      </c>
      <c r="AZ47" s="1">
        <f t="shared" si="42"/>
        <v>1</v>
      </c>
      <c r="BA47" s="1">
        <f t="shared" si="43"/>
        <v>0</v>
      </c>
      <c r="BB47" s="1">
        <f t="shared" si="44"/>
        <v>7.5445806880604122E-2</v>
      </c>
      <c r="BC47" s="1">
        <f t="shared" si="2"/>
        <v>299098.19431877579</v>
      </c>
      <c r="BD47" s="1">
        <f t="shared" si="98"/>
        <v>-33110.501216100638</v>
      </c>
      <c r="BE47" s="1">
        <f t="shared" si="99"/>
        <v>-43841.754867573007</v>
      </c>
      <c r="BF47" s="1">
        <f t="shared" si="100"/>
        <v>-56647.385287646932</v>
      </c>
      <c r="BG47" s="1">
        <f t="shared" si="3"/>
        <v>-133599.64137132058</v>
      </c>
      <c r="BH47" s="1">
        <f t="shared" si="116"/>
        <v>0.23412642459574934</v>
      </c>
      <c r="BI47" s="1">
        <v>0</v>
      </c>
      <c r="BJ47" s="1">
        <f t="shared" si="45"/>
        <v>1</v>
      </c>
      <c r="BK47" s="1">
        <f t="shared" si="46"/>
        <v>0</v>
      </c>
      <c r="BL47" s="1">
        <f t="shared" si="47"/>
        <v>0.23412642459574934</v>
      </c>
      <c r="BM47" s="1">
        <f t="shared" si="4"/>
        <v>928173.39669678023</v>
      </c>
      <c r="BN47" s="1">
        <f t="shared" si="101"/>
        <v>-102749.82251255869</v>
      </c>
      <c r="BO47" s="1">
        <f t="shared" si="102"/>
        <v>-136051.47508584728</v>
      </c>
      <c r="BP47" s="1">
        <f t="shared" si="103"/>
        <v>-175790.41604105686</v>
      </c>
      <c r="BQ47" s="1">
        <f t="shared" si="5"/>
        <v>-414591.71363946283</v>
      </c>
      <c r="BR47" s="1">
        <f t="shared" si="6"/>
        <v>-967429.69813519332</v>
      </c>
      <c r="BS47" s="1">
        <f>$BR47*D$76</f>
        <v>-50485.503802004911</v>
      </c>
      <c r="BT47" s="1">
        <f>$BR47*E$76</f>
        <v>-7.074851728467135E-4</v>
      </c>
      <c r="BU47" s="1">
        <f t="shared" si="7"/>
        <v>-133599.64137132058</v>
      </c>
      <c r="BV47" s="1">
        <f>$BU47*D$76</f>
        <v>-6971.9228336690367</v>
      </c>
      <c r="BW47" s="1">
        <f>$BU47*E$76</f>
        <v>-9.7701947283655778E-5</v>
      </c>
      <c r="BX47" s="1">
        <f t="shared" si="8"/>
        <v>-414591.71363946283</v>
      </c>
      <c r="BY47" s="1">
        <f>$BX47*D$76</f>
        <v>-21635.547860036699</v>
      </c>
      <c r="BZ47" s="1">
        <f>$BX47*E$76</f>
        <v>-3.0319256350143684E-4</v>
      </c>
      <c r="CA47" s="1">
        <f t="shared" si="48"/>
        <v>806012.81057376158</v>
      </c>
      <c r="CB47" s="1">
        <f t="shared" si="49"/>
        <v>2.8973162410130485E-3</v>
      </c>
      <c r="CC47" s="1">
        <f t="shared" si="50"/>
        <v>862288.48860371637</v>
      </c>
      <c r="CD47" s="1">
        <f t="shared" si="51"/>
        <v>3.6859427733783113E-3</v>
      </c>
      <c r="CE47" s="1">
        <f t="shared" si="52"/>
        <v>841431.14607270074</v>
      </c>
      <c r="CF47" s="1">
        <f t="shared" si="53"/>
        <v>3.3936556914557457E-3</v>
      </c>
      <c r="CG47" s="23">
        <f>'2. Baseline '!$O$41-F$76</f>
        <v>979310.10108835902</v>
      </c>
      <c r="CH47" s="23">
        <f>'2. Baseline '!M$41-G$76</f>
        <v>5.2230098255978867E-3</v>
      </c>
      <c r="CI47" s="1">
        <f t="shared" si="9"/>
        <v>173297.29051459744</v>
      </c>
      <c r="CJ47" s="1">
        <f t="shared" si="10"/>
        <v>2.3256935845848382E-3</v>
      </c>
      <c r="CK47" s="1">
        <f t="shared" si="11"/>
        <v>117021.61248464265</v>
      </c>
      <c r="CL47" s="1">
        <f t="shared" si="12"/>
        <v>1.5370670522195755E-3</v>
      </c>
      <c r="CM47" s="1">
        <f t="shared" si="13"/>
        <v>137878.95501565828</v>
      </c>
      <c r="CN47" s="1">
        <f t="shared" si="14"/>
        <v>1.829354134142141E-3</v>
      </c>
    </row>
    <row r="48" spans="1:92" x14ac:dyDescent="0.2">
      <c r="A48" s="28" t="s">
        <v>239</v>
      </c>
      <c r="B48">
        <v>2035</v>
      </c>
      <c r="C48" s="1" t="s">
        <v>154</v>
      </c>
      <c r="D48" s="1">
        <v>0</v>
      </c>
      <c r="F48" s="1">
        <f t="shared" si="109"/>
        <v>1</v>
      </c>
      <c r="G48" s="1">
        <v>0</v>
      </c>
      <c r="I48" s="1">
        <f t="shared" si="110"/>
        <v>1.0000000000000002</v>
      </c>
      <c r="J48" s="1">
        <f t="shared" si="111"/>
        <v>0</v>
      </c>
      <c r="L48" s="1">
        <f t="shared" si="112"/>
        <v>1</v>
      </c>
      <c r="M48" s="1">
        <v>0</v>
      </c>
      <c r="N48" s="1">
        <f t="shared" si="118"/>
        <v>0.90094802722109546</v>
      </c>
      <c r="O48" s="1">
        <f t="shared" si="118"/>
        <v>9.905197277890454E-2</v>
      </c>
      <c r="P48" s="1">
        <v>0</v>
      </c>
      <c r="Q48" s="1">
        <f t="shared" si="119"/>
        <v>0.76846284724718672</v>
      </c>
      <c r="R48" s="1">
        <f t="shared" si="119"/>
        <v>0.23153715275281328</v>
      </c>
      <c r="S48" s="1">
        <f t="shared" si="24"/>
        <v>0</v>
      </c>
      <c r="T48" s="1">
        <f t="shared" si="120"/>
        <v>0.832760726690421</v>
      </c>
      <c r="U48" s="1">
        <f t="shared" si="120"/>
        <v>0.167239273309579</v>
      </c>
      <c r="V48" s="1">
        <f t="shared" si="27"/>
        <v>3964411.1009656261</v>
      </c>
      <c r="W48" s="1">
        <f t="shared" si="28"/>
        <v>846956.78761029628</v>
      </c>
      <c r="X48" s="1">
        <f t="shared" si="29"/>
        <v>3.4710899877172306E-3</v>
      </c>
      <c r="Y48" s="1">
        <f t="shared" si="30"/>
        <v>3964411.100965627</v>
      </c>
      <c r="Z48" s="1">
        <f t="shared" si="31"/>
        <v>846956.78761029639</v>
      </c>
      <c r="AA48" s="1">
        <f t="shared" si="32"/>
        <v>3.4710899877172315E-3</v>
      </c>
      <c r="AB48" s="1">
        <f t="shared" si="33"/>
        <v>3964411.1009656261</v>
      </c>
      <c r="AC48" s="1">
        <f t="shared" si="34"/>
        <v>846956.78761029628</v>
      </c>
      <c r="AD48" s="1">
        <f t="shared" si="35"/>
        <v>3.4710899877172306E-3</v>
      </c>
      <c r="AE48" s="1">
        <f>O48*$C$77</f>
        <v>182839.73939666155</v>
      </c>
      <c r="AF48" s="1">
        <f t="shared" si="117"/>
        <v>6621.0457584869282</v>
      </c>
      <c r="AG48" s="1">
        <f t="shared" si="117"/>
        <v>1.2846024533669296E-4</v>
      </c>
      <c r="AH48" s="1">
        <f>R48*$C77</f>
        <v>427393.73565495975</v>
      </c>
      <c r="AI48" s="1">
        <f t="shared" si="121"/>
        <v>15476.906114611447</v>
      </c>
      <c r="AJ48" s="1">
        <f t="shared" si="121"/>
        <v>3.0027992994724375E-4</v>
      </c>
      <c r="AK48" s="1">
        <f>U48*$C77</f>
        <v>308706.47288433195</v>
      </c>
      <c r="AL48" s="1">
        <f t="shared" si="122"/>
        <v>11178.968476180109</v>
      </c>
      <c r="AM48" s="1">
        <f t="shared" si="122"/>
        <v>2.1689217767759803E-4</v>
      </c>
      <c r="AN48" s="1">
        <f t="shared" si="114"/>
        <v>0.54632268041205356</v>
      </c>
      <c r="AO48" s="1">
        <v>0</v>
      </c>
      <c r="AP48" s="1">
        <f t="shared" si="39"/>
        <v>1</v>
      </c>
      <c r="AQ48" s="1">
        <f t="shared" si="40"/>
        <v>0</v>
      </c>
      <c r="AR48" s="1">
        <f t="shared" si="41"/>
        <v>0.54632268041205356</v>
      </c>
      <c r="AS48" s="1">
        <f t="shared" si="0"/>
        <v>2165847.698934841</v>
      </c>
      <c r="AT48" s="1">
        <f t="shared" si="95"/>
        <v>-239761.73788946576</v>
      </c>
      <c r="AU48" s="1">
        <f t="shared" si="96"/>
        <v>-317469.53241715912</v>
      </c>
      <c r="AV48" s="1">
        <f t="shared" si="97"/>
        <v>-410198.42782856838</v>
      </c>
      <c r="AW48" s="1">
        <f t="shared" si="1"/>
        <v>-967429.69813519332</v>
      </c>
      <c r="AX48" s="1">
        <f t="shared" si="115"/>
        <v>7.5445806880604122E-2</v>
      </c>
      <c r="AY48" s="1">
        <f t="shared" si="113"/>
        <v>0</v>
      </c>
      <c r="AZ48" s="1">
        <f t="shared" si="42"/>
        <v>1</v>
      </c>
      <c r="BA48" s="1">
        <f t="shared" si="43"/>
        <v>0</v>
      </c>
      <c r="BB48" s="1">
        <f t="shared" si="44"/>
        <v>7.5445806880604122E-2</v>
      </c>
      <c r="BC48" s="1">
        <f t="shared" si="2"/>
        <v>299098.19431877579</v>
      </c>
      <c r="BD48" s="1">
        <f t="shared" si="98"/>
        <v>-33110.501216100638</v>
      </c>
      <c r="BE48" s="1">
        <f t="shared" si="99"/>
        <v>-43841.754867573007</v>
      </c>
      <c r="BF48" s="1">
        <f t="shared" si="100"/>
        <v>-56647.385287646932</v>
      </c>
      <c r="BG48" s="1">
        <f t="shared" si="3"/>
        <v>-133599.64137132058</v>
      </c>
      <c r="BH48" s="1">
        <f t="shared" si="116"/>
        <v>0.23412642459574934</v>
      </c>
      <c r="BI48" s="1">
        <v>0</v>
      </c>
      <c r="BJ48" s="1">
        <f t="shared" si="45"/>
        <v>1</v>
      </c>
      <c r="BK48" s="1">
        <f t="shared" si="46"/>
        <v>0</v>
      </c>
      <c r="BL48" s="1">
        <f t="shared" si="47"/>
        <v>0.23412642459574934</v>
      </c>
      <c r="BM48" s="1">
        <f t="shared" si="4"/>
        <v>928173.39669678023</v>
      </c>
      <c r="BN48" s="1">
        <f t="shared" si="101"/>
        <v>-102749.82251255869</v>
      </c>
      <c r="BO48" s="1">
        <f t="shared" si="102"/>
        <v>-136051.47508584728</v>
      </c>
      <c r="BP48" s="1">
        <f t="shared" si="103"/>
        <v>-175790.41604105686</v>
      </c>
      <c r="BQ48" s="1">
        <f t="shared" si="5"/>
        <v>-414591.71363946283</v>
      </c>
      <c r="BR48" s="1">
        <f>AW48</f>
        <v>-967429.69813519332</v>
      </c>
      <c r="BS48" s="1">
        <f>$BR48*D$77</f>
        <v>-35032.845269901241</v>
      </c>
      <c r="BT48" s="1">
        <f>$BR48*E$77</f>
        <v>-6.7970046762557844E-4</v>
      </c>
      <c r="BU48" s="1">
        <f t="shared" si="7"/>
        <v>-133599.64137132058</v>
      </c>
      <c r="BV48" s="1">
        <f>$BU48*D$77</f>
        <v>-4837.9490244072622</v>
      </c>
      <c r="BW48" s="1">
        <f>$BU48*E$77</f>
        <v>-9.3864948419235177E-5</v>
      </c>
      <c r="BX48" s="1">
        <f t="shared" si="8"/>
        <v>-414591.71363946283</v>
      </c>
      <c r="BY48" s="1">
        <f>$BX48*D$77</f>
        <v>-15013.315574363118</v>
      </c>
      <c r="BZ48" s="1">
        <f>$BX48*E$77</f>
        <v>-2.9128543622097174E-4</v>
      </c>
      <c r="CA48" s="1">
        <f t="shared" si="48"/>
        <v>818544.98809888202</v>
      </c>
      <c r="CB48" s="1">
        <f t="shared" si="49"/>
        <v>2.9198497654283448E-3</v>
      </c>
      <c r="CC48" s="1">
        <f t="shared" si="50"/>
        <v>857595.74470050051</v>
      </c>
      <c r="CD48" s="1">
        <f t="shared" si="51"/>
        <v>3.6775049692452403E-3</v>
      </c>
      <c r="CE48" s="1">
        <f t="shared" si="52"/>
        <v>843122.44051211327</v>
      </c>
      <c r="CF48" s="1">
        <f t="shared" si="53"/>
        <v>3.396696729173857E-3</v>
      </c>
      <c r="CG48" s="23">
        <f>'2. Baseline '!$O$41-F$77</f>
        <v>949825.7715485309</v>
      </c>
      <c r="CH48" s="23">
        <f>'2. Baseline '!M$41-G$77</f>
        <v>5.1699954266059616E-3</v>
      </c>
      <c r="CI48" s="1">
        <f t="shared" si="9"/>
        <v>131280.78344964888</v>
      </c>
      <c r="CJ48" s="1">
        <f t="shared" si="10"/>
        <v>2.2501456611776168E-3</v>
      </c>
      <c r="CK48" s="1">
        <f t="shared" si="11"/>
        <v>92230.026848030393</v>
      </c>
      <c r="CL48" s="1">
        <f t="shared" si="12"/>
        <v>1.4924904573607213E-3</v>
      </c>
      <c r="CM48" s="1">
        <f t="shared" si="13"/>
        <v>106703.33103641763</v>
      </c>
      <c r="CN48" s="1">
        <f t="shared" si="14"/>
        <v>1.7732986974321047E-3</v>
      </c>
    </row>
    <row r="49" spans="1:20" x14ac:dyDescent="0.2">
      <c r="A49" s="28"/>
    </row>
    <row r="53" spans="1:20" ht="19" x14ac:dyDescent="0.25">
      <c r="A53" s="107" t="s">
        <v>592</v>
      </c>
    </row>
    <row r="55" spans="1:20" x14ac:dyDescent="0.2">
      <c r="B55" s="90"/>
      <c r="C55" s="155" t="s">
        <v>568</v>
      </c>
      <c r="D55" s="155"/>
      <c r="E55" s="155"/>
      <c r="F55" s="90" t="s">
        <v>486</v>
      </c>
      <c r="G55" s="23"/>
      <c r="H55" s="23"/>
    </row>
    <row r="56" spans="1:20" s="23" customFormat="1" x14ac:dyDescent="0.2">
      <c r="B56" s="14" t="s">
        <v>162</v>
      </c>
      <c r="C56" s="14" t="s">
        <v>372</v>
      </c>
      <c r="D56" s="14" t="s">
        <v>373</v>
      </c>
      <c r="E56" s="14" t="s">
        <v>374</v>
      </c>
      <c r="G56" s="1"/>
      <c r="H56" s="1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</row>
    <row r="57" spans="1:20" x14ac:dyDescent="0.2">
      <c r="B57" s="1" t="s">
        <v>375</v>
      </c>
      <c r="C57" s="23">
        <v>0.25</v>
      </c>
      <c r="D57" s="23">
        <v>0.25</v>
      </c>
      <c r="E57" s="23">
        <v>0.25</v>
      </c>
      <c r="F57" s="23">
        <v>-0.75757575757575757</v>
      </c>
      <c r="G57" s="23"/>
      <c r="H57" s="2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</row>
    <row r="58" spans="1:20" x14ac:dyDescent="0.2">
      <c r="B58" s="1" t="s">
        <v>376</v>
      </c>
      <c r="C58" s="23">
        <v>0.45</v>
      </c>
      <c r="D58" s="23">
        <v>0.45</v>
      </c>
      <c r="E58" s="23">
        <v>0.45</v>
      </c>
      <c r="F58" s="23">
        <v>-0.32573289902280134</v>
      </c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93"/>
      <c r="T58" s="93"/>
    </row>
    <row r="59" spans="1:20" x14ac:dyDescent="0.2">
      <c r="B59" s="1" t="s">
        <v>377</v>
      </c>
      <c r="C59" s="23">
        <v>0.3</v>
      </c>
      <c r="D59" s="23">
        <v>0.3</v>
      </c>
      <c r="E59" s="23">
        <v>0.3</v>
      </c>
      <c r="F59" s="23">
        <v>-0.36900369003690037</v>
      </c>
      <c r="G59" s="23"/>
      <c r="H59" s="2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</row>
    <row r="60" spans="1:20" x14ac:dyDescent="0.2">
      <c r="B60" s="23"/>
      <c r="C60" s="23"/>
      <c r="D60" s="23"/>
      <c r="E60" s="23"/>
      <c r="F60" s="23"/>
      <c r="G60" s="23"/>
      <c r="H60" s="2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</row>
    <row r="61" spans="1:20" x14ac:dyDescent="0.2"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</row>
    <row r="62" spans="1:20" ht="19" x14ac:dyDescent="0.25">
      <c r="A62" s="109" t="s">
        <v>589</v>
      </c>
      <c r="C62" s="23"/>
      <c r="D62" s="23"/>
      <c r="E62" s="23"/>
      <c r="F62" s="23"/>
      <c r="G62" s="23"/>
      <c r="H62" s="2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</row>
    <row r="63" spans="1:20" x14ac:dyDescent="0.2">
      <c r="B63" s="91" t="s">
        <v>180</v>
      </c>
      <c r="C63" s="91" t="s">
        <v>240</v>
      </c>
      <c r="D63" s="91" t="s">
        <v>189</v>
      </c>
      <c r="E63" s="91" t="s">
        <v>190</v>
      </c>
      <c r="F63" s="91" t="s">
        <v>569</v>
      </c>
      <c r="G63" s="92" t="s">
        <v>570</v>
      </c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</row>
    <row r="64" spans="1:20" x14ac:dyDescent="0.2">
      <c r="A64" s="31" t="s">
        <v>583</v>
      </c>
      <c r="B64" s="22">
        <v>2022</v>
      </c>
      <c r="C64" s="23">
        <v>1845897</v>
      </c>
      <c r="D64" s="23">
        <f>'2. Baseline '!O43/C64</f>
        <v>0.24385999999999999</v>
      </c>
      <c r="E64" s="23">
        <f>'2. Baseline '!M43/C64</f>
        <v>1.0759455054013353E-9</v>
      </c>
      <c r="F64" s="23">
        <v>0</v>
      </c>
      <c r="G64" s="23">
        <v>0</v>
      </c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</row>
    <row r="65" spans="2:20" x14ac:dyDescent="0.2">
      <c r="B65" s="22">
        <v>2023</v>
      </c>
      <c r="C65" s="23">
        <v>1845897</v>
      </c>
      <c r="D65" s="23">
        <v>0.22788709926944564</v>
      </c>
      <c r="E65" s="23">
        <f>E64-(1*((E$64-E$77)/13))</f>
        <v>1.0472253769261683E-9</v>
      </c>
      <c r="F65" s="23">
        <f>F64+(F$77/13)</f>
        <v>29484.329539828119</v>
      </c>
      <c r="G65" s="23">
        <f>G64+(G$77/13)</f>
        <v>5.3014398991925434E-5</v>
      </c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</row>
    <row r="66" spans="2:20" x14ac:dyDescent="0.2">
      <c r="B66" s="22">
        <v>2024</v>
      </c>
      <c r="C66" s="23">
        <v>1845897</v>
      </c>
      <c r="D66" s="23">
        <v>0.21191419853889129</v>
      </c>
      <c r="E66" s="23">
        <f>E65-(1*((E$64-E$77)/13))</f>
        <v>1.0185052484510013E-9</v>
      </c>
      <c r="F66" s="23">
        <f t="shared" ref="F66:G76" si="123">F65+(F$77/13)</f>
        <v>58968.659079656238</v>
      </c>
      <c r="G66" s="23">
        <f t="shared" si="123"/>
        <v>1.0602879798385087E-4</v>
      </c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</row>
    <row r="67" spans="2:20" x14ac:dyDescent="0.2">
      <c r="B67" s="22">
        <v>2025</v>
      </c>
      <c r="C67" s="23">
        <v>1845897</v>
      </c>
      <c r="D67" s="23">
        <v>0.19594129780833694</v>
      </c>
      <c r="E67" s="23">
        <f t="shared" ref="E67:E75" si="124">E66-(1*((E$64-E$77)/13))</f>
        <v>9.8978511997583426E-10</v>
      </c>
      <c r="F67" s="23">
        <f t="shared" si="123"/>
        <v>88452.988619484357</v>
      </c>
      <c r="G67" s="23">
        <f t="shared" si="123"/>
        <v>1.5904319697577631E-4</v>
      </c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</row>
    <row r="68" spans="2:20" x14ac:dyDescent="0.2">
      <c r="B68" s="22">
        <v>2026</v>
      </c>
      <c r="C68" s="23">
        <v>1845897</v>
      </c>
      <c r="D68" s="23">
        <v>0.17996839707778259</v>
      </c>
      <c r="E68" s="23">
        <f t="shared" si="124"/>
        <v>9.6106499150066723E-10</v>
      </c>
      <c r="F68" s="23">
        <f t="shared" si="123"/>
        <v>117937.31815931248</v>
      </c>
      <c r="G68" s="23">
        <f t="shared" si="123"/>
        <v>2.1205759596770174E-4</v>
      </c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</row>
    <row r="69" spans="2:20" x14ac:dyDescent="0.2">
      <c r="B69" s="22">
        <v>2027</v>
      </c>
      <c r="C69" s="23">
        <v>1845897</v>
      </c>
      <c r="D69" s="23">
        <v>0.16399549634722824</v>
      </c>
      <c r="E69" s="23">
        <f t="shared" si="124"/>
        <v>9.323448630255002E-10</v>
      </c>
      <c r="F69" s="23">
        <f t="shared" si="123"/>
        <v>147421.64769914059</v>
      </c>
      <c r="G69" s="23">
        <f t="shared" si="123"/>
        <v>2.6507199495962719E-4</v>
      </c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</row>
    <row r="70" spans="2:20" x14ac:dyDescent="0.2">
      <c r="B70" s="22">
        <v>2028</v>
      </c>
      <c r="C70" s="23">
        <v>1845897</v>
      </c>
      <c r="D70" s="23">
        <v>0.14802259561667389</v>
      </c>
      <c r="E70" s="23">
        <f t="shared" si="124"/>
        <v>9.0362473455033307E-10</v>
      </c>
      <c r="F70" s="23">
        <f t="shared" si="123"/>
        <v>176905.97723896871</v>
      </c>
      <c r="G70" s="23">
        <f t="shared" si="123"/>
        <v>3.1808639395155262E-4</v>
      </c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</row>
    <row r="71" spans="2:20" x14ac:dyDescent="0.2">
      <c r="B71" s="22">
        <v>2029</v>
      </c>
      <c r="C71" s="23">
        <v>1845897</v>
      </c>
      <c r="D71" s="23">
        <v>0.13204969488611953</v>
      </c>
      <c r="E71" s="23">
        <f t="shared" si="124"/>
        <v>8.7490460607516594E-10</v>
      </c>
      <c r="F71" s="23">
        <f t="shared" si="123"/>
        <v>206390.30677879683</v>
      </c>
      <c r="G71" s="23">
        <f t="shared" si="123"/>
        <v>3.7110079294347804E-4</v>
      </c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</row>
    <row r="72" spans="2:20" x14ac:dyDescent="0.2">
      <c r="B72" s="22">
        <v>2030</v>
      </c>
      <c r="C72" s="23">
        <v>1845897</v>
      </c>
      <c r="D72" s="23">
        <v>0.11607679415556517</v>
      </c>
      <c r="E72" s="23">
        <f t="shared" si="124"/>
        <v>8.461844775999988E-10</v>
      </c>
      <c r="F72" s="23">
        <f t="shared" si="123"/>
        <v>235874.63631862495</v>
      </c>
      <c r="G72" s="23">
        <f t="shared" si="123"/>
        <v>4.2411519193540347E-4</v>
      </c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</row>
    <row r="73" spans="2:20" x14ac:dyDescent="0.2">
      <c r="B73" s="22">
        <v>2031</v>
      </c>
      <c r="C73" s="23">
        <v>1845897</v>
      </c>
      <c r="D73" s="23">
        <v>0.1001038934250108</v>
      </c>
      <c r="E73" s="23">
        <f t="shared" si="124"/>
        <v>8.1746434912483167E-10</v>
      </c>
      <c r="F73" s="23">
        <f t="shared" si="123"/>
        <v>265358.96585845307</v>
      </c>
      <c r="G73" s="23">
        <f t="shared" si="123"/>
        <v>4.771295909273289E-4</v>
      </c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</row>
    <row r="74" spans="2:20" x14ac:dyDescent="0.2">
      <c r="B74" s="22">
        <v>2032</v>
      </c>
      <c r="C74" s="23">
        <v>1845897</v>
      </c>
      <c r="D74" s="23">
        <v>8.4130992694456438E-2</v>
      </c>
      <c r="E74" s="23">
        <f t="shared" si="124"/>
        <v>7.8874422064966454E-10</v>
      </c>
      <c r="F74" s="23">
        <f t="shared" si="123"/>
        <v>294843.29539828119</v>
      </c>
      <c r="G74" s="23">
        <f t="shared" si="123"/>
        <v>5.3014398991925438E-4</v>
      </c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</row>
    <row r="75" spans="2:20" x14ac:dyDescent="0.2">
      <c r="B75" s="22">
        <v>2033</v>
      </c>
      <c r="C75" s="23">
        <v>1845897</v>
      </c>
      <c r="D75" s="23">
        <v>6.8158091963902073E-2</v>
      </c>
      <c r="E75" s="23">
        <f t="shared" si="124"/>
        <v>7.6002409217449741E-10</v>
      </c>
      <c r="F75" s="23">
        <f t="shared" si="123"/>
        <v>324327.62493810931</v>
      </c>
      <c r="G75" s="23">
        <f t="shared" si="123"/>
        <v>5.8315838891117981E-4</v>
      </c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</row>
    <row r="76" spans="2:20" x14ac:dyDescent="0.2">
      <c r="B76" s="22">
        <v>2034</v>
      </c>
      <c r="C76" s="23">
        <v>1845897</v>
      </c>
      <c r="D76" s="23">
        <v>5.2185191233347708E-2</v>
      </c>
      <c r="E76" s="23">
        <f>E75-(1*((E$64-E$77)/13))</f>
        <v>7.3130396369933028E-10</v>
      </c>
      <c r="F76" s="23">
        <f t="shared" si="123"/>
        <v>353811.95447793743</v>
      </c>
      <c r="G76" s="23">
        <f t="shared" si="123"/>
        <v>6.3617278790310523E-4</v>
      </c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</row>
    <row r="77" spans="2:20" x14ac:dyDescent="0.2">
      <c r="B77" s="2">
        <v>2035</v>
      </c>
      <c r="C77" s="23">
        <v>1845897</v>
      </c>
      <c r="D77" s="23">
        <v>3.6212290502793294E-2</v>
      </c>
      <c r="E77" s="23">
        <f>'2. Baseline '!M44/C77</f>
        <v>7.0258383522416304E-10</v>
      </c>
      <c r="F77" s="23">
        <f>'2. Baseline '!O41-'2. Baseline '!O42</f>
        <v>383296.28401776555</v>
      </c>
      <c r="G77" s="23">
        <f>'2. Baseline '!M41-'2. Baseline '!M42</f>
        <v>6.8918718689503066E-4</v>
      </c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</row>
    <row r="78" spans="2:20" x14ac:dyDescent="0.2">
      <c r="B78" s="23" t="s">
        <v>241</v>
      </c>
      <c r="C78" s="23">
        <v>3964411.1009656261</v>
      </c>
      <c r="D78" s="23">
        <f>'2. Baseline '!O45/C78</f>
        <v>0.21363999999999997</v>
      </c>
      <c r="E78" s="23">
        <f>'2. Baseline '!M45/C78</f>
        <v>8.7556257393986322E-10</v>
      </c>
      <c r="F78" s="23"/>
      <c r="G78" s="2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</row>
    <row r="79" spans="2:20" x14ac:dyDescent="0.2"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</row>
    <row r="80" spans="2:20" x14ac:dyDescent="0.2"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</row>
    <row r="81" spans="9:20" x14ac:dyDescent="0.2"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</row>
    <row r="82" spans="9:20" x14ac:dyDescent="0.2"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</row>
  </sheetData>
  <mergeCells count="15">
    <mergeCell ref="C55:E55"/>
    <mergeCell ref="AX2:BG2"/>
    <mergeCell ref="BH2:BQ2"/>
    <mergeCell ref="BR2:BT2"/>
    <mergeCell ref="BU2:BW2"/>
    <mergeCell ref="CG2:CH2"/>
    <mergeCell ref="CI2:CJ2"/>
    <mergeCell ref="A2:B2"/>
    <mergeCell ref="C2:L2"/>
    <mergeCell ref="M2:V2"/>
    <mergeCell ref="W2:Y2"/>
    <mergeCell ref="Z2:AB2"/>
    <mergeCell ref="AF2:AH2"/>
    <mergeCell ref="AI2:AK2"/>
    <mergeCell ref="AN2:AW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59D4C-30A0-A742-A3C2-94EEC2A12799}">
  <dimension ref="A1:CN93"/>
  <sheetViews>
    <sheetView zoomScale="68" zoomScaleNormal="150" workbookViewId="0">
      <selection activeCell="A53" sqref="A53"/>
    </sheetView>
  </sheetViews>
  <sheetFormatPr baseColWidth="10" defaultColWidth="11" defaultRowHeight="16" x14ac:dyDescent="0.2"/>
  <cols>
    <col min="1" max="1" width="54.5" style="1" customWidth="1"/>
    <col min="2" max="2" width="11" style="1"/>
    <col min="3" max="3" width="26.6640625" style="1" customWidth="1"/>
    <col min="4" max="5" width="11" style="1"/>
    <col min="6" max="6" width="20.33203125" style="1" customWidth="1"/>
    <col min="7" max="7" width="13.6640625" style="1" customWidth="1"/>
    <col min="8" max="8" width="11" style="1" customWidth="1"/>
    <col min="9" max="9" width="11.6640625" style="1" customWidth="1"/>
    <col min="10" max="12" width="11" style="1" customWidth="1"/>
    <col min="13" max="39" width="10.83203125" style="1" customWidth="1"/>
    <col min="40" max="41" width="11.1640625" style="1" customWidth="1"/>
    <col min="42" max="42" width="14.6640625" style="1" customWidth="1"/>
    <col min="43" max="43" width="17.1640625" style="1" customWidth="1"/>
    <col min="44" max="44" width="11.1640625" style="1" customWidth="1"/>
    <col min="45" max="45" width="11" style="1" customWidth="1"/>
    <col min="46" max="52" width="11.1640625" style="1" customWidth="1"/>
    <col min="53" max="63" width="11.33203125" style="1" customWidth="1"/>
    <col min="64" max="65" width="11.1640625" style="1" customWidth="1"/>
    <col min="66" max="67" width="11" style="1" customWidth="1"/>
    <col min="68" max="69" width="11.1640625" style="1" customWidth="1"/>
    <col min="70" max="70" width="14.5" style="1" customWidth="1"/>
    <col min="71" max="71" width="11.33203125" style="1" customWidth="1"/>
    <col min="72" max="72" width="16.83203125" style="1" customWidth="1"/>
    <col min="73" max="73" width="14.5" style="1" customWidth="1"/>
    <col min="74" max="74" width="11.33203125" style="1" customWidth="1"/>
    <col min="75" max="75" width="16.83203125" style="1" customWidth="1"/>
    <col min="76" max="77" width="11.33203125" style="1" customWidth="1"/>
    <col min="78" max="78" width="16.83203125" style="1" customWidth="1"/>
    <col min="79" max="79" width="11.33203125" style="1" customWidth="1"/>
    <col min="80" max="83" width="11.1640625" style="1" customWidth="1"/>
    <col min="84" max="84" width="13.83203125" style="1" customWidth="1"/>
    <col min="85" max="85" width="11.33203125" style="1" customWidth="1"/>
    <col min="86" max="92" width="11.1640625" style="1" bestFit="1" customWidth="1"/>
    <col min="93" max="16384" width="11" style="1"/>
  </cols>
  <sheetData>
    <row r="1" spans="1:92" ht="19" x14ac:dyDescent="0.25">
      <c r="A1" s="46" t="s">
        <v>566</v>
      </c>
    </row>
    <row r="2" spans="1:92" x14ac:dyDescent="0.2">
      <c r="A2" s="145" t="s">
        <v>46</v>
      </c>
      <c r="B2" s="145"/>
      <c r="C2" s="151" t="s">
        <v>176</v>
      </c>
      <c r="D2" s="151"/>
      <c r="E2" s="151"/>
      <c r="F2" s="151"/>
      <c r="G2" s="151"/>
      <c r="H2" s="151"/>
      <c r="I2" s="151"/>
      <c r="J2" s="151"/>
      <c r="K2" s="151"/>
      <c r="L2" s="151"/>
      <c r="M2" s="152" t="s">
        <v>177</v>
      </c>
      <c r="N2" s="152"/>
      <c r="O2" s="152"/>
      <c r="P2" s="152"/>
      <c r="Q2" s="152"/>
      <c r="R2" s="152"/>
      <c r="S2" s="152"/>
      <c r="T2" s="152"/>
      <c r="U2" s="152"/>
      <c r="V2" s="152"/>
      <c r="W2" s="151" t="s">
        <v>335</v>
      </c>
      <c r="X2" s="151"/>
      <c r="Y2" s="151"/>
      <c r="Z2" s="151" t="s">
        <v>336</v>
      </c>
      <c r="AA2" s="151"/>
      <c r="AB2" s="151"/>
      <c r="AC2" s="94" t="s">
        <v>337</v>
      </c>
      <c r="AD2" s="94"/>
      <c r="AE2" s="94"/>
      <c r="AF2" s="153" t="s">
        <v>338</v>
      </c>
      <c r="AG2" s="153"/>
      <c r="AH2" s="153"/>
      <c r="AI2" s="153" t="s">
        <v>339</v>
      </c>
      <c r="AJ2" s="153"/>
      <c r="AK2" s="153"/>
      <c r="AL2" s="95" t="s">
        <v>340</v>
      </c>
      <c r="AM2" s="95"/>
      <c r="AN2" s="154" t="s">
        <v>558</v>
      </c>
      <c r="AO2" s="154"/>
      <c r="AP2" s="154"/>
      <c r="AQ2" s="154"/>
      <c r="AR2" s="154"/>
      <c r="AS2" s="154"/>
      <c r="AT2" s="154"/>
      <c r="AU2" s="154"/>
      <c r="AV2" s="154"/>
      <c r="AW2" s="154"/>
      <c r="AX2" s="154" t="s">
        <v>558</v>
      </c>
      <c r="AY2" s="154"/>
      <c r="AZ2" s="154"/>
      <c r="BA2" s="154"/>
      <c r="BB2" s="154"/>
      <c r="BC2" s="154"/>
      <c r="BD2" s="154"/>
      <c r="BE2" s="154"/>
      <c r="BF2" s="154"/>
      <c r="BG2" s="154"/>
      <c r="BH2" s="154" t="s">
        <v>558</v>
      </c>
      <c r="BI2" s="154"/>
      <c r="BJ2" s="154"/>
      <c r="BK2" s="154"/>
      <c r="BL2" s="154"/>
      <c r="BM2" s="154"/>
      <c r="BN2" s="154"/>
      <c r="BO2" s="154"/>
      <c r="BP2" s="154"/>
      <c r="BQ2" s="154"/>
      <c r="BR2" s="146" t="s">
        <v>341</v>
      </c>
      <c r="BS2" s="146"/>
      <c r="BT2" s="146"/>
      <c r="BU2" s="146" t="s">
        <v>342</v>
      </c>
      <c r="BV2" s="146"/>
      <c r="BW2" s="146"/>
      <c r="BX2" s="12" t="s">
        <v>343</v>
      </c>
      <c r="BY2" s="12"/>
      <c r="BZ2" s="12"/>
      <c r="CA2" s="94" t="s">
        <v>344</v>
      </c>
      <c r="CB2" s="94"/>
      <c r="CC2" s="94" t="s">
        <v>345</v>
      </c>
      <c r="CD2" s="94"/>
      <c r="CE2" s="94" t="s">
        <v>346</v>
      </c>
      <c r="CF2" s="94"/>
      <c r="CG2" s="150" t="s">
        <v>178</v>
      </c>
      <c r="CH2" s="150"/>
      <c r="CI2" s="144" t="s">
        <v>563</v>
      </c>
      <c r="CJ2" s="144"/>
      <c r="CK2" s="111" t="s">
        <v>564</v>
      </c>
      <c r="CL2" s="111"/>
      <c r="CM2" s="111" t="s">
        <v>565</v>
      </c>
      <c r="CN2" s="111"/>
    </row>
    <row r="3" spans="1:92" ht="17" x14ac:dyDescent="0.2">
      <c r="A3" s="112" t="s">
        <v>179</v>
      </c>
      <c r="B3" s="1" t="s">
        <v>180</v>
      </c>
      <c r="C3" s="112" t="s">
        <v>181</v>
      </c>
      <c r="D3" s="1" t="s">
        <v>182</v>
      </c>
      <c r="E3" s="1" t="s">
        <v>183</v>
      </c>
      <c r="F3" s="1" t="s">
        <v>184</v>
      </c>
      <c r="G3" s="1" t="s">
        <v>185</v>
      </c>
      <c r="H3" s="1" t="s">
        <v>347</v>
      </c>
      <c r="I3" s="1" t="s">
        <v>186</v>
      </c>
      <c r="J3" s="1" t="s">
        <v>187</v>
      </c>
      <c r="K3" s="1" t="s">
        <v>347</v>
      </c>
      <c r="L3" s="1" t="s">
        <v>186</v>
      </c>
      <c r="M3" s="1" t="s">
        <v>348</v>
      </c>
      <c r="N3" s="1" t="s">
        <v>183</v>
      </c>
      <c r="O3" s="1" t="s">
        <v>188</v>
      </c>
      <c r="P3" s="1" t="s">
        <v>185</v>
      </c>
      <c r="Q3" s="1" t="s">
        <v>347</v>
      </c>
      <c r="R3" s="1" t="s">
        <v>188</v>
      </c>
      <c r="S3" s="1" t="s">
        <v>187</v>
      </c>
      <c r="T3" s="1" t="s">
        <v>347</v>
      </c>
      <c r="U3" s="1" t="s">
        <v>188</v>
      </c>
      <c r="V3" s="23" t="s">
        <v>349</v>
      </c>
      <c r="W3" s="23" t="s">
        <v>189</v>
      </c>
      <c r="X3" s="113" t="s">
        <v>190</v>
      </c>
      <c r="Y3" s="23" t="s">
        <v>349</v>
      </c>
      <c r="Z3" s="23" t="s">
        <v>189</v>
      </c>
      <c r="AA3" s="113" t="s">
        <v>190</v>
      </c>
      <c r="AB3" s="23" t="s">
        <v>350</v>
      </c>
      <c r="AC3" s="23" t="s">
        <v>189</v>
      </c>
      <c r="AD3" s="113" t="s">
        <v>190</v>
      </c>
      <c r="AE3" s="23" t="s">
        <v>350</v>
      </c>
      <c r="AF3" s="23" t="s">
        <v>189</v>
      </c>
      <c r="AG3" s="113" t="s">
        <v>190</v>
      </c>
      <c r="AH3" s="23" t="s">
        <v>350</v>
      </c>
      <c r="AI3" s="23" t="s">
        <v>189</v>
      </c>
      <c r="AJ3" s="113" t="s">
        <v>190</v>
      </c>
      <c r="AK3" s="23" t="s">
        <v>350</v>
      </c>
      <c r="AL3" s="23" t="s">
        <v>189</v>
      </c>
      <c r="AM3" s="113" t="s">
        <v>190</v>
      </c>
      <c r="AN3" s="23" t="s">
        <v>351</v>
      </c>
      <c r="AO3" s="23" t="s">
        <v>352</v>
      </c>
      <c r="AP3" s="23" t="s">
        <v>183</v>
      </c>
      <c r="AQ3" s="23" t="s">
        <v>184</v>
      </c>
      <c r="AR3" s="23" t="s">
        <v>559</v>
      </c>
      <c r="AS3" s="23" t="s">
        <v>354</v>
      </c>
      <c r="AT3" s="23" t="s">
        <v>560</v>
      </c>
      <c r="AU3" s="23" t="s">
        <v>561</v>
      </c>
      <c r="AV3" s="23" t="s">
        <v>562</v>
      </c>
      <c r="AW3" s="23" t="s">
        <v>355</v>
      </c>
      <c r="AX3" s="23" t="s">
        <v>351</v>
      </c>
      <c r="AY3" s="23" t="s">
        <v>352</v>
      </c>
      <c r="AZ3" s="23" t="s">
        <v>183</v>
      </c>
      <c r="BA3" s="23" t="s">
        <v>184</v>
      </c>
      <c r="BB3" s="23" t="s">
        <v>559</v>
      </c>
      <c r="BC3" s="23" t="s">
        <v>354</v>
      </c>
      <c r="BD3" s="23" t="s">
        <v>560</v>
      </c>
      <c r="BE3" s="23" t="s">
        <v>561</v>
      </c>
      <c r="BF3" s="23" t="s">
        <v>562</v>
      </c>
      <c r="BG3" s="23" t="s">
        <v>355</v>
      </c>
      <c r="BH3" s="23" t="s">
        <v>351</v>
      </c>
      <c r="BI3" s="23" t="s">
        <v>352</v>
      </c>
      <c r="BJ3" s="23" t="s">
        <v>183</v>
      </c>
      <c r="BK3" s="23" t="s">
        <v>184</v>
      </c>
      <c r="BL3" s="23" t="s">
        <v>559</v>
      </c>
      <c r="BM3" s="23" t="s">
        <v>354</v>
      </c>
      <c r="BN3" s="23" t="s">
        <v>560</v>
      </c>
      <c r="BO3" s="23" t="s">
        <v>561</v>
      </c>
      <c r="BP3" s="23" t="s">
        <v>562</v>
      </c>
      <c r="BQ3" s="23" t="s">
        <v>355</v>
      </c>
      <c r="BR3" s="14" t="s">
        <v>357</v>
      </c>
      <c r="BS3" s="14" t="s">
        <v>189</v>
      </c>
      <c r="BT3" s="112" t="s">
        <v>190</v>
      </c>
      <c r="BU3" s="14" t="s">
        <v>357</v>
      </c>
      <c r="BV3" s="14" t="s">
        <v>189</v>
      </c>
      <c r="BW3" s="112" t="s">
        <v>190</v>
      </c>
      <c r="BX3" s="14" t="s">
        <v>357</v>
      </c>
      <c r="BY3" s="14" t="s">
        <v>189</v>
      </c>
      <c r="BZ3" s="112" t="s">
        <v>190</v>
      </c>
      <c r="CA3" s="14" t="s">
        <v>189</v>
      </c>
      <c r="CB3" s="112" t="s">
        <v>494</v>
      </c>
      <c r="CC3" s="14" t="s">
        <v>189</v>
      </c>
      <c r="CD3" s="112" t="s">
        <v>494</v>
      </c>
      <c r="CE3" s="14" t="s">
        <v>189</v>
      </c>
      <c r="CF3" s="112" t="s">
        <v>494</v>
      </c>
      <c r="CG3" s="31" t="s">
        <v>189</v>
      </c>
      <c r="CH3" s="31" t="s">
        <v>494</v>
      </c>
      <c r="CI3" s="14" t="s">
        <v>189</v>
      </c>
      <c r="CJ3" s="112" t="s">
        <v>494</v>
      </c>
      <c r="CK3" s="14" t="s">
        <v>189</v>
      </c>
      <c r="CL3" s="112" t="s">
        <v>494</v>
      </c>
      <c r="CM3" s="14" t="s">
        <v>189</v>
      </c>
      <c r="CN3" s="112" t="s">
        <v>494</v>
      </c>
    </row>
    <row r="4" spans="1:92" ht="17" x14ac:dyDescent="0.2">
      <c r="A4" s="112" t="s">
        <v>191</v>
      </c>
      <c r="B4" s="97">
        <v>2022</v>
      </c>
      <c r="C4" s="113" t="s">
        <v>154</v>
      </c>
      <c r="E4" s="1">
        <v>1</v>
      </c>
      <c r="H4" s="1">
        <v>1</v>
      </c>
      <c r="K4" s="1">
        <v>1</v>
      </c>
      <c r="N4" s="1">
        <v>1</v>
      </c>
      <c r="Q4" s="1">
        <v>1</v>
      </c>
      <c r="T4" s="1">
        <v>1</v>
      </c>
      <c r="W4" s="14"/>
      <c r="X4" s="112"/>
      <c r="Y4" s="14"/>
      <c r="Z4" s="14"/>
      <c r="AA4" s="112"/>
      <c r="AB4" s="14"/>
      <c r="AC4" s="14"/>
      <c r="AD4" s="112"/>
      <c r="AE4" s="14"/>
      <c r="AN4" s="1">
        <v>0</v>
      </c>
      <c r="AO4" s="1">
        <v>0</v>
      </c>
      <c r="AP4" s="1">
        <v>1</v>
      </c>
      <c r="AR4" s="1">
        <f>AN4*AP4</f>
        <v>0</v>
      </c>
      <c r="AS4" s="1">
        <f t="shared" ref="AS4:AS48" si="0">AR4*$C$77</f>
        <v>0</v>
      </c>
      <c r="AW4" s="1">
        <f t="shared" ref="AW4:AW48" si="1">SUM(AT4:AV4)</f>
        <v>0</v>
      </c>
      <c r="AX4" s="1">
        <v>0</v>
      </c>
      <c r="AY4" s="1">
        <f>0</f>
        <v>0</v>
      </c>
      <c r="AZ4" s="1">
        <v>1</v>
      </c>
      <c r="BB4" s="1">
        <f>AX4*AZ4</f>
        <v>0</v>
      </c>
      <c r="BC4" s="1">
        <f t="shared" ref="BC4:BC48" si="2">BB4*$C$77</f>
        <v>0</v>
      </c>
      <c r="BG4" s="1">
        <f t="shared" ref="BG4:BG48" si="3">SUM(BD4:BF4)</f>
        <v>0</v>
      </c>
      <c r="BH4" s="1">
        <v>0</v>
      </c>
      <c r="BI4" s="1">
        <v>0</v>
      </c>
      <c r="BJ4" s="1">
        <v>1</v>
      </c>
      <c r="BL4" s="1">
        <f>BH4*BJ4</f>
        <v>0</v>
      </c>
      <c r="BM4" s="1">
        <f t="shared" ref="BM4:BM48" si="4">BL4*$C$77</f>
        <v>0</v>
      </c>
      <c r="BN4" s="1">
        <v>0</v>
      </c>
      <c r="BO4" s="1">
        <v>0</v>
      </c>
      <c r="BP4" s="1">
        <v>0</v>
      </c>
      <c r="BQ4" s="1">
        <f t="shared" ref="BQ4:BQ48" si="5">SUM(BN4:BP4)</f>
        <v>0</v>
      </c>
      <c r="BR4" s="1">
        <f t="shared" ref="BR4:BR47" si="6">AW4</f>
        <v>0</v>
      </c>
      <c r="BU4" s="1">
        <f t="shared" ref="BU4:BU47" si="7">BG4</f>
        <v>0</v>
      </c>
      <c r="BX4" s="1">
        <f t="shared" ref="BX4:BX47" si="8">BQ4</f>
        <v>0</v>
      </c>
      <c r="CG4" s="23">
        <f>'2. Baseline '!$O$41</f>
        <v>1333122.0555662964</v>
      </c>
      <c r="CH4" s="23">
        <f>'2. Baseline '!M80</f>
        <v>2.4672306284775283E-9</v>
      </c>
      <c r="CI4" s="1">
        <f t="shared" ref="CI4:CI48" si="9">CG4-CA4</f>
        <v>1333122.0555662964</v>
      </c>
      <c r="CJ4" s="1">
        <f t="shared" ref="CJ4:CJ48" si="10">CH4-CB4</f>
        <v>2.4672306284775283E-9</v>
      </c>
      <c r="CK4" s="1">
        <f t="shared" ref="CK4:CK48" si="11">CG4-CC4</f>
        <v>1333122.0555662964</v>
      </c>
      <c r="CL4" s="1">
        <f t="shared" ref="CL4:CL48" si="12">CH4-CD4</f>
        <v>2.4672306284775283E-9</v>
      </c>
      <c r="CM4" s="1">
        <f t="shared" ref="CM4:CM48" si="13">CG4-CE4</f>
        <v>1333122.0555662964</v>
      </c>
      <c r="CN4" s="1">
        <f t="shared" ref="CN4:CN48" si="14">CH4-CF4</f>
        <v>2.4672306284775283E-9</v>
      </c>
    </row>
    <row r="5" spans="1:92" x14ac:dyDescent="0.2">
      <c r="A5" s="28" t="s">
        <v>192</v>
      </c>
      <c r="B5" s="97">
        <v>2022</v>
      </c>
      <c r="C5" s="28" t="s">
        <v>193</v>
      </c>
      <c r="D5" s="1">
        <v>0</v>
      </c>
      <c r="E5" s="1">
        <f t="shared" ref="E5:E37" si="15">E4*(1-D5)</f>
        <v>1</v>
      </c>
      <c r="F5" s="1">
        <f t="shared" ref="F5:F37" si="16">($E$4- E5) / $E$4</f>
        <v>0</v>
      </c>
      <c r="G5" s="1">
        <v>0</v>
      </c>
      <c r="H5" s="1">
        <f t="shared" ref="H5:H37" si="17">H4*(1-G5)</f>
        <v>1</v>
      </c>
      <c r="I5" s="1">
        <f t="shared" ref="I5:I37" si="18">(H$4- H5) / H$4</f>
        <v>0</v>
      </c>
      <c r="J5" s="1">
        <f t="shared" ref="J5:J37" si="19">MEDIAN(D5,G5)</f>
        <v>0</v>
      </c>
      <c r="K5" s="1">
        <v>1</v>
      </c>
      <c r="M5" s="1">
        <v>0</v>
      </c>
      <c r="N5" s="1">
        <f t="shared" ref="N5:N45" si="20">N4*(1-M5)</f>
        <v>1</v>
      </c>
      <c r="O5" s="1">
        <f t="shared" ref="O5:O45" si="21">(N$4- N5) / N$4</f>
        <v>0</v>
      </c>
      <c r="P5" s="1">
        <v>0</v>
      </c>
      <c r="Q5" s="1">
        <f t="shared" ref="Q5:Q45" si="22">Q4*(1-P5)</f>
        <v>1</v>
      </c>
      <c r="R5" s="1">
        <f t="shared" ref="R5:R45" si="23">(Q$4- Q5) / Q$4</f>
        <v>0</v>
      </c>
      <c r="S5" s="1">
        <f t="shared" ref="S5:S48" si="24">MEDIAN(M5,P5)</f>
        <v>0</v>
      </c>
      <c r="T5" s="1">
        <f t="shared" ref="T5:T45" si="25">T4*(1-S5)</f>
        <v>1</v>
      </c>
      <c r="U5" s="1">
        <f t="shared" ref="U5:U45" si="26">(T$4- T5) / T$4</f>
        <v>0</v>
      </c>
      <c r="V5" s="1">
        <f t="shared" ref="V5:V48" si="27">F5*$C$77</f>
        <v>0</v>
      </c>
      <c r="W5" s="1">
        <f t="shared" ref="W5:W48" si="28">$V5*D$77</f>
        <v>0</v>
      </c>
      <c r="X5" s="1">
        <f t="shared" ref="X5:X48" si="29">$V5*E$77</f>
        <v>0</v>
      </c>
      <c r="Y5" s="1">
        <f t="shared" ref="Y5:Y48" si="30">I5*$C$77</f>
        <v>0</v>
      </c>
      <c r="Z5" s="1">
        <f t="shared" ref="Z5:Z48" si="31">$Y5*D$77</f>
        <v>0</v>
      </c>
      <c r="AA5" s="1">
        <f t="shared" ref="AA5:AA48" si="32">$Y5*E$77</f>
        <v>0</v>
      </c>
      <c r="AB5" s="1">
        <f t="shared" ref="AB5:AB48" si="33">L5*$C$77</f>
        <v>0</v>
      </c>
      <c r="AC5" s="1">
        <f t="shared" ref="AC5:AC48" si="34">$AB5*D$77</f>
        <v>0</v>
      </c>
      <c r="AD5" s="1">
        <f t="shared" ref="AD5:AD48" si="35">$AB5*E$77</f>
        <v>0</v>
      </c>
      <c r="AE5" s="1">
        <f t="shared" ref="AE5:AE44" si="36">O5*$C$76</f>
        <v>0</v>
      </c>
      <c r="AF5" s="1">
        <f>$AE5*D63</f>
        <v>0</v>
      </c>
      <c r="AG5" s="1">
        <f>$AE5*E63</f>
        <v>0</v>
      </c>
      <c r="AH5" s="1">
        <f t="shared" ref="AH5:AH44" si="37">R5*$C$76</f>
        <v>0</v>
      </c>
      <c r="AI5" s="1">
        <f>$AH5*D$63</f>
        <v>0</v>
      </c>
      <c r="AJ5" s="1">
        <f>$AH5*E$63</f>
        <v>0</v>
      </c>
      <c r="AK5" s="1">
        <f t="shared" ref="AK5:AK44" si="38">U5*$C$76</f>
        <v>0</v>
      </c>
      <c r="AL5" s="1">
        <f>$AK5*D$63</f>
        <v>0</v>
      </c>
      <c r="AM5" s="1">
        <f>$AK5*E$63</f>
        <v>0</v>
      </c>
      <c r="AN5" s="1">
        <v>0</v>
      </c>
      <c r="AO5" s="1">
        <v>0</v>
      </c>
      <c r="AP5" s="1">
        <f t="shared" ref="AP5:AP48" si="39">AP4*(1-AO5)</f>
        <v>1</v>
      </c>
      <c r="AQ5" s="1">
        <f t="shared" ref="AQ5:AQ48" si="40">($AP$4- AP5) / $AP$4</f>
        <v>0</v>
      </c>
      <c r="AR5" s="1">
        <f t="shared" ref="AR5:AR48" si="41">AN5*AP5</f>
        <v>0</v>
      </c>
      <c r="AS5" s="1">
        <f t="shared" si="0"/>
        <v>0</v>
      </c>
      <c r="AT5" s="1">
        <v>0</v>
      </c>
      <c r="AU5" s="1">
        <v>0</v>
      </c>
      <c r="AV5" s="1">
        <v>0</v>
      </c>
      <c r="AW5" s="1">
        <f t="shared" si="1"/>
        <v>0</v>
      </c>
      <c r="AX5" s="1">
        <v>0</v>
      </c>
      <c r="AY5" s="1">
        <f>0</f>
        <v>0</v>
      </c>
      <c r="AZ5" s="1">
        <f t="shared" ref="AZ5:AZ48" si="42">AZ4*(1-AY5)</f>
        <v>1</v>
      </c>
      <c r="BA5" s="1">
        <f t="shared" ref="BA5:BA48" si="43">($AP$4- AZ5) / $AP$4</f>
        <v>0</v>
      </c>
      <c r="BB5" s="1">
        <f t="shared" ref="BB5:BB48" si="44">AX5*AZ5</f>
        <v>0</v>
      </c>
      <c r="BC5" s="1">
        <f t="shared" si="2"/>
        <v>0</v>
      </c>
      <c r="BD5" s="1">
        <v>0</v>
      </c>
      <c r="BE5" s="1">
        <v>0</v>
      </c>
      <c r="BF5" s="1">
        <v>0</v>
      </c>
      <c r="BG5" s="1">
        <f t="shared" si="3"/>
        <v>0</v>
      </c>
      <c r="BH5" s="1">
        <v>0</v>
      </c>
      <c r="BI5" s="1">
        <v>0</v>
      </c>
      <c r="BJ5" s="1">
        <f t="shared" ref="BJ5:BJ48" si="45">BJ4*(1-BI5)</f>
        <v>1</v>
      </c>
      <c r="BK5" s="1">
        <f t="shared" ref="BK5:BK48" si="46">($AP$4- BJ5) / $AP$4</f>
        <v>0</v>
      </c>
      <c r="BL5" s="1">
        <f t="shared" ref="BL5:BL48" si="47">BH5*BJ5</f>
        <v>0</v>
      </c>
      <c r="BM5" s="1">
        <f t="shared" si="4"/>
        <v>0</v>
      </c>
      <c r="BN5" s="1">
        <v>0</v>
      </c>
      <c r="BO5" s="1">
        <v>0</v>
      </c>
      <c r="BP5" s="1">
        <v>0</v>
      </c>
      <c r="BQ5" s="1">
        <f t="shared" si="5"/>
        <v>0</v>
      </c>
      <c r="BR5" s="1">
        <f t="shared" si="6"/>
        <v>0</v>
      </c>
      <c r="BS5" s="1">
        <f>$BR4*D$63</f>
        <v>0</v>
      </c>
      <c r="BT5" s="1">
        <f>$BR4*E$63</f>
        <v>0</v>
      </c>
      <c r="BU5" s="1">
        <f t="shared" si="7"/>
        <v>0</v>
      </c>
      <c r="BV5" s="1">
        <f>$BU5*D$63</f>
        <v>0</v>
      </c>
      <c r="BW5" s="1">
        <f>$BU5*E$63</f>
        <v>0</v>
      </c>
      <c r="BX5" s="1">
        <f t="shared" si="8"/>
        <v>0</v>
      </c>
      <c r="BY5" s="1">
        <f>$BX5*D$63</f>
        <v>0</v>
      </c>
      <c r="BZ5" s="1">
        <f>$BX5*E$63</f>
        <v>0</v>
      </c>
      <c r="CA5" s="1">
        <f t="shared" ref="CA5:CA48" si="48">W5+AF5+BS5</f>
        <v>0</v>
      </c>
      <c r="CB5" s="1">
        <f t="shared" ref="CB5:CB48" si="49">X5+AG5+BT5</f>
        <v>0</v>
      </c>
      <c r="CC5" s="1">
        <f t="shared" ref="CC5:CC48" si="50">Z5+AI5+BV5</f>
        <v>0</v>
      </c>
      <c r="CD5" s="1">
        <f t="shared" ref="CD5:CD48" si="51">AA5+AJ5+BW5</f>
        <v>0</v>
      </c>
      <c r="CE5" s="1">
        <f t="shared" ref="CE5:CE48" si="52">AC5+AL5+BY5</f>
        <v>0</v>
      </c>
      <c r="CF5" s="1">
        <f t="shared" ref="CF5:CF48" si="53">AD5+AM5+BZ5</f>
        <v>0</v>
      </c>
      <c r="CG5" s="23">
        <f>'2. Baseline '!$O$41</f>
        <v>1333122.0555662964</v>
      </c>
      <c r="CH5" s="23">
        <f>'2. Baseline '!M$41</f>
        <v>5.8591826135009923E-3</v>
      </c>
      <c r="CI5" s="1">
        <f t="shared" si="9"/>
        <v>1333122.0555662964</v>
      </c>
      <c r="CJ5" s="1">
        <f t="shared" si="10"/>
        <v>5.8591826135009923E-3</v>
      </c>
      <c r="CK5" s="1">
        <f t="shared" si="11"/>
        <v>1333122.0555662964</v>
      </c>
      <c r="CL5" s="1">
        <f t="shared" si="12"/>
        <v>5.8591826135009923E-3</v>
      </c>
      <c r="CM5" s="1">
        <f t="shared" si="13"/>
        <v>1333122.0555662964</v>
      </c>
      <c r="CN5" s="1">
        <f t="shared" si="14"/>
        <v>5.8591826135009923E-3</v>
      </c>
    </row>
    <row r="6" spans="1:92" x14ac:dyDescent="0.2">
      <c r="A6" s="28" t="s">
        <v>192</v>
      </c>
      <c r="B6">
        <v>2023</v>
      </c>
      <c r="C6" s="28" t="s">
        <v>194</v>
      </c>
      <c r="D6" s="1">
        <v>0.11</v>
      </c>
      <c r="E6" s="1">
        <f t="shared" si="15"/>
        <v>0.89</v>
      </c>
      <c r="F6" s="1">
        <f t="shared" si="16"/>
        <v>0.10999999999999999</v>
      </c>
      <c r="G6" s="1">
        <v>0.34</v>
      </c>
      <c r="H6" s="1">
        <f t="shared" si="17"/>
        <v>0.65999999999999992</v>
      </c>
      <c r="I6" s="1">
        <f t="shared" si="18"/>
        <v>0.34000000000000008</v>
      </c>
      <c r="J6" s="1">
        <f t="shared" si="19"/>
        <v>0.22500000000000003</v>
      </c>
      <c r="K6" s="1">
        <f t="shared" ref="K6:K37" si="54">K5*(1-J6)</f>
        <v>0.77499999999999991</v>
      </c>
      <c r="L6" s="1">
        <f t="shared" ref="L6:L37" si="55">(K$4- K6) / K$4</f>
        <v>0.22500000000000009</v>
      </c>
      <c r="M6" s="1">
        <v>0</v>
      </c>
      <c r="N6" s="1">
        <f t="shared" si="20"/>
        <v>1</v>
      </c>
      <c r="O6" s="1">
        <f t="shared" si="21"/>
        <v>0</v>
      </c>
      <c r="P6" s="1">
        <v>0</v>
      </c>
      <c r="Q6" s="1">
        <f t="shared" si="22"/>
        <v>1</v>
      </c>
      <c r="R6" s="1">
        <f t="shared" si="23"/>
        <v>0</v>
      </c>
      <c r="S6" s="1">
        <f t="shared" si="24"/>
        <v>0</v>
      </c>
      <c r="T6" s="1">
        <f t="shared" si="25"/>
        <v>1</v>
      </c>
      <c r="U6" s="1">
        <f t="shared" si="26"/>
        <v>0</v>
      </c>
      <c r="V6" s="1">
        <f t="shared" si="27"/>
        <v>436085.22110621881</v>
      </c>
      <c r="W6" s="1">
        <f t="shared" si="28"/>
        <v>93165.246637132572</v>
      </c>
      <c r="X6" s="1">
        <f t="shared" si="29"/>
        <v>1.7223920364177829E-10</v>
      </c>
      <c r="Y6" s="1">
        <f t="shared" si="30"/>
        <v>1347899.7743283131</v>
      </c>
      <c r="Z6" s="1">
        <f t="shared" si="31"/>
        <v>287965.30778750079</v>
      </c>
      <c r="AA6" s="1">
        <f t="shared" si="32"/>
        <v>5.3237572034731488E-10</v>
      </c>
      <c r="AB6" s="1">
        <f t="shared" si="33"/>
        <v>891992.4977172662</v>
      </c>
      <c r="AC6" s="1">
        <f t="shared" si="34"/>
        <v>190565.27721231672</v>
      </c>
      <c r="AD6" s="1">
        <f t="shared" si="35"/>
        <v>3.523074619945467E-10</v>
      </c>
      <c r="AE6" s="1">
        <f t="shared" si="36"/>
        <v>0</v>
      </c>
      <c r="AF6" s="1">
        <f t="shared" ref="AF6:AG8" si="56">$AE6*D$64</f>
        <v>0</v>
      </c>
      <c r="AG6" s="1">
        <f t="shared" si="56"/>
        <v>0</v>
      </c>
      <c r="AH6" s="1">
        <f t="shared" si="37"/>
        <v>0</v>
      </c>
      <c r="AI6" s="1">
        <f t="shared" ref="AI6:AJ8" si="57">$AH6*D$64</f>
        <v>0</v>
      </c>
      <c r="AJ6" s="1">
        <f t="shared" si="57"/>
        <v>0</v>
      </c>
      <c r="AK6" s="1">
        <f t="shared" si="38"/>
        <v>0</v>
      </c>
      <c r="AL6" s="1">
        <f t="shared" ref="AL6:AM8" si="58">$AK6*D$64</f>
        <v>0</v>
      </c>
      <c r="AM6" s="1">
        <f t="shared" si="58"/>
        <v>0</v>
      </c>
      <c r="AN6" s="1">
        <v>0</v>
      </c>
      <c r="AO6" s="1">
        <v>0</v>
      </c>
      <c r="AP6" s="1">
        <f t="shared" si="39"/>
        <v>1</v>
      </c>
      <c r="AQ6" s="1">
        <f t="shared" si="40"/>
        <v>0</v>
      </c>
      <c r="AR6" s="1">
        <f t="shared" si="41"/>
        <v>0</v>
      </c>
      <c r="AS6" s="1">
        <f t="shared" si="0"/>
        <v>0</v>
      </c>
      <c r="AT6" s="1">
        <v>0</v>
      </c>
      <c r="AU6" s="1">
        <v>0</v>
      </c>
      <c r="AV6" s="1">
        <v>0</v>
      </c>
      <c r="AW6" s="1">
        <f t="shared" si="1"/>
        <v>0</v>
      </c>
      <c r="AX6" s="1">
        <v>0</v>
      </c>
      <c r="AY6" s="1">
        <f>0</f>
        <v>0</v>
      </c>
      <c r="AZ6" s="1">
        <f t="shared" si="42"/>
        <v>1</v>
      </c>
      <c r="BA6" s="1">
        <f t="shared" si="43"/>
        <v>0</v>
      </c>
      <c r="BB6" s="1">
        <f t="shared" si="44"/>
        <v>0</v>
      </c>
      <c r="BC6" s="1">
        <f t="shared" si="2"/>
        <v>0</v>
      </c>
      <c r="BD6" s="1">
        <v>0</v>
      </c>
      <c r="BE6" s="1">
        <v>0</v>
      </c>
      <c r="BF6" s="1">
        <v>0</v>
      </c>
      <c r="BG6" s="1">
        <f t="shared" si="3"/>
        <v>0</v>
      </c>
      <c r="BH6" s="1">
        <v>0</v>
      </c>
      <c r="BI6" s="1">
        <v>0</v>
      </c>
      <c r="BJ6" s="1">
        <f t="shared" si="45"/>
        <v>1</v>
      </c>
      <c r="BK6" s="1">
        <f t="shared" si="46"/>
        <v>0</v>
      </c>
      <c r="BL6" s="1">
        <f t="shared" si="47"/>
        <v>0</v>
      </c>
      <c r="BM6" s="1">
        <f t="shared" si="4"/>
        <v>0</v>
      </c>
      <c r="BN6" s="1">
        <v>0</v>
      </c>
      <c r="BO6" s="1">
        <v>0</v>
      </c>
      <c r="BP6" s="1">
        <v>0</v>
      </c>
      <c r="BQ6" s="1">
        <f t="shared" si="5"/>
        <v>0</v>
      </c>
      <c r="BR6" s="1">
        <f t="shared" si="6"/>
        <v>0</v>
      </c>
      <c r="BS6" s="1">
        <f t="shared" ref="BS6:BS19" si="59">$BR6*D$64</f>
        <v>0</v>
      </c>
      <c r="BT6" s="1">
        <f t="shared" ref="BT6:BT19" si="60">$BR6*E$64</f>
        <v>0</v>
      </c>
      <c r="BU6" s="1">
        <f t="shared" si="7"/>
        <v>0</v>
      </c>
      <c r="BV6" s="1">
        <f t="shared" ref="BV6:BV19" si="61">$BU6*D$64</f>
        <v>0</v>
      </c>
      <c r="BW6" s="1">
        <f t="shared" ref="BW6:BW19" si="62">$BU6*E$64</f>
        <v>0</v>
      </c>
      <c r="BX6" s="1">
        <f t="shared" si="8"/>
        <v>0</v>
      </c>
      <c r="BY6" s="1">
        <f t="shared" ref="BY6:BY19" si="63">$BX6*D$64</f>
        <v>0</v>
      </c>
      <c r="BZ6" s="1">
        <f t="shared" ref="BZ6:BZ19" si="64">$BX6*E$64</f>
        <v>0</v>
      </c>
      <c r="CA6" s="1">
        <f t="shared" si="48"/>
        <v>93165.246637132572</v>
      </c>
      <c r="CB6" s="1">
        <f t="shared" si="49"/>
        <v>1.7223920364177829E-10</v>
      </c>
      <c r="CC6" s="1">
        <f t="shared" si="50"/>
        <v>287965.30778750079</v>
      </c>
      <c r="CD6" s="1">
        <f t="shared" si="51"/>
        <v>5.3237572034731488E-10</v>
      </c>
      <c r="CE6" s="1">
        <f t="shared" si="52"/>
        <v>190565.27721231672</v>
      </c>
      <c r="CF6" s="1">
        <f t="shared" si="53"/>
        <v>3.523074619945467E-10</v>
      </c>
      <c r="CG6" s="23">
        <f>'2. Baseline '!$O$41-F$65</f>
        <v>1274153.3964866402</v>
      </c>
      <c r="CH6" s="23">
        <f>'2. Baseline '!M$41-G$65</f>
        <v>5.8591825107947148E-3</v>
      </c>
      <c r="CI6" s="1">
        <f t="shared" si="9"/>
        <v>1180988.1498495077</v>
      </c>
      <c r="CJ6" s="1">
        <f t="shared" si="10"/>
        <v>5.859182338555511E-3</v>
      </c>
      <c r="CK6" s="1">
        <f t="shared" si="11"/>
        <v>986188.08869913942</v>
      </c>
      <c r="CL6" s="1">
        <f t="shared" si="12"/>
        <v>5.859181978418994E-3</v>
      </c>
      <c r="CM6" s="1">
        <f t="shared" si="13"/>
        <v>1083588.1192743236</v>
      </c>
      <c r="CN6" s="1">
        <f t="shared" si="14"/>
        <v>5.8591821584872529E-3</v>
      </c>
    </row>
    <row r="7" spans="1:92" x14ac:dyDescent="0.2">
      <c r="A7" s="28" t="s">
        <v>195</v>
      </c>
      <c r="B7">
        <v>2023</v>
      </c>
      <c r="C7" s="28" t="s">
        <v>196</v>
      </c>
      <c r="D7" s="1">
        <v>0</v>
      </c>
      <c r="E7" s="1">
        <f t="shared" si="15"/>
        <v>0.89</v>
      </c>
      <c r="F7" s="1">
        <f t="shared" si="16"/>
        <v>0.10999999999999999</v>
      </c>
      <c r="G7" s="1">
        <v>0</v>
      </c>
      <c r="H7" s="1">
        <f t="shared" si="17"/>
        <v>0.65999999999999992</v>
      </c>
      <c r="I7" s="1">
        <f t="shared" si="18"/>
        <v>0.34000000000000008</v>
      </c>
      <c r="J7" s="1">
        <f t="shared" si="19"/>
        <v>0</v>
      </c>
      <c r="K7" s="1">
        <f t="shared" si="54"/>
        <v>0.77499999999999991</v>
      </c>
      <c r="L7" s="1">
        <f t="shared" si="55"/>
        <v>0.22500000000000009</v>
      </c>
      <c r="M7" s="1">
        <v>0</v>
      </c>
      <c r="N7" s="1">
        <f t="shared" si="20"/>
        <v>1</v>
      </c>
      <c r="O7" s="1">
        <f t="shared" si="21"/>
        <v>0</v>
      </c>
      <c r="P7" s="1">
        <v>0</v>
      </c>
      <c r="Q7" s="1">
        <f t="shared" si="22"/>
        <v>1</v>
      </c>
      <c r="R7" s="1">
        <f t="shared" si="23"/>
        <v>0</v>
      </c>
      <c r="S7" s="1">
        <f t="shared" si="24"/>
        <v>0</v>
      </c>
      <c r="T7" s="1">
        <f t="shared" si="25"/>
        <v>1</v>
      </c>
      <c r="U7" s="1">
        <f t="shared" si="26"/>
        <v>0</v>
      </c>
      <c r="V7" s="1">
        <f t="shared" si="27"/>
        <v>436085.22110621881</v>
      </c>
      <c r="W7" s="1">
        <f t="shared" si="28"/>
        <v>93165.246637132572</v>
      </c>
      <c r="X7" s="1">
        <f t="shared" si="29"/>
        <v>1.7223920364177829E-10</v>
      </c>
      <c r="Y7" s="1">
        <f t="shared" si="30"/>
        <v>1347899.7743283131</v>
      </c>
      <c r="Z7" s="1">
        <f t="shared" si="31"/>
        <v>287965.30778750079</v>
      </c>
      <c r="AA7" s="1">
        <f t="shared" si="32"/>
        <v>5.3237572034731488E-10</v>
      </c>
      <c r="AB7" s="1">
        <f t="shared" si="33"/>
        <v>891992.4977172662</v>
      </c>
      <c r="AC7" s="1">
        <f t="shared" si="34"/>
        <v>190565.27721231672</v>
      </c>
      <c r="AD7" s="1">
        <f t="shared" si="35"/>
        <v>3.523074619945467E-10</v>
      </c>
      <c r="AE7" s="1">
        <f t="shared" si="36"/>
        <v>0</v>
      </c>
      <c r="AF7" s="1">
        <f t="shared" si="56"/>
        <v>0</v>
      </c>
      <c r="AG7" s="1">
        <f t="shared" si="56"/>
        <v>0</v>
      </c>
      <c r="AH7" s="1">
        <f t="shared" si="37"/>
        <v>0</v>
      </c>
      <c r="AI7" s="1">
        <f t="shared" si="57"/>
        <v>0</v>
      </c>
      <c r="AJ7" s="1">
        <f t="shared" si="57"/>
        <v>0</v>
      </c>
      <c r="AK7" s="1">
        <f t="shared" si="38"/>
        <v>0</v>
      </c>
      <c r="AL7" s="1">
        <f t="shared" si="58"/>
        <v>0</v>
      </c>
      <c r="AM7" s="1">
        <f t="shared" si="58"/>
        <v>0</v>
      </c>
      <c r="AN7" s="1">
        <v>0</v>
      </c>
      <c r="AO7" s="1">
        <v>0</v>
      </c>
      <c r="AP7" s="1">
        <f t="shared" si="39"/>
        <v>1</v>
      </c>
      <c r="AQ7" s="1">
        <f t="shared" si="40"/>
        <v>0</v>
      </c>
      <c r="AR7" s="1">
        <f t="shared" si="41"/>
        <v>0</v>
      </c>
      <c r="AS7" s="1">
        <f t="shared" si="0"/>
        <v>0</v>
      </c>
      <c r="AT7" s="1">
        <v>0</v>
      </c>
      <c r="AU7" s="1">
        <v>0</v>
      </c>
      <c r="AV7" s="1">
        <v>0</v>
      </c>
      <c r="AW7" s="1">
        <f t="shared" si="1"/>
        <v>0</v>
      </c>
      <c r="AX7" s="1">
        <v>0</v>
      </c>
      <c r="AY7" s="1">
        <f>0</f>
        <v>0</v>
      </c>
      <c r="AZ7" s="1">
        <f t="shared" si="42"/>
        <v>1</v>
      </c>
      <c r="BA7" s="1">
        <f t="shared" si="43"/>
        <v>0</v>
      </c>
      <c r="BB7" s="1">
        <f t="shared" si="44"/>
        <v>0</v>
      </c>
      <c r="BC7" s="1">
        <f t="shared" si="2"/>
        <v>0</v>
      </c>
      <c r="BD7" s="1">
        <v>0</v>
      </c>
      <c r="BE7" s="1">
        <v>0</v>
      </c>
      <c r="BF7" s="1">
        <v>0</v>
      </c>
      <c r="BG7" s="1">
        <f t="shared" si="3"/>
        <v>0</v>
      </c>
      <c r="BH7" s="1">
        <v>0</v>
      </c>
      <c r="BI7" s="1">
        <v>0</v>
      </c>
      <c r="BJ7" s="1">
        <f t="shared" si="45"/>
        <v>1</v>
      </c>
      <c r="BK7" s="1">
        <f t="shared" si="46"/>
        <v>0</v>
      </c>
      <c r="BL7" s="1">
        <f t="shared" si="47"/>
        <v>0</v>
      </c>
      <c r="BM7" s="1">
        <f t="shared" si="4"/>
        <v>0</v>
      </c>
      <c r="BN7" s="1">
        <v>0</v>
      </c>
      <c r="BO7" s="1">
        <v>0</v>
      </c>
      <c r="BP7" s="1">
        <v>0</v>
      </c>
      <c r="BQ7" s="1">
        <f t="shared" si="5"/>
        <v>0</v>
      </c>
      <c r="BR7" s="1">
        <f t="shared" si="6"/>
        <v>0</v>
      </c>
      <c r="BS7" s="1">
        <f t="shared" si="59"/>
        <v>0</v>
      </c>
      <c r="BT7" s="1">
        <f t="shared" si="60"/>
        <v>0</v>
      </c>
      <c r="BU7" s="1">
        <f t="shared" si="7"/>
        <v>0</v>
      </c>
      <c r="BV7" s="1">
        <f t="shared" si="61"/>
        <v>0</v>
      </c>
      <c r="BW7" s="1">
        <f t="shared" si="62"/>
        <v>0</v>
      </c>
      <c r="BX7" s="1">
        <f t="shared" si="8"/>
        <v>0</v>
      </c>
      <c r="BY7" s="1">
        <f t="shared" si="63"/>
        <v>0</v>
      </c>
      <c r="BZ7" s="1">
        <f t="shared" si="64"/>
        <v>0</v>
      </c>
      <c r="CA7" s="1">
        <f t="shared" si="48"/>
        <v>93165.246637132572</v>
      </c>
      <c r="CB7" s="1">
        <f t="shared" si="49"/>
        <v>1.7223920364177829E-10</v>
      </c>
      <c r="CC7" s="1">
        <f t="shared" si="50"/>
        <v>287965.30778750079</v>
      </c>
      <c r="CD7" s="1">
        <f t="shared" si="51"/>
        <v>5.3237572034731488E-10</v>
      </c>
      <c r="CE7" s="1">
        <f t="shared" si="52"/>
        <v>190565.27721231672</v>
      </c>
      <c r="CF7" s="1">
        <f t="shared" si="53"/>
        <v>3.523074619945467E-10</v>
      </c>
      <c r="CG7" s="23">
        <f>'2. Baseline '!$O$41-F$65</f>
        <v>1274153.3964866402</v>
      </c>
      <c r="CH7" s="23">
        <f>'2. Baseline '!M$41-G$65</f>
        <v>5.8591825107947148E-3</v>
      </c>
      <c r="CI7" s="1">
        <f t="shared" si="9"/>
        <v>1180988.1498495077</v>
      </c>
      <c r="CJ7" s="1">
        <f t="shared" si="10"/>
        <v>5.859182338555511E-3</v>
      </c>
      <c r="CK7" s="1">
        <f t="shared" si="11"/>
        <v>986188.08869913942</v>
      </c>
      <c r="CL7" s="1">
        <f t="shared" si="12"/>
        <v>5.859181978418994E-3</v>
      </c>
      <c r="CM7" s="1">
        <f t="shared" si="13"/>
        <v>1083588.1192743236</v>
      </c>
      <c r="CN7" s="1">
        <f t="shared" si="14"/>
        <v>5.8591821584872529E-3</v>
      </c>
    </row>
    <row r="8" spans="1:92" x14ac:dyDescent="0.2">
      <c r="A8" s="28" t="s">
        <v>195</v>
      </c>
      <c r="B8">
        <v>2023</v>
      </c>
      <c r="C8" s="28" t="s">
        <v>197</v>
      </c>
      <c r="D8" s="1">
        <v>0</v>
      </c>
      <c r="E8" s="1">
        <f t="shared" si="15"/>
        <v>0.89</v>
      </c>
      <c r="F8" s="1">
        <f t="shared" si="16"/>
        <v>0.10999999999999999</v>
      </c>
      <c r="G8" s="1">
        <v>0</v>
      </c>
      <c r="H8" s="1">
        <f t="shared" si="17"/>
        <v>0.65999999999999992</v>
      </c>
      <c r="I8" s="1">
        <f t="shared" si="18"/>
        <v>0.34000000000000008</v>
      </c>
      <c r="J8" s="1">
        <f t="shared" si="19"/>
        <v>0</v>
      </c>
      <c r="K8" s="1">
        <f t="shared" si="54"/>
        <v>0.77499999999999991</v>
      </c>
      <c r="L8" s="1">
        <f t="shared" si="55"/>
        <v>0.22500000000000009</v>
      </c>
      <c r="M8" s="1">
        <v>0</v>
      </c>
      <c r="N8" s="1">
        <f t="shared" si="20"/>
        <v>1</v>
      </c>
      <c r="O8" s="1">
        <f t="shared" si="21"/>
        <v>0</v>
      </c>
      <c r="P8" s="1">
        <v>0</v>
      </c>
      <c r="Q8" s="1">
        <f t="shared" si="22"/>
        <v>1</v>
      </c>
      <c r="R8" s="1">
        <f t="shared" si="23"/>
        <v>0</v>
      </c>
      <c r="S8" s="1">
        <f t="shared" si="24"/>
        <v>0</v>
      </c>
      <c r="T8" s="1">
        <f t="shared" si="25"/>
        <v>1</v>
      </c>
      <c r="U8" s="1">
        <f t="shared" si="26"/>
        <v>0</v>
      </c>
      <c r="V8" s="1">
        <f t="shared" si="27"/>
        <v>436085.22110621881</v>
      </c>
      <c r="W8" s="1">
        <f t="shared" si="28"/>
        <v>93165.246637132572</v>
      </c>
      <c r="X8" s="1">
        <f t="shared" si="29"/>
        <v>1.7223920364177829E-10</v>
      </c>
      <c r="Y8" s="1">
        <f t="shared" si="30"/>
        <v>1347899.7743283131</v>
      </c>
      <c r="Z8" s="1">
        <f t="shared" si="31"/>
        <v>287965.30778750079</v>
      </c>
      <c r="AA8" s="1">
        <f t="shared" si="32"/>
        <v>5.3237572034731488E-10</v>
      </c>
      <c r="AB8" s="1">
        <f t="shared" si="33"/>
        <v>891992.4977172662</v>
      </c>
      <c r="AC8" s="1">
        <f t="shared" si="34"/>
        <v>190565.27721231672</v>
      </c>
      <c r="AD8" s="1">
        <f t="shared" si="35"/>
        <v>3.523074619945467E-10</v>
      </c>
      <c r="AE8" s="1">
        <f t="shared" si="36"/>
        <v>0</v>
      </c>
      <c r="AF8" s="1">
        <f t="shared" si="56"/>
        <v>0</v>
      </c>
      <c r="AG8" s="1">
        <f t="shared" si="56"/>
        <v>0</v>
      </c>
      <c r="AH8" s="1">
        <f t="shared" si="37"/>
        <v>0</v>
      </c>
      <c r="AI8" s="1">
        <f t="shared" si="57"/>
        <v>0</v>
      </c>
      <c r="AJ8" s="1">
        <f t="shared" si="57"/>
        <v>0</v>
      </c>
      <c r="AK8" s="1">
        <f t="shared" si="38"/>
        <v>0</v>
      </c>
      <c r="AL8" s="1">
        <f t="shared" si="58"/>
        <v>0</v>
      </c>
      <c r="AM8" s="1">
        <f t="shared" si="58"/>
        <v>0</v>
      </c>
      <c r="AN8" s="1">
        <v>0</v>
      </c>
      <c r="AO8" s="1">
        <v>0</v>
      </c>
      <c r="AP8" s="1">
        <f t="shared" si="39"/>
        <v>1</v>
      </c>
      <c r="AQ8" s="1">
        <f t="shared" si="40"/>
        <v>0</v>
      </c>
      <c r="AR8" s="1">
        <f t="shared" si="41"/>
        <v>0</v>
      </c>
      <c r="AS8" s="1">
        <f t="shared" si="0"/>
        <v>0</v>
      </c>
      <c r="AT8" s="1">
        <v>0</v>
      </c>
      <c r="AU8" s="1">
        <v>0</v>
      </c>
      <c r="AV8" s="1">
        <v>0</v>
      </c>
      <c r="AW8" s="1">
        <f t="shared" si="1"/>
        <v>0</v>
      </c>
      <c r="AX8" s="1">
        <v>0</v>
      </c>
      <c r="AY8" s="1">
        <f>0</f>
        <v>0</v>
      </c>
      <c r="AZ8" s="1">
        <f t="shared" si="42"/>
        <v>1</v>
      </c>
      <c r="BA8" s="1">
        <f t="shared" si="43"/>
        <v>0</v>
      </c>
      <c r="BB8" s="1">
        <f t="shared" si="44"/>
        <v>0</v>
      </c>
      <c r="BC8" s="1">
        <f t="shared" si="2"/>
        <v>0</v>
      </c>
      <c r="BD8" s="1">
        <v>0</v>
      </c>
      <c r="BE8" s="1">
        <v>0</v>
      </c>
      <c r="BF8" s="1">
        <v>0</v>
      </c>
      <c r="BG8" s="1">
        <f t="shared" si="3"/>
        <v>0</v>
      </c>
      <c r="BH8" s="1">
        <v>0</v>
      </c>
      <c r="BI8" s="1">
        <v>0</v>
      </c>
      <c r="BJ8" s="1">
        <f t="shared" si="45"/>
        <v>1</v>
      </c>
      <c r="BK8" s="1">
        <f t="shared" si="46"/>
        <v>0</v>
      </c>
      <c r="BL8" s="1">
        <f t="shared" si="47"/>
        <v>0</v>
      </c>
      <c r="BM8" s="1">
        <f t="shared" si="4"/>
        <v>0</v>
      </c>
      <c r="BN8" s="1">
        <v>0</v>
      </c>
      <c r="BO8" s="1">
        <v>0</v>
      </c>
      <c r="BP8" s="1">
        <v>0</v>
      </c>
      <c r="BQ8" s="1">
        <f t="shared" si="5"/>
        <v>0</v>
      </c>
      <c r="BR8" s="1">
        <f t="shared" si="6"/>
        <v>0</v>
      </c>
      <c r="BS8" s="1">
        <f t="shared" si="59"/>
        <v>0</v>
      </c>
      <c r="BT8" s="1">
        <f t="shared" si="60"/>
        <v>0</v>
      </c>
      <c r="BU8" s="1">
        <f t="shared" si="7"/>
        <v>0</v>
      </c>
      <c r="BV8" s="1">
        <f t="shared" si="61"/>
        <v>0</v>
      </c>
      <c r="BW8" s="1">
        <f t="shared" si="62"/>
        <v>0</v>
      </c>
      <c r="BX8" s="1">
        <f t="shared" si="8"/>
        <v>0</v>
      </c>
      <c r="BY8" s="1">
        <f t="shared" si="63"/>
        <v>0</v>
      </c>
      <c r="BZ8" s="1">
        <f t="shared" si="64"/>
        <v>0</v>
      </c>
      <c r="CA8" s="1">
        <f t="shared" si="48"/>
        <v>93165.246637132572</v>
      </c>
      <c r="CB8" s="1">
        <f t="shared" si="49"/>
        <v>1.7223920364177829E-10</v>
      </c>
      <c r="CC8" s="1">
        <f t="shared" si="50"/>
        <v>287965.30778750079</v>
      </c>
      <c r="CD8" s="1">
        <f t="shared" si="51"/>
        <v>5.3237572034731488E-10</v>
      </c>
      <c r="CE8" s="1">
        <f t="shared" si="52"/>
        <v>190565.27721231672</v>
      </c>
      <c r="CF8" s="1">
        <f t="shared" si="53"/>
        <v>3.523074619945467E-10</v>
      </c>
      <c r="CG8" s="23">
        <f>'2. Baseline '!$O$41-F$65</f>
        <v>1274153.3964866402</v>
      </c>
      <c r="CH8" s="23">
        <f>'2. Baseline '!M$41-G$65</f>
        <v>5.8591825107947148E-3</v>
      </c>
      <c r="CI8" s="1">
        <f t="shared" si="9"/>
        <v>1180988.1498495077</v>
      </c>
      <c r="CJ8" s="1">
        <f t="shared" si="10"/>
        <v>5.859182338555511E-3</v>
      </c>
      <c r="CK8" s="1">
        <f t="shared" si="11"/>
        <v>986188.08869913942</v>
      </c>
      <c r="CL8" s="1">
        <f t="shared" si="12"/>
        <v>5.859181978418994E-3</v>
      </c>
      <c r="CM8" s="1">
        <f t="shared" si="13"/>
        <v>1083588.1192743236</v>
      </c>
      <c r="CN8" s="1">
        <f t="shared" si="14"/>
        <v>5.8591821584872529E-3</v>
      </c>
    </row>
    <row r="9" spans="1:92" x14ac:dyDescent="0.2">
      <c r="A9" s="28" t="s">
        <v>195</v>
      </c>
      <c r="B9">
        <v>2024</v>
      </c>
      <c r="C9" s="28" t="s">
        <v>198</v>
      </c>
      <c r="D9" s="1">
        <v>0</v>
      </c>
      <c r="E9" s="1">
        <f t="shared" si="15"/>
        <v>0.89</v>
      </c>
      <c r="F9" s="1">
        <f t="shared" si="16"/>
        <v>0.10999999999999999</v>
      </c>
      <c r="G9" s="1">
        <v>0</v>
      </c>
      <c r="H9" s="1">
        <f t="shared" si="17"/>
        <v>0.65999999999999992</v>
      </c>
      <c r="I9" s="1">
        <f t="shared" si="18"/>
        <v>0.34000000000000008</v>
      </c>
      <c r="J9" s="1">
        <f t="shared" si="19"/>
        <v>0</v>
      </c>
      <c r="K9" s="1">
        <f t="shared" si="54"/>
        <v>0.77499999999999991</v>
      </c>
      <c r="L9" s="1">
        <f t="shared" si="55"/>
        <v>0.22500000000000009</v>
      </c>
      <c r="M9" s="1">
        <v>0</v>
      </c>
      <c r="N9" s="1">
        <f t="shared" si="20"/>
        <v>1</v>
      </c>
      <c r="O9" s="1">
        <f t="shared" si="21"/>
        <v>0</v>
      </c>
      <c r="P9" s="1">
        <v>0</v>
      </c>
      <c r="Q9" s="1">
        <f t="shared" si="22"/>
        <v>1</v>
      </c>
      <c r="R9" s="1">
        <f t="shared" si="23"/>
        <v>0</v>
      </c>
      <c r="S9" s="1">
        <f t="shared" si="24"/>
        <v>0</v>
      </c>
      <c r="T9" s="1">
        <f t="shared" si="25"/>
        <v>1</v>
      </c>
      <c r="U9" s="1">
        <f t="shared" si="26"/>
        <v>0</v>
      </c>
      <c r="V9" s="1">
        <f t="shared" si="27"/>
        <v>436085.22110621881</v>
      </c>
      <c r="W9" s="1">
        <f t="shared" si="28"/>
        <v>93165.246637132572</v>
      </c>
      <c r="X9" s="1">
        <f t="shared" si="29"/>
        <v>1.7223920364177829E-10</v>
      </c>
      <c r="Y9" s="1">
        <f t="shared" si="30"/>
        <v>1347899.7743283131</v>
      </c>
      <c r="Z9" s="1">
        <f t="shared" si="31"/>
        <v>287965.30778750079</v>
      </c>
      <c r="AA9" s="1">
        <f t="shared" si="32"/>
        <v>5.3237572034731488E-10</v>
      </c>
      <c r="AB9" s="1">
        <f t="shared" si="33"/>
        <v>891992.4977172662</v>
      </c>
      <c r="AC9" s="1">
        <f t="shared" si="34"/>
        <v>190565.27721231672</v>
      </c>
      <c r="AD9" s="1">
        <f t="shared" si="35"/>
        <v>3.523074619945467E-10</v>
      </c>
      <c r="AE9" s="1">
        <f t="shared" si="36"/>
        <v>0</v>
      </c>
      <c r="AF9" s="1">
        <f t="shared" ref="AF9:AG11" si="65">$AE9*D$65</f>
        <v>0</v>
      </c>
      <c r="AG9" s="1">
        <f t="shared" si="65"/>
        <v>0</v>
      </c>
      <c r="AH9" s="1">
        <f t="shared" si="37"/>
        <v>0</v>
      </c>
      <c r="AI9" s="1">
        <f t="shared" ref="AI9:AJ11" si="66">$AH9*D$65</f>
        <v>0</v>
      </c>
      <c r="AJ9" s="1">
        <f t="shared" si="66"/>
        <v>0</v>
      </c>
      <c r="AK9" s="1">
        <f t="shared" si="38"/>
        <v>0</v>
      </c>
      <c r="AL9" s="1">
        <f t="shared" ref="AL9:AM11" si="67">$AK9*D$65</f>
        <v>0</v>
      </c>
      <c r="AM9" s="1">
        <f t="shared" si="67"/>
        <v>0</v>
      </c>
      <c r="AN9" s="1">
        <v>0</v>
      </c>
      <c r="AO9" s="1">
        <v>0</v>
      </c>
      <c r="AP9" s="1">
        <f t="shared" si="39"/>
        <v>1</v>
      </c>
      <c r="AQ9" s="1">
        <f t="shared" si="40"/>
        <v>0</v>
      </c>
      <c r="AR9" s="1">
        <f t="shared" si="41"/>
        <v>0</v>
      </c>
      <c r="AS9" s="1">
        <f t="shared" si="0"/>
        <v>0</v>
      </c>
      <c r="AT9" s="1">
        <v>0</v>
      </c>
      <c r="AU9" s="1">
        <v>0</v>
      </c>
      <c r="AV9" s="1">
        <v>0</v>
      </c>
      <c r="AW9" s="1">
        <f t="shared" si="1"/>
        <v>0</v>
      </c>
      <c r="AX9" s="1">
        <v>0</v>
      </c>
      <c r="AY9" s="1">
        <f>0</f>
        <v>0</v>
      </c>
      <c r="AZ9" s="1">
        <f t="shared" si="42"/>
        <v>1</v>
      </c>
      <c r="BA9" s="1">
        <f t="shared" si="43"/>
        <v>0</v>
      </c>
      <c r="BB9" s="1">
        <f t="shared" si="44"/>
        <v>0</v>
      </c>
      <c r="BC9" s="1">
        <f t="shared" si="2"/>
        <v>0</v>
      </c>
      <c r="BD9" s="1">
        <v>0</v>
      </c>
      <c r="BE9" s="1">
        <v>0</v>
      </c>
      <c r="BF9" s="1">
        <v>0</v>
      </c>
      <c r="BG9" s="1">
        <f t="shared" si="3"/>
        <v>0</v>
      </c>
      <c r="BH9" s="1">
        <v>0</v>
      </c>
      <c r="BI9" s="1">
        <v>0</v>
      </c>
      <c r="BJ9" s="1">
        <f t="shared" si="45"/>
        <v>1</v>
      </c>
      <c r="BK9" s="1">
        <f t="shared" si="46"/>
        <v>0</v>
      </c>
      <c r="BL9" s="1">
        <f t="shared" si="47"/>
        <v>0</v>
      </c>
      <c r="BM9" s="1">
        <f t="shared" si="4"/>
        <v>0</v>
      </c>
      <c r="BN9" s="1">
        <v>0</v>
      </c>
      <c r="BO9" s="1">
        <v>0</v>
      </c>
      <c r="BP9" s="1">
        <v>0</v>
      </c>
      <c r="BQ9" s="1">
        <f t="shared" si="5"/>
        <v>0</v>
      </c>
      <c r="BR9" s="1">
        <f t="shared" si="6"/>
        <v>0</v>
      </c>
      <c r="BS9" s="1">
        <f t="shared" si="59"/>
        <v>0</v>
      </c>
      <c r="BT9" s="1">
        <f t="shared" si="60"/>
        <v>0</v>
      </c>
      <c r="BU9" s="1">
        <f t="shared" si="7"/>
        <v>0</v>
      </c>
      <c r="BV9" s="1">
        <f t="shared" si="61"/>
        <v>0</v>
      </c>
      <c r="BW9" s="1">
        <f t="shared" si="62"/>
        <v>0</v>
      </c>
      <c r="BX9" s="1">
        <f t="shared" si="8"/>
        <v>0</v>
      </c>
      <c r="BY9" s="1">
        <f t="shared" si="63"/>
        <v>0</v>
      </c>
      <c r="BZ9" s="1">
        <f t="shared" si="64"/>
        <v>0</v>
      </c>
      <c r="CA9" s="1">
        <f t="shared" si="48"/>
        <v>93165.246637132572</v>
      </c>
      <c r="CB9" s="1">
        <f t="shared" si="49"/>
        <v>1.7223920364177829E-10</v>
      </c>
      <c r="CC9" s="1">
        <f t="shared" si="50"/>
        <v>287965.30778750079</v>
      </c>
      <c r="CD9" s="1">
        <f t="shared" si="51"/>
        <v>5.3237572034731488E-10</v>
      </c>
      <c r="CE9" s="1">
        <f t="shared" si="52"/>
        <v>190565.27721231672</v>
      </c>
      <c r="CF9" s="1">
        <f t="shared" si="53"/>
        <v>3.523074619945467E-10</v>
      </c>
      <c r="CG9" s="23">
        <f>'2. Baseline '!$O$41-F$66</f>
        <v>1244669.066946812</v>
      </c>
      <c r="CH9" s="23">
        <f>'2. Baseline '!M$41-G$66</f>
        <v>5.8591824594415752E-3</v>
      </c>
      <c r="CI9" s="1">
        <f t="shared" si="9"/>
        <v>1151503.8203096795</v>
      </c>
      <c r="CJ9" s="1">
        <f t="shared" si="10"/>
        <v>5.8591822872023714E-3</v>
      </c>
      <c r="CK9" s="1">
        <f t="shared" si="11"/>
        <v>956703.75915931119</v>
      </c>
      <c r="CL9" s="1">
        <f t="shared" si="12"/>
        <v>5.8591819270658544E-3</v>
      </c>
      <c r="CM9" s="1">
        <f t="shared" si="13"/>
        <v>1054103.7897344953</v>
      </c>
      <c r="CN9" s="1">
        <f t="shared" si="14"/>
        <v>5.8591821071341133E-3</v>
      </c>
    </row>
    <row r="10" spans="1:92" x14ac:dyDescent="0.2">
      <c r="A10" s="28" t="s">
        <v>195</v>
      </c>
      <c r="B10">
        <v>2024</v>
      </c>
      <c r="C10" s="28" t="s">
        <v>199</v>
      </c>
      <c r="D10" s="1">
        <v>0</v>
      </c>
      <c r="E10" s="1">
        <f t="shared" si="15"/>
        <v>0.89</v>
      </c>
      <c r="F10" s="1">
        <f t="shared" si="16"/>
        <v>0.10999999999999999</v>
      </c>
      <c r="G10" s="1">
        <v>0</v>
      </c>
      <c r="H10" s="1">
        <f t="shared" si="17"/>
        <v>0.65999999999999992</v>
      </c>
      <c r="I10" s="1">
        <f t="shared" si="18"/>
        <v>0.34000000000000008</v>
      </c>
      <c r="J10" s="1">
        <f t="shared" si="19"/>
        <v>0</v>
      </c>
      <c r="K10" s="1">
        <f t="shared" si="54"/>
        <v>0.77499999999999991</v>
      </c>
      <c r="L10" s="1">
        <f t="shared" si="55"/>
        <v>0.22500000000000009</v>
      </c>
      <c r="M10" s="1">
        <v>0</v>
      </c>
      <c r="N10" s="1">
        <f t="shared" si="20"/>
        <v>1</v>
      </c>
      <c r="O10" s="1">
        <f t="shared" si="21"/>
        <v>0</v>
      </c>
      <c r="P10" s="1">
        <v>0</v>
      </c>
      <c r="Q10" s="1">
        <f t="shared" si="22"/>
        <v>1</v>
      </c>
      <c r="R10" s="1">
        <f t="shared" si="23"/>
        <v>0</v>
      </c>
      <c r="S10" s="1">
        <f t="shared" si="24"/>
        <v>0</v>
      </c>
      <c r="T10" s="1">
        <f t="shared" si="25"/>
        <v>1</v>
      </c>
      <c r="U10" s="1">
        <f t="shared" si="26"/>
        <v>0</v>
      </c>
      <c r="V10" s="1">
        <f t="shared" si="27"/>
        <v>436085.22110621881</v>
      </c>
      <c r="W10" s="1">
        <f t="shared" si="28"/>
        <v>93165.246637132572</v>
      </c>
      <c r="X10" s="1">
        <f t="shared" si="29"/>
        <v>1.7223920364177829E-10</v>
      </c>
      <c r="Y10" s="1">
        <f t="shared" si="30"/>
        <v>1347899.7743283131</v>
      </c>
      <c r="Z10" s="1">
        <f t="shared" si="31"/>
        <v>287965.30778750079</v>
      </c>
      <c r="AA10" s="1">
        <f t="shared" si="32"/>
        <v>5.3237572034731488E-10</v>
      </c>
      <c r="AB10" s="1">
        <f t="shared" si="33"/>
        <v>891992.4977172662</v>
      </c>
      <c r="AC10" s="1">
        <f t="shared" si="34"/>
        <v>190565.27721231672</v>
      </c>
      <c r="AD10" s="1">
        <f t="shared" si="35"/>
        <v>3.523074619945467E-10</v>
      </c>
      <c r="AE10" s="1">
        <f t="shared" si="36"/>
        <v>0</v>
      </c>
      <c r="AF10" s="1">
        <f t="shared" si="65"/>
        <v>0</v>
      </c>
      <c r="AG10" s="1">
        <f t="shared" si="65"/>
        <v>0</v>
      </c>
      <c r="AH10" s="1">
        <f t="shared" si="37"/>
        <v>0</v>
      </c>
      <c r="AI10" s="1">
        <f t="shared" si="66"/>
        <v>0</v>
      </c>
      <c r="AJ10" s="1">
        <f t="shared" si="66"/>
        <v>0</v>
      </c>
      <c r="AK10" s="1">
        <f t="shared" si="38"/>
        <v>0</v>
      </c>
      <c r="AL10" s="1">
        <f t="shared" si="67"/>
        <v>0</v>
      </c>
      <c r="AM10" s="1">
        <f t="shared" si="67"/>
        <v>0</v>
      </c>
      <c r="AN10" s="1">
        <v>0</v>
      </c>
      <c r="AO10" s="1">
        <v>0</v>
      </c>
      <c r="AP10" s="1">
        <f t="shared" si="39"/>
        <v>1</v>
      </c>
      <c r="AQ10" s="1">
        <f t="shared" si="40"/>
        <v>0</v>
      </c>
      <c r="AR10" s="1">
        <f t="shared" si="41"/>
        <v>0</v>
      </c>
      <c r="AS10" s="1">
        <f t="shared" si="0"/>
        <v>0</v>
      </c>
      <c r="AT10" s="1">
        <v>0</v>
      </c>
      <c r="AU10" s="1">
        <v>0</v>
      </c>
      <c r="AV10" s="1">
        <v>0</v>
      </c>
      <c r="AW10" s="1">
        <f t="shared" si="1"/>
        <v>0</v>
      </c>
      <c r="AX10" s="1">
        <v>0</v>
      </c>
      <c r="AY10" s="1">
        <f>0</f>
        <v>0</v>
      </c>
      <c r="AZ10" s="1">
        <f t="shared" si="42"/>
        <v>1</v>
      </c>
      <c r="BA10" s="1">
        <f t="shared" si="43"/>
        <v>0</v>
      </c>
      <c r="BB10" s="1">
        <f t="shared" si="44"/>
        <v>0</v>
      </c>
      <c r="BC10" s="1">
        <f t="shared" si="2"/>
        <v>0</v>
      </c>
      <c r="BD10" s="1">
        <v>0</v>
      </c>
      <c r="BE10" s="1">
        <v>0</v>
      </c>
      <c r="BF10" s="1">
        <v>0</v>
      </c>
      <c r="BG10" s="1">
        <f t="shared" si="3"/>
        <v>0</v>
      </c>
      <c r="BH10" s="1">
        <v>0</v>
      </c>
      <c r="BI10" s="1">
        <v>0</v>
      </c>
      <c r="BJ10" s="1">
        <f t="shared" si="45"/>
        <v>1</v>
      </c>
      <c r="BK10" s="1">
        <f t="shared" si="46"/>
        <v>0</v>
      </c>
      <c r="BL10" s="1">
        <f t="shared" si="47"/>
        <v>0</v>
      </c>
      <c r="BM10" s="1">
        <f t="shared" si="4"/>
        <v>0</v>
      </c>
      <c r="BN10" s="1">
        <v>0</v>
      </c>
      <c r="BO10" s="1">
        <v>0</v>
      </c>
      <c r="BP10" s="1">
        <v>0</v>
      </c>
      <c r="BQ10" s="1">
        <f t="shared" si="5"/>
        <v>0</v>
      </c>
      <c r="BR10" s="1">
        <f t="shared" si="6"/>
        <v>0</v>
      </c>
      <c r="BS10" s="1">
        <f t="shared" si="59"/>
        <v>0</v>
      </c>
      <c r="BT10" s="1">
        <f t="shared" si="60"/>
        <v>0</v>
      </c>
      <c r="BU10" s="1">
        <f t="shared" si="7"/>
        <v>0</v>
      </c>
      <c r="BV10" s="1">
        <f t="shared" si="61"/>
        <v>0</v>
      </c>
      <c r="BW10" s="1">
        <f t="shared" si="62"/>
        <v>0</v>
      </c>
      <c r="BX10" s="1">
        <f t="shared" si="8"/>
        <v>0</v>
      </c>
      <c r="BY10" s="1">
        <f t="shared" si="63"/>
        <v>0</v>
      </c>
      <c r="BZ10" s="1">
        <f t="shared" si="64"/>
        <v>0</v>
      </c>
      <c r="CA10" s="1">
        <f t="shared" si="48"/>
        <v>93165.246637132572</v>
      </c>
      <c r="CB10" s="1">
        <f t="shared" si="49"/>
        <v>1.7223920364177829E-10</v>
      </c>
      <c r="CC10" s="1">
        <f t="shared" si="50"/>
        <v>287965.30778750079</v>
      </c>
      <c r="CD10" s="1">
        <f t="shared" si="51"/>
        <v>5.3237572034731488E-10</v>
      </c>
      <c r="CE10" s="1">
        <f t="shared" si="52"/>
        <v>190565.27721231672</v>
      </c>
      <c r="CF10" s="1">
        <f t="shared" si="53"/>
        <v>3.523074619945467E-10</v>
      </c>
      <c r="CG10" s="23">
        <f>'2. Baseline '!$O$41-F$66</f>
        <v>1244669.066946812</v>
      </c>
      <c r="CH10" s="23">
        <f>'2. Baseline '!M$41-G$66</f>
        <v>5.8591824594415752E-3</v>
      </c>
      <c r="CI10" s="1">
        <f t="shared" si="9"/>
        <v>1151503.8203096795</v>
      </c>
      <c r="CJ10" s="1">
        <f t="shared" si="10"/>
        <v>5.8591822872023714E-3</v>
      </c>
      <c r="CK10" s="1">
        <f t="shared" si="11"/>
        <v>956703.75915931119</v>
      </c>
      <c r="CL10" s="1">
        <f t="shared" si="12"/>
        <v>5.8591819270658544E-3</v>
      </c>
      <c r="CM10" s="1">
        <f t="shared" si="13"/>
        <v>1054103.7897344953</v>
      </c>
      <c r="CN10" s="1">
        <f t="shared" si="14"/>
        <v>5.8591821071341133E-3</v>
      </c>
    </row>
    <row r="11" spans="1:92" x14ac:dyDescent="0.2">
      <c r="A11" s="28" t="s">
        <v>195</v>
      </c>
      <c r="B11">
        <v>2024</v>
      </c>
      <c r="C11" s="28" t="s">
        <v>200</v>
      </c>
      <c r="D11" s="1">
        <v>0</v>
      </c>
      <c r="E11" s="1">
        <f t="shared" si="15"/>
        <v>0.89</v>
      </c>
      <c r="F11" s="1">
        <f t="shared" si="16"/>
        <v>0.10999999999999999</v>
      </c>
      <c r="G11" s="1">
        <v>0</v>
      </c>
      <c r="H11" s="1">
        <f t="shared" si="17"/>
        <v>0.65999999999999992</v>
      </c>
      <c r="I11" s="1">
        <f t="shared" si="18"/>
        <v>0.34000000000000008</v>
      </c>
      <c r="J11" s="1">
        <f t="shared" si="19"/>
        <v>0</v>
      </c>
      <c r="K11" s="1">
        <f t="shared" si="54"/>
        <v>0.77499999999999991</v>
      </c>
      <c r="L11" s="1">
        <f t="shared" si="55"/>
        <v>0.22500000000000009</v>
      </c>
      <c r="M11" s="1">
        <v>0</v>
      </c>
      <c r="N11" s="1">
        <f t="shared" si="20"/>
        <v>1</v>
      </c>
      <c r="O11" s="1">
        <f t="shared" si="21"/>
        <v>0</v>
      </c>
      <c r="P11" s="1">
        <v>0</v>
      </c>
      <c r="Q11" s="1">
        <f t="shared" si="22"/>
        <v>1</v>
      </c>
      <c r="R11" s="1">
        <f t="shared" si="23"/>
        <v>0</v>
      </c>
      <c r="S11" s="1">
        <f t="shared" si="24"/>
        <v>0</v>
      </c>
      <c r="T11" s="1">
        <f t="shared" si="25"/>
        <v>1</v>
      </c>
      <c r="U11" s="1">
        <f t="shared" si="26"/>
        <v>0</v>
      </c>
      <c r="V11" s="1">
        <f t="shared" si="27"/>
        <v>436085.22110621881</v>
      </c>
      <c r="W11" s="1">
        <f t="shared" si="28"/>
        <v>93165.246637132572</v>
      </c>
      <c r="X11" s="1">
        <f t="shared" si="29"/>
        <v>1.7223920364177829E-10</v>
      </c>
      <c r="Y11" s="1">
        <f t="shared" si="30"/>
        <v>1347899.7743283131</v>
      </c>
      <c r="Z11" s="1">
        <f t="shared" si="31"/>
        <v>287965.30778750079</v>
      </c>
      <c r="AA11" s="1">
        <f t="shared" si="32"/>
        <v>5.3237572034731488E-10</v>
      </c>
      <c r="AB11" s="1">
        <f t="shared" si="33"/>
        <v>891992.4977172662</v>
      </c>
      <c r="AC11" s="1">
        <f t="shared" si="34"/>
        <v>190565.27721231672</v>
      </c>
      <c r="AD11" s="1">
        <f t="shared" si="35"/>
        <v>3.523074619945467E-10</v>
      </c>
      <c r="AE11" s="1">
        <f t="shared" si="36"/>
        <v>0</v>
      </c>
      <c r="AF11" s="1">
        <f t="shared" si="65"/>
        <v>0</v>
      </c>
      <c r="AG11" s="1">
        <f t="shared" si="65"/>
        <v>0</v>
      </c>
      <c r="AH11" s="1">
        <f t="shared" si="37"/>
        <v>0</v>
      </c>
      <c r="AI11" s="1">
        <f t="shared" si="66"/>
        <v>0</v>
      </c>
      <c r="AJ11" s="1">
        <f t="shared" si="66"/>
        <v>0</v>
      </c>
      <c r="AK11" s="1">
        <f t="shared" si="38"/>
        <v>0</v>
      </c>
      <c r="AL11" s="1">
        <f t="shared" si="67"/>
        <v>0</v>
      </c>
      <c r="AM11" s="1">
        <f t="shared" si="67"/>
        <v>0</v>
      </c>
      <c r="AN11" s="1">
        <v>0</v>
      </c>
      <c r="AO11" s="1">
        <v>0</v>
      </c>
      <c r="AP11" s="1">
        <f t="shared" si="39"/>
        <v>1</v>
      </c>
      <c r="AQ11" s="1">
        <f t="shared" si="40"/>
        <v>0</v>
      </c>
      <c r="AR11" s="1">
        <f t="shared" si="41"/>
        <v>0</v>
      </c>
      <c r="AS11" s="1">
        <f t="shared" si="0"/>
        <v>0</v>
      </c>
      <c r="AT11" s="1">
        <v>0</v>
      </c>
      <c r="AU11" s="1">
        <v>0</v>
      </c>
      <c r="AV11" s="1">
        <v>0</v>
      </c>
      <c r="AW11" s="1">
        <f t="shared" si="1"/>
        <v>0</v>
      </c>
      <c r="AX11" s="1">
        <v>0</v>
      </c>
      <c r="AY11" s="1">
        <f>0</f>
        <v>0</v>
      </c>
      <c r="AZ11" s="1">
        <f t="shared" si="42"/>
        <v>1</v>
      </c>
      <c r="BA11" s="1">
        <f t="shared" si="43"/>
        <v>0</v>
      </c>
      <c r="BB11" s="1">
        <f t="shared" si="44"/>
        <v>0</v>
      </c>
      <c r="BC11" s="1">
        <f t="shared" si="2"/>
        <v>0</v>
      </c>
      <c r="BD11" s="1">
        <v>0</v>
      </c>
      <c r="BE11" s="1">
        <v>0</v>
      </c>
      <c r="BF11" s="1">
        <v>0</v>
      </c>
      <c r="BG11" s="1">
        <f t="shared" si="3"/>
        <v>0</v>
      </c>
      <c r="BH11" s="1">
        <v>0</v>
      </c>
      <c r="BI11" s="1">
        <v>0</v>
      </c>
      <c r="BJ11" s="1">
        <f t="shared" si="45"/>
        <v>1</v>
      </c>
      <c r="BK11" s="1">
        <f t="shared" si="46"/>
        <v>0</v>
      </c>
      <c r="BL11" s="1">
        <f t="shared" si="47"/>
        <v>0</v>
      </c>
      <c r="BM11" s="1">
        <f t="shared" si="4"/>
        <v>0</v>
      </c>
      <c r="BN11" s="1">
        <v>0</v>
      </c>
      <c r="BO11" s="1">
        <v>0</v>
      </c>
      <c r="BP11" s="1">
        <v>0</v>
      </c>
      <c r="BQ11" s="1">
        <f t="shared" si="5"/>
        <v>0</v>
      </c>
      <c r="BR11" s="1">
        <f t="shared" si="6"/>
        <v>0</v>
      </c>
      <c r="BS11" s="1">
        <f t="shared" si="59"/>
        <v>0</v>
      </c>
      <c r="BT11" s="1">
        <f t="shared" si="60"/>
        <v>0</v>
      </c>
      <c r="BU11" s="1">
        <f t="shared" si="7"/>
        <v>0</v>
      </c>
      <c r="BV11" s="1">
        <f t="shared" si="61"/>
        <v>0</v>
      </c>
      <c r="BW11" s="1">
        <f t="shared" si="62"/>
        <v>0</v>
      </c>
      <c r="BX11" s="1">
        <f t="shared" si="8"/>
        <v>0</v>
      </c>
      <c r="BY11" s="1">
        <f t="shared" si="63"/>
        <v>0</v>
      </c>
      <c r="BZ11" s="1">
        <f t="shared" si="64"/>
        <v>0</v>
      </c>
      <c r="CA11" s="1">
        <f t="shared" si="48"/>
        <v>93165.246637132572</v>
      </c>
      <c r="CB11" s="1">
        <f t="shared" si="49"/>
        <v>1.7223920364177829E-10</v>
      </c>
      <c r="CC11" s="1">
        <f t="shared" si="50"/>
        <v>287965.30778750079</v>
      </c>
      <c r="CD11" s="1">
        <f t="shared" si="51"/>
        <v>5.3237572034731488E-10</v>
      </c>
      <c r="CE11" s="1">
        <f t="shared" si="52"/>
        <v>190565.27721231672</v>
      </c>
      <c r="CF11" s="1">
        <f t="shared" si="53"/>
        <v>3.523074619945467E-10</v>
      </c>
      <c r="CG11" s="23">
        <f>'2. Baseline '!$O$41-F$66</f>
        <v>1244669.066946812</v>
      </c>
      <c r="CH11" s="23">
        <f>'2. Baseline '!M$41-G$66</f>
        <v>5.8591824594415752E-3</v>
      </c>
      <c r="CI11" s="1">
        <f t="shared" si="9"/>
        <v>1151503.8203096795</v>
      </c>
      <c r="CJ11" s="1">
        <f t="shared" si="10"/>
        <v>5.8591822872023714E-3</v>
      </c>
      <c r="CK11" s="1">
        <f t="shared" si="11"/>
        <v>956703.75915931119</v>
      </c>
      <c r="CL11" s="1">
        <f t="shared" si="12"/>
        <v>5.8591819270658544E-3</v>
      </c>
      <c r="CM11" s="1">
        <f t="shared" si="13"/>
        <v>1054103.7897344953</v>
      </c>
      <c r="CN11" s="1">
        <f t="shared" si="14"/>
        <v>5.8591821071341133E-3</v>
      </c>
    </row>
    <row r="12" spans="1:92" x14ac:dyDescent="0.2">
      <c r="A12" s="28" t="s">
        <v>195</v>
      </c>
      <c r="B12">
        <v>2025</v>
      </c>
      <c r="C12" s="28" t="s">
        <v>201</v>
      </c>
      <c r="D12" s="1">
        <v>0</v>
      </c>
      <c r="E12" s="1">
        <f t="shared" si="15"/>
        <v>0.89</v>
      </c>
      <c r="F12" s="1">
        <f t="shared" si="16"/>
        <v>0.10999999999999999</v>
      </c>
      <c r="G12" s="1">
        <v>0</v>
      </c>
      <c r="H12" s="1">
        <f t="shared" si="17"/>
        <v>0.65999999999999992</v>
      </c>
      <c r="I12" s="1">
        <f t="shared" si="18"/>
        <v>0.34000000000000008</v>
      </c>
      <c r="J12" s="1">
        <f t="shared" si="19"/>
        <v>0</v>
      </c>
      <c r="K12" s="1">
        <f t="shared" si="54"/>
        <v>0.77499999999999991</v>
      </c>
      <c r="L12" s="1">
        <f t="shared" si="55"/>
        <v>0.22500000000000009</v>
      </c>
      <c r="M12" s="1">
        <v>0</v>
      </c>
      <c r="N12" s="1">
        <f t="shared" si="20"/>
        <v>1</v>
      </c>
      <c r="O12" s="1">
        <f t="shared" si="21"/>
        <v>0</v>
      </c>
      <c r="P12" s="1">
        <v>0</v>
      </c>
      <c r="Q12" s="1">
        <f t="shared" si="22"/>
        <v>1</v>
      </c>
      <c r="R12" s="1">
        <f t="shared" si="23"/>
        <v>0</v>
      </c>
      <c r="S12" s="1">
        <f t="shared" si="24"/>
        <v>0</v>
      </c>
      <c r="T12" s="1">
        <f t="shared" si="25"/>
        <v>1</v>
      </c>
      <c r="U12" s="1">
        <f t="shared" si="26"/>
        <v>0</v>
      </c>
      <c r="V12" s="1">
        <f t="shared" si="27"/>
        <v>436085.22110621881</v>
      </c>
      <c r="W12" s="1">
        <f t="shared" si="28"/>
        <v>93165.246637132572</v>
      </c>
      <c r="X12" s="1">
        <f t="shared" si="29"/>
        <v>1.7223920364177829E-10</v>
      </c>
      <c r="Y12" s="1">
        <f t="shared" si="30"/>
        <v>1347899.7743283131</v>
      </c>
      <c r="Z12" s="1">
        <f t="shared" si="31"/>
        <v>287965.30778750079</v>
      </c>
      <c r="AA12" s="1">
        <f t="shared" si="32"/>
        <v>5.3237572034731488E-10</v>
      </c>
      <c r="AB12" s="1">
        <f t="shared" si="33"/>
        <v>891992.4977172662</v>
      </c>
      <c r="AC12" s="1">
        <f t="shared" si="34"/>
        <v>190565.27721231672</v>
      </c>
      <c r="AD12" s="1">
        <f t="shared" si="35"/>
        <v>3.523074619945467E-10</v>
      </c>
      <c r="AE12" s="1">
        <f t="shared" si="36"/>
        <v>0</v>
      </c>
      <c r="AF12" s="1">
        <f t="shared" ref="AF12:AG16" si="68">$AE12*D$66</f>
        <v>0</v>
      </c>
      <c r="AG12" s="1">
        <f t="shared" si="68"/>
        <v>0</v>
      </c>
      <c r="AH12" s="1">
        <f t="shared" si="37"/>
        <v>0</v>
      </c>
      <c r="AI12" s="1">
        <f t="shared" ref="AI12:AJ16" si="69">$AH12*D$66</f>
        <v>0</v>
      </c>
      <c r="AJ12" s="1">
        <f t="shared" si="69"/>
        <v>0</v>
      </c>
      <c r="AK12" s="1">
        <f t="shared" si="38"/>
        <v>0</v>
      </c>
      <c r="AL12" s="1">
        <f t="shared" ref="AL12:AM16" si="70">$AK12*D$66</f>
        <v>0</v>
      </c>
      <c r="AM12" s="1">
        <f t="shared" si="70"/>
        <v>0</v>
      </c>
      <c r="AN12" s="1">
        <v>0</v>
      </c>
      <c r="AO12" s="1">
        <v>0</v>
      </c>
      <c r="AP12" s="1">
        <f t="shared" si="39"/>
        <v>1</v>
      </c>
      <c r="AQ12" s="1">
        <f t="shared" si="40"/>
        <v>0</v>
      </c>
      <c r="AR12" s="1">
        <f t="shared" si="41"/>
        <v>0</v>
      </c>
      <c r="AS12" s="1">
        <f t="shared" si="0"/>
        <v>0</v>
      </c>
      <c r="AT12" s="1">
        <v>0</v>
      </c>
      <c r="AU12" s="1">
        <v>0</v>
      </c>
      <c r="AV12" s="1">
        <v>0</v>
      </c>
      <c r="AW12" s="1">
        <f t="shared" si="1"/>
        <v>0</v>
      </c>
      <c r="AX12" s="1">
        <v>0</v>
      </c>
      <c r="AY12" s="1">
        <f>0</f>
        <v>0</v>
      </c>
      <c r="AZ12" s="1">
        <f t="shared" si="42"/>
        <v>1</v>
      </c>
      <c r="BA12" s="1">
        <f t="shared" si="43"/>
        <v>0</v>
      </c>
      <c r="BB12" s="1">
        <f t="shared" si="44"/>
        <v>0</v>
      </c>
      <c r="BC12" s="1">
        <f t="shared" si="2"/>
        <v>0</v>
      </c>
      <c r="BD12" s="1">
        <v>0</v>
      </c>
      <c r="BE12" s="1">
        <v>0</v>
      </c>
      <c r="BF12" s="1">
        <v>0</v>
      </c>
      <c r="BG12" s="1">
        <f t="shared" si="3"/>
        <v>0</v>
      </c>
      <c r="BH12" s="1">
        <v>0</v>
      </c>
      <c r="BI12" s="1">
        <v>0</v>
      </c>
      <c r="BJ12" s="1">
        <f t="shared" si="45"/>
        <v>1</v>
      </c>
      <c r="BK12" s="1">
        <f t="shared" si="46"/>
        <v>0</v>
      </c>
      <c r="BL12" s="1">
        <f t="shared" si="47"/>
        <v>0</v>
      </c>
      <c r="BM12" s="1">
        <f t="shared" si="4"/>
        <v>0</v>
      </c>
      <c r="BN12" s="1">
        <v>0</v>
      </c>
      <c r="BO12" s="1">
        <v>0</v>
      </c>
      <c r="BP12" s="1">
        <v>0</v>
      </c>
      <c r="BQ12" s="1">
        <f t="shared" si="5"/>
        <v>0</v>
      </c>
      <c r="BR12" s="1">
        <f t="shared" si="6"/>
        <v>0</v>
      </c>
      <c r="BS12" s="1">
        <f t="shared" si="59"/>
        <v>0</v>
      </c>
      <c r="BT12" s="1">
        <f t="shared" si="60"/>
        <v>0</v>
      </c>
      <c r="BU12" s="1">
        <f t="shared" si="7"/>
        <v>0</v>
      </c>
      <c r="BV12" s="1">
        <f t="shared" si="61"/>
        <v>0</v>
      </c>
      <c r="BW12" s="1">
        <f t="shared" si="62"/>
        <v>0</v>
      </c>
      <c r="BX12" s="1">
        <f t="shared" si="8"/>
        <v>0</v>
      </c>
      <c r="BY12" s="1">
        <f t="shared" si="63"/>
        <v>0</v>
      </c>
      <c r="BZ12" s="1">
        <f t="shared" si="64"/>
        <v>0</v>
      </c>
      <c r="CA12" s="1">
        <f t="shared" si="48"/>
        <v>93165.246637132572</v>
      </c>
      <c r="CB12" s="1">
        <f t="shared" si="49"/>
        <v>1.7223920364177829E-10</v>
      </c>
      <c r="CC12" s="1">
        <f t="shared" si="50"/>
        <v>287965.30778750079</v>
      </c>
      <c r="CD12" s="1">
        <f t="shared" si="51"/>
        <v>5.3237572034731488E-10</v>
      </c>
      <c r="CE12" s="1">
        <f t="shared" si="52"/>
        <v>190565.27721231672</v>
      </c>
      <c r="CF12" s="1">
        <f t="shared" si="53"/>
        <v>3.523074619945467E-10</v>
      </c>
      <c r="CG12" s="23">
        <f>'2. Baseline '!$O$41-F$67</f>
        <v>1215184.737406984</v>
      </c>
      <c r="CH12" s="23">
        <f>'2. Baseline '!M$41-G$67</f>
        <v>5.8591824080884364E-3</v>
      </c>
      <c r="CI12" s="1">
        <f t="shared" si="9"/>
        <v>1122019.4907698515</v>
      </c>
      <c r="CJ12" s="1">
        <f t="shared" si="10"/>
        <v>5.8591822358492326E-3</v>
      </c>
      <c r="CK12" s="1">
        <f t="shared" si="11"/>
        <v>927219.42961948318</v>
      </c>
      <c r="CL12" s="1">
        <f t="shared" si="12"/>
        <v>5.8591818757127156E-3</v>
      </c>
      <c r="CM12" s="1">
        <f t="shared" si="13"/>
        <v>1024619.4601946672</v>
      </c>
      <c r="CN12" s="1">
        <f t="shared" si="14"/>
        <v>5.8591820557809746E-3</v>
      </c>
    </row>
    <row r="13" spans="1:92" x14ac:dyDescent="0.2">
      <c r="A13" s="28" t="s">
        <v>202</v>
      </c>
      <c r="B13">
        <v>2025</v>
      </c>
      <c r="C13" s="18" t="s">
        <v>203</v>
      </c>
      <c r="D13" s="1">
        <v>5.6000000000000001E-2</v>
      </c>
      <c r="E13" s="1">
        <f t="shared" si="15"/>
        <v>0.84016000000000002</v>
      </c>
      <c r="F13" s="1">
        <f t="shared" si="16"/>
        <v>0.15983999999999998</v>
      </c>
      <c r="G13" s="1">
        <v>0.153</v>
      </c>
      <c r="H13" s="1">
        <f t="shared" si="17"/>
        <v>0.55901999999999996</v>
      </c>
      <c r="I13" s="1">
        <f t="shared" si="18"/>
        <v>0.44098000000000004</v>
      </c>
      <c r="J13" s="1">
        <f t="shared" si="19"/>
        <v>0.10450000000000001</v>
      </c>
      <c r="K13" s="1">
        <f t="shared" si="54"/>
        <v>0.69401249999999992</v>
      </c>
      <c r="L13" s="1">
        <f t="shared" si="55"/>
        <v>0.30598750000000008</v>
      </c>
      <c r="M13" s="1">
        <v>0</v>
      </c>
      <c r="N13" s="1">
        <f t="shared" si="20"/>
        <v>1</v>
      </c>
      <c r="O13" s="1">
        <f t="shared" si="21"/>
        <v>0</v>
      </c>
      <c r="P13" s="1">
        <v>0</v>
      </c>
      <c r="Q13" s="1">
        <f t="shared" si="22"/>
        <v>1</v>
      </c>
      <c r="R13" s="1">
        <f t="shared" si="23"/>
        <v>0</v>
      </c>
      <c r="S13" s="1">
        <f t="shared" si="24"/>
        <v>0</v>
      </c>
      <c r="T13" s="1">
        <f t="shared" si="25"/>
        <v>1</v>
      </c>
      <c r="U13" s="1">
        <f t="shared" si="26"/>
        <v>0</v>
      </c>
      <c r="V13" s="1">
        <f t="shared" si="27"/>
        <v>633671.47037834558</v>
      </c>
      <c r="W13" s="1">
        <f t="shared" si="28"/>
        <v>135377.57293162972</v>
      </c>
      <c r="X13" s="1">
        <f t="shared" si="29"/>
        <v>2.5027922100092584E-10</v>
      </c>
      <c r="Y13" s="1">
        <f t="shared" si="30"/>
        <v>1748226.0073038219</v>
      </c>
      <c r="Z13" s="1">
        <f t="shared" si="31"/>
        <v>373491.00420038844</v>
      </c>
      <c r="AA13" s="1">
        <f t="shared" si="32"/>
        <v>6.9049130929046733E-10</v>
      </c>
      <c r="AB13" s="1">
        <f t="shared" si="33"/>
        <v>1213060.2417567198</v>
      </c>
      <c r="AC13" s="1">
        <f t="shared" si="34"/>
        <v>259158.19004890558</v>
      </c>
      <c r="AD13" s="1">
        <f t="shared" si="35"/>
        <v>4.791185756758059E-10</v>
      </c>
      <c r="AE13" s="1">
        <f t="shared" si="36"/>
        <v>0</v>
      </c>
      <c r="AF13" s="1">
        <f t="shared" si="68"/>
        <v>0</v>
      </c>
      <c r="AG13" s="1">
        <f t="shared" si="68"/>
        <v>0</v>
      </c>
      <c r="AH13" s="1">
        <f t="shared" si="37"/>
        <v>0</v>
      </c>
      <c r="AI13" s="1">
        <f t="shared" si="69"/>
        <v>0</v>
      </c>
      <c r="AJ13" s="1">
        <f t="shared" si="69"/>
        <v>0</v>
      </c>
      <c r="AK13" s="1">
        <f t="shared" si="38"/>
        <v>0</v>
      </c>
      <c r="AL13" s="1">
        <f t="shared" si="70"/>
        <v>0</v>
      </c>
      <c r="AM13" s="1">
        <f t="shared" si="70"/>
        <v>0</v>
      </c>
      <c r="AN13" s="1">
        <v>0</v>
      </c>
      <c r="AO13" s="1">
        <v>0</v>
      </c>
      <c r="AP13" s="1">
        <f t="shared" si="39"/>
        <v>1</v>
      </c>
      <c r="AQ13" s="1">
        <f t="shared" si="40"/>
        <v>0</v>
      </c>
      <c r="AR13" s="1">
        <f t="shared" si="41"/>
        <v>0</v>
      </c>
      <c r="AS13" s="1">
        <f t="shared" si="0"/>
        <v>0</v>
      </c>
      <c r="AT13" s="1">
        <v>0</v>
      </c>
      <c r="AU13" s="1">
        <v>0</v>
      </c>
      <c r="AV13" s="1">
        <v>0</v>
      </c>
      <c r="AW13" s="1">
        <f t="shared" si="1"/>
        <v>0</v>
      </c>
      <c r="AX13" s="1">
        <v>0</v>
      </c>
      <c r="AY13" s="1">
        <f>0</f>
        <v>0</v>
      </c>
      <c r="AZ13" s="1">
        <f t="shared" si="42"/>
        <v>1</v>
      </c>
      <c r="BA13" s="1">
        <f t="shared" si="43"/>
        <v>0</v>
      </c>
      <c r="BB13" s="1">
        <f t="shared" si="44"/>
        <v>0</v>
      </c>
      <c r="BC13" s="1">
        <f t="shared" si="2"/>
        <v>0</v>
      </c>
      <c r="BD13" s="1">
        <v>0</v>
      </c>
      <c r="BE13" s="1">
        <v>0</v>
      </c>
      <c r="BF13" s="1">
        <v>0</v>
      </c>
      <c r="BG13" s="1">
        <f t="shared" si="3"/>
        <v>0</v>
      </c>
      <c r="BH13" s="1">
        <v>0</v>
      </c>
      <c r="BI13" s="1">
        <v>0</v>
      </c>
      <c r="BJ13" s="1">
        <f t="shared" si="45"/>
        <v>1</v>
      </c>
      <c r="BK13" s="1">
        <f t="shared" si="46"/>
        <v>0</v>
      </c>
      <c r="BL13" s="1">
        <f t="shared" si="47"/>
        <v>0</v>
      </c>
      <c r="BM13" s="1">
        <f t="shared" si="4"/>
        <v>0</v>
      </c>
      <c r="BN13" s="1">
        <v>0</v>
      </c>
      <c r="BO13" s="1">
        <v>0</v>
      </c>
      <c r="BP13" s="1">
        <v>0</v>
      </c>
      <c r="BQ13" s="1">
        <f t="shared" si="5"/>
        <v>0</v>
      </c>
      <c r="BR13" s="1">
        <f t="shared" si="6"/>
        <v>0</v>
      </c>
      <c r="BS13" s="1">
        <f t="shared" si="59"/>
        <v>0</v>
      </c>
      <c r="BT13" s="1">
        <f t="shared" si="60"/>
        <v>0</v>
      </c>
      <c r="BU13" s="1">
        <f t="shared" si="7"/>
        <v>0</v>
      </c>
      <c r="BV13" s="1">
        <f t="shared" si="61"/>
        <v>0</v>
      </c>
      <c r="BW13" s="1">
        <f t="shared" si="62"/>
        <v>0</v>
      </c>
      <c r="BX13" s="1">
        <f t="shared" si="8"/>
        <v>0</v>
      </c>
      <c r="BY13" s="1">
        <f t="shared" si="63"/>
        <v>0</v>
      </c>
      <c r="BZ13" s="1">
        <f t="shared" si="64"/>
        <v>0</v>
      </c>
      <c r="CA13" s="1">
        <f t="shared" si="48"/>
        <v>135377.57293162972</v>
      </c>
      <c r="CB13" s="1">
        <f t="shared" si="49"/>
        <v>2.5027922100092584E-10</v>
      </c>
      <c r="CC13" s="1">
        <f t="shared" si="50"/>
        <v>373491.00420038844</v>
      </c>
      <c r="CD13" s="1">
        <f t="shared" si="51"/>
        <v>6.9049130929046733E-10</v>
      </c>
      <c r="CE13" s="1">
        <f t="shared" si="52"/>
        <v>259158.19004890558</v>
      </c>
      <c r="CF13" s="1">
        <f t="shared" si="53"/>
        <v>4.791185756758059E-10</v>
      </c>
      <c r="CG13" s="23">
        <f>'2. Baseline '!$O$41-F$67</f>
        <v>1215184.737406984</v>
      </c>
      <c r="CH13" s="23">
        <f>'2. Baseline '!M$41-G$67</f>
        <v>5.8591824080884364E-3</v>
      </c>
      <c r="CI13" s="1">
        <f t="shared" si="9"/>
        <v>1079807.1644753544</v>
      </c>
      <c r="CJ13" s="1">
        <f t="shared" si="10"/>
        <v>5.8591821578092155E-3</v>
      </c>
      <c r="CK13" s="1">
        <f t="shared" si="11"/>
        <v>841693.73320659553</v>
      </c>
      <c r="CL13" s="1">
        <f t="shared" si="12"/>
        <v>5.8591817175971273E-3</v>
      </c>
      <c r="CM13" s="1">
        <f t="shared" si="13"/>
        <v>956026.54735807842</v>
      </c>
      <c r="CN13" s="1">
        <f t="shared" si="14"/>
        <v>5.8591819289698609E-3</v>
      </c>
    </row>
    <row r="14" spans="1:92" x14ac:dyDescent="0.2">
      <c r="A14" s="28" t="s">
        <v>202</v>
      </c>
      <c r="B14">
        <v>2025</v>
      </c>
      <c r="C14" s="18" t="s">
        <v>204</v>
      </c>
      <c r="D14" s="1">
        <v>0</v>
      </c>
      <c r="E14" s="1">
        <f t="shared" si="15"/>
        <v>0.84016000000000002</v>
      </c>
      <c r="F14" s="1">
        <f t="shared" si="16"/>
        <v>0.15983999999999998</v>
      </c>
      <c r="G14" s="1">
        <v>0</v>
      </c>
      <c r="H14" s="1">
        <f t="shared" si="17"/>
        <v>0.55901999999999996</v>
      </c>
      <c r="I14" s="1">
        <f t="shared" si="18"/>
        <v>0.44098000000000004</v>
      </c>
      <c r="J14" s="1">
        <f t="shared" si="19"/>
        <v>0</v>
      </c>
      <c r="K14" s="1">
        <f t="shared" si="54"/>
        <v>0.69401249999999992</v>
      </c>
      <c r="L14" s="1">
        <f t="shared" si="55"/>
        <v>0.30598750000000008</v>
      </c>
      <c r="M14" s="1">
        <v>0</v>
      </c>
      <c r="N14" s="1">
        <f t="shared" si="20"/>
        <v>1</v>
      </c>
      <c r="O14" s="1">
        <f t="shared" si="21"/>
        <v>0</v>
      </c>
      <c r="P14" s="1">
        <v>0</v>
      </c>
      <c r="Q14" s="1">
        <f t="shared" si="22"/>
        <v>1</v>
      </c>
      <c r="R14" s="1">
        <f t="shared" si="23"/>
        <v>0</v>
      </c>
      <c r="S14" s="1">
        <f t="shared" si="24"/>
        <v>0</v>
      </c>
      <c r="T14" s="1">
        <f t="shared" si="25"/>
        <v>1</v>
      </c>
      <c r="U14" s="1">
        <f t="shared" si="26"/>
        <v>0</v>
      </c>
      <c r="V14" s="1">
        <f t="shared" si="27"/>
        <v>633671.47037834558</v>
      </c>
      <c r="W14" s="1">
        <f t="shared" si="28"/>
        <v>135377.57293162972</v>
      </c>
      <c r="X14" s="1">
        <f t="shared" si="29"/>
        <v>2.5027922100092584E-10</v>
      </c>
      <c r="Y14" s="1">
        <f t="shared" si="30"/>
        <v>1748226.0073038219</v>
      </c>
      <c r="Z14" s="1">
        <f t="shared" si="31"/>
        <v>373491.00420038844</v>
      </c>
      <c r="AA14" s="1">
        <f t="shared" si="32"/>
        <v>6.9049130929046733E-10</v>
      </c>
      <c r="AB14" s="1">
        <f t="shared" si="33"/>
        <v>1213060.2417567198</v>
      </c>
      <c r="AC14" s="1">
        <f t="shared" si="34"/>
        <v>259158.19004890558</v>
      </c>
      <c r="AD14" s="1">
        <f t="shared" si="35"/>
        <v>4.791185756758059E-10</v>
      </c>
      <c r="AE14" s="1">
        <f t="shared" si="36"/>
        <v>0</v>
      </c>
      <c r="AF14" s="1">
        <f t="shared" si="68"/>
        <v>0</v>
      </c>
      <c r="AG14" s="1">
        <f t="shared" si="68"/>
        <v>0</v>
      </c>
      <c r="AH14" s="1">
        <f t="shared" si="37"/>
        <v>0</v>
      </c>
      <c r="AI14" s="1">
        <f t="shared" si="69"/>
        <v>0</v>
      </c>
      <c r="AJ14" s="1">
        <f t="shared" si="69"/>
        <v>0</v>
      </c>
      <c r="AK14" s="1">
        <f t="shared" si="38"/>
        <v>0</v>
      </c>
      <c r="AL14" s="1">
        <f t="shared" si="70"/>
        <v>0</v>
      </c>
      <c r="AM14" s="1">
        <f t="shared" si="70"/>
        <v>0</v>
      </c>
      <c r="AN14" s="1">
        <v>0</v>
      </c>
      <c r="AO14" s="1">
        <v>0</v>
      </c>
      <c r="AP14" s="1">
        <f t="shared" si="39"/>
        <v>1</v>
      </c>
      <c r="AQ14" s="1">
        <f t="shared" si="40"/>
        <v>0</v>
      </c>
      <c r="AR14" s="1">
        <f t="shared" si="41"/>
        <v>0</v>
      </c>
      <c r="AS14" s="1">
        <f t="shared" si="0"/>
        <v>0</v>
      </c>
      <c r="AT14" s="1">
        <v>0</v>
      </c>
      <c r="AU14" s="1">
        <v>0</v>
      </c>
      <c r="AV14" s="1">
        <v>0</v>
      </c>
      <c r="AW14" s="1">
        <f t="shared" si="1"/>
        <v>0</v>
      </c>
      <c r="AX14" s="1">
        <v>0</v>
      </c>
      <c r="AY14" s="1">
        <f>0</f>
        <v>0</v>
      </c>
      <c r="AZ14" s="1">
        <f t="shared" si="42"/>
        <v>1</v>
      </c>
      <c r="BA14" s="1">
        <f t="shared" si="43"/>
        <v>0</v>
      </c>
      <c r="BB14" s="1">
        <f t="shared" si="44"/>
        <v>0</v>
      </c>
      <c r="BC14" s="1">
        <f t="shared" si="2"/>
        <v>0</v>
      </c>
      <c r="BD14" s="1">
        <v>0</v>
      </c>
      <c r="BE14" s="1">
        <v>0</v>
      </c>
      <c r="BF14" s="1">
        <v>0</v>
      </c>
      <c r="BG14" s="1">
        <f t="shared" si="3"/>
        <v>0</v>
      </c>
      <c r="BH14" s="1">
        <v>0</v>
      </c>
      <c r="BI14" s="1">
        <v>0</v>
      </c>
      <c r="BJ14" s="1">
        <f t="shared" si="45"/>
        <v>1</v>
      </c>
      <c r="BK14" s="1">
        <f t="shared" si="46"/>
        <v>0</v>
      </c>
      <c r="BL14" s="1">
        <f t="shared" si="47"/>
        <v>0</v>
      </c>
      <c r="BM14" s="1">
        <f t="shared" si="4"/>
        <v>0</v>
      </c>
      <c r="BN14" s="1">
        <v>0</v>
      </c>
      <c r="BO14" s="1">
        <v>0</v>
      </c>
      <c r="BP14" s="1">
        <v>0</v>
      </c>
      <c r="BQ14" s="1">
        <f t="shared" si="5"/>
        <v>0</v>
      </c>
      <c r="BR14" s="1">
        <f t="shared" si="6"/>
        <v>0</v>
      </c>
      <c r="BS14" s="1">
        <f t="shared" si="59"/>
        <v>0</v>
      </c>
      <c r="BT14" s="1">
        <f t="shared" si="60"/>
        <v>0</v>
      </c>
      <c r="BU14" s="1">
        <f t="shared" si="7"/>
        <v>0</v>
      </c>
      <c r="BV14" s="1">
        <f t="shared" si="61"/>
        <v>0</v>
      </c>
      <c r="BW14" s="1">
        <f t="shared" si="62"/>
        <v>0</v>
      </c>
      <c r="BX14" s="1">
        <f t="shared" si="8"/>
        <v>0</v>
      </c>
      <c r="BY14" s="1">
        <f t="shared" si="63"/>
        <v>0</v>
      </c>
      <c r="BZ14" s="1">
        <f t="shared" si="64"/>
        <v>0</v>
      </c>
      <c r="CA14" s="1">
        <f t="shared" si="48"/>
        <v>135377.57293162972</v>
      </c>
      <c r="CB14" s="1">
        <f t="shared" si="49"/>
        <v>2.5027922100092584E-10</v>
      </c>
      <c r="CC14" s="1">
        <f t="shared" si="50"/>
        <v>373491.00420038844</v>
      </c>
      <c r="CD14" s="1">
        <f t="shared" si="51"/>
        <v>6.9049130929046733E-10</v>
      </c>
      <c r="CE14" s="1">
        <f t="shared" si="52"/>
        <v>259158.19004890558</v>
      </c>
      <c r="CF14" s="1">
        <f t="shared" si="53"/>
        <v>4.791185756758059E-10</v>
      </c>
      <c r="CG14" s="23">
        <f>'2. Baseline '!$O$41-F$67</f>
        <v>1215184.737406984</v>
      </c>
      <c r="CH14" s="23">
        <f>'2. Baseline '!M$41-G$67</f>
        <v>5.8591824080884364E-3</v>
      </c>
      <c r="CI14" s="1">
        <f t="shared" si="9"/>
        <v>1079807.1644753544</v>
      </c>
      <c r="CJ14" s="1">
        <f t="shared" si="10"/>
        <v>5.8591821578092155E-3</v>
      </c>
      <c r="CK14" s="1">
        <f t="shared" si="11"/>
        <v>841693.73320659553</v>
      </c>
      <c r="CL14" s="1">
        <f t="shared" si="12"/>
        <v>5.8591817175971273E-3</v>
      </c>
      <c r="CM14" s="1">
        <f t="shared" si="13"/>
        <v>956026.54735807842</v>
      </c>
      <c r="CN14" s="1">
        <f t="shared" si="14"/>
        <v>5.8591819289698609E-3</v>
      </c>
    </row>
    <row r="15" spans="1:92" x14ac:dyDescent="0.2">
      <c r="A15" s="28" t="s">
        <v>202</v>
      </c>
      <c r="B15">
        <v>2025</v>
      </c>
      <c r="C15" s="18" t="s">
        <v>205</v>
      </c>
      <c r="D15" s="1">
        <v>3.9E-2</v>
      </c>
      <c r="E15" s="1">
        <f t="shared" si="15"/>
        <v>0.80739375999999996</v>
      </c>
      <c r="F15" s="1">
        <f t="shared" si="16"/>
        <v>0.19260624000000004</v>
      </c>
      <c r="G15" s="1">
        <v>0.17</v>
      </c>
      <c r="H15" s="1">
        <f t="shared" si="17"/>
        <v>0.46398659999999997</v>
      </c>
      <c r="I15" s="1">
        <f t="shared" si="18"/>
        <v>0.53601340000000008</v>
      </c>
      <c r="J15" s="1">
        <f t="shared" si="19"/>
        <v>0.10450000000000001</v>
      </c>
      <c r="K15" s="1">
        <f t="shared" si="54"/>
        <v>0.62148819374999986</v>
      </c>
      <c r="L15" s="1">
        <f t="shared" si="55"/>
        <v>0.37851180625000014</v>
      </c>
      <c r="M15" s="1">
        <v>0</v>
      </c>
      <c r="N15" s="1">
        <f t="shared" si="20"/>
        <v>1</v>
      </c>
      <c r="O15" s="1">
        <f t="shared" si="21"/>
        <v>0</v>
      </c>
      <c r="P15" s="1">
        <v>0</v>
      </c>
      <c r="Q15" s="1">
        <f t="shared" si="22"/>
        <v>1</v>
      </c>
      <c r="R15" s="1">
        <f t="shared" si="23"/>
        <v>0</v>
      </c>
      <c r="S15" s="1">
        <f t="shared" si="24"/>
        <v>0</v>
      </c>
      <c r="T15" s="1">
        <f t="shared" si="25"/>
        <v>1</v>
      </c>
      <c r="U15" s="1">
        <f t="shared" si="26"/>
        <v>0</v>
      </c>
      <c r="V15" s="1">
        <f t="shared" si="27"/>
        <v>763570.31597124971</v>
      </c>
      <c r="W15" s="1">
        <f t="shared" si="28"/>
        <v>163129.16230409776</v>
      </c>
      <c r="X15" s="1">
        <f t="shared" si="29"/>
        <v>3.0158495812761121E-10</v>
      </c>
      <c r="Y15" s="1">
        <f t="shared" si="30"/>
        <v>2124977.4732263288</v>
      </c>
      <c r="Z15" s="1">
        <f t="shared" si="31"/>
        <v>453980.18738007284</v>
      </c>
      <c r="AA15" s="1">
        <f t="shared" si="32"/>
        <v>8.3929564688474532E-10</v>
      </c>
      <c r="AB15" s="1">
        <f t="shared" si="33"/>
        <v>1500576.4065440509</v>
      </c>
      <c r="AC15" s="1">
        <f t="shared" si="34"/>
        <v>320583.14349407097</v>
      </c>
      <c r="AD15" s="1">
        <f t="shared" si="35"/>
        <v>5.9267792797737377E-10</v>
      </c>
      <c r="AE15" s="1">
        <f t="shared" si="36"/>
        <v>0</v>
      </c>
      <c r="AF15" s="1">
        <f t="shared" si="68"/>
        <v>0</v>
      </c>
      <c r="AG15" s="1">
        <f t="shared" si="68"/>
        <v>0</v>
      </c>
      <c r="AH15" s="1">
        <f t="shared" si="37"/>
        <v>0</v>
      </c>
      <c r="AI15" s="1">
        <f t="shared" si="69"/>
        <v>0</v>
      </c>
      <c r="AJ15" s="1">
        <f t="shared" si="69"/>
        <v>0</v>
      </c>
      <c r="AK15" s="1">
        <f t="shared" si="38"/>
        <v>0</v>
      </c>
      <c r="AL15" s="1">
        <f t="shared" si="70"/>
        <v>0</v>
      </c>
      <c r="AM15" s="1">
        <f t="shared" si="70"/>
        <v>0</v>
      </c>
      <c r="AN15" s="1">
        <v>0</v>
      </c>
      <c r="AO15" s="1">
        <v>0</v>
      </c>
      <c r="AP15" s="1">
        <f t="shared" si="39"/>
        <v>1</v>
      </c>
      <c r="AQ15" s="1">
        <f t="shared" si="40"/>
        <v>0</v>
      </c>
      <c r="AR15" s="1">
        <f t="shared" si="41"/>
        <v>0</v>
      </c>
      <c r="AS15" s="1">
        <f t="shared" si="0"/>
        <v>0</v>
      </c>
      <c r="AT15" s="1">
        <v>0</v>
      </c>
      <c r="AU15" s="1">
        <v>0</v>
      </c>
      <c r="AV15" s="1">
        <v>0</v>
      </c>
      <c r="AW15" s="1">
        <f t="shared" si="1"/>
        <v>0</v>
      </c>
      <c r="AX15" s="1">
        <v>0</v>
      </c>
      <c r="AY15" s="1">
        <f>0</f>
        <v>0</v>
      </c>
      <c r="AZ15" s="1">
        <f t="shared" si="42"/>
        <v>1</v>
      </c>
      <c r="BA15" s="1">
        <f t="shared" si="43"/>
        <v>0</v>
      </c>
      <c r="BB15" s="1">
        <f t="shared" si="44"/>
        <v>0</v>
      </c>
      <c r="BC15" s="1">
        <f t="shared" si="2"/>
        <v>0</v>
      </c>
      <c r="BD15" s="1">
        <v>0</v>
      </c>
      <c r="BE15" s="1">
        <v>0</v>
      </c>
      <c r="BF15" s="1">
        <v>0</v>
      </c>
      <c r="BG15" s="1">
        <f t="shared" si="3"/>
        <v>0</v>
      </c>
      <c r="BH15" s="1">
        <v>0</v>
      </c>
      <c r="BI15" s="1">
        <v>0</v>
      </c>
      <c r="BJ15" s="1">
        <f t="shared" si="45"/>
        <v>1</v>
      </c>
      <c r="BK15" s="1">
        <f t="shared" si="46"/>
        <v>0</v>
      </c>
      <c r="BL15" s="1">
        <f t="shared" si="47"/>
        <v>0</v>
      </c>
      <c r="BM15" s="1">
        <f t="shared" si="4"/>
        <v>0</v>
      </c>
      <c r="BN15" s="1">
        <v>0</v>
      </c>
      <c r="BO15" s="1">
        <v>0</v>
      </c>
      <c r="BP15" s="1">
        <v>0</v>
      </c>
      <c r="BQ15" s="1">
        <f t="shared" si="5"/>
        <v>0</v>
      </c>
      <c r="BR15" s="1">
        <f t="shared" si="6"/>
        <v>0</v>
      </c>
      <c r="BS15" s="1">
        <f t="shared" si="59"/>
        <v>0</v>
      </c>
      <c r="BT15" s="1">
        <f t="shared" si="60"/>
        <v>0</v>
      </c>
      <c r="BU15" s="1">
        <f t="shared" si="7"/>
        <v>0</v>
      </c>
      <c r="BV15" s="1">
        <f t="shared" si="61"/>
        <v>0</v>
      </c>
      <c r="BW15" s="1">
        <f t="shared" si="62"/>
        <v>0</v>
      </c>
      <c r="BX15" s="1">
        <f t="shared" si="8"/>
        <v>0</v>
      </c>
      <c r="BY15" s="1">
        <f t="shared" si="63"/>
        <v>0</v>
      </c>
      <c r="BZ15" s="1">
        <f t="shared" si="64"/>
        <v>0</v>
      </c>
      <c r="CA15" s="1">
        <f t="shared" si="48"/>
        <v>163129.16230409776</v>
      </c>
      <c r="CB15" s="1">
        <f t="shared" si="49"/>
        <v>3.0158495812761121E-10</v>
      </c>
      <c r="CC15" s="1">
        <f t="shared" si="50"/>
        <v>453980.18738007284</v>
      </c>
      <c r="CD15" s="1">
        <f t="shared" si="51"/>
        <v>8.3929564688474532E-10</v>
      </c>
      <c r="CE15" s="1">
        <f t="shared" si="52"/>
        <v>320583.14349407097</v>
      </c>
      <c r="CF15" s="1">
        <f t="shared" si="53"/>
        <v>5.9267792797737377E-10</v>
      </c>
      <c r="CG15" s="23">
        <f>'2. Baseline '!$O$41-F$67</f>
        <v>1215184.737406984</v>
      </c>
      <c r="CH15" s="23">
        <f>'2. Baseline '!M$41-G$67</f>
        <v>5.8591824080884364E-3</v>
      </c>
      <c r="CI15" s="1">
        <f t="shared" si="9"/>
        <v>1052055.5751028862</v>
      </c>
      <c r="CJ15" s="1">
        <f t="shared" si="10"/>
        <v>5.859182106503478E-3</v>
      </c>
      <c r="CK15" s="1">
        <f t="shared" si="11"/>
        <v>761204.55002691108</v>
      </c>
      <c r="CL15" s="1">
        <f t="shared" si="12"/>
        <v>5.8591815687927895E-3</v>
      </c>
      <c r="CM15" s="1">
        <f t="shared" si="13"/>
        <v>894601.593912913</v>
      </c>
      <c r="CN15" s="1">
        <f t="shared" si="14"/>
        <v>5.8591818154105088E-3</v>
      </c>
    </row>
    <row r="16" spans="1:92" ht="24" customHeight="1" x14ac:dyDescent="0.2">
      <c r="A16" s="28" t="s">
        <v>202</v>
      </c>
      <c r="B16">
        <v>2025</v>
      </c>
      <c r="C16" s="18" t="s">
        <v>206</v>
      </c>
      <c r="D16" s="1">
        <v>0.02</v>
      </c>
      <c r="E16" s="1">
        <f t="shared" si="15"/>
        <v>0.79124588479999991</v>
      </c>
      <c r="F16" s="1">
        <f t="shared" si="16"/>
        <v>0.20875411520000009</v>
      </c>
      <c r="G16" s="1">
        <v>0.13</v>
      </c>
      <c r="H16" s="1">
        <f t="shared" si="17"/>
        <v>0.40366834199999996</v>
      </c>
      <c r="I16" s="1">
        <f t="shared" si="18"/>
        <v>0.59633165799999999</v>
      </c>
      <c r="J16" s="1">
        <f t="shared" si="19"/>
        <v>7.4999999999999997E-2</v>
      </c>
      <c r="K16" s="1">
        <f t="shared" si="54"/>
        <v>0.57487657921874991</v>
      </c>
      <c r="L16" s="1">
        <f t="shared" si="55"/>
        <v>0.42512342078125009</v>
      </c>
      <c r="M16" s="1">
        <v>0</v>
      </c>
      <c r="N16" s="1">
        <f t="shared" si="20"/>
        <v>1</v>
      </c>
      <c r="O16" s="1">
        <f t="shared" si="21"/>
        <v>0</v>
      </c>
      <c r="P16" s="1">
        <v>0</v>
      </c>
      <c r="Q16" s="1">
        <f t="shared" si="22"/>
        <v>1</v>
      </c>
      <c r="R16" s="1">
        <f t="shared" si="23"/>
        <v>0</v>
      </c>
      <c r="S16" s="1">
        <f t="shared" si="24"/>
        <v>0</v>
      </c>
      <c r="T16" s="1">
        <f t="shared" si="25"/>
        <v>1</v>
      </c>
      <c r="U16" s="1">
        <f t="shared" si="26"/>
        <v>0</v>
      </c>
      <c r="V16" s="1">
        <f t="shared" si="27"/>
        <v>827587.13167113753</v>
      </c>
      <c r="W16" s="1">
        <f t="shared" si="28"/>
        <v>176805.71481022181</v>
      </c>
      <c r="X16" s="1">
        <f t="shared" si="29"/>
        <v>3.2686947780901878E-10</v>
      </c>
      <c r="Y16" s="1">
        <f t="shared" si="30"/>
        <v>2364103.8448324371</v>
      </c>
      <c r="Z16" s="1">
        <f t="shared" si="31"/>
        <v>505067.1454100018</v>
      </c>
      <c r="AA16" s="1">
        <f t="shared" si="32"/>
        <v>9.3374263527546642E-10</v>
      </c>
      <c r="AB16" s="1">
        <f t="shared" si="33"/>
        <v>1685364.0086256687</v>
      </c>
      <c r="AC16" s="1">
        <f t="shared" si="34"/>
        <v>360061.1668027878</v>
      </c>
      <c r="AD16" s="1">
        <f t="shared" si="35"/>
        <v>6.6566290404391949E-10</v>
      </c>
      <c r="AE16" s="1">
        <f t="shared" si="36"/>
        <v>0</v>
      </c>
      <c r="AF16" s="1">
        <f t="shared" si="68"/>
        <v>0</v>
      </c>
      <c r="AG16" s="1">
        <f t="shared" si="68"/>
        <v>0</v>
      </c>
      <c r="AH16" s="1">
        <f t="shared" si="37"/>
        <v>0</v>
      </c>
      <c r="AI16" s="1">
        <f t="shared" si="69"/>
        <v>0</v>
      </c>
      <c r="AJ16" s="1">
        <f t="shared" si="69"/>
        <v>0</v>
      </c>
      <c r="AK16" s="1">
        <f t="shared" si="38"/>
        <v>0</v>
      </c>
      <c r="AL16" s="1">
        <f t="shared" si="70"/>
        <v>0</v>
      </c>
      <c r="AM16" s="1">
        <f t="shared" si="70"/>
        <v>0</v>
      </c>
      <c r="AN16" s="1">
        <v>0</v>
      </c>
      <c r="AO16" s="1">
        <v>0</v>
      </c>
      <c r="AP16" s="1">
        <f t="shared" si="39"/>
        <v>1</v>
      </c>
      <c r="AQ16" s="1">
        <f t="shared" si="40"/>
        <v>0</v>
      </c>
      <c r="AR16" s="1">
        <f t="shared" si="41"/>
        <v>0</v>
      </c>
      <c r="AS16" s="1">
        <f t="shared" si="0"/>
        <v>0</v>
      </c>
      <c r="AT16" s="1">
        <v>0</v>
      </c>
      <c r="AU16" s="1">
        <v>0</v>
      </c>
      <c r="AV16" s="1">
        <v>0</v>
      </c>
      <c r="AW16" s="1">
        <f t="shared" si="1"/>
        <v>0</v>
      </c>
      <c r="AX16" s="1">
        <v>0</v>
      </c>
      <c r="AY16" s="1">
        <f>0</f>
        <v>0</v>
      </c>
      <c r="AZ16" s="1">
        <f t="shared" si="42"/>
        <v>1</v>
      </c>
      <c r="BA16" s="1">
        <f t="shared" si="43"/>
        <v>0</v>
      </c>
      <c r="BB16" s="1">
        <f t="shared" si="44"/>
        <v>0</v>
      </c>
      <c r="BC16" s="1">
        <f t="shared" si="2"/>
        <v>0</v>
      </c>
      <c r="BD16" s="1">
        <v>0</v>
      </c>
      <c r="BE16" s="1">
        <v>0</v>
      </c>
      <c r="BF16" s="1">
        <v>0</v>
      </c>
      <c r="BG16" s="1">
        <f t="shared" si="3"/>
        <v>0</v>
      </c>
      <c r="BH16" s="1">
        <v>0</v>
      </c>
      <c r="BI16" s="1">
        <v>0</v>
      </c>
      <c r="BJ16" s="1">
        <f t="shared" si="45"/>
        <v>1</v>
      </c>
      <c r="BK16" s="1">
        <f t="shared" si="46"/>
        <v>0</v>
      </c>
      <c r="BL16" s="1">
        <f t="shared" si="47"/>
        <v>0</v>
      </c>
      <c r="BM16" s="1">
        <f t="shared" si="4"/>
        <v>0</v>
      </c>
      <c r="BN16" s="1">
        <v>0</v>
      </c>
      <c r="BO16" s="1">
        <v>0</v>
      </c>
      <c r="BP16" s="1">
        <v>0</v>
      </c>
      <c r="BQ16" s="1">
        <f t="shared" si="5"/>
        <v>0</v>
      </c>
      <c r="BR16" s="1">
        <f t="shared" si="6"/>
        <v>0</v>
      </c>
      <c r="BS16" s="1">
        <f t="shared" si="59"/>
        <v>0</v>
      </c>
      <c r="BT16" s="1">
        <f t="shared" si="60"/>
        <v>0</v>
      </c>
      <c r="BU16" s="1">
        <f t="shared" si="7"/>
        <v>0</v>
      </c>
      <c r="BV16" s="1">
        <f t="shared" si="61"/>
        <v>0</v>
      </c>
      <c r="BW16" s="1">
        <f t="shared" si="62"/>
        <v>0</v>
      </c>
      <c r="BX16" s="1">
        <f t="shared" si="8"/>
        <v>0</v>
      </c>
      <c r="BY16" s="1">
        <f t="shared" si="63"/>
        <v>0</v>
      </c>
      <c r="BZ16" s="1">
        <f t="shared" si="64"/>
        <v>0</v>
      </c>
      <c r="CA16" s="1">
        <f t="shared" si="48"/>
        <v>176805.71481022181</v>
      </c>
      <c r="CB16" s="1">
        <f t="shared" si="49"/>
        <v>3.2686947780901878E-10</v>
      </c>
      <c r="CC16" s="1">
        <f t="shared" si="50"/>
        <v>505067.1454100018</v>
      </c>
      <c r="CD16" s="1">
        <f t="shared" si="51"/>
        <v>9.3374263527546642E-10</v>
      </c>
      <c r="CE16" s="1">
        <f t="shared" si="52"/>
        <v>360061.1668027878</v>
      </c>
      <c r="CF16" s="1">
        <f t="shared" si="53"/>
        <v>6.6566290404391949E-10</v>
      </c>
      <c r="CG16" s="23">
        <f>'2. Baseline '!$O$41-F$67</f>
        <v>1215184.737406984</v>
      </c>
      <c r="CH16" s="23">
        <f>'2. Baseline '!M$41-G$67</f>
        <v>5.8591824080884364E-3</v>
      </c>
      <c r="CI16" s="1">
        <f t="shared" si="9"/>
        <v>1038379.0225967622</v>
      </c>
      <c r="CJ16" s="1">
        <f t="shared" si="10"/>
        <v>5.8591820812189587E-3</v>
      </c>
      <c r="CK16" s="1">
        <f t="shared" si="11"/>
        <v>710117.59199698223</v>
      </c>
      <c r="CL16" s="1">
        <f t="shared" si="12"/>
        <v>5.8591814743458011E-3</v>
      </c>
      <c r="CM16" s="1">
        <f t="shared" si="13"/>
        <v>855123.57060419617</v>
      </c>
      <c r="CN16" s="1">
        <f t="shared" si="14"/>
        <v>5.8591817424255323E-3</v>
      </c>
    </row>
    <row r="17" spans="1:92" x14ac:dyDescent="0.2">
      <c r="A17" s="28" t="s">
        <v>202</v>
      </c>
      <c r="B17">
        <v>2026</v>
      </c>
      <c r="C17" s="1" t="s">
        <v>207</v>
      </c>
      <c r="D17" s="1">
        <v>0</v>
      </c>
      <c r="E17" s="1">
        <f t="shared" si="15"/>
        <v>0.79124588479999991</v>
      </c>
      <c r="F17" s="1">
        <f t="shared" si="16"/>
        <v>0.20875411520000009</v>
      </c>
      <c r="G17" s="1">
        <v>0</v>
      </c>
      <c r="H17" s="1">
        <f t="shared" si="17"/>
        <v>0.40366834199999996</v>
      </c>
      <c r="I17" s="1">
        <f t="shared" si="18"/>
        <v>0.59633165799999999</v>
      </c>
      <c r="J17" s="1">
        <f t="shared" si="19"/>
        <v>0</v>
      </c>
      <c r="K17" s="1">
        <f t="shared" si="54"/>
        <v>0.57487657921874991</v>
      </c>
      <c r="L17" s="1">
        <f t="shared" si="55"/>
        <v>0.42512342078125009</v>
      </c>
      <c r="M17" s="1">
        <v>0</v>
      </c>
      <c r="N17" s="1">
        <f t="shared" si="20"/>
        <v>1</v>
      </c>
      <c r="O17" s="1">
        <f t="shared" si="21"/>
        <v>0</v>
      </c>
      <c r="P17" s="1">
        <v>0</v>
      </c>
      <c r="Q17" s="1">
        <f t="shared" si="22"/>
        <v>1</v>
      </c>
      <c r="R17" s="1">
        <f t="shared" si="23"/>
        <v>0</v>
      </c>
      <c r="S17" s="1">
        <f t="shared" si="24"/>
        <v>0</v>
      </c>
      <c r="T17" s="1">
        <f t="shared" si="25"/>
        <v>1</v>
      </c>
      <c r="U17" s="1">
        <f t="shared" si="26"/>
        <v>0</v>
      </c>
      <c r="V17" s="1">
        <f t="shared" si="27"/>
        <v>827587.13167113753</v>
      </c>
      <c r="W17" s="1">
        <f t="shared" si="28"/>
        <v>176805.71481022181</v>
      </c>
      <c r="X17" s="1">
        <f t="shared" si="29"/>
        <v>3.2686947780901878E-10</v>
      </c>
      <c r="Y17" s="1">
        <f t="shared" si="30"/>
        <v>2364103.8448324371</v>
      </c>
      <c r="Z17" s="1">
        <f t="shared" si="31"/>
        <v>505067.1454100018</v>
      </c>
      <c r="AA17" s="1">
        <f t="shared" si="32"/>
        <v>9.3374263527546642E-10</v>
      </c>
      <c r="AB17" s="1">
        <f t="shared" si="33"/>
        <v>1685364.0086256687</v>
      </c>
      <c r="AC17" s="1">
        <f t="shared" si="34"/>
        <v>360061.1668027878</v>
      </c>
      <c r="AD17" s="1">
        <f t="shared" si="35"/>
        <v>6.6566290404391949E-10</v>
      </c>
      <c r="AE17" s="1">
        <f t="shared" si="36"/>
        <v>0</v>
      </c>
      <c r="AF17" s="1">
        <f t="shared" ref="AF17:AG21" si="71">$AE17*D$67</f>
        <v>0</v>
      </c>
      <c r="AG17" s="1">
        <f t="shared" si="71"/>
        <v>0</v>
      </c>
      <c r="AH17" s="1">
        <f t="shared" si="37"/>
        <v>0</v>
      </c>
      <c r="AI17" s="1">
        <f t="shared" ref="AI17:AJ21" si="72">$AH17*D$67</f>
        <v>0</v>
      </c>
      <c r="AJ17" s="1">
        <f t="shared" si="72"/>
        <v>0</v>
      </c>
      <c r="AK17" s="1">
        <f t="shared" si="38"/>
        <v>0</v>
      </c>
      <c r="AL17" s="1">
        <f t="shared" ref="AL17:AM21" si="73">$AK17*D$67</f>
        <v>0</v>
      </c>
      <c r="AM17" s="1">
        <f t="shared" si="73"/>
        <v>0</v>
      </c>
      <c r="AN17" s="1">
        <v>0</v>
      </c>
      <c r="AO17" s="1">
        <v>0</v>
      </c>
      <c r="AP17" s="1">
        <f t="shared" si="39"/>
        <v>1</v>
      </c>
      <c r="AQ17" s="1">
        <f t="shared" si="40"/>
        <v>0</v>
      </c>
      <c r="AR17" s="1">
        <f t="shared" si="41"/>
        <v>0</v>
      </c>
      <c r="AS17" s="1">
        <f t="shared" si="0"/>
        <v>0</v>
      </c>
      <c r="AT17" s="1">
        <v>0</v>
      </c>
      <c r="AU17" s="1">
        <v>0</v>
      </c>
      <c r="AV17" s="1">
        <v>0</v>
      </c>
      <c r="AW17" s="1">
        <f t="shared" si="1"/>
        <v>0</v>
      </c>
      <c r="AX17" s="1">
        <v>0</v>
      </c>
      <c r="AY17" s="1">
        <f>0</f>
        <v>0</v>
      </c>
      <c r="AZ17" s="1">
        <f t="shared" si="42"/>
        <v>1</v>
      </c>
      <c r="BA17" s="1">
        <f t="shared" si="43"/>
        <v>0</v>
      </c>
      <c r="BB17" s="1">
        <f t="shared" si="44"/>
        <v>0</v>
      </c>
      <c r="BC17" s="1">
        <f t="shared" si="2"/>
        <v>0</v>
      </c>
      <c r="BD17" s="1">
        <v>0</v>
      </c>
      <c r="BE17" s="1">
        <v>0</v>
      </c>
      <c r="BF17" s="1">
        <v>0</v>
      </c>
      <c r="BG17" s="1">
        <f t="shared" si="3"/>
        <v>0</v>
      </c>
      <c r="BH17" s="1">
        <v>0</v>
      </c>
      <c r="BI17" s="1">
        <v>0</v>
      </c>
      <c r="BJ17" s="1">
        <f t="shared" si="45"/>
        <v>1</v>
      </c>
      <c r="BK17" s="1">
        <f t="shared" si="46"/>
        <v>0</v>
      </c>
      <c r="BL17" s="1">
        <f t="shared" si="47"/>
        <v>0</v>
      </c>
      <c r="BM17" s="1">
        <f t="shared" si="4"/>
        <v>0</v>
      </c>
      <c r="BN17" s="1">
        <v>0</v>
      </c>
      <c r="BO17" s="1">
        <v>0</v>
      </c>
      <c r="BP17" s="1">
        <v>0</v>
      </c>
      <c r="BQ17" s="1">
        <f t="shared" si="5"/>
        <v>0</v>
      </c>
      <c r="BR17" s="1">
        <f t="shared" si="6"/>
        <v>0</v>
      </c>
      <c r="BS17" s="1">
        <f t="shared" si="59"/>
        <v>0</v>
      </c>
      <c r="BT17" s="1">
        <f t="shared" si="60"/>
        <v>0</v>
      </c>
      <c r="BU17" s="1">
        <f t="shared" si="7"/>
        <v>0</v>
      </c>
      <c r="BV17" s="1">
        <f t="shared" si="61"/>
        <v>0</v>
      </c>
      <c r="BW17" s="1">
        <f t="shared" si="62"/>
        <v>0</v>
      </c>
      <c r="BX17" s="1">
        <f t="shared" si="8"/>
        <v>0</v>
      </c>
      <c r="BY17" s="1">
        <f t="shared" si="63"/>
        <v>0</v>
      </c>
      <c r="BZ17" s="1">
        <f t="shared" si="64"/>
        <v>0</v>
      </c>
      <c r="CA17" s="1">
        <f t="shared" si="48"/>
        <v>176805.71481022181</v>
      </c>
      <c r="CB17" s="1">
        <f t="shared" si="49"/>
        <v>3.2686947780901878E-10</v>
      </c>
      <c r="CC17" s="1">
        <f t="shared" si="50"/>
        <v>505067.1454100018</v>
      </c>
      <c r="CD17" s="1">
        <f t="shared" si="51"/>
        <v>9.3374263527546642E-10</v>
      </c>
      <c r="CE17" s="1">
        <f t="shared" si="52"/>
        <v>360061.1668027878</v>
      </c>
      <c r="CF17" s="1">
        <f t="shared" si="53"/>
        <v>6.6566290404391949E-10</v>
      </c>
      <c r="CG17" s="23">
        <f>'2. Baseline '!$O$41-F$68</f>
        <v>1185700.407867156</v>
      </c>
      <c r="CH17" s="23">
        <f>'2. Baseline '!M$41-G$68</f>
        <v>5.8591823567352977E-3</v>
      </c>
      <c r="CI17" s="1">
        <f t="shared" si="9"/>
        <v>1008894.6930569342</v>
      </c>
      <c r="CJ17" s="1">
        <f t="shared" si="10"/>
        <v>5.85918202986582E-3</v>
      </c>
      <c r="CK17" s="1">
        <f t="shared" si="11"/>
        <v>680633.26245715423</v>
      </c>
      <c r="CL17" s="1">
        <f t="shared" si="12"/>
        <v>5.8591814229926624E-3</v>
      </c>
      <c r="CM17" s="1">
        <f t="shared" si="13"/>
        <v>825639.24106436817</v>
      </c>
      <c r="CN17" s="1">
        <f t="shared" si="14"/>
        <v>5.8591816910723935E-3</v>
      </c>
    </row>
    <row r="18" spans="1:92" x14ac:dyDescent="0.2">
      <c r="A18" s="28" t="s">
        <v>202</v>
      </c>
      <c r="B18">
        <v>2026</v>
      </c>
      <c r="C18" s="18" t="s">
        <v>208</v>
      </c>
      <c r="D18" s="1">
        <v>8.7999999999999995E-2</v>
      </c>
      <c r="E18" s="1">
        <f t="shared" si="15"/>
        <v>0.72161624693759996</v>
      </c>
      <c r="F18" s="1">
        <f t="shared" si="16"/>
        <v>0.27838375306240004</v>
      </c>
      <c r="G18" s="1">
        <v>0.25</v>
      </c>
      <c r="H18" s="1">
        <f t="shared" si="17"/>
        <v>0.30275125649999995</v>
      </c>
      <c r="I18" s="1">
        <f t="shared" si="18"/>
        <v>0.6972487435000001</v>
      </c>
      <c r="J18" s="1">
        <f t="shared" si="19"/>
        <v>0.16899999999999998</v>
      </c>
      <c r="K18" s="1">
        <f t="shared" si="54"/>
        <v>0.47772243733078112</v>
      </c>
      <c r="L18" s="1">
        <f t="shared" si="55"/>
        <v>0.52227756266921888</v>
      </c>
      <c r="M18" s="1">
        <v>0</v>
      </c>
      <c r="N18" s="1">
        <f t="shared" si="20"/>
        <v>1</v>
      </c>
      <c r="O18" s="1">
        <f t="shared" si="21"/>
        <v>0</v>
      </c>
      <c r="P18" s="1">
        <v>0</v>
      </c>
      <c r="Q18" s="1">
        <f t="shared" si="22"/>
        <v>1</v>
      </c>
      <c r="R18" s="1">
        <f t="shared" si="23"/>
        <v>0</v>
      </c>
      <c r="S18" s="1">
        <f t="shared" si="24"/>
        <v>0</v>
      </c>
      <c r="T18" s="1">
        <f t="shared" si="25"/>
        <v>1</v>
      </c>
      <c r="U18" s="1">
        <f t="shared" si="26"/>
        <v>0</v>
      </c>
      <c r="V18" s="1">
        <f t="shared" si="27"/>
        <v>1103627.6409690522</v>
      </c>
      <c r="W18" s="1">
        <f t="shared" si="28"/>
        <v>235779.00921662827</v>
      </c>
      <c r="X18" s="1">
        <f t="shared" si="29"/>
        <v>4.3589632667524767E-10</v>
      </c>
      <c r="Y18" s="1">
        <f t="shared" si="30"/>
        <v>2764180.6588657349</v>
      </c>
      <c r="Z18" s="1">
        <f t="shared" si="31"/>
        <v>590539.55596007558</v>
      </c>
      <c r="AA18" s="1">
        <f t="shared" si="32"/>
        <v>1.0917597120060961E-9</v>
      </c>
      <c r="AB18" s="1">
        <f t="shared" si="33"/>
        <v>2070522.9672311218</v>
      </c>
      <c r="AC18" s="1">
        <f t="shared" si="34"/>
        <v>442346.52671925683</v>
      </c>
      <c r="AD18" s="1">
        <f t="shared" si="35"/>
        <v>8.1778792249195663E-10</v>
      </c>
      <c r="AE18" s="1">
        <f t="shared" si="36"/>
        <v>0</v>
      </c>
      <c r="AF18" s="1">
        <f t="shared" si="71"/>
        <v>0</v>
      </c>
      <c r="AG18" s="1">
        <f t="shared" si="71"/>
        <v>0</v>
      </c>
      <c r="AH18" s="1">
        <f t="shared" si="37"/>
        <v>0</v>
      </c>
      <c r="AI18" s="1">
        <f t="shared" si="72"/>
        <v>0</v>
      </c>
      <c r="AJ18" s="1">
        <f t="shared" si="72"/>
        <v>0</v>
      </c>
      <c r="AK18" s="1">
        <f t="shared" si="38"/>
        <v>0</v>
      </c>
      <c r="AL18" s="1">
        <f t="shared" si="73"/>
        <v>0</v>
      </c>
      <c r="AM18" s="1">
        <f t="shared" si="73"/>
        <v>0</v>
      </c>
      <c r="AN18" s="1">
        <v>0</v>
      </c>
      <c r="AO18" s="1">
        <v>0</v>
      </c>
      <c r="AP18" s="1">
        <f t="shared" si="39"/>
        <v>1</v>
      </c>
      <c r="AQ18" s="1">
        <f t="shared" si="40"/>
        <v>0</v>
      </c>
      <c r="AR18" s="1">
        <f t="shared" si="41"/>
        <v>0</v>
      </c>
      <c r="AS18" s="1">
        <f t="shared" si="0"/>
        <v>0</v>
      </c>
      <c r="AT18" s="1">
        <v>0</v>
      </c>
      <c r="AU18" s="1">
        <v>0</v>
      </c>
      <c r="AV18" s="1">
        <v>0</v>
      </c>
      <c r="AW18" s="1">
        <f t="shared" si="1"/>
        <v>0</v>
      </c>
      <c r="AX18" s="1">
        <v>0</v>
      </c>
      <c r="AY18" s="1">
        <f>0</f>
        <v>0</v>
      </c>
      <c r="AZ18" s="1">
        <f t="shared" si="42"/>
        <v>1</v>
      </c>
      <c r="BA18" s="1">
        <f t="shared" si="43"/>
        <v>0</v>
      </c>
      <c r="BB18" s="1">
        <f t="shared" si="44"/>
        <v>0</v>
      </c>
      <c r="BC18" s="1">
        <f t="shared" si="2"/>
        <v>0</v>
      </c>
      <c r="BD18" s="1">
        <v>0</v>
      </c>
      <c r="BE18" s="1">
        <v>0</v>
      </c>
      <c r="BF18" s="1">
        <v>0</v>
      </c>
      <c r="BG18" s="1">
        <f t="shared" si="3"/>
        <v>0</v>
      </c>
      <c r="BH18" s="1">
        <v>0</v>
      </c>
      <c r="BI18" s="1">
        <v>0</v>
      </c>
      <c r="BJ18" s="1">
        <f t="shared" si="45"/>
        <v>1</v>
      </c>
      <c r="BK18" s="1">
        <f t="shared" si="46"/>
        <v>0</v>
      </c>
      <c r="BL18" s="1">
        <f t="shared" si="47"/>
        <v>0</v>
      </c>
      <c r="BM18" s="1">
        <f t="shared" si="4"/>
        <v>0</v>
      </c>
      <c r="BN18" s="1">
        <v>0</v>
      </c>
      <c r="BO18" s="1">
        <v>0</v>
      </c>
      <c r="BP18" s="1">
        <v>0</v>
      </c>
      <c r="BQ18" s="1">
        <f t="shared" si="5"/>
        <v>0</v>
      </c>
      <c r="BR18" s="1">
        <f t="shared" si="6"/>
        <v>0</v>
      </c>
      <c r="BS18" s="1">
        <f t="shared" si="59"/>
        <v>0</v>
      </c>
      <c r="BT18" s="1">
        <f t="shared" si="60"/>
        <v>0</v>
      </c>
      <c r="BU18" s="1">
        <f t="shared" si="7"/>
        <v>0</v>
      </c>
      <c r="BV18" s="1">
        <f t="shared" si="61"/>
        <v>0</v>
      </c>
      <c r="BW18" s="1">
        <f t="shared" si="62"/>
        <v>0</v>
      </c>
      <c r="BX18" s="1">
        <f t="shared" si="8"/>
        <v>0</v>
      </c>
      <c r="BY18" s="1">
        <f t="shared" si="63"/>
        <v>0</v>
      </c>
      <c r="BZ18" s="1">
        <f t="shared" si="64"/>
        <v>0</v>
      </c>
      <c r="CA18" s="1">
        <f t="shared" si="48"/>
        <v>235779.00921662827</v>
      </c>
      <c r="CB18" s="1">
        <f t="shared" si="49"/>
        <v>4.3589632667524767E-10</v>
      </c>
      <c r="CC18" s="1">
        <f t="shared" si="50"/>
        <v>590539.55596007558</v>
      </c>
      <c r="CD18" s="1">
        <f t="shared" si="51"/>
        <v>1.0917597120060961E-9</v>
      </c>
      <c r="CE18" s="1">
        <f t="shared" si="52"/>
        <v>442346.52671925683</v>
      </c>
      <c r="CF18" s="1">
        <f t="shared" si="53"/>
        <v>8.1778792249195663E-10</v>
      </c>
      <c r="CG18" s="23">
        <f>'2. Baseline '!$O$41-F$68</f>
        <v>1185700.407867156</v>
      </c>
      <c r="CH18" s="23">
        <f>'2. Baseline '!M$41-G$68</f>
        <v>5.8591823567352977E-3</v>
      </c>
      <c r="CI18" s="1">
        <f t="shared" si="9"/>
        <v>949921.3986505277</v>
      </c>
      <c r="CJ18" s="1">
        <f t="shared" si="10"/>
        <v>5.8591819208389708E-3</v>
      </c>
      <c r="CK18" s="1">
        <f t="shared" si="11"/>
        <v>595160.85190708039</v>
      </c>
      <c r="CL18" s="1">
        <f t="shared" si="12"/>
        <v>5.8591812649755855E-3</v>
      </c>
      <c r="CM18" s="1">
        <f t="shared" si="13"/>
        <v>743353.8811478992</v>
      </c>
      <c r="CN18" s="1">
        <f t="shared" si="14"/>
        <v>5.8591815389473752E-3</v>
      </c>
    </row>
    <row r="19" spans="1:92" x14ac:dyDescent="0.2">
      <c r="A19" s="28" t="s">
        <v>202</v>
      </c>
      <c r="B19">
        <v>2026</v>
      </c>
      <c r="C19" s="114" t="s">
        <v>209</v>
      </c>
      <c r="D19" s="1">
        <v>0</v>
      </c>
      <c r="E19" s="1">
        <f t="shared" si="15"/>
        <v>0.72161624693759996</v>
      </c>
      <c r="F19" s="1">
        <f t="shared" si="16"/>
        <v>0.27838375306240004</v>
      </c>
      <c r="G19" s="1">
        <v>0</v>
      </c>
      <c r="H19" s="1">
        <f t="shared" si="17"/>
        <v>0.30275125649999995</v>
      </c>
      <c r="I19" s="1">
        <f t="shared" si="18"/>
        <v>0.6972487435000001</v>
      </c>
      <c r="J19" s="1">
        <f t="shared" si="19"/>
        <v>0</v>
      </c>
      <c r="K19" s="1">
        <f t="shared" si="54"/>
        <v>0.47772243733078112</v>
      </c>
      <c r="L19" s="1">
        <f t="shared" si="55"/>
        <v>0.52227756266921888</v>
      </c>
      <c r="M19" s="1">
        <v>0</v>
      </c>
      <c r="N19" s="1">
        <f t="shared" si="20"/>
        <v>1</v>
      </c>
      <c r="O19" s="1">
        <f t="shared" si="21"/>
        <v>0</v>
      </c>
      <c r="P19" s="1">
        <v>0</v>
      </c>
      <c r="Q19" s="1">
        <f t="shared" si="22"/>
        <v>1</v>
      </c>
      <c r="R19" s="1">
        <f t="shared" si="23"/>
        <v>0</v>
      </c>
      <c r="S19" s="1">
        <f t="shared" si="24"/>
        <v>0</v>
      </c>
      <c r="T19" s="1">
        <f t="shared" si="25"/>
        <v>1</v>
      </c>
      <c r="U19" s="1">
        <f t="shared" si="26"/>
        <v>0</v>
      </c>
      <c r="V19" s="1">
        <f t="shared" si="27"/>
        <v>1103627.6409690522</v>
      </c>
      <c r="W19" s="1">
        <f t="shared" si="28"/>
        <v>235779.00921662827</v>
      </c>
      <c r="X19" s="1">
        <f t="shared" si="29"/>
        <v>4.3589632667524767E-10</v>
      </c>
      <c r="Y19" s="1">
        <f t="shared" si="30"/>
        <v>2764180.6588657349</v>
      </c>
      <c r="Z19" s="1">
        <f t="shared" si="31"/>
        <v>590539.55596007558</v>
      </c>
      <c r="AA19" s="1">
        <f t="shared" si="32"/>
        <v>1.0917597120060961E-9</v>
      </c>
      <c r="AB19" s="1">
        <f t="shared" si="33"/>
        <v>2070522.9672311218</v>
      </c>
      <c r="AC19" s="1">
        <f t="shared" si="34"/>
        <v>442346.52671925683</v>
      </c>
      <c r="AD19" s="1">
        <f t="shared" si="35"/>
        <v>8.1778792249195663E-10</v>
      </c>
      <c r="AE19" s="1">
        <f t="shared" si="36"/>
        <v>0</v>
      </c>
      <c r="AF19" s="1">
        <f t="shared" si="71"/>
        <v>0</v>
      </c>
      <c r="AG19" s="1">
        <f t="shared" si="71"/>
        <v>0</v>
      </c>
      <c r="AH19" s="1">
        <f t="shared" si="37"/>
        <v>0</v>
      </c>
      <c r="AI19" s="1">
        <f t="shared" si="72"/>
        <v>0</v>
      </c>
      <c r="AJ19" s="1">
        <f t="shared" si="72"/>
        <v>0</v>
      </c>
      <c r="AK19" s="1">
        <f t="shared" si="38"/>
        <v>0</v>
      </c>
      <c r="AL19" s="1">
        <f t="shared" si="73"/>
        <v>0</v>
      </c>
      <c r="AM19" s="1">
        <f t="shared" si="73"/>
        <v>0</v>
      </c>
      <c r="AN19" s="1">
        <v>0</v>
      </c>
      <c r="AO19" s="1">
        <v>0</v>
      </c>
      <c r="AP19" s="1">
        <f t="shared" si="39"/>
        <v>1</v>
      </c>
      <c r="AQ19" s="1">
        <f t="shared" si="40"/>
        <v>0</v>
      </c>
      <c r="AR19" s="1">
        <f t="shared" si="41"/>
        <v>0</v>
      </c>
      <c r="AS19" s="1">
        <f t="shared" si="0"/>
        <v>0</v>
      </c>
      <c r="AT19" s="1">
        <v>0</v>
      </c>
      <c r="AU19" s="1">
        <v>0</v>
      </c>
      <c r="AV19" s="1">
        <v>0</v>
      </c>
      <c r="AW19" s="1">
        <f t="shared" si="1"/>
        <v>0</v>
      </c>
      <c r="AX19" s="1">
        <v>0</v>
      </c>
      <c r="AY19" s="1">
        <f>0</f>
        <v>0</v>
      </c>
      <c r="AZ19" s="1">
        <f t="shared" si="42"/>
        <v>1</v>
      </c>
      <c r="BA19" s="1">
        <f t="shared" si="43"/>
        <v>0</v>
      </c>
      <c r="BB19" s="1">
        <f t="shared" si="44"/>
        <v>0</v>
      </c>
      <c r="BC19" s="1">
        <f t="shared" si="2"/>
        <v>0</v>
      </c>
      <c r="BD19" s="1">
        <v>0</v>
      </c>
      <c r="BE19" s="1">
        <v>0</v>
      </c>
      <c r="BF19" s="1">
        <v>0</v>
      </c>
      <c r="BG19" s="1">
        <f t="shared" si="3"/>
        <v>0</v>
      </c>
      <c r="BH19" s="1">
        <v>0</v>
      </c>
      <c r="BI19" s="1">
        <v>0</v>
      </c>
      <c r="BJ19" s="1">
        <f t="shared" si="45"/>
        <v>1</v>
      </c>
      <c r="BK19" s="1">
        <f t="shared" si="46"/>
        <v>0</v>
      </c>
      <c r="BL19" s="1">
        <f t="shared" si="47"/>
        <v>0</v>
      </c>
      <c r="BM19" s="1">
        <f t="shared" si="4"/>
        <v>0</v>
      </c>
      <c r="BN19" s="1">
        <v>0</v>
      </c>
      <c r="BO19" s="1">
        <v>0</v>
      </c>
      <c r="BP19" s="1">
        <v>0</v>
      </c>
      <c r="BQ19" s="1">
        <f t="shared" si="5"/>
        <v>0</v>
      </c>
      <c r="BR19" s="1">
        <f t="shared" si="6"/>
        <v>0</v>
      </c>
      <c r="BS19" s="1">
        <f t="shared" si="59"/>
        <v>0</v>
      </c>
      <c r="BT19" s="1">
        <f t="shared" si="60"/>
        <v>0</v>
      </c>
      <c r="BU19" s="1">
        <f t="shared" si="7"/>
        <v>0</v>
      </c>
      <c r="BV19" s="1">
        <f t="shared" si="61"/>
        <v>0</v>
      </c>
      <c r="BW19" s="1">
        <f t="shared" si="62"/>
        <v>0</v>
      </c>
      <c r="BX19" s="1">
        <f t="shared" si="8"/>
        <v>0</v>
      </c>
      <c r="BY19" s="1">
        <f t="shared" si="63"/>
        <v>0</v>
      </c>
      <c r="BZ19" s="1">
        <f t="shared" si="64"/>
        <v>0</v>
      </c>
      <c r="CA19" s="1">
        <f t="shared" si="48"/>
        <v>235779.00921662827</v>
      </c>
      <c r="CB19" s="1">
        <f t="shared" si="49"/>
        <v>4.3589632667524767E-10</v>
      </c>
      <c r="CC19" s="1">
        <f t="shared" si="50"/>
        <v>590539.55596007558</v>
      </c>
      <c r="CD19" s="1">
        <f t="shared" si="51"/>
        <v>1.0917597120060961E-9</v>
      </c>
      <c r="CE19" s="1">
        <f t="shared" si="52"/>
        <v>442346.52671925683</v>
      </c>
      <c r="CF19" s="1">
        <f t="shared" si="53"/>
        <v>8.1778792249195663E-10</v>
      </c>
      <c r="CG19" s="23">
        <f>'2. Baseline '!$O$41-F$68</f>
        <v>1185700.407867156</v>
      </c>
      <c r="CH19" s="23">
        <f>'2. Baseline '!M$41-G$68</f>
        <v>5.8591823567352977E-3</v>
      </c>
      <c r="CI19" s="1">
        <f t="shared" si="9"/>
        <v>949921.3986505277</v>
      </c>
      <c r="CJ19" s="1">
        <f t="shared" si="10"/>
        <v>5.8591819208389708E-3</v>
      </c>
      <c r="CK19" s="1">
        <f t="shared" si="11"/>
        <v>595160.85190708039</v>
      </c>
      <c r="CL19" s="1">
        <f t="shared" si="12"/>
        <v>5.8591812649755855E-3</v>
      </c>
      <c r="CM19" s="1">
        <f t="shared" si="13"/>
        <v>743353.8811478992</v>
      </c>
      <c r="CN19" s="1">
        <f t="shared" si="14"/>
        <v>5.8591815389473752E-3</v>
      </c>
    </row>
    <row r="20" spans="1:92" x14ac:dyDescent="0.2">
      <c r="A20" s="28" t="s">
        <v>202</v>
      </c>
      <c r="B20">
        <v>2026</v>
      </c>
      <c r="C20" s="18" t="s">
        <v>210</v>
      </c>
      <c r="D20" s="1">
        <v>0.13200000000000001</v>
      </c>
      <c r="E20" s="1">
        <f t="shared" si="15"/>
        <v>0.62636290234183678</v>
      </c>
      <c r="F20" s="1">
        <f t="shared" si="16"/>
        <v>0.37363709765816322</v>
      </c>
      <c r="G20" s="1">
        <v>0.68</v>
      </c>
      <c r="H20" s="1">
        <f t="shared" si="17"/>
        <v>9.6880402079999969E-2</v>
      </c>
      <c r="I20" s="1">
        <f t="shared" si="18"/>
        <v>0.90311959792000007</v>
      </c>
      <c r="J20" s="1">
        <f t="shared" si="19"/>
        <v>0.40600000000000003</v>
      </c>
      <c r="K20" s="1">
        <f t="shared" si="54"/>
        <v>0.28376712777448398</v>
      </c>
      <c r="L20" s="1">
        <f t="shared" si="55"/>
        <v>0.71623287222551602</v>
      </c>
      <c r="M20" s="1">
        <v>0</v>
      </c>
      <c r="N20" s="1">
        <f t="shared" si="20"/>
        <v>1</v>
      </c>
      <c r="O20" s="1">
        <f t="shared" si="21"/>
        <v>0</v>
      </c>
      <c r="P20" s="1">
        <v>0</v>
      </c>
      <c r="Q20" s="1">
        <f t="shared" si="22"/>
        <v>1</v>
      </c>
      <c r="R20" s="1">
        <f t="shared" si="23"/>
        <v>0</v>
      </c>
      <c r="S20" s="1">
        <f t="shared" si="24"/>
        <v>0</v>
      </c>
      <c r="T20" s="1">
        <f t="shared" si="25"/>
        <v>1</v>
      </c>
      <c r="U20" s="1">
        <f t="shared" si="26"/>
        <v>0</v>
      </c>
      <c r="V20" s="1">
        <f t="shared" si="27"/>
        <v>1481251.0576885999</v>
      </c>
      <c r="W20" s="1">
        <f t="shared" si="28"/>
        <v>316454.47596459242</v>
      </c>
      <c r="X20" s="1">
        <f t="shared" si="29"/>
        <v>5.8504505592424897E-10</v>
      </c>
      <c r="Y20" s="1">
        <f t="shared" si="30"/>
        <v>3580337.3594936612</v>
      </c>
      <c r="Z20" s="1">
        <f t="shared" si="31"/>
        <v>764903.27348222572</v>
      </c>
      <c r="AA20" s="1">
        <f t="shared" si="32"/>
        <v>1.4141145485365804E-9</v>
      </c>
      <c r="AB20" s="1">
        <f t="shared" si="33"/>
        <v>2839441.5495273303</v>
      </c>
      <c r="AC20" s="1">
        <f t="shared" si="34"/>
        <v>606618.29264101875</v>
      </c>
      <c r="AD20" s="1">
        <f t="shared" si="35"/>
        <v>1.121485268492604E-9</v>
      </c>
      <c r="AE20" s="1">
        <f t="shared" si="36"/>
        <v>0</v>
      </c>
      <c r="AF20" s="1">
        <f t="shared" si="71"/>
        <v>0</v>
      </c>
      <c r="AG20" s="1">
        <f t="shared" si="71"/>
        <v>0</v>
      </c>
      <c r="AH20" s="1">
        <f t="shared" si="37"/>
        <v>0</v>
      </c>
      <c r="AI20" s="1">
        <f t="shared" si="72"/>
        <v>0</v>
      </c>
      <c r="AJ20" s="1">
        <f t="shared" si="72"/>
        <v>0</v>
      </c>
      <c r="AK20" s="1">
        <f t="shared" si="38"/>
        <v>0</v>
      </c>
      <c r="AL20" s="1">
        <f t="shared" si="73"/>
        <v>0</v>
      </c>
      <c r="AM20" s="1">
        <f t="shared" si="73"/>
        <v>0</v>
      </c>
      <c r="AN20" s="1">
        <v>0</v>
      </c>
      <c r="AO20" s="1">
        <v>0</v>
      </c>
      <c r="AP20" s="1">
        <f t="shared" si="39"/>
        <v>1</v>
      </c>
      <c r="AQ20" s="1">
        <f t="shared" si="40"/>
        <v>0</v>
      </c>
      <c r="AR20" s="1">
        <f t="shared" si="41"/>
        <v>0</v>
      </c>
      <c r="AS20" s="1">
        <f t="shared" si="0"/>
        <v>0</v>
      </c>
      <c r="AT20" s="1">
        <v>0</v>
      </c>
      <c r="AU20" s="1">
        <v>0</v>
      </c>
      <c r="AV20" s="1">
        <v>0</v>
      </c>
      <c r="AW20" s="1">
        <f t="shared" si="1"/>
        <v>0</v>
      </c>
      <c r="AX20" s="1">
        <v>0</v>
      </c>
      <c r="AY20" s="1">
        <f>0</f>
        <v>0</v>
      </c>
      <c r="AZ20" s="1">
        <f t="shared" si="42"/>
        <v>1</v>
      </c>
      <c r="BA20" s="1">
        <f t="shared" si="43"/>
        <v>0</v>
      </c>
      <c r="BB20" s="1">
        <f t="shared" si="44"/>
        <v>0</v>
      </c>
      <c r="BC20" s="1">
        <f t="shared" si="2"/>
        <v>0</v>
      </c>
      <c r="BD20" s="1">
        <v>0</v>
      </c>
      <c r="BE20" s="1">
        <v>0</v>
      </c>
      <c r="BF20" s="1">
        <v>0</v>
      </c>
      <c r="BG20" s="1">
        <f t="shared" si="3"/>
        <v>0</v>
      </c>
      <c r="BH20" s="1">
        <v>0</v>
      </c>
      <c r="BI20" s="1">
        <v>0</v>
      </c>
      <c r="BJ20" s="1">
        <f t="shared" si="45"/>
        <v>1</v>
      </c>
      <c r="BK20" s="1">
        <f t="shared" si="46"/>
        <v>0</v>
      </c>
      <c r="BL20" s="1">
        <f t="shared" si="47"/>
        <v>0</v>
      </c>
      <c r="BM20" s="1">
        <f t="shared" si="4"/>
        <v>0</v>
      </c>
      <c r="BN20" s="1">
        <v>0</v>
      </c>
      <c r="BO20" s="1">
        <v>0</v>
      </c>
      <c r="BP20" s="1">
        <v>0</v>
      </c>
      <c r="BQ20" s="1">
        <f t="shared" si="5"/>
        <v>0</v>
      </c>
      <c r="BR20" s="1">
        <f>AW20</f>
        <v>0</v>
      </c>
      <c r="BS20" s="1">
        <f>BR20*D$67</f>
        <v>0</v>
      </c>
      <c r="BT20" s="1">
        <f>$BR20*E$67</f>
        <v>0</v>
      </c>
      <c r="BU20" s="1">
        <f t="shared" si="7"/>
        <v>0</v>
      </c>
      <c r="BV20" s="1">
        <f>$BU20*D$67</f>
        <v>0</v>
      </c>
      <c r="BW20" s="1">
        <f>$BU20*E$67</f>
        <v>0</v>
      </c>
      <c r="BX20" s="1">
        <f t="shared" si="8"/>
        <v>0</v>
      </c>
      <c r="BY20" s="1">
        <f>$BX20*D$67</f>
        <v>0</v>
      </c>
      <c r="BZ20" s="1">
        <f>$BX20*E$67</f>
        <v>0</v>
      </c>
      <c r="CA20" s="1">
        <f t="shared" si="48"/>
        <v>316454.47596459242</v>
      </c>
      <c r="CB20" s="1">
        <f t="shared" si="49"/>
        <v>5.8504505592424897E-10</v>
      </c>
      <c r="CC20" s="1">
        <f t="shared" si="50"/>
        <v>764903.27348222572</v>
      </c>
      <c r="CD20" s="1">
        <f t="shared" si="51"/>
        <v>1.4141145485365804E-9</v>
      </c>
      <c r="CE20" s="1">
        <f t="shared" si="52"/>
        <v>606618.29264101875</v>
      </c>
      <c r="CF20" s="1">
        <f t="shared" si="53"/>
        <v>1.121485268492604E-9</v>
      </c>
      <c r="CG20" s="23">
        <f>'2. Baseline '!$O$41-F$68</f>
        <v>1185700.407867156</v>
      </c>
      <c r="CH20" s="23">
        <f>'2. Baseline '!M$41-G$68</f>
        <v>5.8591823567352977E-3</v>
      </c>
      <c r="CI20" s="1">
        <f t="shared" si="9"/>
        <v>869245.93190256355</v>
      </c>
      <c r="CJ20" s="1">
        <f t="shared" si="10"/>
        <v>5.8591817716902419E-3</v>
      </c>
      <c r="CK20" s="1">
        <f t="shared" si="11"/>
        <v>420797.13438493025</v>
      </c>
      <c r="CL20" s="1">
        <f t="shared" si="12"/>
        <v>5.8591809426207491E-3</v>
      </c>
      <c r="CM20" s="1">
        <f t="shared" si="13"/>
        <v>579082.11522613722</v>
      </c>
      <c r="CN20" s="1">
        <f t="shared" si="14"/>
        <v>5.8591812352500293E-3</v>
      </c>
    </row>
    <row r="21" spans="1:92" x14ac:dyDescent="0.2">
      <c r="A21" s="28" t="s">
        <v>202</v>
      </c>
      <c r="B21">
        <v>2026</v>
      </c>
      <c r="C21" s="18" t="s">
        <v>211</v>
      </c>
      <c r="D21" s="1">
        <v>7.2999999999999995E-2</v>
      </c>
      <c r="E21" s="1">
        <f t="shared" si="15"/>
        <v>0.58063841047088272</v>
      </c>
      <c r="F21" s="1">
        <f t="shared" si="16"/>
        <v>0.41936158952911728</v>
      </c>
      <c r="G21" s="1">
        <v>0.155</v>
      </c>
      <c r="H21" s="1">
        <f t="shared" si="17"/>
        <v>8.1863939757599966E-2</v>
      </c>
      <c r="I21" s="1">
        <f t="shared" si="18"/>
        <v>0.91813606024240002</v>
      </c>
      <c r="J21" s="1">
        <f t="shared" si="19"/>
        <v>0.11399999999999999</v>
      </c>
      <c r="K21" s="1">
        <f t="shared" si="54"/>
        <v>0.2514176752081928</v>
      </c>
      <c r="L21" s="1">
        <f t="shared" si="55"/>
        <v>0.7485823247918072</v>
      </c>
      <c r="M21" s="1">
        <v>0</v>
      </c>
      <c r="N21" s="1">
        <f t="shared" si="20"/>
        <v>1</v>
      </c>
      <c r="O21" s="1">
        <f t="shared" si="21"/>
        <v>0</v>
      </c>
      <c r="P21" s="1">
        <v>0</v>
      </c>
      <c r="Q21" s="1">
        <f t="shared" si="22"/>
        <v>1</v>
      </c>
      <c r="R21" s="1">
        <f t="shared" si="23"/>
        <v>0</v>
      </c>
      <c r="S21" s="1">
        <f t="shared" si="24"/>
        <v>0</v>
      </c>
      <c r="T21" s="1">
        <f t="shared" si="25"/>
        <v>1</v>
      </c>
      <c r="U21" s="1">
        <f t="shared" si="26"/>
        <v>0</v>
      </c>
      <c r="V21" s="1">
        <f t="shared" si="27"/>
        <v>1662521.7408478227</v>
      </c>
      <c r="W21" s="1">
        <f t="shared" si="28"/>
        <v>355181.14471472881</v>
      </c>
      <c r="X21" s="1">
        <f t="shared" si="29"/>
        <v>6.566409656222316E-10</v>
      </c>
      <c r="Y21" s="1">
        <f t="shared" si="30"/>
        <v>3639868.7894218154</v>
      </c>
      <c r="Z21" s="1">
        <f t="shared" si="31"/>
        <v>777621.56817207648</v>
      </c>
      <c r="AA21" s="1">
        <f t="shared" si="32"/>
        <v>1.4376274895540981E-9</v>
      </c>
      <c r="AB21" s="1">
        <f t="shared" si="33"/>
        <v>2967688.0783912963</v>
      </c>
      <c r="AC21" s="1">
        <f t="shared" si="34"/>
        <v>634016.8810675164</v>
      </c>
      <c r="AD21" s="1">
        <f t="shared" si="35"/>
        <v>1.1721383952950175E-9</v>
      </c>
      <c r="AE21" s="1">
        <f t="shared" si="36"/>
        <v>0</v>
      </c>
      <c r="AF21" s="1">
        <f t="shared" si="71"/>
        <v>0</v>
      </c>
      <c r="AG21" s="1">
        <f t="shared" si="71"/>
        <v>0</v>
      </c>
      <c r="AH21" s="1">
        <f t="shared" si="37"/>
        <v>0</v>
      </c>
      <c r="AI21" s="1">
        <f t="shared" si="72"/>
        <v>0</v>
      </c>
      <c r="AJ21" s="1">
        <f t="shared" si="72"/>
        <v>0</v>
      </c>
      <c r="AK21" s="1">
        <f t="shared" si="38"/>
        <v>0</v>
      </c>
      <c r="AL21" s="1">
        <f t="shared" si="73"/>
        <v>0</v>
      </c>
      <c r="AM21" s="1">
        <f t="shared" si="73"/>
        <v>0</v>
      </c>
      <c r="AN21" s="1">
        <v>0</v>
      </c>
      <c r="AO21" s="1">
        <v>0</v>
      </c>
      <c r="AP21" s="1">
        <f t="shared" si="39"/>
        <v>1</v>
      </c>
      <c r="AQ21" s="1">
        <f t="shared" si="40"/>
        <v>0</v>
      </c>
      <c r="AR21" s="1">
        <f t="shared" si="41"/>
        <v>0</v>
      </c>
      <c r="AS21" s="1">
        <f t="shared" si="0"/>
        <v>0</v>
      </c>
      <c r="AT21" s="1">
        <v>0</v>
      </c>
      <c r="AU21" s="1">
        <v>0</v>
      </c>
      <c r="AV21" s="1">
        <v>0</v>
      </c>
      <c r="AW21" s="1">
        <f t="shared" si="1"/>
        <v>0</v>
      </c>
      <c r="AX21" s="1">
        <v>0</v>
      </c>
      <c r="AY21" s="1">
        <f>0</f>
        <v>0</v>
      </c>
      <c r="AZ21" s="1">
        <f t="shared" si="42"/>
        <v>1</v>
      </c>
      <c r="BA21" s="1">
        <f t="shared" si="43"/>
        <v>0</v>
      </c>
      <c r="BB21" s="1">
        <f t="shared" si="44"/>
        <v>0</v>
      </c>
      <c r="BC21" s="1">
        <f t="shared" si="2"/>
        <v>0</v>
      </c>
      <c r="BD21" s="1">
        <v>0</v>
      </c>
      <c r="BE21" s="1">
        <v>0</v>
      </c>
      <c r="BF21" s="1">
        <v>0</v>
      </c>
      <c r="BG21" s="1">
        <f t="shared" si="3"/>
        <v>0</v>
      </c>
      <c r="BH21" s="1">
        <v>0</v>
      </c>
      <c r="BI21" s="1">
        <v>0</v>
      </c>
      <c r="BJ21" s="1">
        <f t="shared" si="45"/>
        <v>1</v>
      </c>
      <c r="BK21" s="1">
        <f t="shared" si="46"/>
        <v>0</v>
      </c>
      <c r="BL21" s="1">
        <f t="shared" si="47"/>
        <v>0</v>
      </c>
      <c r="BM21" s="1">
        <f t="shared" si="4"/>
        <v>0</v>
      </c>
      <c r="BN21" s="1">
        <v>0</v>
      </c>
      <c r="BO21" s="1">
        <v>0</v>
      </c>
      <c r="BP21" s="1">
        <v>0</v>
      </c>
      <c r="BQ21" s="1">
        <f t="shared" si="5"/>
        <v>0</v>
      </c>
      <c r="BR21" s="1">
        <f t="shared" si="6"/>
        <v>0</v>
      </c>
      <c r="BS21" s="1">
        <f>$BR21*D$67</f>
        <v>0</v>
      </c>
      <c r="BT21" s="1">
        <f>$BR21*E$67</f>
        <v>0</v>
      </c>
      <c r="BU21" s="1">
        <f t="shared" si="7"/>
        <v>0</v>
      </c>
      <c r="BV21" s="1">
        <f>$BU21*D$67</f>
        <v>0</v>
      </c>
      <c r="BW21" s="1">
        <f>$BU21*E$67</f>
        <v>0</v>
      </c>
      <c r="BX21" s="1">
        <f t="shared" si="8"/>
        <v>0</v>
      </c>
      <c r="BY21" s="1">
        <f>$BX21*D$67</f>
        <v>0</v>
      </c>
      <c r="BZ21" s="1">
        <f>$BX21*E$67</f>
        <v>0</v>
      </c>
      <c r="CA21" s="1">
        <f t="shared" si="48"/>
        <v>355181.14471472881</v>
      </c>
      <c r="CB21" s="1">
        <f t="shared" si="49"/>
        <v>6.566409656222316E-10</v>
      </c>
      <c r="CC21" s="1">
        <f t="shared" si="50"/>
        <v>777621.56817207648</v>
      </c>
      <c r="CD21" s="1">
        <f t="shared" si="51"/>
        <v>1.4376274895540981E-9</v>
      </c>
      <c r="CE21" s="1">
        <f t="shared" si="52"/>
        <v>634016.8810675164</v>
      </c>
      <c r="CF21" s="1">
        <f t="shared" si="53"/>
        <v>1.1721383952950175E-9</v>
      </c>
      <c r="CG21" s="23">
        <f>'2. Baseline '!$O$41-F$68</f>
        <v>1185700.407867156</v>
      </c>
      <c r="CH21" s="23">
        <f>'2. Baseline '!M$41-G$68</f>
        <v>5.8591823567352977E-3</v>
      </c>
      <c r="CI21" s="1">
        <f t="shared" si="9"/>
        <v>830519.26315242716</v>
      </c>
      <c r="CJ21" s="1">
        <f t="shared" si="10"/>
        <v>5.8591817000943321E-3</v>
      </c>
      <c r="CK21" s="1">
        <f t="shared" si="11"/>
        <v>408078.83969507948</v>
      </c>
      <c r="CL21" s="1">
        <f t="shared" si="12"/>
        <v>5.8591809191078084E-3</v>
      </c>
      <c r="CM21" s="1">
        <f t="shared" si="13"/>
        <v>551683.52679963957</v>
      </c>
      <c r="CN21" s="1">
        <f t="shared" si="14"/>
        <v>5.8591811845969026E-3</v>
      </c>
    </row>
    <row r="22" spans="1:92" x14ac:dyDescent="0.2">
      <c r="A22" s="28" t="s">
        <v>202</v>
      </c>
      <c r="B22">
        <v>2027</v>
      </c>
      <c r="C22" s="18" t="s">
        <v>212</v>
      </c>
      <c r="D22" s="1">
        <v>0</v>
      </c>
      <c r="E22" s="1">
        <f t="shared" si="15"/>
        <v>0.58063841047088272</v>
      </c>
      <c r="F22" s="1">
        <f t="shared" si="16"/>
        <v>0.41936158952911728</v>
      </c>
      <c r="G22" s="1">
        <v>0</v>
      </c>
      <c r="H22" s="1">
        <f t="shared" si="17"/>
        <v>8.1863939757599966E-2</v>
      </c>
      <c r="I22" s="1">
        <f t="shared" si="18"/>
        <v>0.91813606024240002</v>
      </c>
      <c r="J22" s="1">
        <f t="shared" si="19"/>
        <v>0</v>
      </c>
      <c r="K22" s="1">
        <f t="shared" si="54"/>
        <v>0.2514176752081928</v>
      </c>
      <c r="L22" s="1">
        <f t="shared" si="55"/>
        <v>0.7485823247918072</v>
      </c>
      <c r="M22" s="1">
        <v>0</v>
      </c>
      <c r="N22" s="1">
        <f t="shared" si="20"/>
        <v>1</v>
      </c>
      <c r="O22" s="1">
        <f t="shared" si="21"/>
        <v>0</v>
      </c>
      <c r="P22" s="1">
        <v>0</v>
      </c>
      <c r="Q22" s="1">
        <f t="shared" si="22"/>
        <v>1</v>
      </c>
      <c r="R22" s="1">
        <f t="shared" si="23"/>
        <v>0</v>
      </c>
      <c r="S22" s="1">
        <f t="shared" si="24"/>
        <v>0</v>
      </c>
      <c r="T22" s="1">
        <f t="shared" si="25"/>
        <v>1</v>
      </c>
      <c r="U22" s="1">
        <f t="shared" si="26"/>
        <v>0</v>
      </c>
      <c r="V22" s="1">
        <f t="shared" si="27"/>
        <v>1662521.7408478227</v>
      </c>
      <c r="W22" s="1">
        <f t="shared" si="28"/>
        <v>355181.14471472881</v>
      </c>
      <c r="X22" s="1">
        <f t="shared" si="29"/>
        <v>6.566409656222316E-10</v>
      </c>
      <c r="Y22" s="1">
        <f t="shared" si="30"/>
        <v>3639868.7894218154</v>
      </c>
      <c r="Z22" s="1">
        <f t="shared" si="31"/>
        <v>777621.56817207648</v>
      </c>
      <c r="AA22" s="1">
        <f t="shared" si="32"/>
        <v>1.4376274895540981E-9</v>
      </c>
      <c r="AB22" s="1">
        <f t="shared" si="33"/>
        <v>2967688.0783912963</v>
      </c>
      <c r="AC22" s="1">
        <f t="shared" si="34"/>
        <v>634016.8810675164</v>
      </c>
      <c r="AD22" s="1">
        <f t="shared" si="35"/>
        <v>1.1721383952950175E-9</v>
      </c>
      <c r="AE22" s="1">
        <f t="shared" si="36"/>
        <v>0</v>
      </c>
      <c r="AF22" s="1">
        <f t="shared" ref="AF22:AG26" si="74">$AE22*D$68</f>
        <v>0</v>
      </c>
      <c r="AG22" s="1">
        <f t="shared" si="74"/>
        <v>0</v>
      </c>
      <c r="AH22" s="1">
        <f t="shared" si="37"/>
        <v>0</v>
      </c>
      <c r="AI22" s="1">
        <f t="shared" ref="AI22:AJ26" si="75">$AH22*D$68</f>
        <v>0</v>
      </c>
      <c r="AJ22" s="1">
        <f t="shared" si="75"/>
        <v>0</v>
      </c>
      <c r="AK22" s="1">
        <f t="shared" si="38"/>
        <v>0</v>
      </c>
      <c r="AL22" s="1">
        <f t="shared" ref="AL22:AM26" si="76">$AK22*D$68</f>
        <v>0</v>
      </c>
      <c r="AM22" s="1">
        <f t="shared" si="76"/>
        <v>0</v>
      </c>
      <c r="AN22" s="1">
        <v>0</v>
      </c>
      <c r="AO22" s="1">
        <v>0</v>
      </c>
      <c r="AP22" s="1">
        <f t="shared" si="39"/>
        <v>1</v>
      </c>
      <c r="AQ22" s="1">
        <f t="shared" si="40"/>
        <v>0</v>
      </c>
      <c r="AR22" s="1">
        <f t="shared" si="41"/>
        <v>0</v>
      </c>
      <c r="AS22" s="1">
        <f t="shared" si="0"/>
        <v>0</v>
      </c>
      <c r="AT22" s="1">
        <v>0</v>
      </c>
      <c r="AU22" s="1">
        <v>0</v>
      </c>
      <c r="AV22" s="1">
        <v>0</v>
      </c>
      <c r="AW22" s="1">
        <f t="shared" si="1"/>
        <v>0</v>
      </c>
      <c r="AX22" s="1">
        <v>0</v>
      </c>
      <c r="AY22" s="1">
        <f>0</f>
        <v>0</v>
      </c>
      <c r="AZ22" s="1">
        <f t="shared" si="42"/>
        <v>1</v>
      </c>
      <c r="BA22" s="1">
        <f t="shared" si="43"/>
        <v>0</v>
      </c>
      <c r="BB22" s="1">
        <f t="shared" si="44"/>
        <v>0</v>
      </c>
      <c r="BC22" s="1">
        <f t="shared" si="2"/>
        <v>0</v>
      </c>
      <c r="BD22" s="1">
        <v>0</v>
      </c>
      <c r="BE22" s="1">
        <v>0</v>
      </c>
      <c r="BF22" s="1">
        <v>0</v>
      </c>
      <c r="BG22" s="1">
        <f t="shared" si="3"/>
        <v>0</v>
      </c>
      <c r="BH22" s="1">
        <v>0</v>
      </c>
      <c r="BI22" s="1">
        <v>0</v>
      </c>
      <c r="BJ22" s="1">
        <f t="shared" si="45"/>
        <v>1</v>
      </c>
      <c r="BK22" s="1">
        <f t="shared" si="46"/>
        <v>0</v>
      </c>
      <c r="BL22" s="1">
        <f t="shared" si="47"/>
        <v>0</v>
      </c>
      <c r="BM22" s="1">
        <f t="shared" si="4"/>
        <v>0</v>
      </c>
      <c r="BN22" s="1">
        <v>0</v>
      </c>
      <c r="BO22" s="1">
        <v>0</v>
      </c>
      <c r="BP22" s="1">
        <v>0</v>
      </c>
      <c r="BQ22" s="1">
        <f t="shared" si="5"/>
        <v>0</v>
      </c>
      <c r="BR22" s="1">
        <f t="shared" si="6"/>
        <v>0</v>
      </c>
      <c r="BS22" s="1">
        <f t="shared" ref="BS22:BT26" si="77">$BR22*D$68</f>
        <v>0</v>
      </c>
      <c r="BT22" s="1">
        <f t="shared" si="77"/>
        <v>0</v>
      </c>
      <c r="BU22" s="1">
        <f t="shared" si="7"/>
        <v>0</v>
      </c>
      <c r="BV22" s="1">
        <f t="shared" ref="BV22:BW26" si="78">$BU22*D$68</f>
        <v>0</v>
      </c>
      <c r="BW22" s="1">
        <f t="shared" si="78"/>
        <v>0</v>
      </c>
      <c r="BX22" s="1">
        <f t="shared" si="8"/>
        <v>0</v>
      </c>
      <c r="BY22" s="1">
        <f>$BX22*D$68</f>
        <v>0</v>
      </c>
      <c r="BZ22" s="1">
        <f>$BX22*E$68</f>
        <v>0</v>
      </c>
      <c r="CA22" s="1">
        <f t="shared" si="48"/>
        <v>355181.14471472881</v>
      </c>
      <c r="CB22" s="1">
        <f t="shared" si="49"/>
        <v>6.566409656222316E-10</v>
      </c>
      <c r="CC22" s="1">
        <f t="shared" si="50"/>
        <v>777621.56817207648</v>
      </c>
      <c r="CD22" s="1">
        <f t="shared" si="51"/>
        <v>1.4376274895540981E-9</v>
      </c>
      <c r="CE22" s="1">
        <f t="shared" si="52"/>
        <v>634016.8810675164</v>
      </c>
      <c r="CF22" s="1">
        <f t="shared" si="53"/>
        <v>1.1721383952950175E-9</v>
      </c>
      <c r="CG22" s="23">
        <f>'2. Baseline '!$O$41-F$69</f>
        <v>1156216.0783273277</v>
      </c>
      <c r="CH22" s="23">
        <f>'2. Baseline '!M$41-G$69</f>
        <v>5.8591823053821589E-3</v>
      </c>
      <c r="CI22" s="1">
        <f t="shared" si="9"/>
        <v>801034.93361259892</v>
      </c>
      <c r="CJ22" s="1">
        <f t="shared" si="10"/>
        <v>5.8591816487411933E-3</v>
      </c>
      <c r="CK22" s="1">
        <f t="shared" si="11"/>
        <v>378594.51015525125</v>
      </c>
      <c r="CL22" s="1">
        <f t="shared" si="12"/>
        <v>5.8591808677546696E-3</v>
      </c>
      <c r="CM22" s="1">
        <f t="shared" si="13"/>
        <v>522199.19725981134</v>
      </c>
      <c r="CN22" s="1">
        <f t="shared" si="14"/>
        <v>5.8591811332437639E-3</v>
      </c>
    </row>
    <row r="23" spans="1:92" x14ac:dyDescent="0.2">
      <c r="A23" s="28" t="s">
        <v>213</v>
      </c>
      <c r="B23">
        <v>2027</v>
      </c>
      <c r="C23" s="114" t="s">
        <v>214</v>
      </c>
      <c r="D23" s="28">
        <v>0.03</v>
      </c>
      <c r="E23" s="1">
        <f t="shared" si="15"/>
        <v>0.56321925815675622</v>
      </c>
      <c r="F23" s="1">
        <f t="shared" si="16"/>
        <v>0.43678074184324378</v>
      </c>
      <c r="G23" s="1">
        <v>0.04</v>
      </c>
      <c r="H23" s="1">
        <f t="shared" si="17"/>
        <v>7.8589382167295968E-2</v>
      </c>
      <c r="I23" s="1">
        <f t="shared" si="18"/>
        <v>0.92141061783270406</v>
      </c>
      <c r="J23" s="1">
        <f t="shared" si="19"/>
        <v>3.5000000000000003E-2</v>
      </c>
      <c r="K23" s="1">
        <f t="shared" si="54"/>
        <v>0.24261805657590604</v>
      </c>
      <c r="L23" s="1">
        <f t="shared" si="55"/>
        <v>0.75738194342409393</v>
      </c>
      <c r="M23" s="1">
        <v>0</v>
      </c>
      <c r="N23" s="1">
        <f t="shared" si="20"/>
        <v>1</v>
      </c>
      <c r="O23" s="1">
        <f t="shared" si="21"/>
        <v>0</v>
      </c>
      <c r="P23" s="1">
        <v>0</v>
      </c>
      <c r="Q23" s="1">
        <f t="shared" si="22"/>
        <v>1</v>
      </c>
      <c r="R23" s="1">
        <f t="shared" si="23"/>
        <v>0</v>
      </c>
      <c r="S23" s="1">
        <f t="shared" si="24"/>
        <v>0</v>
      </c>
      <c r="T23" s="1">
        <f t="shared" si="25"/>
        <v>1</v>
      </c>
      <c r="U23" s="1">
        <f t="shared" si="26"/>
        <v>0</v>
      </c>
      <c r="V23" s="1">
        <f t="shared" si="27"/>
        <v>1731578.4216513571</v>
      </c>
      <c r="W23" s="1">
        <f t="shared" si="28"/>
        <v>369934.41400159587</v>
      </c>
      <c r="X23" s="1">
        <f t="shared" si="29"/>
        <v>6.8391606491950426E-10</v>
      </c>
      <c r="Y23" s="1">
        <f t="shared" si="30"/>
        <v>3652850.4818835682</v>
      </c>
      <c r="Z23" s="1">
        <f t="shared" si="31"/>
        <v>780394.97694960539</v>
      </c>
      <c r="AA23" s="1">
        <f t="shared" si="32"/>
        <v>1.4427548276598535E-9</v>
      </c>
      <c r="AB23" s="1">
        <f t="shared" si="33"/>
        <v>3002573.3841813975</v>
      </c>
      <c r="AC23" s="1">
        <f t="shared" si="34"/>
        <v>641469.77779651363</v>
      </c>
      <c r="AD23" s="1">
        <f t="shared" si="35"/>
        <v>1.1859169344366212E-9</v>
      </c>
      <c r="AE23" s="1">
        <f t="shared" si="36"/>
        <v>0</v>
      </c>
      <c r="AF23" s="1">
        <f t="shared" si="74"/>
        <v>0</v>
      </c>
      <c r="AG23" s="1">
        <f t="shared" si="74"/>
        <v>0</v>
      </c>
      <c r="AH23" s="1">
        <f t="shared" si="37"/>
        <v>0</v>
      </c>
      <c r="AI23" s="1">
        <f t="shared" si="75"/>
        <v>0</v>
      </c>
      <c r="AJ23" s="1">
        <f t="shared" si="75"/>
        <v>0</v>
      </c>
      <c r="AK23" s="1">
        <f t="shared" si="38"/>
        <v>0</v>
      </c>
      <c r="AL23" s="1">
        <f t="shared" si="76"/>
        <v>0</v>
      </c>
      <c r="AM23" s="1">
        <f t="shared" si="76"/>
        <v>0</v>
      </c>
      <c r="AN23" s="1">
        <v>0</v>
      </c>
      <c r="AO23" s="1">
        <v>0</v>
      </c>
      <c r="AP23" s="1">
        <f t="shared" si="39"/>
        <v>1</v>
      </c>
      <c r="AQ23" s="1">
        <f t="shared" si="40"/>
        <v>0</v>
      </c>
      <c r="AR23" s="1">
        <f t="shared" si="41"/>
        <v>0</v>
      </c>
      <c r="AS23" s="1">
        <f t="shared" si="0"/>
        <v>0</v>
      </c>
      <c r="AT23" s="1">
        <v>0</v>
      </c>
      <c r="AU23" s="1">
        <v>0</v>
      </c>
      <c r="AV23" s="1">
        <v>0</v>
      </c>
      <c r="AW23" s="1">
        <f t="shared" si="1"/>
        <v>0</v>
      </c>
      <c r="AX23" s="1">
        <v>0</v>
      </c>
      <c r="AY23" s="1">
        <f>0</f>
        <v>0</v>
      </c>
      <c r="AZ23" s="1">
        <f t="shared" si="42"/>
        <v>1</v>
      </c>
      <c r="BA23" s="1">
        <f t="shared" si="43"/>
        <v>0</v>
      </c>
      <c r="BB23" s="1">
        <f t="shared" si="44"/>
        <v>0</v>
      </c>
      <c r="BC23" s="1">
        <f t="shared" si="2"/>
        <v>0</v>
      </c>
      <c r="BD23" s="1">
        <v>0</v>
      </c>
      <c r="BE23" s="1">
        <v>0</v>
      </c>
      <c r="BF23" s="1">
        <v>0</v>
      </c>
      <c r="BG23" s="1">
        <f t="shared" si="3"/>
        <v>0</v>
      </c>
      <c r="BH23" s="1">
        <v>0</v>
      </c>
      <c r="BI23" s="1">
        <v>0</v>
      </c>
      <c r="BJ23" s="1">
        <f t="shared" si="45"/>
        <v>1</v>
      </c>
      <c r="BK23" s="1">
        <f t="shared" si="46"/>
        <v>0</v>
      </c>
      <c r="BL23" s="1">
        <f t="shared" si="47"/>
        <v>0</v>
      </c>
      <c r="BM23" s="1">
        <f t="shared" si="4"/>
        <v>0</v>
      </c>
      <c r="BN23" s="1">
        <v>0</v>
      </c>
      <c r="BO23" s="1">
        <v>0</v>
      </c>
      <c r="BP23" s="1">
        <v>0</v>
      </c>
      <c r="BQ23" s="1">
        <f t="shared" si="5"/>
        <v>0</v>
      </c>
      <c r="BR23" s="1">
        <f t="shared" si="6"/>
        <v>0</v>
      </c>
      <c r="BS23" s="1">
        <f t="shared" si="77"/>
        <v>0</v>
      </c>
      <c r="BT23" s="1">
        <f t="shared" si="77"/>
        <v>0</v>
      </c>
      <c r="BU23" s="1">
        <f t="shared" si="7"/>
        <v>0</v>
      </c>
      <c r="BV23" s="1">
        <f t="shared" si="78"/>
        <v>0</v>
      </c>
      <c r="BW23" s="1">
        <f t="shared" si="78"/>
        <v>0</v>
      </c>
      <c r="BX23" s="1">
        <f t="shared" si="8"/>
        <v>0</v>
      </c>
      <c r="BY23" s="1">
        <f>$BX23*D$68</f>
        <v>0</v>
      </c>
      <c r="BZ23" s="1">
        <f>$BX23*E$68</f>
        <v>0</v>
      </c>
      <c r="CA23" s="1">
        <f t="shared" si="48"/>
        <v>369934.41400159587</v>
      </c>
      <c r="CB23" s="1">
        <f t="shared" si="49"/>
        <v>6.8391606491950426E-10</v>
      </c>
      <c r="CC23" s="1">
        <f t="shared" si="50"/>
        <v>780394.97694960539</v>
      </c>
      <c r="CD23" s="1">
        <f t="shared" si="51"/>
        <v>1.4427548276598535E-9</v>
      </c>
      <c r="CE23" s="1">
        <f t="shared" si="52"/>
        <v>641469.77779651363</v>
      </c>
      <c r="CF23" s="1">
        <f t="shared" si="53"/>
        <v>1.1859169344366212E-9</v>
      </c>
      <c r="CG23" s="23">
        <f>'2. Baseline '!$O$41-F$69</f>
        <v>1156216.0783273277</v>
      </c>
      <c r="CH23" s="23">
        <f>'2. Baseline '!M$41-G$69</f>
        <v>5.8591823053821589E-3</v>
      </c>
      <c r="CI23" s="1">
        <f t="shared" si="9"/>
        <v>786281.66432573181</v>
      </c>
      <c r="CJ23" s="1">
        <f t="shared" si="10"/>
        <v>5.8591816214660936E-3</v>
      </c>
      <c r="CK23" s="1">
        <f t="shared" si="11"/>
        <v>375821.10137772234</v>
      </c>
      <c r="CL23" s="1">
        <f t="shared" si="12"/>
        <v>5.859180862627331E-3</v>
      </c>
      <c r="CM23" s="1">
        <f t="shared" si="13"/>
        <v>514746.3005308141</v>
      </c>
      <c r="CN23" s="1">
        <f t="shared" si="14"/>
        <v>5.8591811194652248E-3</v>
      </c>
    </row>
    <row r="24" spans="1:92" x14ac:dyDescent="0.2">
      <c r="A24" s="28" t="s">
        <v>213</v>
      </c>
      <c r="B24">
        <v>2027</v>
      </c>
      <c r="C24" s="114" t="s">
        <v>215</v>
      </c>
      <c r="D24" s="1">
        <v>0.03</v>
      </c>
      <c r="E24" s="1">
        <f t="shared" si="15"/>
        <v>0.54632268041205356</v>
      </c>
      <c r="F24" s="1">
        <f t="shared" si="16"/>
        <v>0.45367731958794644</v>
      </c>
      <c r="G24" s="1">
        <v>0.04</v>
      </c>
      <c r="H24" s="1">
        <f t="shared" si="17"/>
        <v>7.5445806880604122E-2</v>
      </c>
      <c r="I24" s="1">
        <f t="shared" si="18"/>
        <v>0.92455419311939591</v>
      </c>
      <c r="J24" s="1">
        <f t="shared" si="19"/>
        <v>3.5000000000000003E-2</v>
      </c>
      <c r="K24" s="1">
        <f t="shared" si="54"/>
        <v>0.23412642459574934</v>
      </c>
      <c r="L24" s="1">
        <f t="shared" si="55"/>
        <v>0.76587357540425072</v>
      </c>
      <c r="M24" s="1">
        <v>0</v>
      </c>
      <c r="N24" s="1">
        <f t="shared" si="20"/>
        <v>1</v>
      </c>
      <c r="O24" s="1">
        <f t="shared" si="21"/>
        <v>0</v>
      </c>
      <c r="P24" s="1">
        <v>0</v>
      </c>
      <c r="Q24" s="1">
        <f t="shared" si="22"/>
        <v>1</v>
      </c>
      <c r="R24" s="1">
        <f t="shared" si="23"/>
        <v>0</v>
      </c>
      <c r="S24" s="1">
        <f t="shared" si="24"/>
        <v>0</v>
      </c>
      <c r="T24" s="1">
        <f t="shared" si="25"/>
        <v>1</v>
      </c>
      <c r="U24" s="1">
        <f t="shared" si="26"/>
        <v>0</v>
      </c>
      <c r="V24" s="1">
        <f t="shared" si="27"/>
        <v>1798563.4020307849</v>
      </c>
      <c r="W24" s="1">
        <f t="shared" si="28"/>
        <v>384245.0852098568</v>
      </c>
      <c r="X24" s="1">
        <f t="shared" si="29"/>
        <v>7.1037291123785856E-10</v>
      </c>
      <c r="Y24" s="1">
        <f t="shared" si="30"/>
        <v>3665312.9066468505</v>
      </c>
      <c r="Z24" s="1">
        <f t="shared" si="31"/>
        <v>783057.44937603304</v>
      </c>
      <c r="AA24" s="1">
        <f t="shared" si="32"/>
        <v>1.4476770722413787E-9</v>
      </c>
      <c r="AB24" s="1">
        <f t="shared" si="33"/>
        <v>3036237.7042688462</v>
      </c>
      <c r="AC24" s="1">
        <f t="shared" si="34"/>
        <v>648661.82313999615</v>
      </c>
      <c r="AD24" s="1">
        <f t="shared" si="35"/>
        <v>1.1992132247082691E-9</v>
      </c>
      <c r="AE24" s="1">
        <f t="shared" si="36"/>
        <v>0</v>
      </c>
      <c r="AF24" s="1">
        <f t="shared" si="74"/>
        <v>0</v>
      </c>
      <c r="AG24" s="1">
        <f t="shared" si="74"/>
        <v>0</v>
      </c>
      <c r="AH24" s="1">
        <f t="shared" si="37"/>
        <v>0</v>
      </c>
      <c r="AI24" s="1">
        <f t="shared" si="75"/>
        <v>0</v>
      </c>
      <c r="AJ24" s="1">
        <f t="shared" si="75"/>
        <v>0</v>
      </c>
      <c r="AK24" s="1">
        <f t="shared" si="38"/>
        <v>0</v>
      </c>
      <c r="AL24" s="1">
        <f t="shared" si="76"/>
        <v>0</v>
      </c>
      <c r="AM24" s="1">
        <f t="shared" si="76"/>
        <v>0</v>
      </c>
      <c r="AN24" s="1">
        <v>0</v>
      </c>
      <c r="AO24" s="1">
        <v>0</v>
      </c>
      <c r="AP24" s="1">
        <f t="shared" si="39"/>
        <v>1</v>
      </c>
      <c r="AQ24" s="1">
        <f t="shared" si="40"/>
        <v>0</v>
      </c>
      <c r="AR24" s="1">
        <f t="shared" si="41"/>
        <v>0</v>
      </c>
      <c r="AS24" s="1">
        <f t="shared" si="0"/>
        <v>0</v>
      </c>
      <c r="AT24" s="1">
        <v>0</v>
      </c>
      <c r="AU24" s="1">
        <v>0</v>
      </c>
      <c r="AV24" s="1">
        <v>0</v>
      </c>
      <c r="AW24" s="1">
        <f t="shared" si="1"/>
        <v>0</v>
      </c>
      <c r="AX24" s="1">
        <v>0</v>
      </c>
      <c r="AY24" s="1">
        <f>0</f>
        <v>0</v>
      </c>
      <c r="AZ24" s="1">
        <f t="shared" si="42"/>
        <v>1</v>
      </c>
      <c r="BA24" s="1">
        <f t="shared" si="43"/>
        <v>0</v>
      </c>
      <c r="BB24" s="1">
        <f t="shared" si="44"/>
        <v>0</v>
      </c>
      <c r="BC24" s="1">
        <f t="shared" si="2"/>
        <v>0</v>
      </c>
      <c r="BD24" s="1">
        <v>0</v>
      </c>
      <c r="BE24" s="1">
        <v>0</v>
      </c>
      <c r="BF24" s="1">
        <v>0</v>
      </c>
      <c r="BG24" s="1">
        <f t="shared" si="3"/>
        <v>0</v>
      </c>
      <c r="BH24" s="1">
        <v>0</v>
      </c>
      <c r="BI24" s="1">
        <v>0</v>
      </c>
      <c r="BJ24" s="1">
        <f t="shared" si="45"/>
        <v>1</v>
      </c>
      <c r="BK24" s="1">
        <f t="shared" si="46"/>
        <v>0</v>
      </c>
      <c r="BL24" s="1">
        <f t="shared" si="47"/>
        <v>0</v>
      </c>
      <c r="BM24" s="1">
        <f t="shared" si="4"/>
        <v>0</v>
      </c>
      <c r="BN24" s="1">
        <v>0</v>
      </c>
      <c r="BO24" s="1">
        <v>0</v>
      </c>
      <c r="BP24" s="1">
        <v>0</v>
      </c>
      <c r="BQ24" s="1">
        <f t="shared" si="5"/>
        <v>0</v>
      </c>
      <c r="BR24" s="1">
        <f t="shared" si="6"/>
        <v>0</v>
      </c>
      <c r="BS24" s="1">
        <f t="shared" si="77"/>
        <v>0</v>
      </c>
      <c r="BT24" s="1">
        <f t="shared" si="77"/>
        <v>0</v>
      </c>
      <c r="BU24" s="1">
        <f t="shared" si="7"/>
        <v>0</v>
      </c>
      <c r="BV24" s="1">
        <f t="shared" si="78"/>
        <v>0</v>
      </c>
      <c r="BW24" s="1">
        <f t="shared" si="78"/>
        <v>0</v>
      </c>
      <c r="BX24" s="1">
        <f t="shared" si="8"/>
        <v>0</v>
      </c>
      <c r="BY24" s="1">
        <f>$BX24*D$68</f>
        <v>0</v>
      </c>
      <c r="BZ24" s="1">
        <f t="shared" ref="BZ24:BZ44" si="79">$BX24*E$64</f>
        <v>0</v>
      </c>
      <c r="CA24" s="1">
        <f t="shared" si="48"/>
        <v>384245.0852098568</v>
      </c>
      <c r="CB24" s="1">
        <f t="shared" si="49"/>
        <v>7.1037291123785856E-10</v>
      </c>
      <c r="CC24" s="1">
        <f t="shared" si="50"/>
        <v>783057.44937603304</v>
      </c>
      <c r="CD24" s="1">
        <f t="shared" si="51"/>
        <v>1.4476770722413787E-9</v>
      </c>
      <c r="CE24" s="1">
        <f t="shared" si="52"/>
        <v>648661.82313999615</v>
      </c>
      <c r="CF24" s="1">
        <f t="shared" si="53"/>
        <v>1.1992132247082691E-9</v>
      </c>
      <c r="CG24" s="23">
        <f>'2. Baseline '!$O$41-F$69</f>
        <v>1156216.0783273277</v>
      </c>
      <c r="CH24" s="23">
        <f>'2. Baseline '!M$41-G$69</f>
        <v>5.8591823053821589E-3</v>
      </c>
      <c r="CI24" s="1">
        <f t="shared" si="9"/>
        <v>771970.99311747099</v>
      </c>
      <c r="CJ24" s="1">
        <f t="shared" si="10"/>
        <v>5.8591815950092474E-3</v>
      </c>
      <c r="CK24" s="1">
        <f t="shared" si="11"/>
        <v>373158.6289512947</v>
      </c>
      <c r="CL24" s="1">
        <f t="shared" si="12"/>
        <v>5.8591808577050869E-3</v>
      </c>
      <c r="CM24" s="1">
        <f t="shared" si="13"/>
        <v>507554.25518733158</v>
      </c>
      <c r="CN24" s="1">
        <f t="shared" si="14"/>
        <v>5.8591811061689345E-3</v>
      </c>
    </row>
    <row r="25" spans="1:92" x14ac:dyDescent="0.2">
      <c r="A25" s="28" t="s">
        <v>213</v>
      </c>
      <c r="B25">
        <v>2027</v>
      </c>
      <c r="C25" s="28" t="s">
        <v>216</v>
      </c>
      <c r="D25" s="1">
        <v>0</v>
      </c>
      <c r="E25" s="1">
        <f t="shared" si="15"/>
        <v>0.54632268041205356</v>
      </c>
      <c r="F25" s="1">
        <f t="shared" si="16"/>
        <v>0.45367731958794644</v>
      </c>
      <c r="G25" s="1">
        <v>0</v>
      </c>
      <c r="H25" s="1">
        <f t="shared" si="17"/>
        <v>7.5445806880604122E-2</v>
      </c>
      <c r="I25" s="1">
        <f t="shared" si="18"/>
        <v>0.92455419311939591</v>
      </c>
      <c r="J25" s="1">
        <f t="shared" si="19"/>
        <v>0</v>
      </c>
      <c r="K25" s="1">
        <f t="shared" si="54"/>
        <v>0.23412642459574934</v>
      </c>
      <c r="L25" s="1">
        <f t="shared" si="55"/>
        <v>0.76587357540425072</v>
      </c>
      <c r="M25" s="1">
        <v>3.0000000000000001E-3</v>
      </c>
      <c r="N25" s="1">
        <f t="shared" si="20"/>
        <v>0.997</v>
      </c>
      <c r="O25" s="1">
        <f t="shared" si="21"/>
        <v>3.0000000000000027E-3</v>
      </c>
      <c r="P25" s="1">
        <v>0.05</v>
      </c>
      <c r="Q25" s="1">
        <f t="shared" si="22"/>
        <v>0.95</v>
      </c>
      <c r="R25" s="1">
        <f t="shared" si="23"/>
        <v>5.0000000000000044E-2</v>
      </c>
      <c r="S25" s="1">
        <f t="shared" si="24"/>
        <v>2.6499999999999999E-2</v>
      </c>
      <c r="T25" s="1">
        <f t="shared" si="25"/>
        <v>0.97350000000000003</v>
      </c>
      <c r="U25" s="1">
        <f t="shared" si="26"/>
        <v>2.6499999999999968E-2</v>
      </c>
      <c r="V25" s="1">
        <f t="shared" si="27"/>
        <v>1798563.4020307849</v>
      </c>
      <c r="W25" s="1">
        <f t="shared" si="28"/>
        <v>384245.0852098568</v>
      </c>
      <c r="X25" s="1">
        <f t="shared" si="29"/>
        <v>7.1037291123785856E-10</v>
      </c>
      <c r="Y25" s="1">
        <f t="shared" si="30"/>
        <v>3665312.9066468505</v>
      </c>
      <c r="Z25" s="1">
        <f t="shared" si="31"/>
        <v>783057.44937603304</v>
      </c>
      <c r="AA25" s="1">
        <f t="shared" si="32"/>
        <v>1.4476770722413787E-9</v>
      </c>
      <c r="AB25" s="1">
        <f t="shared" si="33"/>
        <v>3036237.7042688462</v>
      </c>
      <c r="AC25" s="1">
        <f t="shared" si="34"/>
        <v>648661.82313999615</v>
      </c>
      <c r="AD25" s="1">
        <f t="shared" si="35"/>
        <v>1.1992132247082691E-9</v>
      </c>
      <c r="AE25" s="1">
        <f t="shared" si="36"/>
        <v>5537.6910000000053</v>
      </c>
      <c r="AF25" s="1">
        <f t="shared" si="74"/>
        <v>908.15638416257957</v>
      </c>
      <c r="AG25" s="1">
        <f t="shared" si="74"/>
        <v>1.7298723414193775E-12</v>
      </c>
      <c r="AH25" s="1">
        <f t="shared" si="37"/>
        <v>92294.850000000079</v>
      </c>
      <c r="AI25" s="1">
        <f t="shared" si="75"/>
        <v>15135.93973604299</v>
      </c>
      <c r="AJ25" s="1">
        <f t="shared" si="75"/>
        <v>2.8831205690322953E-11</v>
      </c>
      <c r="AK25" s="1">
        <f t="shared" si="38"/>
        <v>48916.270499999941</v>
      </c>
      <c r="AL25" s="1">
        <f t="shared" si="76"/>
        <v>8022.0480601027684</v>
      </c>
      <c r="AM25" s="1">
        <f t="shared" si="76"/>
        <v>1.5280539015871136E-11</v>
      </c>
      <c r="AN25" s="1">
        <v>0</v>
      </c>
      <c r="AO25" s="1">
        <v>0</v>
      </c>
      <c r="AP25" s="1">
        <f t="shared" si="39"/>
        <v>1</v>
      </c>
      <c r="AQ25" s="1">
        <f t="shared" si="40"/>
        <v>0</v>
      </c>
      <c r="AR25" s="1">
        <f t="shared" si="41"/>
        <v>0</v>
      </c>
      <c r="AS25" s="1">
        <f t="shared" si="0"/>
        <v>0</v>
      </c>
      <c r="AT25" s="1">
        <v>0</v>
      </c>
      <c r="AU25" s="1">
        <v>0</v>
      </c>
      <c r="AV25" s="1">
        <v>0</v>
      </c>
      <c r="AW25" s="1">
        <f t="shared" si="1"/>
        <v>0</v>
      </c>
      <c r="AX25" s="1">
        <v>0</v>
      </c>
      <c r="AY25" s="1">
        <f>0</f>
        <v>0</v>
      </c>
      <c r="AZ25" s="1">
        <f t="shared" si="42"/>
        <v>1</v>
      </c>
      <c r="BA25" s="1">
        <f t="shared" si="43"/>
        <v>0</v>
      </c>
      <c r="BB25" s="1">
        <f t="shared" si="44"/>
        <v>0</v>
      </c>
      <c r="BC25" s="1">
        <f t="shared" si="2"/>
        <v>0</v>
      </c>
      <c r="BD25" s="1">
        <v>0</v>
      </c>
      <c r="BE25" s="1">
        <v>0</v>
      </c>
      <c r="BF25" s="1">
        <v>0</v>
      </c>
      <c r="BG25" s="1">
        <f t="shared" si="3"/>
        <v>0</v>
      </c>
      <c r="BH25" s="1">
        <v>0</v>
      </c>
      <c r="BI25" s="1">
        <v>0</v>
      </c>
      <c r="BJ25" s="1">
        <f t="shared" si="45"/>
        <v>1</v>
      </c>
      <c r="BK25" s="1">
        <f t="shared" si="46"/>
        <v>0</v>
      </c>
      <c r="BL25" s="1">
        <f t="shared" si="47"/>
        <v>0</v>
      </c>
      <c r="BM25" s="1">
        <f t="shared" si="4"/>
        <v>0</v>
      </c>
      <c r="BN25" s="1">
        <v>0</v>
      </c>
      <c r="BO25" s="1">
        <v>0</v>
      </c>
      <c r="BP25" s="1">
        <v>0</v>
      </c>
      <c r="BQ25" s="1">
        <f t="shared" si="5"/>
        <v>0</v>
      </c>
      <c r="BR25" s="1">
        <f t="shared" si="6"/>
        <v>0</v>
      </c>
      <c r="BS25" s="1">
        <f t="shared" si="77"/>
        <v>0</v>
      </c>
      <c r="BT25" s="1">
        <f t="shared" si="77"/>
        <v>0</v>
      </c>
      <c r="BU25" s="1">
        <f t="shared" si="7"/>
        <v>0</v>
      </c>
      <c r="BV25" s="1">
        <f t="shared" si="78"/>
        <v>0</v>
      </c>
      <c r="BW25" s="1">
        <f t="shared" si="78"/>
        <v>0</v>
      </c>
      <c r="BX25" s="1">
        <f t="shared" si="8"/>
        <v>0</v>
      </c>
      <c r="BY25" s="1">
        <f>$BX25*D$68</f>
        <v>0</v>
      </c>
      <c r="BZ25" s="1">
        <f t="shared" si="79"/>
        <v>0</v>
      </c>
      <c r="CA25" s="1">
        <f t="shared" si="48"/>
        <v>385153.2415940194</v>
      </c>
      <c r="CB25" s="1">
        <f t="shared" si="49"/>
        <v>7.1210278357927796E-10</v>
      </c>
      <c r="CC25" s="1">
        <f t="shared" si="50"/>
        <v>798193.38911207602</v>
      </c>
      <c r="CD25" s="1">
        <f t="shared" si="51"/>
        <v>1.4765082779317018E-9</v>
      </c>
      <c r="CE25" s="1">
        <f t="shared" si="52"/>
        <v>656683.87120009889</v>
      </c>
      <c r="CF25" s="1">
        <f t="shared" si="53"/>
        <v>1.2144937637241402E-9</v>
      </c>
      <c r="CG25" s="23">
        <f>'2. Baseline '!$O$41-F$69</f>
        <v>1156216.0783273277</v>
      </c>
      <c r="CH25" s="23">
        <f>'2. Baseline '!M$41-G$69</f>
        <v>5.8591823053821589E-3</v>
      </c>
      <c r="CI25" s="1">
        <f t="shared" si="9"/>
        <v>771062.83673330839</v>
      </c>
      <c r="CJ25" s="1">
        <f t="shared" si="10"/>
        <v>5.859181593279375E-3</v>
      </c>
      <c r="CK25" s="1">
        <f t="shared" si="11"/>
        <v>358022.68921525171</v>
      </c>
      <c r="CL25" s="1">
        <f t="shared" si="12"/>
        <v>5.8591808288738813E-3</v>
      </c>
      <c r="CM25" s="1">
        <f t="shared" si="13"/>
        <v>499532.20712722884</v>
      </c>
      <c r="CN25" s="1">
        <f t="shared" si="14"/>
        <v>5.8591810908883955E-3</v>
      </c>
    </row>
    <row r="26" spans="1:92" x14ac:dyDescent="0.2">
      <c r="A26" s="28" t="s">
        <v>213</v>
      </c>
      <c r="B26">
        <v>2027</v>
      </c>
      <c r="C26" s="18" t="s">
        <v>217</v>
      </c>
      <c r="D26" s="1">
        <v>0</v>
      </c>
      <c r="E26" s="1">
        <f t="shared" si="15"/>
        <v>0.54632268041205356</v>
      </c>
      <c r="F26" s="1">
        <f t="shared" si="16"/>
        <v>0.45367731958794644</v>
      </c>
      <c r="G26" s="1">
        <v>0</v>
      </c>
      <c r="H26" s="1">
        <f t="shared" si="17"/>
        <v>7.5445806880604122E-2</v>
      </c>
      <c r="I26" s="1">
        <f t="shared" si="18"/>
        <v>0.92455419311939591</v>
      </c>
      <c r="J26" s="1">
        <f t="shared" si="19"/>
        <v>0</v>
      </c>
      <c r="K26" s="1">
        <f t="shared" si="54"/>
        <v>0.23412642459574934</v>
      </c>
      <c r="L26" s="1">
        <f t="shared" si="55"/>
        <v>0.76587357540425072</v>
      </c>
      <c r="M26" s="1">
        <v>2.86E-2</v>
      </c>
      <c r="N26" s="1">
        <f t="shared" si="20"/>
        <v>0.96848580000000006</v>
      </c>
      <c r="O26" s="1">
        <f t="shared" si="21"/>
        <v>3.1514199999999937E-2</v>
      </c>
      <c r="P26" s="1">
        <v>2.86E-2</v>
      </c>
      <c r="Q26" s="1">
        <f t="shared" si="22"/>
        <v>0.92283000000000004</v>
      </c>
      <c r="R26" s="1">
        <f t="shared" si="23"/>
        <v>7.7169999999999961E-2</v>
      </c>
      <c r="S26" s="1">
        <f t="shared" si="24"/>
        <v>2.86E-2</v>
      </c>
      <c r="T26" s="1">
        <f t="shared" si="25"/>
        <v>0.94565790000000005</v>
      </c>
      <c r="U26" s="1">
        <f t="shared" si="26"/>
        <v>5.4342099999999949E-2</v>
      </c>
      <c r="V26" s="1">
        <f t="shared" si="27"/>
        <v>1798563.4020307849</v>
      </c>
      <c r="W26" s="1">
        <f t="shared" si="28"/>
        <v>384245.0852098568</v>
      </c>
      <c r="X26" s="1">
        <f t="shared" si="29"/>
        <v>7.1037291123785856E-10</v>
      </c>
      <c r="Y26" s="1">
        <f t="shared" si="30"/>
        <v>3665312.9066468505</v>
      </c>
      <c r="Z26" s="1">
        <f t="shared" si="31"/>
        <v>783057.44937603304</v>
      </c>
      <c r="AA26" s="1">
        <f t="shared" si="32"/>
        <v>1.4476770722413787E-9</v>
      </c>
      <c r="AB26" s="1">
        <f t="shared" si="33"/>
        <v>3036237.7042688462</v>
      </c>
      <c r="AC26" s="1">
        <f t="shared" si="34"/>
        <v>648661.82313999615</v>
      </c>
      <c r="AD26" s="1">
        <f t="shared" si="35"/>
        <v>1.1992132247082691E-9</v>
      </c>
      <c r="AE26" s="1">
        <f t="shared" si="36"/>
        <v>58171.967237399884</v>
      </c>
      <c r="AF26" s="1">
        <f t="shared" si="74"/>
        <v>9539.9406405920927</v>
      </c>
      <c r="AG26" s="1">
        <f t="shared" si="74"/>
        <v>1.8171847647319462E-11</v>
      </c>
      <c r="AH26" s="1">
        <f t="shared" si="37"/>
        <v>142447.87148999993</v>
      </c>
      <c r="AI26" s="1">
        <f t="shared" si="75"/>
        <v>23360.809388608723</v>
      </c>
      <c r="AJ26" s="1">
        <f t="shared" si="75"/>
        <v>4.4498082862444388E-11</v>
      </c>
      <c r="AK26" s="1">
        <f t="shared" si="38"/>
        <v>100309.91936369991</v>
      </c>
      <c r="AL26" s="1">
        <f t="shared" si="76"/>
        <v>16450.375014600409</v>
      </c>
      <c r="AM26" s="1">
        <f t="shared" si="76"/>
        <v>3.1334965254881928E-11</v>
      </c>
      <c r="AN26" s="1">
        <v>0</v>
      </c>
      <c r="AO26" s="1">
        <v>0</v>
      </c>
      <c r="AP26" s="1">
        <f t="shared" si="39"/>
        <v>1</v>
      </c>
      <c r="AQ26" s="1">
        <f t="shared" si="40"/>
        <v>0</v>
      </c>
      <c r="AR26" s="1">
        <f t="shared" si="41"/>
        <v>0</v>
      </c>
      <c r="AS26" s="1">
        <f t="shared" si="0"/>
        <v>0</v>
      </c>
      <c r="AT26" s="1">
        <v>0</v>
      </c>
      <c r="AU26" s="1">
        <v>0</v>
      </c>
      <c r="AV26" s="1">
        <v>0</v>
      </c>
      <c r="AW26" s="1">
        <f t="shared" si="1"/>
        <v>0</v>
      </c>
      <c r="AX26" s="1">
        <v>0</v>
      </c>
      <c r="AY26" s="1">
        <f>0</f>
        <v>0</v>
      </c>
      <c r="AZ26" s="1">
        <f t="shared" si="42"/>
        <v>1</v>
      </c>
      <c r="BA26" s="1">
        <f t="shared" si="43"/>
        <v>0</v>
      </c>
      <c r="BB26" s="1">
        <f t="shared" si="44"/>
        <v>0</v>
      </c>
      <c r="BC26" s="1">
        <f t="shared" si="2"/>
        <v>0</v>
      </c>
      <c r="BD26" s="1">
        <v>0</v>
      </c>
      <c r="BE26" s="1">
        <v>0</v>
      </c>
      <c r="BF26" s="1">
        <v>0</v>
      </c>
      <c r="BG26" s="1">
        <f t="shared" si="3"/>
        <v>0</v>
      </c>
      <c r="BH26" s="1">
        <v>0</v>
      </c>
      <c r="BI26" s="1">
        <v>0</v>
      </c>
      <c r="BJ26" s="1">
        <f t="shared" si="45"/>
        <v>1</v>
      </c>
      <c r="BK26" s="1">
        <f t="shared" si="46"/>
        <v>0</v>
      </c>
      <c r="BL26" s="1">
        <f t="shared" si="47"/>
        <v>0</v>
      </c>
      <c r="BM26" s="1">
        <f t="shared" si="4"/>
        <v>0</v>
      </c>
      <c r="BN26" s="1">
        <v>0</v>
      </c>
      <c r="BO26" s="1">
        <v>0</v>
      </c>
      <c r="BP26" s="1">
        <v>0</v>
      </c>
      <c r="BQ26" s="1">
        <f t="shared" si="5"/>
        <v>0</v>
      </c>
      <c r="BR26" s="1">
        <f t="shared" si="6"/>
        <v>0</v>
      </c>
      <c r="BS26" s="1">
        <f t="shared" si="77"/>
        <v>0</v>
      </c>
      <c r="BT26" s="1">
        <f t="shared" si="77"/>
        <v>0</v>
      </c>
      <c r="BU26" s="1">
        <f t="shared" si="7"/>
        <v>0</v>
      </c>
      <c r="BV26" s="1">
        <f t="shared" si="78"/>
        <v>0</v>
      </c>
      <c r="BW26" s="1">
        <f t="shared" si="78"/>
        <v>0</v>
      </c>
      <c r="BX26" s="1">
        <f t="shared" si="8"/>
        <v>0</v>
      </c>
      <c r="BY26" s="1">
        <f>$BX26*D$68</f>
        <v>0</v>
      </c>
      <c r="BZ26" s="1">
        <f t="shared" si="79"/>
        <v>0</v>
      </c>
      <c r="CA26" s="1">
        <f t="shared" si="48"/>
        <v>393785.02585044887</v>
      </c>
      <c r="CB26" s="1">
        <f t="shared" si="49"/>
        <v>7.2854475888517804E-10</v>
      </c>
      <c r="CC26" s="1">
        <f t="shared" si="50"/>
        <v>806418.25876464171</v>
      </c>
      <c r="CD26" s="1">
        <f t="shared" si="51"/>
        <v>1.4921751551038231E-9</v>
      </c>
      <c r="CE26" s="1">
        <f t="shared" si="52"/>
        <v>665112.19815459661</v>
      </c>
      <c r="CF26" s="1">
        <f t="shared" si="53"/>
        <v>1.230548189963151E-9</v>
      </c>
      <c r="CG26" s="23">
        <f>'2. Baseline '!$O$41-F$69</f>
        <v>1156216.0783273277</v>
      </c>
      <c r="CH26" s="23">
        <f>'2. Baseline '!M$41-G$69</f>
        <v>5.8591823053821589E-3</v>
      </c>
      <c r="CI26" s="1">
        <f t="shared" si="9"/>
        <v>762431.05247687886</v>
      </c>
      <c r="CJ26" s="1">
        <f t="shared" si="10"/>
        <v>5.8591815768373997E-3</v>
      </c>
      <c r="CK26" s="1">
        <f t="shared" si="11"/>
        <v>349797.81956268603</v>
      </c>
      <c r="CL26" s="1">
        <f t="shared" si="12"/>
        <v>5.8591808132070038E-3</v>
      </c>
      <c r="CM26" s="1">
        <f t="shared" si="13"/>
        <v>491103.88017273112</v>
      </c>
      <c r="CN26" s="1">
        <f t="shared" si="14"/>
        <v>5.8591810748339686E-3</v>
      </c>
    </row>
    <row r="27" spans="1:92" x14ac:dyDescent="0.2">
      <c r="A27" s="28" t="s">
        <v>213</v>
      </c>
      <c r="B27">
        <v>2028</v>
      </c>
      <c r="C27" s="18" t="s">
        <v>218</v>
      </c>
      <c r="D27" s="1">
        <v>0</v>
      </c>
      <c r="E27" s="1">
        <f t="shared" si="15"/>
        <v>0.54632268041205356</v>
      </c>
      <c r="F27" s="1">
        <f t="shared" si="16"/>
        <v>0.45367731958794644</v>
      </c>
      <c r="G27" s="1">
        <v>0</v>
      </c>
      <c r="H27" s="1">
        <f t="shared" si="17"/>
        <v>7.5445806880604122E-2</v>
      </c>
      <c r="I27" s="1">
        <f t="shared" si="18"/>
        <v>0.92455419311939591</v>
      </c>
      <c r="J27" s="1">
        <f t="shared" si="19"/>
        <v>0</v>
      </c>
      <c r="K27" s="1">
        <f t="shared" si="54"/>
        <v>0.23412642459574934</v>
      </c>
      <c r="L27" s="1">
        <f t="shared" si="55"/>
        <v>0.76587357540425072</v>
      </c>
      <c r="M27" s="1">
        <v>2.7200000000000002E-3</v>
      </c>
      <c r="N27" s="1">
        <f t="shared" si="20"/>
        <v>0.96585151862399998</v>
      </c>
      <c r="O27" s="1">
        <f t="shared" si="21"/>
        <v>3.4148481376000017E-2</v>
      </c>
      <c r="P27" s="1">
        <v>2.7200000000000002E-3</v>
      </c>
      <c r="Q27" s="1">
        <f t="shared" si="22"/>
        <v>0.92031990239999995</v>
      </c>
      <c r="R27" s="1">
        <f t="shared" si="23"/>
        <v>7.9680097600000055E-2</v>
      </c>
      <c r="S27" s="1">
        <f t="shared" si="24"/>
        <v>2.7200000000000002E-3</v>
      </c>
      <c r="T27" s="1">
        <f t="shared" si="25"/>
        <v>0.94308571051199996</v>
      </c>
      <c r="U27" s="1">
        <f t="shared" si="26"/>
        <v>5.6914289488000036E-2</v>
      </c>
      <c r="V27" s="1">
        <f t="shared" si="27"/>
        <v>1798563.4020307849</v>
      </c>
      <c r="W27" s="1">
        <f t="shared" si="28"/>
        <v>384245.0852098568</v>
      </c>
      <c r="X27" s="1">
        <f t="shared" si="29"/>
        <v>7.1037291123785856E-10</v>
      </c>
      <c r="Y27" s="1">
        <f t="shared" si="30"/>
        <v>3665312.9066468505</v>
      </c>
      <c r="Z27" s="1">
        <f t="shared" si="31"/>
        <v>783057.44937603304</v>
      </c>
      <c r="AA27" s="1">
        <f t="shared" si="32"/>
        <v>1.4476770722413787E-9</v>
      </c>
      <c r="AB27" s="1">
        <f t="shared" si="33"/>
        <v>3036237.7042688462</v>
      </c>
      <c r="AC27" s="1">
        <f t="shared" si="34"/>
        <v>648661.82313999615</v>
      </c>
      <c r="AD27" s="1">
        <f t="shared" si="35"/>
        <v>1.1992132247082691E-9</v>
      </c>
      <c r="AE27" s="1">
        <f t="shared" si="36"/>
        <v>63034.5793265143</v>
      </c>
      <c r="AF27" s="1">
        <f t="shared" ref="AF27:AG31" si="80">$AE27*D$69</f>
        <v>9330.5420455157782</v>
      </c>
      <c r="AG27" s="1">
        <f t="shared" si="80"/>
        <v>1.7937206102466696E-11</v>
      </c>
      <c r="AH27" s="1">
        <f t="shared" si="37"/>
        <v>147081.2531195473</v>
      </c>
      <c r="AI27" s="1">
        <f t="shared" ref="AI27:AJ31" si="81">$AH27*D$69</f>
        <v>21771.348853308406</v>
      </c>
      <c r="AJ27" s="1">
        <f t="shared" si="81"/>
        <v>4.1853642543540734E-11</v>
      </c>
      <c r="AK27" s="1">
        <f t="shared" si="38"/>
        <v>105057.9162230308</v>
      </c>
      <c r="AL27" s="1">
        <f t="shared" ref="AL27:AM31" si="82">$AK27*D$69</f>
        <v>15550.945449412091</v>
      </c>
      <c r="AM27" s="1">
        <f t="shared" si="82"/>
        <v>2.9895424323003718E-11</v>
      </c>
      <c r="AN27" s="1">
        <v>0</v>
      </c>
      <c r="AO27" s="1">
        <v>0</v>
      </c>
      <c r="AP27" s="1">
        <f t="shared" si="39"/>
        <v>1</v>
      </c>
      <c r="AQ27" s="1">
        <f t="shared" si="40"/>
        <v>0</v>
      </c>
      <c r="AR27" s="1">
        <f t="shared" si="41"/>
        <v>0</v>
      </c>
      <c r="AS27" s="1">
        <f t="shared" si="0"/>
        <v>0</v>
      </c>
      <c r="AT27" s="1">
        <v>0</v>
      </c>
      <c r="AU27" s="1">
        <v>0</v>
      </c>
      <c r="AV27" s="1">
        <v>0</v>
      </c>
      <c r="AW27" s="1">
        <f t="shared" si="1"/>
        <v>0</v>
      </c>
      <c r="AX27" s="1">
        <v>0</v>
      </c>
      <c r="AY27" s="1">
        <f>0</f>
        <v>0</v>
      </c>
      <c r="AZ27" s="1">
        <f t="shared" si="42"/>
        <v>1</v>
      </c>
      <c r="BA27" s="1">
        <f t="shared" si="43"/>
        <v>0</v>
      </c>
      <c r="BB27" s="1">
        <f t="shared" si="44"/>
        <v>0</v>
      </c>
      <c r="BC27" s="1">
        <f t="shared" si="2"/>
        <v>0</v>
      </c>
      <c r="BD27" s="1">
        <v>0</v>
      </c>
      <c r="BE27" s="1">
        <v>0</v>
      </c>
      <c r="BF27" s="1">
        <v>0</v>
      </c>
      <c r="BG27" s="1">
        <f t="shared" si="3"/>
        <v>0</v>
      </c>
      <c r="BH27" s="1">
        <v>0</v>
      </c>
      <c r="BI27" s="1">
        <v>0</v>
      </c>
      <c r="BJ27" s="1">
        <f t="shared" si="45"/>
        <v>1</v>
      </c>
      <c r="BK27" s="1">
        <f t="shared" si="46"/>
        <v>0</v>
      </c>
      <c r="BL27" s="1">
        <f t="shared" si="47"/>
        <v>0</v>
      </c>
      <c r="BM27" s="1">
        <f t="shared" si="4"/>
        <v>0</v>
      </c>
      <c r="BN27" s="1">
        <v>0</v>
      </c>
      <c r="BO27" s="1">
        <v>0</v>
      </c>
      <c r="BP27" s="1">
        <v>0</v>
      </c>
      <c r="BQ27" s="1">
        <f t="shared" si="5"/>
        <v>0</v>
      </c>
      <c r="BR27" s="1">
        <f t="shared" si="6"/>
        <v>0</v>
      </c>
      <c r="BS27" s="1">
        <f t="shared" ref="BS27:BT31" si="83">$BR27*D$69</f>
        <v>0</v>
      </c>
      <c r="BT27" s="1">
        <f t="shared" si="83"/>
        <v>0</v>
      </c>
      <c r="BU27" s="1">
        <f t="shared" si="7"/>
        <v>0</v>
      </c>
      <c r="BV27" s="1">
        <f t="shared" ref="BV27:BW31" si="84">$BU27*D$69</f>
        <v>0</v>
      </c>
      <c r="BW27" s="1">
        <f t="shared" si="84"/>
        <v>0</v>
      </c>
      <c r="BX27" s="1">
        <f t="shared" si="8"/>
        <v>0</v>
      </c>
      <c r="BY27" s="1">
        <f>$BX27*D$69</f>
        <v>0</v>
      </c>
      <c r="BZ27" s="1">
        <f t="shared" si="79"/>
        <v>0</v>
      </c>
      <c r="CA27" s="1">
        <f t="shared" si="48"/>
        <v>393575.62725537259</v>
      </c>
      <c r="CB27" s="1">
        <f t="shared" si="49"/>
        <v>7.2831011734032529E-10</v>
      </c>
      <c r="CC27" s="1">
        <f t="shared" si="50"/>
        <v>804828.7982293414</v>
      </c>
      <c r="CD27" s="1">
        <f t="shared" si="51"/>
        <v>1.4895307147849195E-9</v>
      </c>
      <c r="CE27" s="1">
        <f t="shared" si="52"/>
        <v>664212.76858940825</v>
      </c>
      <c r="CF27" s="1">
        <f t="shared" si="53"/>
        <v>1.229108649031273E-9</v>
      </c>
      <c r="CG27" s="23">
        <f>'2. Baseline '!$O$41-F$70</f>
        <v>1126731.7487874995</v>
      </c>
      <c r="CH27" s="23">
        <f>'2. Baseline '!M$41-G$70</f>
        <v>5.8591822540290193E-3</v>
      </c>
      <c r="CI27" s="1">
        <f t="shared" si="9"/>
        <v>733156.12153212691</v>
      </c>
      <c r="CJ27" s="1">
        <f t="shared" si="10"/>
        <v>5.8591815257189022E-3</v>
      </c>
      <c r="CK27" s="1">
        <f t="shared" si="11"/>
        <v>321902.9505581581</v>
      </c>
      <c r="CL27" s="1">
        <f t="shared" si="12"/>
        <v>5.8591807644983044E-3</v>
      </c>
      <c r="CM27" s="1">
        <f t="shared" si="13"/>
        <v>462518.98019809125</v>
      </c>
      <c r="CN27" s="1">
        <f t="shared" si="14"/>
        <v>5.8591810249203702E-3</v>
      </c>
    </row>
    <row r="28" spans="1:92" x14ac:dyDescent="0.2">
      <c r="A28" s="28" t="s">
        <v>213</v>
      </c>
      <c r="B28">
        <v>2028</v>
      </c>
      <c r="C28" s="18" t="s">
        <v>219</v>
      </c>
      <c r="D28" s="1">
        <v>0</v>
      </c>
      <c r="E28" s="1">
        <f t="shared" si="15"/>
        <v>0.54632268041205356</v>
      </c>
      <c r="F28" s="1">
        <f t="shared" si="16"/>
        <v>0.45367731958794644</v>
      </c>
      <c r="G28" s="1">
        <v>0</v>
      </c>
      <c r="H28" s="1">
        <f t="shared" si="17"/>
        <v>7.5445806880604122E-2</v>
      </c>
      <c r="I28" s="1">
        <f t="shared" si="18"/>
        <v>0.92455419311939591</v>
      </c>
      <c r="J28" s="1">
        <f t="shared" si="19"/>
        <v>0</v>
      </c>
      <c r="K28" s="1">
        <f t="shared" si="54"/>
        <v>0.23412642459574934</v>
      </c>
      <c r="L28" s="1">
        <f t="shared" si="55"/>
        <v>0.76587357540425072</v>
      </c>
      <c r="M28" s="1">
        <v>2.7200000000000002E-3</v>
      </c>
      <c r="N28" s="1">
        <f t="shared" si="20"/>
        <v>0.96322440249334262</v>
      </c>
      <c r="O28" s="1">
        <f t="shared" si="21"/>
        <v>3.6775597506657376E-2</v>
      </c>
      <c r="P28" s="1">
        <v>2.7200000000000002E-3</v>
      </c>
      <c r="Q28" s="1">
        <f t="shared" si="22"/>
        <v>0.91781663226547194</v>
      </c>
      <c r="R28" s="1">
        <f t="shared" si="23"/>
        <v>8.2183367734528057E-2</v>
      </c>
      <c r="S28" s="1">
        <f t="shared" si="24"/>
        <v>2.7200000000000002E-3</v>
      </c>
      <c r="T28" s="1">
        <f t="shared" si="25"/>
        <v>0.94052051737940723</v>
      </c>
      <c r="U28" s="1">
        <f t="shared" si="26"/>
        <v>5.9479482620592772E-2</v>
      </c>
      <c r="V28" s="1">
        <f t="shared" si="27"/>
        <v>1798563.4020307849</v>
      </c>
      <c r="W28" s="1">
        <f t="shared" si="28"/>
        <v>384245.0852098568</v>
      </c>
      <c r="X28" s="1">
        <f t="shared" si="29"/>
        <v>7.1037291123785856E-10</v>
      </c>
      <c r="Y28" s="1">
        <f t="shared" si="30"/>
        <v>3665312.9066468505</v>
      </c>
      <c r="Z28" s="1">
        <f t="shared" si="31"/>
        <v>783057.44937603304</v>
      </c>
      <c r="AA28" s="1">
        <f t="shared" si="32"/>
        <v>1.4476770722413787E-9</v>
      </c>
      <c r="AB28" s="1">
        <f t="shared" si="33"/>
        <v>3036237.7042688462</v>
      </c>
      <c r="AC28" s="1">
        <f t="shared" si="34"/>
        <v>648661.82313999615</v>
      </c>
      <c r="AD28" s="1">
        <f t="shared" si="35"/>
        <v>1.1992132247082691E-9</v>
      </c>
      <c r="AE28" s="1">
        <f t="shared" si="36"/>
        <v>67883.965110746329</v>
      </c>
      <c r="AF28" s="1">
        <f t="shared" si="80"/>
        <v>10048.360716444402</v>
      </c>
      <c r="AG28" s="1">
        <f t="shared" si="80"/>
        <v>1.9317153953495718E-11</v>
      </c>
      <c r="AH28" s="1">
        <f t="shared" si="37"/>
        <v>151702.03195106215</v>
      </c>
      <c r="AI28" s="1">
        <f t="shared" si="81"/>
        <v>22455.328529719813</v>
      </c>
      <c r="AJ28" s="1">
        <f t="shared" si="81"/>
        <v>4.3168537687450006E-11</v>
      </c>
      <c r="AK28" s="1">
        <f t="shared" si="38"/>
        <v>109792.99853090434</v>
      </c>
      <c r="AL28" s="1">
        <f t="shared" si="82"/>
        <v>16251.844623082123</v>
      </c>
      <c r="AM28" s="1">
        <f t="shared" si="82"/>
        <v>3.124284582047289E-11</v>
      </c>
      <c r="AN28" s="1">
        <v>0</v>
      </c>
      <c r="AO28" s="1">
        <v>0</v>
      </c>
      <c r="AP28" s="1">
        <f t="shared" si="39"/>
        <v>1</v>
      </c>
      <c r="AQ28" s="1">
        <f t="shared" si="40"/>
        <v>0</v>
      </c>
      <c r="AR28" s="1">
        <f t="shared" si="41"/>
        <v>0</v>
      </c>
      <c r="AS28" s="1">
        <f t="shared" si="0"/>
        <v>0</v>
      </c>
      <c r="AT28" s="1">
        <v>0</v>
      </c>
      <c r="AU28" s="1">
        <v>0</v>
      </c>
      <c r="AV28" s="1">
        <v>0</v>
      </c>
      <c r="AW28" s="1">
        <f t="shared" si="1"/>
        <v>0</v>
      </c>
      <c r="AX28" s="1">
        <v>0</v>
      </c>
      <c r="AY28" s="1">
        <f>0</f>
        <v>0</v>
      </c>
      <c r="AZ28" s="1">
        <f t="shared" si="42"/>
        <v>1</v>
      </c>
      <c r="BA28" s="1">
        <f t="shared" si="43"/>
        <v>0</v>
      </c>
      <c r="BB28" s="1">
        <f t="shared" si="44"/>
        <v>0</v>
      </c>
      <c r="BC28" s="1">
        <f t="shared" si="2"/>
        <v>0</v>
      </c>
      <c r="BD28" s="1">
        <v>0</v>
      </c>
      <c r="BE28" s="1">
        <v>0</v>
      </c>
      <c r="BF28" s="1">
        <v>0</v>
      </c>
      <c r="BG28" s="1">
        <f t="shared" si="3"/>
        <v>0</v>
      </c>
      <c r="BH28" s="1">
        <v>0</v>
      </c>
      <c r="BI28" s="1">
        <v>0</v>
      </c>
      <c r="BJ28" s="1">
        <f t="shared" si="45"/>
        <v>1</v>
      </c>
      <c r="BK28" s="1">
        <f t="shared" si="46"/>
        <v>0</v>
      </c>
      <c r="BL28" s="1">
        <f t="shared" si="47"/>
        <v>0</v>
      </c>
      <c r="BM28" s="1">
        <f t="shared" si="4"/>
        <v>0</v>
      </c>
      <c r="BN28" s="1">
        <v>0</v>
      </c>
      <c r="BO28" s="1">
        <v>0</v>
      </c>
      <c r="BP28" s="1">
        <v>0</v>
      </c>
      <c r="BQ28" s="1">
        <f t="shared" si="5"/>
        <v>0</v>
      </c>
      <c r="BR28" s="1">
        <f t="shared" si="6"/>
        <v>0</v>
      </c>
      <c r="BS28" s="1">
        <f t="shared" si="83"/>
        <v>0</v>
      </c>
      <c r="BT28" s="1">
        <f t="shared" si="83"/>
        <v>0</v>
      </c>
      <c r="BU28" s="1">
        <f t="shared" si="7"/>
        <v>0</v>
      </c>
      <c r="BV28" s="1">
        <f t="shared" si="84"/>
        <v>0</v>
      </c>
      <c r="BW28" s="1">
        <f t="shared" si="84"/>
        <v>0</v>
      </c>
      <c r="BX28" s="1">
        <f t="shared" si="8"/>
        <v>0</v>
      </c>
      <c r="BY28" s="1">
        <f>$BX28*D$69</f>
        <v>0</v>
      </c>
      <c r="BZ28" s="1">
        <f t="shared" si="79"/>
        <v>0</v>
      </c>
      <c r="CA28" s="1">
        <f t="shared" si="48"/>
        <v>394293.44592630118</v>
      </c>
      <c r="CB28" s="1">
        <f t="shared" si="49"/>
        <v>7.2969006519135425E-10</v>
      </c>
      <c r="CC28" s="1">
        <f t="shared" si="50"/>
        <v>805512.77790575288</v>
      </c>
      <c r="CD28" s="1">
        <f t="shared" si="51"/>
        <v>1.4908456099288287E-9</v>
      </c>
      <c r="CE28" s="1">
        <f t="shared" si="52"/>
        <v>664913.66776307824</v>
      </c>
      <c r="CF28" s="1">
        <f t="shared" si="53"/>
        <v>1.2304560705287421E-9</v>
      </c>
      <c r="CG28" s="23">
        <f>'2. Baseline '!$O$41-F$70</f>
        <v>1126731.7487874995</v>
      </c>
      <c r="CH28" s="23">
        <f>'2. Baseline '!M$41-G$70</f>
        <v>5.8591822540290193E-3</v>
      </c>
      <c r="CI28" s="1">
        <f t="shared" si="9"/>
        <v>732438.30286119832</v>
      </c>
      <c r="CJ28" s="1">
        <f t="shared" si="10"/>
        <v>5.859181524338954E-3</v>
      </c>
      <c r="CK28" s="1">
        <f t="shared" si="11"/>
        <v>321218.97088174662</v>
      </c>
      <c r="CL28" s="1">
        <f t="shared" si="12"/>
        <v>5.8591807631834091E-3</v>
      </c>
      <c r="CM28" s="1">
        <f t="shared" si="13"/>
        <v>461818.08102442126</v>
      </c>
      <c r="CN28" s="1">
        <f t="shared" si="14"/>
        <v>5.8591810235729489E-3</v>
      </c>
    </row>
    <row r="29" spans="1:92" x14ac:dyDescent="0.2">
      <c r="A29" s="28" t="s">
        <v>213</v>
      </c>
      <c r="B29">
        <v>2028</v>
      </c>
      <c r="C29" s="18" t="s">
        <v>220</v>
      </c>
      <c r="D29" s="1">
        <v>0</v>
      </c>
      <c r="E29" s="1">
        <f t="shared" si="15"/>
        <v>0.54632268041205356</v>
      </c>
      <c r="F29" s="1">
        <f t="shared" si="16"/>
        <v>0.45367731958794644</v>
      </c>
      <c r="G29" s="1">
        <v>0</v>
      </c>
      <c r="H29" s="1">
        <f t="shared" si="17"/>
        <v>7.5445806880604122E-2</v>
      </c>
      <c r="I29" s="1">
        <f t="shared" si="18"/>
        <v>0.92455419311939591</v>
      </c>
      <c r="J29" s="1">
        <f t="shared" si="19"/>
        <v>0</v>
      </c>
      <c r="K29" s="1">
        <f t="shared" si="54"/>
        <v>0.23412642459574934</v>
      </c>
      <c r="L29" s="1">
        <f t="shared" si="55"/>
        <v>0.76587357540425072</v>
      </c>
      <c r="M29" s="1">
        <v>2.1419999999999998E-3</v>
      </c>
      <c r="N29" s="1">
        <f t="shared" si="20"/>
        <v>0.96116117582320193</v>
      </c>
      <c r="O29" s="1">
        <f t="shared" si="21"/>
        <v>3.883882417679807E-2</v>
      </c>
      <c r="P29" s="1">
        <v>2.1419999999999998E-3</v>
      </c>
      <c r="Q29" s="1">
        <f t="shared" si="22"/>
        <v>0.91585066903915935</v>
      </c>
      <c r="R29" s="1">
        <f t="shared" si="23"/>
        <v>8.4149330960840651E-2</v>
      </c>
      <c r="S29" s="1">
        <f t="shared" si="24"/>
        <v>2.1419999999999998E-3</v>
      </c>
      <c r="T29" s="1">
        <f t="shared" si="25"/>
        <v>0.93850592243118058</v>
      </c>
      <c r="U29" s="1">
        <f t="shared" si="26"/>
        <v>6.1494077568819416E-2</v>
      </c>
      <c r="V29" s="1">
        <f t="shared" si="27"/>
        <v>1798563.4020307849</v>
      </c>
      <c r="W29" s="1">
        <f t="shared" si="28"/>
        <v>384245.0852098568</v>
      </c>
      <c r="X29" s="1">
        <f t="shared" si="29"/>
        <v>7.1037291123785856E-10</v>
      </c>
      <c r="Y29" s="1">
        <f t="shared" si="30"/>
        <v>3665312.9066468505</v>
      </c>
      <c r="Z29" s="1">
        <f t="shared" si="31"/>
        <v>783057.44937603304</v>
      </c>
      <c r="AA29" s="1">
        <f t="shared" si="32"/>
        <v>1.4476770722413787E-9</v>
      </c>
      <c r="AB29" s="1">
        <f t="shared" si="33"/>
        <v>3036237.7042688462</v>
      </c>
      <c r="AC29" s="1">
        <f t="shared" si="34"/>
        <v>648661.82313999615</v>
      </c>
      <c r="AD29" s="1">
        <f t="shared" si="35"/>
        <v>1.1992132247082691E-9</v>
      </c>
      <c r="AE29" s="1">
        <f t="shared" si="36"/>
        <v>71692.46903147902</v>
      </c>
      <c r="AF29" s="1">
        <f t="shared" si="80"/>
        <v>10612.105352207534</v>
      </c>
      <c r="AG29" s="1">
        <f t="shared" si="80"/>
        <v>2.0400907037884112E-11</v>
      </c>
      <c r="AH29" s="1">
        <f t="shared" si="37"/>
        <v>155330.99757262287</v>
      </c>
      <c r="AI29" s="1">
        <f t="shared" si="81"/>
        <v>22992.497440426909</v>
      </c>
      <c r="AJ29" s="1">
        <f t="shared" si="81"/>
        <v>4.4201201107880264E-11</v>
      </c>
      <c r="AK29" s="1">
        <f t="shared" si="38"/>
        <v>113511.73330205106</v>
      </c>
      <c r="AL29" s="1">
        <f t="shared" si="82"/>
        <v>16802.301396317238</v>
      </c>
      <c r="AM29" s="1">
        <f t="shared" si="82"/>
        <v>3.230105407288222E-11</v>
      </c>
      <c r="AN29" s="1">
        <v>0</v>
      </c>
      <c r="AO29" s="1">
        <v>0</v>
      </c>
      <c r="AP29" s="1">
        <f t="shared" si="39"/>
        <v>1</v>
      </c>
      <c r="AQ29" s="1">
        <f t="shared" si="40"/>
        <v>0</v>
      </c>
      <c r="AR29" s="1">
        <f t="shared" si="41"/>
        <v>0</v>
      </c>
      <c r="AS29" s="1">
        <f t="shared" si="0"/>
        <v>0</v>
      </c>
      <c r="AT29" s="1">
        <v>0</v>
      </c>
      <c r="AU29" s="1">
        <v>0</v>
      </c>
      <c r="AV29" s="1">
        <v>0</v>
      </c>
      <c r="AW29" s="1">
        <f t="shared" si="1"/>
        <v>0</v>
      </c>
      <c r="AX29" s="1">
        <v>0</v>
      </c>
      <c r="AY29" s="1">
        <f>0</f>
        <v>0</v>
      </c>
      <c r="AZ29" s="1">
        <f t="shared" si="42"/>
        <v>1</v>
      </c>
      <c r="BA29" s="1">
        <f t="shared" si="43"/>
        <v>0</v>
      </c>
      <c r="BB29" s="1">
        <f t="shared" si="44"/>
        <v>0</v>
      </c>
      <c r="BC29" s="1">
        <f t="shared" si="2"/>
        <v>0</v>
      </c>
      <c r="BD29" s="1">
        <v>0</v>
      </c>
      <c r="BE29" s="1">
        <v>0</v>
      </c>
      <c r="BF29" s="1">
        <v>0</v>
      </c>
      <c r="BG29" s="1">
        <f t="shared" si="3"/>
        <v>0</v>
      </c>
      <c r="BH29" s="1">
        <v>0</v>
      </c>
      <c r="BI29" s="1">
        <v>0</v>
      </c>
      <c r="BJ29" s="1">
        <f t="shared" si="45"/>
        <v>1</v>
      </c>
      <c r="BK29" s="1">
        <f t="shared" si="46"/>
        <v>0</v>
      </c>
      <c r="BL29" s="1">
        <f t="shared" si="47"/>
        <v>0</v>
      </c>
      <c r="BM29" s="1">
        <f t="shared" si="4"/>
        <v>0</v>
      </c>
      <c r="BN29" s="1">
        <v>0</v>
      </c>
      <c r="BO29" s="1">
        <v>0</v>
      </c>
      <c r="BP29" s="1">
        <v>0</v>
      </c>
      <c r="BQ29" s="1">
        <f t="shared" si="5"/>
        <v>0</v>
      </c>
      <c r="BR29" s="1">
        <f t="shared" si="6"/>
        <v>0</v>
      </c>
      <c r="BS29" s="1">
        <f t="shared" si="83"/>
        <v>0</v>
      </c>
      <c r="BT29" s="1">
        <f t="shared" si="83"/>
        <v>0</v>
      </c>
      <c r="BU29" s="1">
        <f t="shared" si="7"/>
        <v>0</v>
      </c>
      <c r="BV29" s="1">
        <f t="shared" si="84"/>
        <v>0</v>
      </c>
      <c r="BW29" s="1">
        <f t="shared" si="84"/>
        <v>0</v>
      </c>
      <c r="BX29" s="1">
        <f t="shared" si="8"/>
        <v>0</v>
      </c>
      <c r="BY29" s="1">
        <f>$BX29*D$69</f>
        <v>0</v>
      </c>
      <c r="BZ29" s="1">
        <f t="shared" si="79"/>
        <v>0</v>
      </c>
      <c r="CA29" s="1">
        <f t="shared" si="48"/>
        <v>394857.19056206435</v>
      </c>
      <c r="CB29" s="1">
        <f t="shared" si="49"/>
        <v>7.3077381827574264E-10</v>
      </c>
      <c r="CC29" s="1">
        <f t="shared" si="50"/>
        <v>806049.94681646</v>
      </c>
      <c r="CD29" s="1">
        <f t="shared" si="51"/>
        <v>1.491878273349259E-9</v>
      </c>
      <c r="CE29" s="1">
        <f t="shared" si="52"/>
        <v>665464.12453631335</v>
      </c>
      <c r="CF29" s="1">
        <f t="shared" si="53"/>
        <v>1.2315142787811513E-9</v>
      </c>
      <c r="CG29" s="23">
        <f>'2. Baseline '!$O$41-F$70</f>
        <v>1126731.7487874995</v>
      </c>
      <c r="CH29" s="23">
        <f>'2. Baseline '!M$41-G$70</f>
        <v>5.8591822540290193E-3</v>
      </c>
      <c r="CI29" s="1">
        <f t="shared" si="9"/>
        <v>731874.5582254352</v>
      </c>
      <c r="CJ29" s="1">
        <f t="shared" si="10"/>
        <v>5.8591815232552011E-3</v>
      </c>
      <c r="CK29" s="1">
        <f t="shared" si="11"/>
        <v>320681.8019710395</v>
      </c>
      <c r="CL29" s="1">
        <f t="shared" si="12"/>
        <v>5.8591807621507456E-3</v>
      </c>
      <c r="CM29" s="1">
        <f t="shared" si="13"/>
        <v>461267.62425118615</v>
      </c>
      <c r="CN29" s="1">
        <f t="shared" si="14"/>
        <v>5.8591810225147407E-3</v>
      </c>
    </row>
    <row r="30" spans="1:92" x14ac:dyDescent="0.2">
      <c r="A30" s="28" t="s">
        <v>213</v>
      </c>
      <c r="B30">
        <v>2028</v>
      </c>
      <c r="C30" s="18" t="s">
        <v>221</v>
      </c>
      <c r="D30" s="1">
        <v>0</v>
      </c>
      <c r="E30" s="1">
        <f t="shared" si="15"/>
        <v>0.54632268041205356</v>
      </c>
      <c r="F30" s="1">
        <f t="shared" si="16"/>
        <v>0.45367731958794644</v>
      </c>
      <c r="G30" s="1">
        <v>0</v>
      </c>
      <c r="H30" s="1">
        <f t="shared" si="17"/>
        <v>7.5445806880604122E-2</v>
      </c>
      <c r="I30" s="1">
        <f t="shared" si="18"/>
        <v>0.92455419311939591</v>
      </c>
      <c r="J30" s="1">
        <f t="shared" si="19"/>
        <v>0</v>
      </c>
      <c r="K30" s="1">
        <f t="shared" si="54"/>
        <v>0.23412642459574934</v>
      </c>
      <c r="L30" s="1">
        <f t="shared" si="55"/>
        <v>0.76587357540425072</v>
      </c>
      <c r="M30" s="1">
        <v>0</v>
      </c>
      <c r="N30" s="1">
        <f t="shared" si="20"/>
        <v>0.96116117582320193</v>
      </c>
      <c r="O30" s="1">
        <f t="shared" si="21"/>
        <v>3.883882417679807E-2</v>
      </c>
      <c r="P30" s="1">
        <v>0</v>
      </c>
      <c r="Q30" s="1">
        <f t="shared" si="22"/>
        <v>0.91585066903915935</v>
      </c>
      <c r="R30" s="1">
        <f t="shared" si="23"/>
        <v>8.4149330960840651E-2</v>
      </c>
      <c r="S30" s="1">
        <f t="shared" si="24"/>
        <v>0</v>
      </c>
      <c r="T30" s="1">
        <f t="shared" si="25"/>
        <v>0.93850592243118058</v>
      </c>
      <c r="U30" s="1">
        <f t="shared" si="26"/>
        <v>6.1494077568819416E-2</v>
      </c>
      <c r="V30" s="1">
        <f t="shared" si="27"/>
        <v>1798563.4020307849</v>
      </c>
      <c r="W30" s="1">
        <f t="shared" si="28"/>
        <v>384245.0852098568</v>
      </c>
      <c r="X30" s="1">
        <f t="shared" si="29"/>
        <v>7.1037291123785856E-10</v>
      </c>
      <c r="Y30" s="1">
        <f t="shared" si="30"/>
        <v>3665312.9066468505</v>
      </c>
      <c r="Z30" s="1">
        <f t="shared" si="31"/>
        <v>783057.44937603304</v>
      </c>
      <c r="AA30" s="1">
        <f t="shared" si="32"/>
        <v>1.4476770722413787E-9</v>
      </c>
      <c r="AB30" s="1">
        <f t="shared" si="33"/>
        <v>3036237.7042688462</v>
      </c>
      <c r="AC30" s="1">
        <f t="shared" si="34"/>
        <v>648661.82313999615</v>
      </c>
      <c r="AD30" s="1">
        <f t="shared" si="35"/>
        <v>1.1992132247082691E-9</v>
      </c>
      <c r="AE30" s="1">
        <f t="shared" si="36"/>
        <v>71692.46903147902</v>
      </c>
      <c r="AF30" s="1">
        <f t="shared" si="80"/>
        <v>10612.105352207534</v>
      </c>
      <c r="AG30" s="1">
        <f t="shared" si="80"/>
        <v>2.0400907037884112E-11</v>
      </c>
      <c r="AH30" s="1">
        <f t="shared" si="37"/>
        <v>155330.99757262287</v>
      </c>
      <c r="AI30" s="1">
        <f t="shared" si="81"/>
        <v>22992.497440426909</v>
      </c>
      <c r="AJ30" s="1">
        <f t="shared" si="81"/>
        <v>4.4201201107880264E-11</v>
      </c>
      <c r="AK30" s="1">
        <f t="shared" si="38"/>
        <v>113511.73330205106</v>
      </c>
      <c r="AL30" s="1">
        <f t="shared" si="82"/>
        <v>16802.301396317238</v>
      </c>
      <c r="AM30" s="1">
        <f t="shared" si="82"/>
        <v>3.230105407288222E-11</v>
      </c>
      <c r="AN30" s="1">
        <v>0</v>
      </c>
      <c r="AO30" s="1">
        <v>0</v>
      </c>
      <c r="AP30" s="1">
        <f t="shared" si="39"/>
        <v>1</v>
      </c>
      <c r="AQ30" s="1">
        <f t="shared" si="40"/>
        <v>0</v>
      </c>
      <c r="AR30" s="1">
        <f t="shared" si="41"/>
        <v>0</v>
      </c>
      <c r="AS30" s="1">
        <f t="shared" si="0"/>
        <v>0</v>
      </c>
      <c r="AT30" s="1">
        <v>0</v>
      </c>
      <c r="AU30" s="1">
        <v>0</v>
      </c>
      <c r="AV30" s="1">
        <v>0</v>
      </c>
      <c r="AW30" s="1">
        <f t="shared" si="1"/>
        <v>0</v>
      </c>
      <c r="AX30" s="1">
        <v>0</v>
      </c>
      <c r="AY30" s="1">
        <f>0</f>
        <v>0</v>
      </c>
      <c r="AZ30" s="1">
        <f t="shared" si="42"/>
        <v>1</v>
      </c>
      <c r="BA30" s="1">
        <f t="shared" si="43"/>
        <v>0</v>
      </c>
      <c r="BB30" s="1">
        <f t="shared" si="44"/>
        <v>0</v>
      </c>
      <c r="BC30" s="1">
        <f t="shared" si="2"/>
        <v>0</v>
      </c>
      <c r="BD30" s="1">
        <v>0</v>
      </c>
      <c r="BE30" s="1">
        <v>0</v>
      </c>
      <c r="BF30" s="1">
        <v>0</v>
      </c>
      <c r="BG30" s="1">
        <f t="shared" si="3"/>
        <v>0</v>
      </c>
      <c r="BH30" s="1">
        <v>0</v>
      </c>
      <c r="BI30" s="1">
        <v>0</v>
      </c>
      <c r="BJ30" s="1">
        <f t="shared" si="45"/>
        <v>1</v>
      </c>
      <c r="BK30" s="1">
        <f t="shared" si="46"/>
        <v>0</v>
      </c>
      <c r="BL30" s="1">
        <f t="shared" si="47"/>
        <v>0</v>
      </c>
      <c r="BM30" s="1">
        <f t="shared" si="4"/>
        <v>0</v>
      </c>
      <c r="BN30" s="1">
        <v>0</v>
      </c>
      <c r="BO30" s="1">
        <v>0</v>
      </c>
      <c r="BP30" s="1">
        <v>0</v>
      </c>
      <c r="BQ30" s="1">
        <f t="shared" si="5"/>
        <v>0</v>
      </c>
      <c r="BR30" s="1">
        <f t="shared" si="6"/>
        <v>0</v>
      </c>
      <c r="BS30" s="1">
        <f t="shared" si="83"/>
        <v>0</v>
      </c>
      <c r="BT30" s="1">
        <f t="shared" si="83"/>
        <v>0</v>
      </c>
      <c r="BU30" s="1">
        <f t="shared" si="7"/>
        <v>0</v>
      </c>
      <c r="BV30" s="1">
        <f t="shared" si="84"/>
        <v>0</v>
      </c>
      <c r="BW30" s="1">
        <f t="shared" si="84"/>
        <v>0</v>
      </c>
      <c r="BX30" s="1">
        <f t="shared" si="8"/>
        <v>0</v>
      </c>
      <c r="BY30" s="1">
        <f>$BX30*D$69</f>
        <v>0</v>
      </c>
      <c r="BZ30" s="1">
        <f t="shared" si="79"/>
        <v>0</v>
      </c>
      <c r="CA30" s="1">
        <f t="shared" si="48"/>
        <v>394857.19056206435</v>
      </c>
      <c r="CB30" s="1">
        <f t="shared" si="49"/>
        <v>7.3077381827574264E-10</v>
      </c>
      <c r="CC30" s="1">
        <f t="shared" si="50"/>
        <v>806049.94681646</v>
      </c>
      <c r="CD30" s="1">
        <f t="shared" si="51"/>
        <v>1.491878273349259E-9</v>
      </c>
      <c r="CE30" s="1">
        <f t="shared" si="52"/>
        <v>665464.12453631335</v>
      </c>
      <c r="CF30" s="1">
        <f t="shared" si="53"/>
        <v>1.2315142787811513E-9</v>
      </c>
      <c r="CG30" s="23">
        <f>'2. Baseline '!$O$41-F$70</f>
        <v>1126731.7487874995</v>
      </c>
      <c r="CH30" s="23">
        <f>'2. Baseline '!M$41-G$70</f>
        <v>5.8591822540290193E-3</v>
      </c>
      <c r="CI30" s="1">
        <f t="shared" si="9"/>
        <v>731874.5582254352</v>
      </c>
      <c r="CJ30" s="1">
        <f t="shared" si="10"/>
        <v>5.8591815232552011E-3</v>
      </c>
      <c r="CK30" s="1">
        <f t="shared" si="11"/>
        <v>320681.8019710395</v>
      </c>
      <c r="CL30" s="1">
        <f t="shared" si="12"/>
        <v>5.8591807621507456E-3</v>
      </c>
      <c r="CM30" s="1">
        <f t="shared" si="13"/>
        <v>461267.62425118615</v>
      </c>
      <c r="CN30" s="1">
        <f t="shared" si="14"/>
        <v>5.8591810225147407E-3</v>
      </c>
    </row>
    <row r="31" spans="1:92" x14ac:dyDescent="0.2">
      <c r="A31" s="28" t="s">
        <v>213</v>
      </c>
      <c r="B31">
        <v>2028</v>
      </c>
      <c r="C31" s="28" t="s">
        <v>222</v>
      </c>
      <c r="D31" s="1">
        <v>0</v>
      </c>
      <c r="E31" s="1">
        <f t="shared" si="15"/>
        <v>0.54632268041205356</v>
      </c>
      <c r="F31" s="1">
        <f t="shared" si="16"/>
        <v>0.45367731958794644</v>
      </c>
      <c r="G31" s="1">
        <v>0</v>
      </c>
      <c r="H31" s="1">
        <f t="shared" si="17"/>
        <v>7.5445806880604122E-2</v>
      </c>
      <c r="I31" s="1">
        <f t="shared" si="18"/>
        <v>0.92455419311939591</v>
      </c>
      <c r="J31" s="1">
        <f t="shared" si="19"/>
        <v>0</v>
      </c>
      <c r="K31" s="1">
        <f t="shared" si="54"/>
        <v>0.23412642459574934</v>
      </c>
      <c r="L31" s="1">
        <f t="shared" si="55"/>
        <v>0.76587357540425072</v>
      </c>
      <c r="M31" s="1">
        <v>1.4999999999999999E-2</v>
      </c>
      <c r="N31" s="1">
        <f t="shared" si="20"/>
        <v>0.94674375818585388</v>
      </c>
      <c r="O31" s="1">
        <f t="shared" si="21"/>
        <v>5.3256241814146121E-2</v>
      </c>
      <c r="P31" s="1">
        <v>4.0000000000000008E-2</v>
      </c>
      <c r="Q31" s="1">
        <f t="shared" si="22"/>
        <v>0.879216642277593</v>
      </c>
      <c r="R31" s="1">
        <f t="shared" si="23"/>
        <v>0.120783357722407</v>
      </c>
      <c r="S31" s="1">
        <f t="shared" si="24"/>
        <v>2.7500000000000004E-2</v>
      </c>
      <c r="T31" s="1">
        <f t="shared" si="25"/>
        <v>0.91269700956432309</v>
      </c>
      <c r="U31" s="1">
        <f t="shared" si="26"/>
        <v>8.7302990435676908E-2</v>
      </c>
      <c r="V31" s="1">
        <f t="shared" si="27"/>
        <v>1798563.4020307849</v>
      </c>
      <c r="W31" s="1">
        <f t="shared" si="28"/>
        <v>384245.0852098568</v>
      </c>
      <c r="X31" s="1">
        <f t="shared" si="29"/>
        <v>7.1037291123785856E-10</v>
      </c>
      <c r="Y31" s="1">
        <f t="shared" si="30"/>
        <v>3665312.9066468505</v>
      </c>
      <c r="Z31" s="1">
        <f t="shared" si="31"/>
        <v>783057.44937603304</v>
      </c>
      <c r="AA31" s="1">
        <f t="shared" si="32"/>
        <v>1.4476770722413787E-9</v>
      </c>
      <c r="AB31" s="1">
        <f t="shared" si="33"/>
        <v>3036237.7042688462</v>
      </c>
      <c r="AC31" s="1">
        <f t="shared" si="34"/>
        <v>648661.82313999615</v>
      </c>
      <c r="AD31" s="1">
        <f t="shared" si="35"/>
        <v>1.1992132247082691E-9</v>
      </c>
      <c r="AE31" s="1">
        <f t="shared" si="36"/>
        <v>98305.536996006878</v>
      </c>
      <c r="AF31" s="1">
        <f t="shared" si="80"/>
        <v>14551.4407496399</v>
      </c>
      <c r="AG31" s="1">
        <f t="shared" si="80"/>
        <v>2.7973958055262694E-11</v>
      </c>
      <c r="AH31" s="1">
        <f t="shared" si="37"/>
        <v>222953.63766971792</v>
      </c>
      <c r="AI31" s="1">
        <f t="shared" si="81"/>
        <v>33002.176150051084</v>
      </c>
      <c r="AJ31" s="1">
        <f t="shared" si="81"/>
        <v>6.3443992058089928E-11</v>
      </c>
      <c r="AK31" s="1">
        <f t="shared" si="38"/>
        <v>161152.3281362447</v>
      </c>
      <c r="AL31" s="1">
        <f t="shared" si="82"/>
        <v>23854.185900396886</v>
      </c>
      <c r="AM31" s="1">
        <f t="shared" si="82"/>
        <v>4.5857726894613827E-11</v>
      </c>
      <c r="AN31" s="1">
        <v>0</v>
      </c>
      <c r="AO31" s="1">
        <v>0</v>
      </c>
      <c r="AP31" s="1">
        <f t="shared" si="39"/>
        <v>1</v>
      </c>
      <c r="AQ31" s="1">
        <f t="shared" si="40"/>
        <v>0</v>
      </c>
      <c r="AR31" s="1">
        <f t="shared" si="41"/>
        <v>0</v>
      </c>
      <c r="AS31" s="1">
        <f t="shared" si="0"/>
        <v>0</v>
      </c>
      <c r="AT31" s="1">
        <v>0</v>
      </c>
      <c r="AU31" s="1">
        <v>0</v>
      </c>
      <c r="AV31" s="1">
        <v>0</v>
      </c>
      <c r="AW31" s="1">
        <f t="shared" si="1"/>
        <v>0</v>
      </c>
      <c r="AX31" s="1">
        <v>0</v>
      </c>
      <c r="AY31" s="1">
        <f>0</f>
        <v>0</v>
      </c>
      <c r="AZ31" s="1">
        <f t="shared" si="42"/>
        <v>1</v>
      </c>
      <c r="BA31" s="1">
        <f t="shared" si="43"/>
        <v>0</v>
      </c>
      <c r="BB31" s="1">
        <f t="shared" si="44"/>
        <v>0</v>
      </c>
      <c r="BC31" s="1">
        <f t="shared" si="2"/>
        <v>0</v>
      </c>
      <c r="BD31" s="1">
        <v>0</v>
      </c>
      <c r="BE31" s="1">
        <v>0</v>
      </c>
      <c r="BF31" s="1">
        <v>0</v>
      </c>
      <c r="BG31" s="1">
        <f t="shared" si="3"/>
        <v>0</v>
      </c>
      <c r="BH31" s="1">
        <v>0</v>
      </c>
      <c r="BI31" s="1">
        <v>0</v>
      </c>
      <c r="BJ31" s="1">
        <f t="shared" si="45"/>
        <v>1</v>
      </c>
      <c r="BK31" s="1">
        <f t="shared" si="46"/>
        <v>0</v>
      </c>
      <c r="BL31" s="1">
        <f t="shared" si="47"/>
        <v>0</v>
      </c>
      <c r="BM31" s="1">
        <f t="shared" si="4"/>
        <v>0</v>
      </c>
      <c r="BN31" s="1">
        <v>0</v>
      </c>
      <c r="BO31" s="1">
        <v>0</v>
      </c>
      <c r="BP31" s="1">
        <v>0</v>
      </c>
      <c r="BQ31" s="1">
        <f t="shared" si="5"/>
        <v>0</v>
      </c>
      <c r="BR31" s="1">
        <f t="shared" si="6"/>
        <v>0</v>
      </c>
      <c r="BS31" s="1">
        <f t="shared" si="83"/>
        <v>0</v>
      </c>
      <c r="BT31" s="1">
        <f t="shared" si="83"/>
        <v>0</v>
      </c>
      <c r="BU31" s="1">
        <f t="shared" si="7"/>
        <v>0</v>
      </c>
      <c r="BV31" s="1">
        <f t="shared" si="84"/>
        <v>0</v>
      </c>
      <c r="BW31" s="1">
        <f t="shared" si="84"/>
        <v>0</v>
      </c>
      <c r="BX31" s="1">
        <f t="shared" si="8"/>
        <v>0</v>
      </c>
      <c r="BY31" s="1">
        <f>$BX31*D$69</f>
        <v>0</v>
      </c>
      <c r="BZ31" s="1">
        <f t="shared" si="79"/>
        <v>0</v>
      </c>
      <c r="CA31" s="1">
        <f t="shared" si="48"/>
        <v>398796.52595949668</v>
      </c>
      <c r="CB31" s="1">
        <f t="shared" si="49"/>
        <v>7.3834686929312128E-10</v>
      </c>
      <c r="CC31" s="1">
        <f t="shared" si="50"/>
        <v>816059.6255260841</v>
      </c>
      <c r="CD31" s="1">
        <f t="shared" si="51"/>
        <v>1.5111210642994687E-9</v>
      </c>
      <c r="CE31" s="1">
        <f t="shared" si="52"/>
        <v>672516.00904039305</v>
      </c>
      <c r="CF31" s="1">
        <f t="shared" si="53"/>
        <v>1.2450709516028829E-9</v>
      </c>
      <c r="CG31" s="23">
        <f>'2. Baseline '!$O$41-F$70</f>
        <v>1126731.7487874995</v>
      </c>
      <c r="CH31" s="23">
        <f>'2. Baseline '!M$41-G$70</f>
        <v>5.8591822540290193E-3</v>
      </c>
      <c r="CI31" s="1">
        <f t="shared" si="9"/>
        <v>727935.22282800288</v>
      </c>
      <c r="CJ31" s="1">
        <f t="shared" si="10"/>
        <v>5.8591815156821504E-3</v>
      </c>
      <c r="CK31" s="1">
        <f t="shared" si="11"/>
        <v>310672.1232614154</v>
      </c>
      <c r="CL31" s="1">
        <f t="shared" si="12"/>
        <v>5.8591807429079551E-3</v>
      </c>
      <c r="CM31" s="1">
        <f t="shared" si="13"/>
        <v>454215.73974710645</v>
      </c>
      <c r="CN31" s="1">
        <f t="shared" si="14"/>
        <v>5.8591810089580676E-3</v>
      </c>
    </row>
    <row r="32" spans="1:92" x14ac:dyDescent="0.2">
      <c r="A32" s="28" t="s">
        <v>213</v>
      </c>
      <c r="B32">
        <v>2029</v>
      </c>
      <c r="C32" s="18" t="s">
        <v>223</v>
      </c>
      <c r="D32" s="1">
        <v>0</v>
      </c>
      <c r="E32" s="1">
        <f t="shared" si="15"/>
        <v>0.54632268041205356</v>
      </c>
      <c r="F32" s="1">
        <f t="shared" si="16"/>
        <v>0.45367731958794644</v>
      </c>
      <c r="G32" s="1">
        <v>0</v>
      </c>
      <c r="H32" s="1">
        <f t="shared" si="17"/>
        <v>7.5445806880604122E-2</v>
      </c>
      <c r="I32" s="1">
        <f t="shared" si="18"/>
        <v>0.92455419311939591</v>
      </c>
      <c r="J32" s="1">
        <f t="shared" si="19"/>
        <v>0</v>
      </c>
      <c r="K32" s="1">
        <f t="shared" si="54"/>
        <v>0.23412642459574934</v>
      </c>
      <c r="L32" s="1">
        <f t="shared" si="55"/>
        <v>0.76587357540425072</v>
      </c>
      <c r="M32" s="1">
        <v>2.5000000000000005E-3</v>
      </c>
      <c r="N32" s="1">
        <f t="shared" si="20"/>
        <v>0.94437689879038933</v>
      </c>
      <c r="O32" s="1">
        <f t="shared" si="21"/>
        <v>5.562310120961067E-2</v>
      </c>
      <c r="P32" s="1">
        <v>4.5000000000000005E-2</v>
      </c>
      <c r="Q32" s="1">
        <f t="shared" si="22"/>
        <v>0.83965189337510127</v>
      </c>
      <c r="R32" s="1">
        <f t="shared" si="23"/>
        <v>0.16034810662489873</v>
      </c>
      <c r="S32" s="1">
        <f t="shared" si="24"/>
        <v>2.375E-2</v>
      </c>
      <c r="T32" s="1">
        <f t="shared" si="25"/>
        <v>0.89102045558717036</v>
      </c>
      <c r="U32" s="1">
        <f t="shared" si="26"/>
        <v>0.10897954441282964</v>
      </c>
      <c r="V32" s="1">
        <f t="shared" si="27"/>
        <v>1798563.4020307849</v>
      </c>
      <c r="W32" s="1">
        <f t="shared" si="28"/>
        <v>384245.0852098568</v>
      </c>
      <c r="X32" s="1">
        <f t="shared" si="29"/>
        <v>7.1037291123785856E-10</v>
      </c>
      <c r="Y32" s="1">
        <f t="shared" si="30"/>
        <v>3665312.9066468505</v>
      </c>
      <c r="Z32" s="1">
        <f t="shared" si="31"/>
        <v>783057.44937603304</v>
      </c>
      <c r="AA32" s="1">
        <f t="shared" si="32"/>
        <v>1.4476770722413787E-9</v>
      </c>
      <c r="AB32" s="1">
        <f t="shared" si="33"/>
        <v>3036237.7042688462</v>
      </c>
      <c r="AC32" s="1">
        <f t="shared" si="34"/>
        <v>648661.82313999615</v>
      </c>
      <c r="AD32" s="1">
        <f t="shared" si="35"/>
        <v>1.1992132247082691E-9</v>
      </c>
      <c r="AE32" s="1">
        <f t="shared" si="36"/>
        <v>102674.5156535167</v>
      </c>
      <c r="AF32" s="1">
        <f t="shared" ref="AF32:AG36" si="85">$AE32*D$70</f>
        <v>13558.138464626985</v>
      </c>
      <c r="AG32" s="1">
        <f t="shared" si="85"/>
        <v>2.6360779752405886E-11</v>
      </c>
      <c r="AH32" s="1">
        <f t="shared" si="37"/>
        <v>295986.08897458069</v>
      </c>
      <c r="AI32" s="1">
        <f t="shared" ref="AI32:AJ36" si="86">$AH32*D$70</f>
        <v>39084.872739629209</v>
      </c>
      <c r="AJ32" s="1">
        <f t="shared" si="86"/>
        <v>7.5991827685507013E-11</v>
      </c>
      <c r="AK32" s="1">
        <f t="shared" si="38"/>
        <v>201165.014093009</v>
      </c>
      <c r="AL32" s="1">
        <f t="shared" ref="AL32:AM36" si="87">$AK32*D$70</f>
        <v>26563.778732743773</v>
      </c>
      <c r="AM32" s="1">
        <f t="shared" si="87"/>
        <v>5.1647349847652368E-11</v>
      </c>
      <c r="AN32" s="1">
        <v>0</v>
      </c>
      <c r="AO32" s="1">
        <v>0</v>
      </c>
      <c r="AP32" s="1">
        <f t="shared" si="39"/>
        <v>1</v>
      </c>
      <c r="AQ32" s="1">
        <f t="shared" si="40"/>
        <v>0</v>
      </c>
      <c r="AR32" s="1">
        <f t="shared" si="41"/>
        <v>0</v>
      </c>
      <c r="AS32" s="1">
        <f t="shared" si="0"/>
        <v>0</v>
      </c>
      <c r="AT32" s="1">
        <v>0</v>
      </c>
      <c r="AU32" s="1">
        <v>0</v>
      </c>
      <c r="AV32" s="1">
        <v>0</v>
      </c>
      <c r="AW32" s="1">
        <f t="shared" si="1"/>
        <v>0</v>
      </c>
      <c r="AX32" s="1">
        <v>0</v>
      </c>
      <c r="AY32" s="1">
        <f>0</f>
        <v>0</v>
      </c>
      <c r="AZ32" s="1">
        <f t="shared" si="42"/>
        <v>1</v>
      </c>
      <c r="BA32" s="1">
        <f t="shared" si="43"/>
        <v>0</v>
      </c>
      <c r="BB32" s="1">
        <f t="shared" si="44"/>
        <v>0</v>
      </c>
      <c r="BC32" s="1">
        <f t="shared" si="2"/>
        <v>0</v>
      </c>
      <c r="BD32" s="1">
        <v>0</v>
      </c>
      <c r="BE32" s="1">
        <v>0</v>
      </c>
      <c r="BF32" s="1">
        <v>0</v>
      </c>
      <c r="BG32" s="1">
        <f t="shared" si="3"/>
        <v>0</v>
      </c>
      <c r="BH32" s="1">
        <v>0</v>
      </c>
      <c r="BI32" s="1">
        <v>0</v>
      </c>
      <c r="BJ32" s="1">
        <f t="shared" si="45"/>
        <v>1</v>
      </c>
      <c r="BK32" s="1">
        <f t="shared" si="46"/>
        <v>0</v>
      </c>
      <c r="BL32" s="1">
        <f t="shared" si="47"/>
        <v>0</v>
      </c>
      <c r="BM32" s="1">
        <f t="shared" si="4"/>
        <v>0</v>
      </c>
      <c r="BN32" s="1">
        <v>0</v>
      </c>
      <c r="BO32" s="1">
        <v>0</v>
      </c>
      <c r="BP32" s="1">
        <v>0</v>
      </c>
      <c r="BQ32" s="1">
        <f t="shared" si="5"/>
        <v>0</v>
      </c>
      <c r="BR32" s="1">
        <f t="shared" si="6"/>
        <v>0</v>
      </c>
      <c r="BS32" s="1">
        <f t="shared" ref="BS32:BT36" si="88">$BR32*D$70</f>
        <v>0</v>
      </c>
      <c r="BT32" s="1">
        <f t="shared" si="88"/>
        <v>0</v>
      </c>
      <c r="BU32" s="1">
        <f t="shared" si="7"/>
        <v>0</v>
      </c>
      <c r="BV32" s="1">
        <f t="shared" ref="BV32:BW36" si="89">$BU32*D$70</f>
        <v>0</v>
      </c>
      <c r="BW32" s="1">
        <f t="shared" si="89"/>
        <v>0</v>
      </c>
      <c r="BX32" s="1">
        <f t="shared" si="8"/>
        <v>0</v>
      </c>
      <c r="BY32" s="1">
        <f>$BX32*D$70</f>
        <v>0</v>
      </c>
      <c r="BZ32" s="1">
        <f t="shared" si="79"/>
        <v>0</v>
      </c>
      <c r="CA32" s="1">
        <f t="shared" si="48"/>
        <v>397803.22367448377</v>
      </c>
      <c r="CB32" s="1">
        <f t="shared" si="49"/>
        <v>7.3673369099026444E-10</v>
      </c>
      <c r="CC32" s="1">
        <f t="shared" si="50"/>
        <v>822142.32211566227</v>
      </c>
      <c r="CD32" s="1">
        <f t="shared" si="51"/>
        <v>1.5236688999268857E-9</v>
      </c>
      <c r="CE32" s="1">
        <f t="shared" si="52"/>
        <v>675225.60187273996</v>
      </c>
      <c r="CF32" s="1">
        <f t="shared" si="53"/>
        <v>1.2508605745559216E-9</v>
      </c>
      <c r="CG32" s="23">
        <f>'2. Baseline '!$O$41-F$71</f>
        <v>1097247.4192476715</v>
      </c>
      <c r="CH32" s="23">
        <f>'2. Baseline '!M$41-G$71</f>
        <v>5.8591822026758805E-3</v>
      </c>
      <c r="CI32" s="1">
        <f t="shared" si="9"/>
        <v>699444.19557318767</v>
      </c>
      <c r="CJ32" s="1">
        <f t="shared" si="10"/>
        <v>5.8591814659421891E-3</v>
      </c>
      <c r="CK32" s="1">
        <f t="shared" si="11"/>
        <v>275105.09713200922</v>
      </c>
      <c r="CL32" s="1">
        <f t="shared" si="12"/>
        <v>5.8591806790069803E-3</v>
      </c>
      <c r="CM32" s="1">
        <f t="shared" si="13"/>
        <v>422021.81737493153</v>
      </c>
      <c r="CN32" s="1">
        <f t="shared" si="14"/>
        <v>5.8591809518153057E-3</v>
      </c>
    </row>
    <row r="33" spans="1:92" x14ac:dyDescent="0.2">
      <c r="A33" s="28" t="s">
        <v>213</v>
      </c>
      <c r="B33">
        <v>2029</v>
      </c>
      <c r="C33" s="18" t="s">
        <v>224</v>
      </c>
      <c r="D33" s="1">
        <v>0</v>
      </c>
      <c r="E33" s="1">
        <f t="shared" si="15"/>
        <v>0.54632268041205356</v>
      </c>
      <c r="F33" s="1">
        <f t="shared" si="16"/>
        <v>0.45367731958794644</v>
      </c>
      <c r="G33" s="1">
        <v>0</v>
      </c>
      <c r="H33" s="1">
        <f t="shared" si="17"/>
        <v>7.5445806880604122E-2</v>
      </c>
      <c r="I33" s="1">
        <f t="shared" si="18"/>
        <v>0.92455419311939591</v>
      </c>
      <c r="J33" s="1">
        <f t="shared" si="19"/>
        <v>0</v>
      </c>
      <c r="K33" s="1">
        <f t="shared" si="54"/>
        <v>0.23412642459574934</v>
      </c>
      <c r="L33" s="1">
        <f t="shared" si="55"/>
        <v>0.76587357540425072</v>
      </c>
      <c r="M33" s="1">
        <v>0</v>
      </c>
      <c r="N33" s="1">
        <f t="shared" si="20"/>
        <v>0.94437689879038933</v>
      </c>
      <c r="O33" s="1">
        <f t="shared" si="21"/>
        <v>5.562310120961067E-2</v>
      </c>
      <c r="P33" s="1">
        <v>0</v>
      </c>
      <c r="Q33" s="1">
        <f t="shared" si="22"/>
        <v>0.83965189337510127</v>
      </c>
      <c r="R33" s="1">
        <f t="shared" si="23"/>
        <v>0.16034810662489873</v>
      </c>
      <c r="S33" s="1">
        <f t="shared" si="24"/>
        <v>0</v>
      </c>
      <c r="T33" s="1">
        <f t="shared" si="25"/>
        <v>0.89102045558717036</v>
      </c>
      <c r="U33" s="1">
        <f t="shared" si="26"/>
        <v>0.10897954441282964</v>
      </c>
      <c r="V33" s="1">
        <f t="shared" si="27"/>
        <v>1798563.4020307849</v>
      </c>
      <c r="W33" s="1">
        <f t="shared" si="28"/>
        <v>384245.0852098568</v>
      </c>
      <c r="X33" s="1">
        <f t="shared" si="29"/>
        <v>7.1037291123785856E-10</v>
      </c>
      <c r="Y33" s="1">
        <f t="shared" si="30"/>
        <v>3665312.9066468505</v>
      </c>
      <c r="Z33" s="1">
        <f t="shared" si="31"/>
        <v>783057.44937603304</v>
      </c>
      <c r="AA33" s="1">
        <f t="shared" si="32"/>
        <v>1.4476770722413787E-9</v>
      </c>
      <c r="AB33" s="1">
        <f t="shared" si="33"/>
        <v>3036237.7042688462</v>
      </c>
      <c r="AC33" s="1">
        <f t="shared" si="34"/>
        <v>648661.82313999615</v>
      </c>
      <c r="AD33" s="1">
        <f t="shared" si="35"/>
        <v>1.1992132247082691E-9</v>
      </c>
      <c r="AE33" s="1">
        <f t="shared" si="36"/>
        <v>102674.5156535167</v>
      </c>
      <c r="AF33" s="1">
        <f t="shared" si="85"/>
        <v>13558.138464626985</v>
      </c>
      <c r="AG33" s="1">
        <f t="shared" si="85"/>
        <v>2.6360779752405886E-11</v>
      </c>
      <c r="AH33" s="1">
        <f t="shared" si="37"/>
        <v>295986.08897458069</v>
      </c>
      <c r="AI33" s="1">
        <f t="shared" si="86"/>
        <v>39084.872739629209</v>
      </c>
      <c r="AJ33" s="1">
        <f t="shared" si="86"/>
        <v>7.5991827685507013E-11</v>
      </c>
      <c r="AK33" s="1">
        <f t="shared" si="38"/>
        <v>201165.014093009</v>
      </c>
      <c r="AL33" s="1">
        <f t="shared" si="87"/>
        <v>26563.778732743773</v>
      </c>
      <c r="AM33" s="1">
        <f t="shared" si="87"/>
        <v>5.1647349847652368E-11</v>
      </c>
      <c r="AN33" s="1">
        <v>0</v>
      </c>
      <c r="AO33" s="1">
        <v>0</v>
      </c>
      <c r="AP33" s="1">
        <f t="shared" si="39"/>
        <v>1</v>
      </c>
      <c r="AQ33" s="1">
        <f t="shared" si="40"/>
        <v>0</v>
      </c>
      <c r="AR33" s="1">
        <f t="shared" si="41"/>
        <v>0</v>
      </c>
      <c r="AS33" s="1">
        <f t="shared" si="0"/>
        <v>0</v>
      </c>
      <c r="AT33" s="1">
        <v>0</v>
      </c>
      <c r="AU33" s="1">
        <v>0</v>
      </c>
      <c r="AV33" s="1">
        <v>0</v>
      </c>
      <c r="AW33" s="1">
        <f t="shared" si="1"/>
        <v>0</v>
      </c>
      <c r="AX33" s="1">
        <v>0</v>
      </c>
      <c r="AY33" s="1">
        <f>0</f>
        <v>0</v>
      </c>
      <c r="AZ33" s="1">
        <f t="shared" si="42"/>
        <v>1</v>
      </c>
      <c r="BA33" s="1">
        <f t="shared" si="43"/>
        <v>0</v>
      </c>
      <c r="BB33" s="1">
        <f t="shared" si="44"/>
        <v>0</v>
      </c>
      <c r="BC33" s="1">
        <f t="shared" si="2"/>
        <v>0</v>
      </c>
      <c r="BD33" s="1">
        <v>0</v>
      </c>
      <c r="BE33" s="1">
        <v>0</v>
      </c>
      <c r="BF33" s="1">
        <v>0</v>
      </c>
      <c r="BG33" s="1">
        <f t="shared" si="3"/>
        <v>0</v>
      </c>
      <c r="BH33" s="1">
        <v>0</v>
      </c>
      <c r="BI33" s="1">
        <v>0</v>
      </c>
      <c r="BJ33" s="1">
        <f t="shared" si="45"/>
        <v>1</v>
      </c>
      <c r="BK33" s="1">
        <f t="shared" si="46"/>
        <v>0</v>
      </c>
      <c r="BL33" s="1">
        <f t="shared" si="47"/>
        <v>0</v>
      </c>
      <c r="BM33" s="1">
        <f t="shared" si="4"/>
        <v>0</v>
      </c>
      <c r="BN33" s="1">
        <v>0</v>
      </c>
      <c r="BO33" s="1">
        <v>0</v>
      </c>
      <c r="BP33" s="1">
        <v>0</v>
      </c>
      <c r="BQ33" s="1">
        <f t="shared" si="5"/>
        <v>0</v>
      </c>
      <c r="BR33" s="1">
        <f t="shared" si="6"/>
        <v>0</v>
      </c>
      <c r="BS33" s="1">
        <f t="shared" si="88"/>
        <v>0</v>
      </c>
      <c r="BT33" s="1">
        <f t="shared" si="88"/>
        <v>0</v>
      </c>
      <c r="BU33" s="1">
        <f t="shared" si="7"/>
        <v>0</v>
      </c>
      <c r="BV33" s="1">
        <f t="shared" si="89"/>
        <v>0</v>
      </c>
      <c r="BW33" s="1">
        <f t="shared" si="89"/>
        <v>0</v>
      </c>
      <c r="BX33" s="1">
        <f t="shared" si="8"/>
        <v>0</v>
      </c>
      <c r="BY33" s="1">
        <f>$BX33*D$70</f>
        <v>0</v>
      </c>
      <c r="BZ33" s="1">
        <f t="shared" si="79"/>
        <v>0</v>
      </c>
      <c r="CA33" s="1">
        <f t="shared" si="48"/>
        <v>397803.22367448377</v>
      </c>
      <c r="CB33" s="1">
        <f t="shared" si="49"/>
        <v>7.3673369099026444E-10</v>
      </c>
      <c r="CC33" s="1">
        <f t="shared" si="50"/>
        <v>822142.32211566227</v>
      </c>
      <c r="CD33" s="1">
        <f t="shared" si="51"/>
        <v>1.5236688999268857E-9</v>
      </c>
      <c r="CE33" s="1">
        <f t="shared" si="52"/>
        <v>675225.60187273996</v>
      </c>
      <c r="CF33" s="1">
        <f t="shared" si="53"/>
        <v>1.2508605745559216E-9</v>
      </c>
      <c r="CG33" s="23">
        <f>'2. Baseline '!$O$41-F$71</f>
        <v>1097247.4192476715</v>
      </c>
      <c r="CH33" s="23">
        <f>'2. Baseline '!M$41-G$71</f>
        <v>5.8591822026758805E-3</v>
      </c>
      <c r="CI33" s="1">
        <f t="shared" si="9"/>
        <v>699444.19557318767</v>
      </c>
      <c r="CJ33" s="1">
        <f t="shared" si="10"/>
        <v>5.8591814659421891E-3</v>
      </c>
      <c r="CK33" s="1">
        <f t="shared" si="11"/>
        <v>275105.09713200922</v>
      </c>
      <c r="CL33" s="1">
        <f t="shared" si="12"/>
        <v>5.8591806790069803E-3</v>
      </c>
      <c r="CM33" s="1">
        <f t="shared" si="13"/>
        <v>422021.81737493153</v>
      </c>
      <c r="CN33" s="1">
        <f t="shared" si="14"/>
        <v>5.8591809518153057E-3</v>
      </c>
    </row>
    <row r="34" spans="1:92" x14ac:dyDescent="0.2">
      <c r="A34" s="28" t="s">
        <v>213</v>
      </c>
      <c r="B34">
        <v>2029</v>
      </c>
      <c r="C34" s="18" t="s">
        <v>225</v>
      </c>
      <c r="D34" s="1">
        <v>0</v>
      </c>
      <c r="E34" s="1">
        <f t="shared" si="15"/>
        <v>0.54632268041205356</v>
      </c>
      <c r="F34" s="1">
        <f t="shared" si="16"/>
        <v>0.45367731958794644</v>
      </c>
      <c r="G34" s="1">
        <v>0</v>
      </c>
      <c r="H34" s="1">
        <f t="shared" si="17"/>
        <v>7.5445806880604122E-2</v>
      </c>
      <c r="I34" s="1">
        <f t="shared" si="18"/>
        <v>0.92455419311939591</v>
      </c>
      <c r="J34" s="1">
        <f t="shared" si="19"/>
        <v>0</v>
      </c>
      <c r="K34" s="1">
        <f t="shared" si="54"/>
        <v>0.23412642459574934</v>
      </c>
      <c r="L34" s="1">
        <f t="shared" si="55"/>
        <v>0.76587357540425072</v>
      </c>
      <c r="M34" s="1">
        <v>0</v>
      </c>
      <c r="N34" s="1">
        <f t="shared" si="20"/>
        <v>0.94437689879038933</v>
      </c>
      <c r="O34" s="1">
        <f t="shared" si="21"/>
        <v>5.562310120961067E-2</v>
      </c>
      <c r="P34" s="1">
        <v>0</v>
      </c>
      <c r="Q34" s="1">
        <f t="shared" si="22"/>
        <v>0.83965189337510127</v>
      </c>
      <c r="R34" s="1">
        <f t="shared" si="23"/>
        <v>0.16034810662489873</v>
      </c>
      <c r="S34" s="1">
        <f t="shared" si="24"/>
        <v>0</v>
      </c>
      <c r="T34" s="1">
        <f t="shared" si="25"/>
        <v>0.89102045558717036</v>
      </c>
      <c r="U34" s="1">
        <f t="shared" si="26"/>
        <v>0.10897954441282964</v>
      </c>
      <c r="V34" s="1">
        <f t="shared" si="27"/>
        <v>1798563.4020307849</v>
      </c>
      <c r="W34" s="1">
        <f t="shared" si="28"/>
        <v>384245.0852098568</v>
      </c>
      <c r="X34" s="1">
        <f t="shared" si="29"/>
        <v>7.1037291123785856E-10</v>
      </c>
      <c r="Y34" s="1">
        <f t="shared" si="30"/>
        <v>3665312.9066468505</v>
      </c>
      <c r="Z34" s="1">
        <f t="shared" si="31"/>
        <v>783057.44937603304</v>
      </c>
      <c r="AA34" s="1">
        <f t="shared" si="32"/>
        <v>1.4476770722413787E-9</v>
      </c>
      <c r="AB34" s="1">
        <f t="shared" si="33"/>
        <v>3036237.7042688462</v>
      </c>
      <c r="AC34" s="1">
        <f t="shared" si="34"/>
        <v>648661.82313999615</v>
      </c>
      <c r="AD34" s="1">
        <f t="shared" si="35"/>
        <v>1.1992132247082691E-9</v>
      </c>
      <c r="AE34" s="1">
        <f t="shared" si="36"/>
        <v>102674.5156535167</v>
      </c>
      <c r="AF34" s="1">
        <f t="shared" si="85"/>
        <v>13558.138464626985</v>
      </c>
      <c r="AG34" s="1">
        <f t="shared" si="85"/>
        <v>2.6360779752405886E-11</v>
      </c>
      <c r="AH34" s="1">
        <f t="shared" si="37"/>
        <v>295986.08897458069</v>
      </c>
      <c r="AI34" s="1">
        <f t="shared" si="86"/>
        <v>39084.872739629209</v>
      </c>
      <c r="AJ34" s="1">
        <f t="shared" si="86"/>
        <v>7.5991827685507013E-11</v>
      </c>
      <c r="AK34" s="1">
        <f t="shared" si="38"/>
        <v>201165.014093009</v>
      </c>
      <c r="AL34" s="1">
        <f t="shared" si="87"/>
        <v>26563.778732743773</v>
      </c>
      <c r="AM34" s="1">
        <f t="shared" si="87"/>
        <v>5.1647349847652368E-11</v>
      </c>
      <c r="AN34" s="1">
        <v>0</v>
      </c>
      <c r="AO34" s="1">
        <v>0</v>
      </c>
      <c r="AP34" s="1">
        <f t="shared" si="39"/>
        <v>1</v>
      </c>
      <c r="AQ34" s="1">
        <f t="shared" si="40"/>
        <v>0</v>
      </c>
      <c r="AR34" s="1">
        <f t="shared" si="41"/>
        <v>0</v>
      </c>
      <c r="AS34" s="1">
        <f t="shared" si="0"/>
        <v>0</v>
      </c>
      <c r="AT34" s="1">
        <v>0</v>
      </c>
      <c r="AU34" s="1">
        <v>0</v>
      </c>
      <c r="AV34" s="1">
        <v>0</v>
      </c>
      <c r="AW34" s="1">
        <f t="shared" si="1"/>
        <v>0</v>
      </c>
      <c r="AX34" s="1">
        <v>0</v>
      </c>
      <c r="AY34" s="1">
        <f>0</f>
        <v>0</v>
      </c>
      <c r="AZ34" s="1">
        <f t="shared" si="42"/>
        <v>1</v>
      </c>
      <c r="BA34" s="1">
        <f t="shared" si="43"/>
        <v>0</v>
      </c>
      <c r="BB34" s="1">
        <f t="shared" si="44"/>
        <v>0</v>
      </c>
      <c r="BC34" s="1">
        <f t="shared" si="2"/>
        <v>0</v>
      </c>
      <c r="BD34" s="1">
        <v>0</v>
      </c>
      <c r="BE34" s="1">
        <v>0</v>
      </c>
      <c r="BF34" s="1">
        <v>0</v>
      </c>
      <c r="BG34" s="1">
        <f t="shared" si="3"/>
        <v>0</v>
      </c>
      <c r="BH34" s="1">
        <v>0</v>
      </c>
      <c r="BI34" s="1">
        <v>0</v>
      </c>
      <c r="BJ34" s="1">
        <f t="shared" si="45"/>
        <v>1</v>
      </c>
      <c r="BK34" s="1">
        <f t="shared" si="46"/>
        <v>0</v>
      </c>
      <c r="BL34" s="1">
        <f t="shared" si="47"/>
        <v>0</v>
      </c>
      <c r="BM34" s="1">
        <f t="shared" si="4"/>
        <v>0</v>
      </c>
      <c r="BN34" s="1">
        <v>0</v>
      </c>
      <c r="BO34" s="1">
        <v>0</v>
      </c>
      <c r="BP34" s="1">
        <v>0</v>
      </c>
      <c r="BQ34" s="1">
        <f t="shared" si="5"/>
        <v>0</v>
      </c>
      <c r="BR34" s="1">
        <f t="shared" si="6"/>
        <v>0</v>
      </c>
      <c r="BS34" s="1">
        <f t="shared" si="88"/>
        <v>0</v>
      </c>
      <c r="BT34" s="1">
        <f t="shared" si="88"/>
        <v>0</v>
      </c>
      <c r="BU34" s="1">
        <f t="shared" si="7"/>
        <v>0</v>
      </c>
      <c r="BV34" s="1">
        <f t="shared" si="89"/>
        <v>0</v>
      </c>
      <c r="BW34" s="1">
        <f t="shared" si="89"/>
        <v>0</v>
      </c>
      <c r="BX34" s="1">
        <f t="shared" si="8"/>
        <v>0</v>
      </c>
      <c r="BY34" s="1">
        <f>$BX34*D$70</f>
        <v>0</v>
      </c>
      <c r="BZ34" s="1">
        <f t="shared" si="79"/>
        <v>0</v>
      </c>
      <c r="CA34" s="1">
        <f t="shared" si="48"/>
        <v>397803.22367448377</v>
      </c>
      <c r="CB34" s="1">
        <f t="shared" si="49"/>
        <v>7.3673369099026444E-10</v>
      </c>
      <c r="CC34" s="1">
        <f t="shared" si="50"/>
        <v>822142.32211566227</v>
      </c>
      <c r="CD34" s="1">
        <f t="shared" si="51"/>
        <v>1.5236688999268857E-9</v>
      </c>
      <c r="CE34" s="1">
        <f t="shared" si="52"/>
        <v>675225.60187273996</v>
      </c>
      <c r="CF34" s="1">
        <f t="shared" si="53"/>
        <v>1.2508605745559216E-9</v>
      </c>
      <c r="CG34" s="23">
        <f>'2. Baseline '!$O$41-F$71</f>
        <v>1097247.4192476715</v>
      </c>
      <c r="CH34" s="23">
        <f>'2. Baseline '!M$41-G$71</f>
        <v>5.8591822026758805E-3</v>
      </c>
      <c r="CI34" s="1">
        <f t="shared" si="9"/>
        <v>699444.19557318767</v>
      </c>
      <c r="CJ34" s="1">
        <f t="shared" si="10"/>
        <v>5.8591814659421891E-3</v>
      </c>
      <c r="CK34" s="1">
        <f t="shared" si="11"/>
        <v>275105.09713200922</v>
      </c>
      <c r="CL34" s="1">
        <f t="shared" si="12"/>
        <v>5.8591806790069803E-3</v>
      </c>
      <c r="CM34" s="1">
        <f t="shared" si="13"/>
        <v>422021.81737493153</v>
      </c>
      <c r="CN34" s="1">
        <f t="shared" si="14"/>
        <v>5.8591809518153057E-3</v>
      </c>
    </row>
    <row r="35" spans="1:92" x14ac:dyDescent="0.2">
      <c r="A35" s="28" t="s">
        <v>213</v>
      </c>
      <c r="B35">
        <v>2029</v>
      </c>
      <c r="C35" s="18" t="s">
        <v>226</v>
      </c>
      <c r="D35" s="1">
        <v>0</v>
      </c>
      <c r="E35" s="1">
        <f t="shared" si="15"/>
        <v>0.54632268041205356</v>
      </c>
      <c r="F35" s="1">
        <f t="shared" si="16"/>
        <v>0.45367731958794644</v>
      </c>
      <c r="G35" s="1">
        <v>0</v>
      </c>
      <c r="H35" s="1">
        <f t="shared" si="17"/>
        <v>7.5445806880604122E-2</v>
      </c>
      <c r="I35" s="1">
        <f t="shared" si="18"/>
        <v>0.92455419311939591</v>
      </c>
      <c r="J35" s="1">
        <f t="shared" si="19"/>
        <v>0</v>
      </c>
      <c r="K35" s="1">
        <f t="shared" si="54"/>
        <v>0.23412642459574934</v>
      </c>
      <c r="L35" s="1">
        <f t="shared" si="55"/>
        <v>0.76587357540425072</v>
      </c>
      <c r="M35" s="1">
        <v>0</v>
      </c>
      <c r="N35" s="1">
        <f t="shared" si="20"/>
        <v>0.94437689879038933</v>
      </c>
      <c r="O35" s="1">
        <f t="shared" si="21"/>
        <v>5.562310120961067E-2</v>
      </c>
      <c r="P35" s="1">
        <v>0</v>
      </c>
      <c r="Q35" s="1">
        <f t="shared" si="22"/>
        <v>0.83965189337510127</v>
      </c>
      <c r="R35" s="1">
        <f t="shared" si="23"/>
        <v>0.16034810662489873</v>
      </c>
      <c r="S35" s="1">
        <f t="shared" si="24"/>
        <v>0</v>
      </c>
      <c r="T35" s="1">
        <f t="shared" si="25"/>
        <v>0.89102045558717036</v>
      </c>
      <c r="U35" s="1">
        <f t="shared" si="26"/>
        <v>0.10897954441282964</v>
      </c>
      <c r="V35" s="1">
        <f t="shared" si="27"/>
        <v>1798563.4020307849</v>
      </c>
      <c r="W35" s="1">
        <f t="shared" si="28"/>
        <v>384245.0852098568</v>
      </c>
      <c r="X35" s="1">
        <f t="shared" si="29"/>
        <v>7.1037291123785856E-10</v>
      </c>
      <c r="Y35" s="1">
        <f t="shared" si="30"/>
        <v>3665312.9066468505</v>
      </c>
      <c r="Z35" s="1">
        <f t="shared" si="31"/>
        <v>783057.44937603304</v>
      </c>
      <c r="AA35" s="1">
        <f t="shared" si="32"/>
        <v>1.4476770722413787E-9</v>
      </c>
      <c r="AB35" s="1">
        <f t="shared" si="33"/>
        <v>3036237.7042688462</v>
      </c>
      <c r="AC35" s="1">
        <f t="shared" si="34"/>
        <v>648661.82313999615</v>
      </c>
      <c r="AD35" s="1">
        <f t="shared" si="35"/>
        <v>1.1992132247082691E-9</v>
      </c>
      <c r="AE35" s="1">
        <f t="shared" si="36"/>
        <v>102674.5156535167</v>
      </c>
      <c r="AF35" s="1">
        <f t="shared" si="85"/>
        <v>13558.138464626985</v>
      </c>
      <c r="AG35" s="1">
        <f t="shared" si="85"/>
        <v>2.6360779752405886E-11</v>
      </c>
      <c r="AH35" s="1">
        <f t="shared" si="37"/>
        <v>295986.08897458069</v>
      </c>
      <c r="AI35" s="1">
        <f t="shared" si="86"/>
        <v>39084.872739629209</v>
      </c>
      <c r="AJ35" s="1">
        <f t="shared" si="86"/>
        <v>7.5991827685507013E-11</v>
      </c>
      <c r="AK35" s="1">
        <f t="shared" si="38"/>
        <v>201165.014093009</v>
      </c>
      <c r="AL35" s="1">
        <f t="shared" si="87"/>
        <v>26563.778732743773</v>
      </c>
      <c r="AM35" s="1">
        <f t="shared" si="87"/>
        <v>5.1647349847652368E-11</v>
      </c>
      <c r="AN35" s="1">
        <v>0</v>
      </c>
      <c r="AO35" s="1">
        <v>0</v>
      </c>
      <c r="AP35" s="1">
        <f t="shared" si="39"/>
        <v>1</v>
      </c>
      <c r="AQ35" s="1">
        <f t="shared" si="40"/>
        <v>0</v>
      </c>
      <c r="AR35" s="1">
        <f t="shared" si="41"/>
        <v>0</v>
      </c>
      <c r="AS35" s="1">
        <f t="shared" si="0"/>
        <v>0</v>
      </c>
      <c r="AT35" s="1">
        <v>0</v>
      </c>
      <c r="AU35" s="1">
        <v>0</v>
      </c>
      <c r="AV35" s="1">
        <v>0</v>
      </c>
      <c r="AW35" s="1">
        <f t="shared" si="1"/>
        <v>0</v>
      </c>
      <c r="AX35" s="1">
        <v>0</v>
      </c>
      <c r="AY35" s="1">
        <f>0</f>
        <v>0</v>
      </c>
      <c r="AZ35" s="1">
        <f t="shared" si="42"/>
        <v>1</v>
      </c>
      <c r="BA35" s="1">
        <f t="shared" si="43"/>
        <v>0</v>
      </c>
      <c r="BB35" s="1">
        <f t="shared" si="44"/>
        <v>0</v>
      </c>
      <c r="BC35" s="1">
        <f t="shared" si="2"/>
        <v>0</v>
      </c>
      <c r="BD35" s="1">
        <v>0</v>
      </c>
      <c r="BE35" s="1">
        <v>0</v>
      </c>
      <c r="BF35" s="1">
        <v>0</v>
      </c>
      <c r="BG35" s="1">
        <f t="shared" si="3"/>
        <v>0</v>
      </c>
      <c r="BH35" s="1">
        <v>0</v>
      </c>
      <c r="BI35" s="1">
        <v>0</v>
      </c>
      <c r="BJ35" s="1">
        <f t="shared" si="45"/>
        <v>1</v>
      </c>
      <c r="BK35" s="1">
        <f t="shared" si="46"/>
        <v>0</v>
      </c>
      <c r="BL35" s="1">
        <f t="shared" si="47"/>
        <v>0</v>
      </c>
      <c r="BM35" s="1">
        <f t="shared" si="4"/>
        <v>0</v>
      </c>
      <c r="BN35" s="1">
        <v>0</v>
      </c>
      <c r="BO35" s="1">
        <v>0</v>
      </c>
      <c r="BP35" s="1">
        <v>0</v>
      </c>
      <c r="BQ35" s="1">
        <f t="shared" si="5"/>
        <v>0</v>
      </c>
      <c r="BR35" s="1">
        <f t="shared" si="6"/>
        <v>0</v>
      </c>
      <c r="BS35" s="1">
        <f t="shared" si="88"/>
        <v>0</v>
      </c>
      <c r="BT35" s="1">
        <f t="shared" si="88"/>
        <v>0</v>
      </c>
      <c r="BU35" s="1">
        <f t="shared" si="7"/>
        <v>0</v>
      </c>
      <c r="BV35" s="1">
        <f t="shared" si="89"/>
        <v>0</v>
      </c>
      <c r="BW35" s="1">
        <f t="shared" si="89"/>
        <v>0</v>
      </c>
      <c r="BX35" s="1">
        <f t="shared" si="8"/>
        <v>0</v>
      </c>
      <c r="BY35" s="1">
        <f>$BX35*D$70</f>
        <v>0</v>
      </c>
      <c r="BZ35" s="1">
        <f t="shared" si="79"/>
        <v>0</v>
      </c>
      <c r="CA35" s="1">
        <f t="shared" si="48"/>
        <v>397803.22367448377</v>
      </c>
      <c r="CB35" s="1">
        <f t="shared" si="49"/>
        <v>7.3673369099026444E-10</v>
      </c>
      <c r="CC35" s="1">
        <f t="shared" si="50"/>
        <v>822142.32211566227</v>
      </c>
      <c r="CD35" s="1">
        <f t="shared" si="51"/>
        <v>1.5236688999268857E-9</v>
      </c>
      <c r="CE35" s="1">
        <f t="shared" si="52"/>
        <v>675225.60187273996</v>
      </c>
      <c r="CF35" s="1">
        <f t="shared" si="53"/>
        <v>1.2508605745559216E-9</v>
      </c>
      <c r="CG35" s="23">
        <f>'2. Baseline '!$O$41-F$71</f>
        <v>1097247.4192476715</v>
      </c>
      <c r="CH35" s="23">
        <f>'2. Baseline '!M$41-G$71</f>
        <v>5.8591822026758805E-3</v>
      </c>
      <c r="CI35" s="1">
        <f t="shared" si="9"/>
        <v>699444.19557318767</v>
      </c>
      <c r="CJ35" s="1">
        <f t="shared" si="10"/>
        <v>5.8591814659421891E-3</v>
      </c>
      <c r="CK35" s="1">
        <f t="shared" si="11"/>
        <v>275105.09713200922</v>
      </c>
      <c r="CL35" s="1">
        <f t="shared" si="12"/>
        <v>5.8591806790069803E-3</v>
      </c>
      <c r="CM35" s="1">
        <f t="shared" si="13"/>
        <v>422021.81737493153</v>
      </c>
      <c r="CN35" s="1">
        <f t="shared" si="14"/>
        <v>5.8591809518153057E-3</v>
      </c>
    </row>
    <row r="36" spans="1:92" x14ac:dyDescent="0.2">
      <c r="A36" s="28" t="s">
        <v>213</v>
      </c>
      <c r="B36">
        <v>2029</v>
      </c>
      <c r="C36" s="114" t="s">
        <v>227</v>
      </c>
      <c r="D36" s="1">
        <v>0</v>
      </c>
      <c r="E36" s="1">
        <f t="shared" si="15"/>
        <v>0.54632268041205356</v>
      </c>
      <c r="F36" s="1">
        <f t="shared" si="16"/>
        <v>0.45367731958794644</v>
      </c>
      <c r="G36" s="1">
        <v>0</v>
      </c>
      <c r="H36" s="1">
        <f t="shared" si="17"/>
        <v>7.5445806880604122E-2</v>
      </c>
      <c r="I36" s="1">
        <f t="shared" si="18"/>
        <v>0.92455419311939591</v>
      </c>
      <c r="J36" s="1">
        <f t="shared" si="19"/>
        <v>0</v>
      </c>
      <c r="K36" s="1">
        <f t="shared" si="54"/>
        <v>0.23412642459574934</v>
      </c>
      <c r="L36" s="1">
        <f t="shared" si="55"/>
        <v>0.76587357540425072</v>
      </c>
      <c r="M36" s="1">
        <v>0</v>
      </c>
      <c r="N36" s="1">
        <f t="shared" si="20"/>
        <v>0.94437689879038933</v>
      </c>
      <c r="O36" s="1">
        <f t="shared" si="21"/>
        <v>5.562310120961067E-2</v>
      </c>
      <c r="P36" s="1">
        <v>0</v>
      </c>
      <c r="Q36" s="1">
        <f t="shared" si="22"/>
        <v>0.83965189337510127</v>
      </c>
      <c r="R36" s="1">
        <f t="shared" si="23"/>
        <v>0.16034810662489873</v>
      </c>
      <c r="S36" s="1">
        <f t="shared" si="24"/>
        <v>0</v>
      </c>
      <c r="T36" s="1">
        <f t="shared" si="25"/>
        <v>0.89102045558717036</v>
      </c>
      <c r="U36" s="1">
        <f t="shared" si="26"/>
        <v>0.10897954441282964</v>
      </c>
      <c r="V36" s="1">
        <f t="shared" si="27"/>
        <v>1798563.4020307849</v>
      </c>
      <c r="W36" s="1">
        <f t="shared" si="28"/>
        <v>384245.0852098568</v>
      </c>
      <c r="X36" s="1">
        <f t="shared" si="29"/>
        <v>7.1037291123785856E-10</v>
      </c>
      <c r="Y36" s="1">
        <f t="shared" si="30"/>
        <v>3665312.9066468505</v>
      </c>
      <c r="Z36" s="1">
        <f t="shared" si="31"/>
        <v>783057.44937603304</v>
      </c>
      <c r="AA36" s="1">
        <f t="shared" si="32"/>
        <v>1.4476770722413787E-9</v>
      </c>
      <c r="AB36" s="1">
        <f t="shared" si="33"/>
        <v>3036237.7042688462</v>
      </c>
      <c r="AC36" s="1">
        <f t="shared" si="34"/>
        <v>648661.82313999615</v>
      </c>
      <c r="AD36" s="1">
        <f t="shared" si="35"/>
        <v>1.1992132247082691E-9</v>
      </c>
      <c r="AE36" s="1">
        <f t="shared" si="36"/>
        <v>102674.5156535167</v>
      </c>
      <c r="AF36" s="1">
        <f t="shared" si="85"/>
        <v>13558.138464626985</v>
      </c>
      <c r="AG36" s="1">
        <f t="shared" si="85"/>
        <v>2.6360779752405886E-11</v>
      </c>
      <c r="AH36" s="1">
        <f t="shared" si="37"/>
        <v>295986.08897458069</v>
      </c>
      <c r="AI36" s="1">
        <f t="shared" si="86"/>
        <v>39084.872739629209</v>
      </c>
      <c r="AJ36" s="1">
        <f t="shared" si="86"/>
        <v>7.5991827685507013E-11</v>
      </c>
      <c r="AK36" s="1">
        <f t="shared" si="38"/>
        <v>201165.014093009</v>
      </c>
      <c r="AL36" s="1">
        <f t="shared" si="87"/>
        <v>26563.778732743773</v>
      </c>
      <c r="AM36" s="1">
        <f t="shared" si="87"/>
        <v>5.1647349847652368E-11</v>
      </c>
      <c r="AN36" s="1">
        <v>0</v>
      </c>
      <c r="AO36" s="1">
        <v>0</v>
      </c>
      <c r="AP36" s="1">
        <f t="shared" si="39"/>
        <v>1</v>
      </c>
      <c r="AQ36" s="1">
        <f t="shared" si="40"/>
        <v>0</v>
      </c>
      <c r="AR36" s="1">
        <f t="shared" si="41"/>
        <v>0</v>
      </c>
      <c r="AS36" s="1">
        <f t="shared" si="0"/>
        <v>0</v>
      </c>
      <c r="AT36" s="1">
        <v>0</v>
      </c>
      <c r="AU36" s="1">
        <v>0</v>
      </c>
      <c r="AV36" s="1">
        <v>0</v>
      </c>
      <c r="AW36" s="1">
        <f t="shared" si="1"/>
        <v>0</v>
      </c>
      <c r="AX36" s="1">
        <v>0</v>
      </c>
      <c r="AY36" s="1">
        <f>0</f>
        <v>0</v>
      </c>
      <c r="AZ36" s="1">
        <f t="shared" si="42"/>
        <v>1</v>
      </c>
      <c r="BA36" s="1">
        <f t="shared" si="43"/>
        <v>0</v>
      </c>
      <c r="BB36" s="1">
        <f t="shared" si="44"/>
        <v>0</v>
      </c>
      <c r="BC36" s="1">
        <f t="shared" si="2"/>
        <v>0</v>
      </c>
      <c r="BD36" s="1">
        <v>0</v>
      </c>
      <c r="BE36" s="1">
        <v>0</v>
      </c>
      <c r="BF36" s="1">
        <v>0</v>
      </c>
      <c r="BG36" s="1">
        <f t="shared" si="3"/>
        <v>0</v>
      </c>
      <c r="BH36" s="1">
        <v>0</v>
      </c>
      <c r="BI36" s="1">
        <v>0</v>
      </c>
      <c r="BJ36" s="1">
        <f t="shared" si="45"/>
        <v>1</v>
      </c>
      <c r="BK36" s="1">
        <f t="shared" si="46"/>
        <v>0</v>
      </c>
      <c r="BL36" s="1">
        <f t="shared" si="47"/>
        <v>0</v>
      </c>
      <c r="BM36" s="1">
        <f t="shared" si="4"/>
        <v>0</v>
      </c>
      <c r="BN36" s="1">
        <v>0</v>
      </c>
      <c r="BO36" s="1">
        <v>0</v>
      </c>
      <c r="BP36" s="1">
        <v>0</v>
      </c>
      <c r="BQ36" s="1">
        <f t="shared" si="5"/>
        <v>0</v>
      </c>
      <c r="BR36" s="1">
        <f t="shared" si="6"/>
        <v>0</v>
      </c>
      <c r="BS36" s="1">
        <f t="shared" si="88"/>
        <v>0</v>
      </c>
      <c r="BT36" s="1">
        <f t="shared" si="88"/>
        <v>0</v>
      </c>
      <c r="BU36" s="1">
        <f t="shared" si="7"/>
        <v>0</v>
      </c>
      <c r="BV36" s="1">
        <f t="shared" si="89"/>
        <v>0</v>
      </c>
      <c r="BW36" s="1">
        <f t="shared" si="89"/>
        <v>0</v>
      </c>
      <c r="BX36" s="1">
        <f t="shared" si="8"/>
        <v>0</v>
      </c>
      <c r="BY36" s="1">
        <f>$BX36*D$70</f>
        <v>0</v>
      </c>
      <c r="BZ36" s="1">
        <f t="shared" si="79"/>
        <v>0</v>
      </c>
      <c r="CA36" s="1">
        <f t="shared" si="48"/>
        <v>397803.22367448377</v>
      </c>
      <c r="CB36" s="1">
        <f t="shared" si="49"/>
        <v>7.3673369099026444E-10</v>
      </c>
      <c r="CC36" s="1">
        <f t="shared" si="50"/>
        <v>822142.32211566227</v>
      </c>
      <c r="CD36" s="1">
        <f t="shared" si="51"/>
        <v>1.5236688999268857E-9</v>
      </c>
      <c r="CE36" s="1">
        <f t="shared" si="52"/>
        <v>675225.60187273996</v>
      </c>
      <c r="CF36" s="1">
        <f t="shared" si="53"/>
        <v>1.2508605745559216E-9</v>
      </c>
      <c r="CG36" s="23">
        <f>'2. Baseline '!$O$41-F$71</f>
        <v>1097247.4192476715</v>
      </c>
      <c r="CH36" s="23">
        <f>'2. Baseline '!M$41-G$71</f>
        <v>5.8591822026758805E-3</v>
      </c>
      <c r="CI36" s="1">
        <f t="shared" si="9"/>
        <v>699444.19557318767</v>
      </c>
      <c r="CJ36" s="1">
        <f t="shared" si="10"/>
        <v>5.8591814659421891E-3</v>
      </c>
      <c r="CK36" s="1">
        <f t="shared" si="11"/>
        <v>275105.09713200922</v>
      </c>
      <c r="CL36" s="1">
        <f t="shared" si="12"/>
        <v>5.8591806790069803E-3</v>
      </c>
      <c r="CM36" s="1">
        <f t="shared" si="13"/>
        <v>422021.81737493153</v>
      </c>
      <c r="CN36" s="1">
        <f t="shared" si="14"/>
        <v>5.8591809518153057E-3</v>
      </c>
    </row>
    <row r="37" spans="1:92" s="23" customFormat="1" ht="18" customHeight="1" x14ac:dyDescent="0.2">
      <c r="A37" s="115" t="s">
        <v>213</v>
      </c>
      <c r="B37">
        <v>2030</v>
      </c>
      <c r="C37" s="115" t="s">
        <v>228</v>
      </c>
      <c r="D37" s="23">
        <v>0</v>
      </c>
      <c r="E37" s="23">
        <f t="shared" si="15"/>
        <v>0.54632268041205356</v>
      </c>
      <c r="F37" s="23">
        <f t="shared" si="16"/>
        <v>0.45367731958794644</v>
      </c>
      <c r="G37" s="23">
        <v>0</v>
      </c>
      <c r="H37" s="23">
        <f t="shared" si="17"/>
        <v>7.5445806880604122E-2</v>
      </c>
      <c r="I37" s="23">
        <f t="shared" si="18"/>
        <v>0.92455419311939591</v>
      </c>
      <c r="J37" s="23">
        <f t="shared" si="19"/>
        <v>0</v>
      </c>
      <c r="K37" s="23">
        <f t="shared" si="54"/>
        <v>0.23412642459574934</v>
      </c>
      <c r="L37" s="23">
        <f t="shared" si="55"/>
        <v>0.76587357540425072</v>
      </c>
      <c r="M37" s="23">
        <v>0</v>
      </c>
      <c r="N37" s="23">
        <f t="shared" si="20"/>
        <v>0.94437689879038933</v>
      </c>
      <c r="O37" s="23">
        <f t="shared" si="21"/>
        <v>5.562310120961067E-2</v>
      </c>
      <c r="P37" s="23">
        <v>0</v>
      </c>
      <c r="Q37" s="23">
        <f t="shared" si="22"/>
        <v>0.83965189337510127</v>
      </c>
      <c r="R37" s="23">
        <f t="shared" si="23"/>
        <v>0.16034810662489873</v>
      </c>
      <c r="S37" s="23">
        <f t="shared" si="24"/>
        <v>0</v>
      </c>
      <c r="T37" s="23">
        <f t="shared" si="25"/>
        <v>0.89102045558717036</v>
      </c>
      <c r="U37" s="23">
        <f t="shared" si="26"/>
        <v>0.10897954441282964</v>
      </c>
      <c r="V37" s="23">
        <f t="shared" si="27"/>
        <v>1798563.4020307849</v>
      </c>
      <c r="W37" s="23">
        <f t="shared" si="28"/>
        <v>384245.0852098568</v>
      </c>
      <c r="X37" s="23">
        <f t="shared" si="29"/>
        <v>7.1037291123785856E-10</v>
      </c>
      <c r="Y37" s="23">
        <f t="shared" si="30"/>
        <v>3665312.9066468505</v>
      </c>
      <c r="Z37" s="23">
        <f t="shared" si="31"/>
        <v>783057.44937603304</v>
      </c>
      <c r="AA37" s="23">
        <f t="shared" si="32"/>
        <v>1.4476770722413787E-9</v>
      </c>
      <c r="AB37" s="23">
        <f t="shared" si="33"/>
        <v>3036237.7042688462</v>
      </c>
      <c r="AC37" s="23">
        <f t="shared" si="34"/>
        <v>648661.82313999615</v>
      </c>
      <c r="AD37" s="23">
        <f t="shared" si="35"/>
        <v>1.1992132247082691E-9</v>
      </c>
      <c r="AE37" s="23">
        <f t="shared" si="36"/>
        <v>102674.5156535167</v>
      </c>
      <c r="AF37" s="23">
        <f t="shared" ref="AF37:AG39" si="90">$AE37*D$71</f>
        <v>11918.128618535613</v>
      </c>
      <c r="AG37" s="23">
        <f t="shared" si="90"/>
        <v>2.3504358907529478E-11</v>
      </c>
      <c r="AH37" s="23">
        <f t="shared" si="37"/>
        <v>295986.08897458069</v>
      </c>
      <c r="AI37" s="23">
        <f t="shared" ref="AI37:AJ39" si="91">$AH37*D$71</f>
        <v>34357.116322813199</v>
      </c>
      <c r="AJ37" s="23">
        <f t="shared" si="91"/>
        <v>6.7757449086697641E-11</v>
      </c>
      <c r="AK37" s="23">
        <f t="shared" si="38"/>
        <v>201165.014093009</v>
      </c>
      <c r="AL37" s="23">
        <f t="shared" ref="AL37:AM39" si="92">$AK37*D$71</f>
        <v>23350.589932175571</v>
      </c>
      <c r="AM37" s="23">
        <f t="shared" si="92"/>
        <v>4.605090816143881E-11</v>
      </c>
      <c r="AN37" s="23">
        <v>0</v>
      </c>
      <c r="AO37" s="23">
        <v>0</v>
      </c>
      <c r="AP37" s="23">
        <f t="shared" si="39"/>
        <v>1</v>
      </c>
      <c r="AQ37" s="23">
        <f t="shared" si="40"/>
        <v>0</v>
      </c>
      <c r="AR37" s="23">
        <f t="shared" si="41"/>
        <v>0</v>
      </c>
      <c r="AS37" s="23">
        <f t="shared" si="0"/>
        <v>0</v>
      </c>
      <c r="AT37" s="23">
        <v>0</v>
      </c>
      <c r="AU37" s="23">
        <v>0</v>
      </c>
      <c r="AV37" s="23">
        <v>0</v>
      </c>
      <c r="AW37" s="23">
        <f t="shared" si="1"/>
        <v>0</v>
      </c>
      <c r="AX37" s="23">
        <v>0</v>
      </c>
      <c r="AY37" s="23">
        <f>0</f>
        <v>0</v>
      </c>
      <c r="AZ37" s="23">
        <f t="shared" si="42"/>
        <v>1</v>
      </c>
      <c r="BA37" s="23">
        <f t="shared" si="43"/>
        <v>0</v>
      </c>
      <c r="BB37" s="23">
        <f t="shared" si="44"/>
        <v>0</v>
      </c>
      <c r="BC37" s="23">
        <f t="shared" si="2"/>
        <v>0</v>
      </c>
      <c r="BD37" s="23">
        <v>0</v>
      </c>
      <c r="BE37" s="23">
        <v>0</v>
      </c>
      <c r="BF37" s="23">
        <v>0</v>
      </c>
      <c r="BG37" s="23">
        <f t="shared" si="3"/>
        <v>0</v>
      </c>
      <c r="BH37" s="23">
        <v>0</v>
      </c>
      <c r="BI37" s="23">
        <v>0</v>
      </c>
      <c r="BJ37" s="23">
        <f t="shared" si="45"/>
        <v>1</v>
      </c>
      <c r="BK37" s="23">
        <f t="shared" si="46"/>
        <v>0</v>
      </c>
      <c r="BL37" s="23">
        <f t="shared" si="47"/>
        <v>0</v>
      </c>
      <c r="BM37" s="23">
        <f t="shared" si="4"/>
        <v>0</v>
      </c>
      <c r="BN37" s="23">
        <v>0</v>
      </c>
      <c r="BO37" s="23">
        <v>0</v>
      </c>
      <c r="BP37" s="23">
        <v>0</v>
      </c>
      <c r="BQ37" s="23">
        <f t="shared" si="5"/>
        <v>0</v>
      </c>
      <c r="BR37" s="1">
        <f t="shared" si="6"/>
        <v>0</v>
      </c>
      <c r="BS37" s="1">
        <f t="shared" ref="BS37:BT39" si="93">$BR37*D$71</f>
        <v>0</v>
      </c>
      <c r="BT37" s="1">
        <f t="shared" si="93"/>
        <v>0</v>
      </c>
      <c r="BU37" s="1">
        <f t="shared" si="7"/>
        <v>0</v>
      </c>
      <c r="BV37" s="1">
        <f t="shared" ref="BV37:BW39" si="94">$BU37*D$71</f>
        <v>0</v>
      </c>
      <c r="BW37" s="1">
        <f t="shared" si="94"/>
        <v>0</v>
      </c>
      <c r="BX37" s="1">
        <f t="shared" si="8"/>
        <v>0</v>
      </c>
      <c r="BY37" s="1">
        <f>$BX37*D$71</f>
        <v>0</v>
      </c>
      <c r="BZ37" s="1">
        <f t="shared" si="79"/>
        <v>0</v>
      </c>
      <c r="CA37" s="23">
        <f t="shared" si="48"/>
        <v>396163.21382839239</v>
      </c>
      <c r="CB37" s="23">
        <f t="shared" si="49"/>
        <v>7.3387727014538805E-10</v>
      </c>
      <c r="CC37" s="23">
        <f t="shared" si="50"/>
        <v>817414.56569884624</v>
      </c>
      <c r="CD37" s="23">
        <f t="shared" si="51"/>
        <v>1.5154345213280764E-9</v>
      </c>
      <c r="CE37" s="23">
        <f t="shared" si="52"/>
        <v>672012.41307217174</v>
      </c>
      <c r="CF37" s="23">
        <f t="shared" si="53"/>
        <v>1.245264132869708E-9</v>
      </c>
      <c r="CG37" s="23">
        <f>'2. Baseline '!$O$41-F$72</f>
        <v>1067763.0897078435</v>
      </c>
      <c r="CH37" s="23">
        <f>'2. Baseline '!M$41-G$72</f>
        <v>5.8591821513227418E-3</v>
      </c>
      <c r="CI37" s="23">
        <f t="shared" si="9"/>
        <v>671599.87587945117</v>
      </c>
      <c r="CJ37" s="23">
        <f t="shared" si="10"/>
        <v>5.8591814174454721E-3</v>
      </c>
      <c r="CK37" s="23">
        <f t="shared" si="11"/>
        <v>250348.52400899725</v>
      </c>
      <c r="CL37" s="23">
        <f t="shared" si="12"/>
        <v>5.8591806358882208E-3</v>
      </c>
      <c r="CM37" s="23">
        <f t="shared" si="13"/>
        <v>395750.67663567176</v>
      </c>
      <c r="CN37" s="23">
        <f t="shared" si="14"/>
        <v>5.8591809060586086E-3</v>
      </c>
    </row>
    <row r="38" spans="1:92" s="23" customFormat="1" x14ac:dyDescent="0.2">
      <c r="A38" s="115" t="s">
        <v>229</v>
      </c>
      <c r="B38">
        <v>2030</v>
      </c>
      <c r="C38" s="115" t="s">
        <v>230</v>
      </c>
      <c r="D38" s="23">
        <v>0.25</v>
      </c>
      <c r="F38" s="23">
        <f>F37+(D38*E37)</f>
        <v>0.59025798969095988</v>
      </c>
      <c r="G38" s="23">
        <v>0.25</v>
      </c>
      <c r="I38" s="23">
        <f>I37+(G38*H37)</f>
        <v>0.94341564483954699</v>
      </c>
      <c r="J38" s="23">
        <f>25%</f>
        <v>0.25</v>
      </c>
      <c r="L38" s="23">
        <f>L37+(J38*K37)</f>
        <v>0.82440518155318809</v>
      </c>
      <c r="M38" s="23">
        <v>0</v>
      </c>
      <c r="N38" s="23">
        <f t="shared" si="20"/>
        <v>0.94437689879038933</v>
      </c>
      <c r="O38" s="23">
        <f t="shared" si="21"/>
        <v>5.562310120961067E-2</v>
      </c>
      <c r="P38" s="23">
        <v>0</v>
      </c>
      <c r="Q38" s="23">
        <f t="shared" si="22"/>
        <v>0.83965189337510127</v>
      </c>
      <c r="R38" s="23">
        <f t="shared" si="23"/>
        <v>0.16034810662489873</v>
      </c>
      <c r="S38" s="23">
        <f t="shared" si="24"/>
        <v>0</v>
      </c>
      <c r="T38" s="23">
        <f t="shared" si="25"/>
        <v>0.89102045558717036</v>
      </c>
      <c r="U38" s="23">
        <f t="shared" si="26"/>
        <v>0.10897954441282964</v>
      </c>
      <c r="V38" s="23">
        <f t="shared" si="27"/>
        <v>2340025.3267644956</v>
      </c>
      <c r="W38" s="23">
        <f t="shared" si="28"/>
        <v>499923.01080996677</v>
      </c>
      <c r="X38" s="23">
        <f t="shared" si="29"/>
        <v>9.2423241897789029E-10</v>
      </c>
      <c r="Y38" s="23">
        <f t="shared" si="30"/>
        <v>3740087.4552265448</v>
      </c>
      <c r="Z38" s="23">
        <f t="shared" si="31"/>
        <v>799032.28393459891</v>
      </c>
      <c r="AA38" s="23">
        <f t="shared" si="32"/>
        <v>1.4772105397305304E-9</v>
      </c>
      <c r="AB38" s="23">
        <f t="shared" si="33"/>
        <v>3268281.0534430412</v>
      </c>
      <c r="AC38" s="23">
        <f t="shared" si="34"/>
        <v>698235.56425757124</v>
      </c>
      <c r="AD38" s="23">
        <f t="shared" si="35"/>
        <v>1.2908626540806981E-9</v>
      </c>
      <c r="AE38" s="23">
        <f t="shared" si="36"/>
        <v>102674.5156535167</v>
      </c>
      <c r="AF38" s="23">
        <f t="shared" si="90"/>
        <v>11918.128618535613</v>
      </c>
      <c r="AG38" s="23">
        <f t="shared" si="90"/>
        <v>2.3504358907529478E-11</v>
      </c>
      <c r="AH38" s="23">
        <f t="shared" si="37"/>
        <v>295986.08897458069</v>
      </c>
      <c r="AI38" s="23">
        <f t="shared" si="91"/>
        <v>34357.116322813199</v>
      </c>
      <c r="AJ38" s="23">
        <f t="shared" si="91"/>
        <v>6.7757449086697641E-11</v>
      </c>
      <c r="AK38" s="23">
        <f t="shared" si="38"/>
        <v>201165.014093009</v>
      </c>
      <c r="AL38" s="23">
        <f t="shared" si="92"/>
        <v>23350.589932175571</v>
      </c>
      <c r="AM38" s="23">
        <f t="shared" si="92"/>
        <v>4.605090816143881E-11</v>
      </c>
      <c r="AN38" s="23">
        <f>(E37*D38)+AN37</f>
        <v>0.13658067010301339</v>
      </c>
      <c r="AO38" s="23">
        <v>0</v>
      </c>
      <c r="AP38" s="23">
        <f t="shared" si="39"/>
        <v>1</v>
      </c>
      <c r="AQ38" s="23">
        <f t="shared" si="40"/>
        <v>0</v>
      </c>
      <c r="AR38" s="23">
        <f t="shared" si="41"/>
        <v>0.13658067010301339</v>
      </c>
      <c r="AS38" s="23">
        <f t="shared" si="0"/>
        <v>541461.92473371024</v>
      </c>
      <c r="AT38" s="23">
        <f t="shared" ref="AT38:AT48" si="95">AS38*$F$58*0.3</f>
        <v>-52911.588736193189</v>
      </c>
      <c r="AU38" s="23">
        <f t="shared" ref="AU38:AU48" si="96">AS38*$F$57*0.45</f>
        <v>-184589.29252285577</v>
      </c>
      <c r="AV38" s="23">
        <f t="shared" ref="AV38:AV48" si="97">AS38*$F$56*0.25</f>
        <v>0</v>
      </c>
      <c r="AW38" s="23">
        <f t="shared" si="1"/>
        <v>-237500.88125904897</v>
      </c>
      <c r="AX38" s="23">
        <f>AX37+(G38*H37)</f>
        <v>1.886145172015103E-2</v>
      </c>
      <c r="AY38" s="23">
        <f>0</f>
        <v>0</v>
      </c>
      <c r="AZ38" s="23">
        <f t="shared" si="42"/>
        <v>1</v>
      </c>
      <c r="BA38" s="23">
        <f t="shared" si="43"/>
        <v>0</v>
      </c>
      <c r="BB38" s="23">
        <f t="shared" si="44"/>
        <v>1.886145172015103E-2</v>
      </c>
      <c r="BC38" s="23">
        <f t="shared" si="2"/>
        <v>74774.548579693947</v>
      </c>
      <c r="BD38" s="23">
        <f t="shared" ref="BD38:BD48" si="98">BC38*$F$58*0.3</f>
        <v>-7306.9591445955002</v>
      </c>
      <c r="BE38" s="23">
        <f t="shared" ref="BE38:BE48" si="99">BC38*$F$57*0.45</f>
        <v>-25491.323379441121</v>
      </c>
      <c r="BF38" s="23">
        <f t="shared" ref="BF38:BF48" si="100">BC38*$F$56*0.25</f>
        <v>0</v>
      </c>
      <c r="BG38" s="23">
        <f t="shared" si="3"/>
        <v>-32798.282524036622</v>
      </c>
      <c r="BH38" s="23">
        <f>BH37+(J38*K37)</f>
        <v>5.8531606148937335E-2</v>
      </c>
      <c r="BI38" s="23">
        <v>0</v>
      </c>
      <c r="BJ38" s="23">
        <f t="shared" si="45"/>
        <v>1</v>
      </c>
      <c r="BK38" s="23">
        <f t="shared" si="46"/>
        <v>0</v>
      </c>
      <c r="BL38" s="23">
        <f t="shared" si="47"/>
        <v>5.8531606148937335E-2</v>
      </c>
      <c r="BM38" s="23">
        <f t="shared" si="4"/>
        <v>232043.34917419506</v>
      </c>
      <c r="BN38" s="23">
        <f t="shared" ref="BN38:BN48" si="101">BM38*$F$58*0.3</f>
        <v>-22675.24584764121</v>
      </c>
      <c r="BO38" s="23">
        <f t="shared" ref="BO38:BO48" si="102">BM38*$F$57*0.45</f>
        <v>-79105.687218475592</v>
      </c>
      <c r="BP38" s="23">
        <f t="shared" ref="BP38:BP48" si="103">BM38*$F$56*0.25</f>
        <v>0</v>
      </c>
      <c r="BQ38" s="23">
        <f t="shared" si="5"/>
        <v>-101780.93306611681</v>
      </c>
      <c r="BR38" s="1">
        <f t="shared" si="6"/>
        <v>-237500.88125904897</v>
      </c>
      <c r="BS38" s="1">
        <f t="shared" si="93"/>
        <v>-27568.340905671954</v>
      </c>
      <c r="BT38" s="1">
        <f t="shared" si="93"/>
        <v>-5.4368953371108784E-11</v>
      </c>
      <c r="BU38" s="1">
        <f t="shared" si="7"/>
        <v>-32798.282524036622</v>
      </c>
      <c r="BV38" s="1">
        <f t="shared" si="94"/>
        <v>-3807.1194891986693</v>
      </c>
      <c r="BW38" s="1">
        <f t="shared" si="94"/>
        <v>-7.5082175853352012E-12</v>
      </c>
      <c r="BX38" s="1">
        <f t="shared" si="8"/>
        <v>-101780.93306611681</v>
      </c>
      <c r="BY38" s="1">
        <f>$BX38*D$71</f>
        <v>-11814.404416476997</v>
      </c>
      <c r="BZ38" s="1">
        <f t="shared" si="79"/>
        <v>-4.3120727712191433E-11</v>
      </c>
      <c r="CA38" s="23">
        <f t="shared" si="48"/>
        <v>484272.79852283042</v>
      </c>
      <c r="CB38" s="23">
        <f t="shared" si="49"/>
        <v>8.9336782451431089E-10</v>
      </c>
      <c r="CC38" s="23">
        <f t="shared" si="50"/>
        <v>829582.28076821344</v>
      </c>
      <c r="CD38" s="23">
        <f t="shared" si="51"/>
        <v>1.537459771231893E-9</v>
      </c>
      <c r="CE38" s="23">
        <f t="shared" si="52"/>
        <v>709771.74977326987</v>
      </c>
      <c r="CF38" s="23">
        <f t="shared" si="53"/>
        <v>1.2937928345299456E-9</v>
      </c>
      <c r="CG38" s="23">
        <f>'2. Baseline '!$O$41-F$72</f>
        <v>1067763.0897078435</v>
      </c>
      <c r="CH38" s="23">
        <f>'2. Baseline '!M$41-G$72</f>
        <v>5.8591821513227418E-3</v>
      </c>
      <c r="CI38" s="23">
        <f t="shared" si="9"/>
        <v>583490.29118501302</v>
      </c>
      <c r="CJ38" s="23">
        <f t="shared" si="10"/>
        <v>5.8591812579549176E-3</v>
      </c>
      <c r="CK38" s="23">
        <f t="shared" si="11"/>
        <v>238180.80893963005</v>
      </c>
      <c r="CL38" s="23">
        <f t="shared" si="12"/>
        <v>5.8591806138629703E-3</v>
      </c>
      <c r="CM38" s="23">
        <f t="shared" si="13"/>
        <v>357991.33993457363</v>
      </c>
      <c r="CN38" s="23">
        <f t="shared" si="14"/>
        <v>5.8591808575299076E-3</v>
      </c>
    </row>
    <row r="39" spans="1:92" s="23" customFormat="1" x14ac:dyDescent="0.2">
      <c r="A39" s="115" t="s">
        <v>231</v>
      </c>
      <c r="B39">
        <v>2030</v>
      </c>
      <c r="C39" s="115" t="s">
        <v>232</v>
      </c>
      <c r="D39" s="23">
        <v>0.45</v>
      </c>
      <c r="F39" s="23">
        <f>F38+(E37*D39)</f>
        <v>0.83610319587638404</v>
      </c>
      <c r="G39" s="23">
        <v>0.45</v>
      </c>
      <c r="I39" s="23">
        <f>I38+(G39*H37)</f>
        <v>0.97736625793581888</v>
      </c>
      <c r="J39" s="23">
        <v>0.45</v>
      </c>
      <c r="L39" s="23">
        <f>L38+(J39*K37)</f>
        <v>0.9297620726212753</v>
      </c>
      <c r="M39" s="23">
        <v>0</v>
      </c>
      <c r="N39" s="23">
        <f t="shared" si="20"/>
        <v>0.94437689879038933</v>
      </c>
      <c r="O39" s="23">
        <f t="shared" si="21"/>
        <v>5.562310120961067E-2</v>
      </c>
      <c r="P39" s="23">
        <v>0</v>
      </c>
      <c r="Q39" s="23">
        <f t="shared" si="22"/>
        <v>0.83965189337510127</v>
      </c>
      <c r="R39" s="23">
        <f t="shared" si="23"/>
        <v>0.16034810662489873</v>
      </c>
      <c r="S39" s="23">
        <f t="shared" si="24"/>
        <v>0</v>
      </c>
      <c r="T39" s="23">
        <f t="shared" si="25"/>
        <v>0.89102045558717036</v>
      </c>
      <c r="U39" s="23">
        <f t="shared" si="26"/>
        <v>0.10897954441282964</v>
      </c>
      <c r="V39" s="23">
        <f t="shared" si="27"/>
        <v>3314656.791285174</v>
      </c>
      <c r="W39" s="23">
        <f t="shared" si="28"/>
        <v>708143.27689016447</v>
      </c>
      <c r="X39" s="23">
        <f t="shared" si="29"/>
        <v>1.3091795329099469E-9</v>
      </c>
      <c r="Y39" s="23">
        <f t="shared" si="30"/>
        <v>3874681.6426699939</v>
      </c>
      <c r="Z39" s="23">
        <f t="shared" si="31"/>
        <v>827786.9861400174</v>
      </c>
      <c r="AA39" s="23">
        <f t="shared" si="32"/>
        <v>1.5303707812110031E-9</v>
      </c>
      <c r="AB39" s="23">
        <f t="shared" si="33"/>
        <v>3685959.0819565924</v>
      </c>
      <c r="AC39" s="23">
        <f t="shared" si="34"/>
        <v>787468.29826920631</v>
      </c>
      <c r="AD39" s="23">
        <f t="shared" si="35"/>
        <v>1.4558316269510701E-9</v>
      </c>
      <c r="AE39" s="23">
        <f t="shared" si="36"/>
        <v>102674.5156535167</v>
      </c>
      <c r="AF39" s="23">
        <f t="shared" si="90"/>
        <v>11918.128618535613</v>
      </c>
      <c r="AG39" s="23">
        <f t="shared" si="90"/>
        <v>2.3504358907529478E-11</v>
      </c>
      <c r="AH39" s="23">
        <f t="shared" si="37"/>
        <v>295986.08897458069</v>
      </c>
      <c r="AI39" s="23">
        <f t="shared" si="91"/>
        <v>34357.116322813199</v>
      </c>
      <c r="AJ39" s="23">
        <f t="shared" si="91"/>
        <v>6.7757449086697641E-11</v>
      </c>
      <c r="AK39" s="23">
        <f t="shared" si="38"/>
        <v>201165.014093009</v>
      </c>
      <c r="AL39" s="23">
        <f t="shared" si="92"/>
        <v>23350.589932175571</v>
      </c>
      <c r="AM39" s="23">
        <f t="shared" si="92"/>
        <v>4.605090816143881E-11</v>
      </c>
      <c r="AN39" s="23">
        <f>(E37*D39)+AN38</f>
        <v>0.38242587628843749</v>
      </c>
      <c r="AO39" s="23">
        <v>0</v>
      </c>
      <c r="AP39" s="23">
        <f t="shared" si="39"/>
        <v>1</v>
      </c>
      <c r="AQ39" s="23">
        <f t="shared" si="40"/>
        <v>0</v>
      </c>
      <c r="AR39" s="23">
        <f t="shared" si="41"/>
        <v>0.38242587628843749</v>
      </c>
      <c r="AS39" s="23">
        <f t="shared" si="0"/>
        <v>1516093.3892543889</v>
      </c>
      <c r="AT39" s="23">
        <f t="shared" si="95"/>
        <v>-148152.44846134094</v>
      </c>
      <c r="AU39" s="23">
        <f t="shared" si="96"/>
        <v>-516850.01906399615</v>
      </c>
      <c r="AV39" s="23">
        <f t="shared" si="97"/>
        <v>0</v>
      </c>
      <c r="AW39" s="23">
        <f t="shared" si="1"/>
        <v>-665002.46752533712</v>
      </c>
      <c r="AX39" s="23">
        <f>AX38+(G39*H37)</f>
        <v>5.2812064816422886E-2</v>
      </c>
      <c r="AY39" s="23">
        <f>0</f>
        <v>0</v>
      </c>
      <c r="AZ39" s="23">
        <f t="shared" si="42"/>
        <v>1</v>
      </c>
      <c r="BA39" s="23">
        <f t="shared" si="43"/>
        <v>0</v>
      </c>
      <c r="BB39" s="23">
        <f t="shared" si="44"/>
        <v>5.2812064816422886E-2</v>
      </c>
      <c r="BC39" s="23">
        <f t="shared" si="2"/>
        <v>209368.73602314305</v>
      </c>
      <c r="BD39" s="23">
        <f t="shared" si="98"/>
        <v>-20459.485604867401</v>
      </c>
      <c r="BE39" s="23">
        <f t="shared" si="99"/>
        <v>-71375.705462435129</v>
      </c>
      <c r="BF39" s="23">
        <f t="shared" si="100"/>
        <v>0</v>
      </c>
      <c r="BG39" s="23">
        <f t="shared" si="3"/>
        <v>-91835.191067302527</v>
      </c>
      <c r="BH39" s="23">
        <f>BH38+(J39*K37)</f>
        <v>0.16388849721702453</v>
      </c>
      <c r="BI39" s="23">
        <v>0</v>
      </c>
      <c r="BJ39" s="23">
        <f t="shared" si="45"/>
        <v>1</v>
      </c>
      <c r="BK39" s="23">
        <f t="shared" si="46"/>
        <v>0</v>
      </c>
      <c r="BL39" s="23">
        <f t="shared" si="47"/>
        <v>0.16388849721702453</v>
      </c>
      <c r="BM39" s="23">
        <f t="shared" si="4"/>
        <v>649721.37768774619</v>
      </c>
      <c r="BN39" s="23">
        <f t="shared" si="101"/>
        <v>-63490.688373395402</v>
      </c>
      <c r="BO39" s="23">
        <f t="shared" si="102"/>
        <v>-221495.92421173165</v>
      </c>
      <c r="BP39" s="23">
        <f t="shared" si="103"/>
        <v>0</v>
      </c>
      <c r="BQ39" s="23">
        <f t="shared" si="5"/>
        <v>-284986.61258512706</v>
      </c>
      <c r="BR39" s="1">
        <f t="shared" si="6"/>
        <v>-665002.46752533712</v>
      </c>
      <c r="BS39" s="1">
        <f t="shared" si="93"/>
        <v>-77191.354535881474</v>
      </c>
      <c r="BT39" s="1">
        <f t="shared" si="93"/>
        <v>-1.522330694391046E-10</v>
      </c>
      <c r="BU39" s="1">
        <f t="shared" si="7"/>
        <v>-91835.191067302527</v>
      </c>
      <c r="BV39" s="1">
        <f t="shared" si="94"/>
        <v>-10659.934569756273</v>
      </c>
      <c r="BW39" s="1">
        <f t="shared" si="94"/>
        <v>-2.1023009238938562E-11</v>
      </c>
      <c r="BX39" s="1">
        <f t="shared" si="8"/>
        <v>-284986.61258512706</v>
      </c>
      <c r="BY39" s="1">
        <f>$BX39*D$71</f>
        <v>-33080.33236613559</v>
      </c>
      <c r="BZ39" s="1">
        <f t="shared" si="79"/>
        <v>-1.2073803759413601E-10</v>
      </c>
      <c r="CA39" s="23">
        <f t="shared" si="48"/>
        <v>642870.05097281863</v>
      </c>
      <c r="CB39" s="23">
        <f t="shared" si="49"/>
        <v>1.1804508223783719E-9</v>
      </c>
      <c r="CC39" s="23">
        <f t="shared" si="50"/>
        <v>851484.16789307434</v>
      </c>
      <c r="CD39" s="23">
        <f t="shared" si="51"/>
        <v>1.5771052210587622E-9</v>
      </c>
      <c r="CE39" s="23">
        <f t="shared" si="52"/>
        <v>777738.55583524634</v>
      </c>
      <c r="CF39" s="23">
        <f t="shared" si="53"/>
        <v>1.381144497518373E-9</v>
      </c>
      <c r="CG39" s="23">
        <f>'2. Baseline '!$O$41-F$72</f>
        <v>1067763.0897078435</v>
      </c>
      <c r="CH39" s="23">
        <f>'2. Baseline '!M$41-G$72</f>
        <v>5.8591821513227418E-3</v>
      </c>
      <c r="CI39" s="23">
        <f t="shared" si="9"/>
        <v>424893.03873502486</v>
      </c>
      <c r="CJ39" s="23">
        <f t="shared" si="10"/>
        <v>5.8591809708719196E-3</v>
      </c>
      <c r="CK39" s="23">
        <f t="shared" si="11"/>
        <v>216278.92181476916</v>
      </c>
      <c r="CL39" s="23">
        <f t="shared" si="12"/>
        <v>5.859180574217521E-3</v>
      </c>
      <c r="CM39" s="23">
        <f t="shared" si="13"/>
        <v>290024.53387259715</v>
      </c>
      <c r="CN39" s="23">
        <f t="shared" si="14"/>
        <v>5.8591807701782444E-3</v>
      </c>
    </row>
    <row r="40" spans="1:92" s="23" customFormat="1" x14ac:dyDescent="0.2">
      <c r="A40" s="115" t="s">
        <v>231</v>
      </c>
      <c r="B40">
        <v>2031</v>
      </c>
      <c r="C40" s="116" t="s">
        <v>233</v>
      </c>
      <c r="D40" s="23">
        <v>0.3</v>
      </c>
      <c r="F40" s="23">
        <f>F39+(D40*E37)</f>
        <v>1</v>
      </c>
      <c r="G40" s="23">
        <v>0.3</v>
      </c>
      <c r="I40" s="23">
        <f>I39+(G40*H37)</f>
        <v>1.0000000000000002</v>
      </c>
      <c r="J40" s="23">
        <v>0.3</v>
      </c>
      <c r="L40" s="23">
        <f>L39+(J40*K37)</f>
        <v>1</v>
      </c>
      <c r="M40" s="23">
        <v>0</v>
      </c>
      <c r="N40" s="23">
        <f t="shared" si="20"/>
        <v>0.94437689879038933</v>
      </c>
      <c r="O40" s="23">
        <f t="shared" si="21"/>
        <v>5.562310120961067E-2</v>
      </c>
      <c r="P40" s="23">
        <v>0</v>
      </c>
      <c r="Q40" s="23">
        <f t="shared" si="22"/>
        <v>0.83965189337510127</v>
      </c>
      <c r="R40" s="23">
        <f t="shared" si="23"/>
        <v>0.16034810662489873</v>
      </c>
      <c r="S40" s="23">
        <f t="shared" si="24"/>
        <v>0</v>
      </c>
      <c r="T40" s="23">
        <f t="shared" si="25"/>
        <v>0.89102045558717036</v>
      </c>
      <c r="U40" s="23">
        <f t="shared" si="26"/>
        <v>0.10897954441282964</v>
      </c>
      <c r="V40" s="23">
        <f t="shared" si="27"/>
        <v>3964411.1009656261</v>
      </c>
      <c r="W40" s="23">
        <f t="shared" si="28"/>
        <v>846956.78761029628</v>
      </c>
      <c r="X40" s="23">
        <f t="shared" si="29"/>
        <v>1.5658109421979846E-9</v>
      </c>
      <c r="Y40" s="23">
        <f t="shared" si="30"/>
        <v>3964411.100965627</v>
      </c>
      <c r="Z40" s="23">
        <f t="shared" si="31"/>
        <v>846956.78761029639</v>
      </c>
      <c r="AA40" s="23">
        <f t="shared" si="32"/>
        <v>1.565810942197985E-9</v>
      </c>
      <c r="AB40" s="23">
        <f t="shared" si="33"/>
        <v>3964411.1009656261</v>
      </c>
      <c r="AC40" s="23">
        <f t="shared" si="34"/>
        <v>846956.78761029628</v>
      </c>
      <c r="AD40" s="23">
        <f t="shared" si="35"/>
        <v>1.5658109421979846E-9</v>
      </c>
      <c r="AE40" s="23">
        <f t="shared" si="36"/>
        <v>102674.5156535167</v>
      </c>
      <c r="AF40" s="23">
        <f t="shared" ref="AF40:AG44" si="104">$AE40*D$72</f>
        <v>10278.118772444239</v>
      </c>
      <c r="AG40" s="23">
        <f t="shared" si="104"/>
        <v>2.0647938062653067E-11</v>
      </c>
      <c r="AH40" s="23">
        <f t="shared" si="37"/>
        <v>295986.08897458069</v>
      </c>
      <c r="AI40" s="23">
        <f t="shared" ref="AI40:AJ44" si="105">$AH40*D$72</f>
        <v>29629.359905997189</v>
      </c>
      <c r="AJ40" s="23">
        <f t="shared" si="105"/>
        <v>5.952307048788827E-11</v>
      </c>
      <c r="AK40" s="23">
        <f t="shared" si="38"/>
        <v>201165.014093009</v>
      </c>
      <c r="AL40" s="23">
        <f t="shared" ref="AL40:AM44" si="106">$AK40*D$72</f>
        <v>20137.40113160737</v>
      </c>
      <c r="AM40" s="23">
        <f t="shared" si="106"/>
        <v>4.0454466475225246E-11</v>
      </c>
      <c r="AN40" s="23">
        <f>(E37*D40)+AN39</f>
        <v>0.54632268041205356</v>
      </c>
      <c r="AO40" s="23">
        <v>0</v>
      </c>
      <c r="AP40" s="23">
        <f t="shared" si="39"/>
        <v>1</v>
      </c>
      <c r="AQ40" s="23">
        <f t="shared" si="40"/>
        <v>0</v>
      </c>
      <c r="AR40" s="23">
        <f t="shared" si="41"/>
        <v>0.54632268041205356</v>
      </c>
      <c r="AS40" s="23">
        <f t="shared" si="0"/>
        <v>2165847.698934841</v>
      </c>
      <c r="AT40" s="23">
        <f t="shared" si="95"/>
        <v>-211646.35494477276</v>
      </c>
      <c r="AU40" s="23">
        <f t="shared" si="96"/>
        <v>-738357.17009142309</v>
      </c>
      <c r="AV40" s="23">
        <f t="shared" si="97"/>
        <v>0</v>
      </c>
      <c r="AW40" s="23">
        <f t="shared" si="1"/>
        <v>-950003.52503619588</v>
      </c>
      <c r="AX40" s="23">
        <f>AX39+(G40*H37)</f>
        <v>7.5445806880604122E-2</v>
      </c>
      <c r="AY40" s="23">
        <f>0</f>
        <v>0</v>
      </c>
      <c r="AZ40" s="23">
        <f t="shared" si="42"/>
        <v>1</v>
      </c>
      <c r="BA40" s="23">
        <f t="shared" si="43"/>
        <v>0</v>
      </c>
      <c r="BB40" s="23">
        <f t="shared" si="44"/>
        <v>7.5445806880604122E-2</v>
      </c>
      <c r="BC40" s="23">
        <f t="shared" si="2"/>
        <v>299098.19431877579</v>
      </c>
      <c r="BD40" s="23">
        <f t="shared" si="98"/>
        <v>-29227.836578382001</v>
      </c>
      <c r="BE40" s="23">
        <f t="shared" si="99"/>
        <v>-101965.29351776448</v>
      </c>
      <c r="BF40" s="23">
        <f t="shared" si="100"/>
        <v>0</v>
      </c>
      <c r="BG40" s="23">
        <f t="shared" si="3"/>
        <v>-131193.13009614649</v>
      </c>
      <c r="BH40" s="23">
        <f>BH39+(J40*K37)</f>
        <v>0.23412642459574934</v>
      </c>
      <c r="BI40" s="23">
        <v>0</v>
      </c>
      <c r="BJ40" s="23">
        <f t="shared" si="45"/>
        <v>1</v>
      </c>
      <c r="BK40" s="23">
        <f t="shared" si="46"/>
        <v>0</v>
      </c>
      <c r="BL40" s="23">
        <f t="shared" si="47"/>
        <v>0.23412642459574934</v>
      </c>
      <c r="BM40" s="23">
        <f t="shared" si="4"/>
        <v>928173.39669678023</v>
      </c>
      <c r="BN40" s="23">
        <f t="shared" si="101"/>
        <v>-90700.983390564841</v>
      </c>
      <c r="BO40" s="23">
        <f t="shared" si="102"/>
        <v>-316422.74887390237</v>
      </c>
      <c r="BP40" s="23">
        <f t="shared" si="103"/>
        <v>0</v>
      </c>
      <c r="BQ40" s="23">
        <f t="shared" si="5"/>
        <v>-407123.73226446722</v>
      </c>
      <c r="BR40" s="1">
        <f t="shared" si="6"/>
        <v>-950003.52503619588</v>
      </c>
      <c r="BS40" s="1">
        <f t="shared" ref="BS40:BT44" si="107">$BR40*D$72</f>
        <v>-95099.051623607927</v>
      </c>
      <c r="BT40" s="1">
        <f t="shared" si="107"/>
        <v>-1.9104656904780443E-10</v>
      </c>
      <c r="BU40" s="1">
        <f t="shared" si="7"/>
        <v>-131193.13009614649</v>
      </c>
      <c r="BV40" s="1">
        <f t="shared" ref="BV40:BW44" si="108">$BU40*D$72</f>
        <v>-13132.943113238225</v>
      </c>
      <c r="BW40" s="1">
        <f t="shared" si="108"/>
        <v>-2.6383057248715032E-11</v>
      </c>
      <c r="BX40" s="1">
        <f t="shared" si="8"/>
        <v>-407123.73226446722</v>
      </c>
      <c r="BY40" s="1">
        <f>$BX40*D$72</f>
        <v>-40754.670705394856</v>
      </c>
      <c r="BZ40" s="1">
        <f t="shared" si="79"/>
        <v>-1.7248291084876573E-10</v>
      </c>
      <c r="CA40" s="23">
        <f t="shared" si="48"/>
        <v>762135.85475913249</v>
      </c>
      <c r="CB40" s="23">
        <f t="shared" si="49"/>
        <v>1.3954123112128333E-9</v>
      </c>
      <c r="CC40" s="23">
        <f t="shared" si="50"/>
        <v>863453.20440305537</v>
      </c>
      <c r="CD40" s="23">
        <f t="shared" si="51"/>
        <v>1.5989509554371583E-9</v>
      </c>
      <c r="CE40" s="23">
        <f t="shared" si="52"/>
        <v>826339.51803650882</v>
      </c>
      <c r="CF40" s="23">
        <f t="shared" si="53"/>
        <v>1.4337824978244442E-9</v>
      </c>
      <c r="CG40" s="23">
        <f>'2. Baseline '!$O$41-F$73</f>
        <v>1038278.7601680153</v>
      </c>
      <c r="CH40" s="23">
        <f>'2. Baseline '!M$41-G$73</f>
        <v>5.859182099969603E-3</v>
      </c>
      <c r="CI40" s="23">
        <f t="shared" si="9"/>
        <v>276142.90540888277</v>
      </c>
      <c r="CJ40" s="23">
        <f t="shared" si="10"/>
        <v>5.8591807045572921E-3</v>
      </c>
      <c r="CK40" s="23">
        <f t="shared" si="11"/>
        <v>174825.55576495989</v>
      </c>
      <c r="CL40" s="23">
        <f t="shared" si="12"/>
        <v>5.8591805010186479E-3</v>
      </c>
      <c r="CM40" s="23">
        <f t="shared" si="13"/>
        <v>211939.24213150644</v>
      </c>
      <c r="CN40" s="23">
        <f t="shared" si="14"/>
        <v>5.8591806661871049E-3</v>
      </c>
    </row>
    <row r="41" spans="1:92" s="23" customFormat="1" x14ac:dyDescent="0.2">
      <c r="A41" s="115" t="s">
        <v>231</v>
      </c>
      <c r="B41">
        <v>2031</v>
      </c>
      <c r="C41" s="116" t="s">
        <v>234</v>
      </c>
      <c r="D41" s="23">
        <v>0</v>
      </c>
      <c r="F41" s="23">
        <f t="shared" ref="F41:F48" si="109">F40</f>
        <v>1</v>
      </c>
      <c r="G41" s="23">
        <v>0</v>
      </c>
      <c r="I41" s="23">
        <f t="shared" ref="I41:I48" si="110">I40</f>
        <v>1.0000000000000002</v>
      </c>
      <c r="J41" s="23">
        <f t="shared" ref="J41:J48" si="111">MEDIAN(D41,G41)</f>
        <v>0</v>
      </c>
      <c r="L41" s="23">
        <f t="shared" ref="L41:L48" si="112">L40+(J41*K28)</f>
        <v>1</v>
      </c>
      <c r="M41" s="23">
        <v>4.1000000000000002E-2</v>
      </c>
      <c r="N41" s="23">
        <f t="shared" si="20"/>
        <v>0.90565744593998332</v>
      </c>
      <c r="O41" s="23">
        <f t="shared" si="21"/>
        <v>9.4342554060016681E-2</v>
      </c>
      <c r="P41" s="23">
        <v>0.08</v>
      </c>
      <c r="Q41" s="23">
        <f t="shared" si="22"/>
        <v>0.77247974190509316</v>
      </c>
      <c r="R41" s="23">
        <f t="shared" si="23"/>
        <v>0.22752025809490684</v>
      </c>
      <c r="S41" s="23">
        <f t="shared" si="24"/>
        <v>6.0499999999999998E-2</v>
      </c>
      <c r="T41" s="23">
        <f t="shared" si="25"/>
        <v>0.83711371802414658</v>
      </c>
      <c r="U41" s="23">
        <f t="shared" si="26"/>
        <v>0.16288628197585342</v>
      </c>
      <c r="V41" s="23">
        <f t="shared" si="27"/>
        <v>3964411.1009656261</v>
      </c>
      <c r="W41" s="23">
        <f t="shared" si="28"/>
        <v>846956.78761029628</v>
      </c>
      <c r="X41" s="23">
        <f t="shared" si="29"/>
        <v>1.5658109421979846E-9</v>
      </c>
      <c r="Y41" s="23">
        <f t="shared" si="30"/>
        <v>3964411.100965627</v>
      </c>
      <c r="Z41" s="23">
        <f t="shared" si="31"/>
        <v>846956.78761029639</v>
      </c>
      <c r="AA41" s="23">
        <f t="shared" si="32"/>
        <v>1.565810942197985E-9</v>
      </c>
      <c r="AB41" s="23">
        <f t="shared" si="33"/>
        <v>3964411.1009656261</v>
      </c>
      <c r="AC41" s="23">
        <f t="shared" si="34"/>
        <v>846956.78761029628</v>
      </c>
      <c r="AD41" s="23">
        <f t="shared" si="35"/>
        <v>1.5658109421979846E-9</v>
      </c>
      <c r="AE41" s="23">
        <f t="shared" si="36"/>
        <v>174146.6375117226</v>
      </c>
      <c r="AF41" s="23">
        <f t="shared" si="104"/>
        <v>17432.756441797468</v>
      </c>
      <c r="AG41" s="23">
        <f t="shared" si="104"/>
        <v>3.5021046481441911E-11</v>
      </c>
      <c r="AH41" s="23">
        <f t="shared" si="37"/>
        <v>419978.96185661422</v>
      </c>
      <c r="AI41" s="23">
        <f t="shared" si="105"/>
        <v>42041.529238441188</v>
      </c>
      <c r="AJ41" s="23">
        <f t="shared" si="105"/>
        <v>8.445814949150618E-11</v>
      </c>
      <c r="AK41" s="23">
        <f t="shared" si="38"/>
        <v>300671.29924038192</v>
      </c>
      <c r="AL41" s="23">
        <f t="shared" si="106"/>
        <v>30098.367695118723</v>
      </c>
      <c r="AM41" s="23">
        <f t="shared" si="106"/>
        <v>6.0465270514477411E-11</v>
      </c>
      <c r="AN41" s="23">
        <f>AN40</f>
        <v>0.54632268041205356</v>
      </c>
      <c r="AO41" s="23">
        <v>0</v>
      </c>
      <c r="AP41" s="23">
        <f t="shared" si="39"/>
        <v>1</v>
      </c>
      <c r="AQ41" s="23">
        <f t="shared" si="40"/>
        <v>0</v>
      </c>
      <c r="AR41" s="23">
        <f t="shared" si="41"/>
        <v>0.54632268041205356</v>
      </c>
      <c r="AS41" s="23">
        <f t="shared" si="0"/>
        <v>2165847.698934841</v>
      </c>
      <c r="AT41" s="23">
        <f t="shared" si="95"/>
        <v>-211646.35494477276</v>
      </c>
      <c r="AU41" s="23">
        <f t="shared" si="96"/>
        <v>-738357.17009142309</v>
      </c>
      <c r="AV41" s="23">
        <f t="shared" si="97"/>
        <v>0</v>
      </c>
      <c r="AW41" s="23">
        <f t="shared" si="1"/>
        <v>-950003.52503619588</v>
      </c>
      <c r="AX41" s="23">
        <f>AX40</f>
        <v>7.5445806880604122E-2</v>
      </c>
      <c r="AY41" s="23">
        <f t="shared" ref="AY41:AY48" si="113">G41</f>
        <v>0</v>
      </c>
      <c r="AZ41" s="23">
        <f t="shared" si="42"/>
        <v>1</v>
      </c>
      <c r="BA41" s="23">
        <f t="shared" si="43"/>
        <v>0</v>
      </c>
      <c r="BB41" s="23">
        <f t="shared" si="44"/>
        <v>7.5445806880604122E-2</v>
      </c>
      <c r="BC41" s="23">
        <f t="shared" si="2"/>
        <v>299098.19431877579</v>
      </c>
      <c r="BD41" s="23">
        <f t="shared" si="98"/>
        <v>-29227.836578382001</v>
      </c>
      <c r="BE41" s="23">
        <f t="shared" si="99"/>
        <v>-101965.29351776448</v>
      </c>
      <c r="BF41" s="23">
        <f t="shared" si="100"/>
        <v>0</v>
      </c>
      <c r="BG41" s="23">
        <f t="shared" si="3"/>
        <v>-131193.13009614649</v>
      </c>
      <c r="BH41" s="23">
        <f>BH40</f>
        <v>0.23412642459574934</v>
      </c>
      <c r="BI41" s="23">
        <v>0</v>
      </c>
      <c r="BJ41" s="23">
        <f t="shared" si="45"/>
        <v>1</v>
      </c>
      <c r="BK41" s="23">
        <f t="shared" si="46"/>
        <v>0</v>
      </c>
      <c r="BL41" s="23">
        <f t="shared" si="47"/>
        <v>0.23412642459574934</v>
      </c>
      <c r="BM41" s="23">
        <f t="shared" si="4"/>
        <v>928173.39669678023</v>
      </c>
      <c r="BN41" s="23">
        <f t="shared" si="101"/>
        <v>-90700.983390564841</v>
      </c>
      <c r="BO41" s="23">
        <f t="shared" si="102"/>
        <v>-316422.74887390237</v>
      </c>
      <c r="BP41" s="23">
        <f t="shared" si="103"/>
        <v>0</v>
      </c>
      <c r="BQ41" s="23">
        <f t="shared" si="5"/>
        <v>-407123.73226446722</v>
      </c>
      <c r="BR41" s="1">
        <f t="shared" si="6"/>
        <v>-950003.52503619588</v>
      </c>
      <c r="BS41" s="1">
        <f t="shared" si="107"/>
        <v>-95099.051623607927</v>
      </c>
      <c r="BT41" s="1">
        <f t="shared" si="107"/>
        <v>-1.9104656904780443E-10</v>
      </c>
      <c r="BU41" s="1">
        <f t="shared" si="7"/>
        <v>-131193.13009614649</v>
      </c>
      <c r="BV41" s="1">
        <f t="shared" si="108"/>
        <v>-13132.943113238225</v>
      </c>
      <c r="BW41" s="1">
        <f t="shared" si="108"/>
        <v>-2.6383057248715032E-11</v>
      </c>
      <c r="BX41" s="1">
        <f t="shared" si="8"/>
        <v>-407123.73226446722</v>
      </c>
      <c r="BY41" s="1">
        <f>$BX41*D$72</f>
        <v>-40754.670705394856</v>
      </c>
      <c r="BZ41" s="1">
        <f t="shared" si="79"/>
        <v>-1.7248291084876573E-10</v>
      </c>
      <c r="CA41" s="23">
        <f t="shared" si="48"/>
        <v>769290.49242848577</v>
      </c>
      <c r="CB41" s="23">
        <f t="shared" si="49"/>
        <v>1.4097854196316222E-9</v>
      </c>
      <c r="CC41" s="23">
        <f t="shared" si="50"/>
        <v>875865.37373549934</v>
      </c>
      <c r="CD41" s="23">
        <f t="shared" si="51"/>
        <v>1.6238860344407762E-9</v>
      </c>
      <c r="CE41" s="23">
        <f t="shared" si="52"/>
        <v>836300.48460002022</v>
      </c>
      <c r="CF41" s="23">
        <f t="shared" si="53"/>
        <v>1.4537933018636963E-9</v>
      </c>
      <c r="CG41" s="23">
        <f>'2. Baseline '!$O$41-F$73</f>
        <v>1038278.7601680153</v>
      </c>
      <c r="CH41" s="23">
        <f>'2. Baseline '!M$41-G$73</f>
        <v>5.859182099969603E-3</v>
      </c>
      <c r="CI41" s="23">
        <f t="shared" si="9"/>
        <v>268988.26773952949</v>
      </c>
      <c r="CJ41" s="23">
        <f t="shared" si="10"/>
        <v>5.8591806901841835E-3</v>
      </c>
      <c r="CK41" s="23">
        <f t="shared" si="11"/>
        <v>162413.38643251592</v>
      </c>
      <c r="CL41" s="23">
        <f t="shared" si="12"/>
        <v>5.8591804760835687E-3</v>
      </c>
      <c r="CM41" s="23">
        <f t="shared" si="13"/>
        <v>201978.27556799504</v>
      </c>
      <c r="CN41" s="23">
        <f t="shared" si="14"/>
        <v>5.8591806461763011E-3</v>
      </c>
    </row>
    <row r="42" spans="1:92" s="23" customFormat="1" x14ac:dyDescent="0.2">
      <c r="A42" s="115" t="s">
        <v>229</v>
      </c>
      <c r="B42">
        <v>2031</v>
      </c>
      <c r="C42" s="116" t="s">
        <v>235</v>
      </c>
      <c r="D42" s="23">
        <v>0</v>
      </c>
      <c r="F42" s="23">
        <f t="shared" si="109"/>
        <v>1</v>
      </c>
      <c r="G42" s="23">
        <v>0</v>
      </c>
      <c r="I42" s="23">
        <f t="shared" si="110"/>
        <v>1.0000000000000002</v>
      </c>
      <c r="J42" s="23">
        <f t="shared" si="111"/>
        <v>0</v>
      </c>
      <c r="L42" s="23">
        <f t="shared" si="112"/>
        <v>1</v>
      </c>
      <c r="M42" s="23">
        <v>0</v>
      </c>
      <c r="N42" s="23">
        <f t="shared" si="20"/>
        <v>0.90565744593998332</v>
      </c>
      <c r="O42" s="23">
        <f t="shared" si="21"/>
        <v>9.4342554060016681E-2</v>
      </c>
      <c r="P42" s="23">
        <v>0</v>
      </c>
      <c r="Q42" s="23">
        <f t="shared" si="22"/>
        <v>0.77247974190509316</v>
      </c>
      <c r="R42" s="23">
        <f t="shared" si="23"/>
        <v>0.22752025809490684</v>
      </c>
      <c r="S42" s="23">
        <f t="shared" si="24"/>
        <v>0</v>
      </c>
      <c r="T42" s="23">
        <f t="shared" si="25"/>
        <v>0.83711371802414658</v>
      </c>
      <c r="U42" s="23">
        <f t="shared" si="26"/>
        <v>0.16288628197585342</v>
      </c>
      <c r="V42" s="23">
        <f t="shared" si="27"/>
        <v>3964411.1009656261</v>
      </c>
      <c r="W42" s="23">
        <f t="shared" si="28"/>
        <v>846956.78761029628</v>
      </c>
      <c r="X42" s="23">
        <f t="shared" si="29"/>
        <v>1.5658109421979846E-9</v>
      </c>
      <c r="Y42" s="23">
        <f t="shared" si="30"/>
        <v>3964411.100965627</v>
      </c>
      <c r="Z42" s="23">
        <f t="shared" si="31"/>
        <v>846956.78761029639</v>
      </c>
      <c r="AA42" s="23">
        <f t="shared" si="32"/>
        <v>1.565810942197985E-9</v>
      </c>
      <c r="AB42" s="23">
        <f t="shared" si="33"/>
        <v>3964411.1009656261</v>
      </c>
      <c r="AC42" s="23">
        <f t="shared" si="34"/>
        <v>846956.78761029628</v>
      </c>
      <c r="AD42" s="23">
        <f t="shared" si="35"/>
        <v>1.5658109421979846E-9</v>
      </c>
      <c r="AE42" s="23">
        <f t="shared" si="36"/>
        <v>174146.6375117226</v>
      </c>
      <c r="AF42" s="23">
        <f t="shared" si="104"/>
        <v>17432.756441797468</v>
      </c>
      <c r="AG42" s="23">
        <f t="shared" si="104"/>
        <v>3.5021046481441911E-11</v>
      </c>
      <c r="AH42" s="23">
        <f t="shared" si="37"/>
        <v>419978.96185661422</v>
      </c>
      <c r="AI42" s="23">
        <f t="shared" si="105"/>
        <v>42041.529238441188</v>
      </c>
      <c r="AJ42" s="23">
        <f t="shared" si="105"/>
        <v>8.445814949150618E-11</v>
      </c>
      <c r="AK42" s="23">
        <f t="shared" si="38"/>
        <v>300671.29924038192</v>
      </c>
      <c r="AL42" s="23">
        <f t="shared" si="106"/>
        <v>30098.367695118723</v>
      </c>
      <c r="AM42" s="23">
        <f t="shared" si="106"/>
        <v>6.0465270514477411E-11</v>
      </c>
      <c r="AN42" s="23">
        <f t="shared" ref="AN42:AN48" si="114">AN41</f>
        <v>0.54632268041205356</v>
      </c>
      <c r="AO42" s="23">
        <v>0</v>
      </c>
      <c r="AP42" s="23">
        <f t="shared" si="39"/>
        <v>1</v>
      </c>
      <c r="AQ42" s="23">
        <f t="shared" si="40"/>
        <v>0</v>
      </c>
      <c r="AR42" s="23">
        <f t="shared" si="41"/>
        <v>0.54632268041205356</v>
      </c>
      <c r="AS42" s="23">
        <f t="shared" si="0"/>
        <v>2165847.698934841</v>
      </c>
      <c r="AT42" s="23">
        <f t="shared" si="95"/>
        <v>-211646.35494477276</v>
      </c>
      <c r="AU42" s="23">
        <f t="shared" si="96"/>
        <v>-738357.17009142309</v>
      </c>
      <c r="AV42" s="23">
        <f t="shared" si="97"/>
        <v>0</v>
      </c>
      <c r="AW42" s="23">
        <f t="shared" si="1"/>
        <v>-950003.52503619588</v>
      </c>
      <c r="AX42" s="23">
        <f t="shared" ref="AX42:AX48" si="115">AX41</f>
        <v>7.5445806880604122E-2</v>
      </c>
      <c r="AY42" s="23">
        <f t="shared" si="113"/>
        <v>0</v>
      </c>
      <c r="AZ42" s="23">
        <f t="shared" si="42"/>
        <v>1</v>
      </c>
      <c r="BA42" s="23">
        <f t="shared" si="43"/>
        <v>0</v>
      </c>
      <c r="BB42" s="23">
        <f t="shared" si="44"/>
        <v>7.5445806880604122E-2</v>
      </c>
      <c r="BC42" s="23">
        <f t="shared" si="2"/>
        <v>299098.19431877579</v>
      </c>
      <c r="BD42" s="23">
        <f t="shared" si="98"/>
        <v>-29227.836578382001</v>
      </c>
      <c r="BE42" s="23">
        <f t="shared" si="99"/>
        <v>-101965.29351776448</v>
      </c>
      <c r="BF42" s="23">
        <f t="shared" si="100"/>
        <v>0</v>
      </c>
      <c r="BG42" s="23">
        <f t="shared" si="3"/>
        <v>-131193.13009614649</v>
      </c>
      <c r="BH42" s="23">
        <f t="shared" ref="BH42:BH48" si="116">BH41</f>
        <v>0.23412642459574934</v>
      </c>
      <c r="BI42" s="23">
        <v>0</v>
      </c>
      <c r="BJ42" s="23">
        <f t="shared" si="45"/>
        <v>1</v>
      </c>
      <c r="BK42" s="23">
        <f t="shared" si="46"/>
        <v>0</v>
      </c>
      <c r="BL42" s="23">
        <f t="shared" si="47"/>
        <v>0.23412642459574934</v>
      </c>
      <c r="BM42" s="23">
        <f t="shared" si="4"/>
        <v>928173.39669678023</v>
      </c>
      <c r="BN42" s="23">
        <f t="shared" si="101"/>
        <v>-90700.983390564841</v>
      </c>
      <c r="BO42" s="23">
        <f t="shared" si="102"/>
        <v>-316422.74887390237</v>
      </c>
      <c r="BP42" s="23">
        <f t="shared" si="103"/>
        <v>0</v>
      </c>
      <c r="BQ42" s="23">
        <f t="shared" si="5"/>
        <v>-407123.73226446722</v>
      </c>
      <c r="BR42" s="1">
        <f t="shared" si="6"/>
        <v>-950003.52503619588</v>
      </c>
      <c r="BS42" s="1">
        <f t="shared" si="107"/>
        <v>-95099.051623607927</v>
      </c>
      <c r="BT42" s="1">
        <f t="shared" si="107"/>
        <v>-1.9104656904780443E-10</v>
      </c>
      <c r="BU42" s="1">
        <f t="shared" si="7"/>
        <v>-131193.13009614649</v>
      </c>
      <c r="BV42" s="1">
        <f t="shared" si="108"/>
        <v>-13132.943113238225</v>
      </c>
      <c r="BW42" s="1">
        <f t="shared" si="108"/>
        <v>-2.6383057248715032E-11</v>
      </c>
      <c r="BX42" s="1">
        <f t="shared" si="8"/>
        <v>-407123.73226446722</v>
      </c>
      <c r="BY42" s="1">
        <f>$BX42*D$72</f>
        <v>-40754.670705394856</v>
      </c>
      <c r="BZ42" s="1">
        <f t="shared" si="79"/>
        <v>-1.7248291084876573E-10</v>
      </c>
      <c r="CA42" s="23">
        <f t="shared" si="48"/>
        <v>769290.49242848577</v>
      </c>
      <c r="CB42" s="23">
        <f t="shared" si="49"/>
        <v>1.4097854196316222E-9</v>
      </c>
      <c r="CC42" s="23">
        <f t="shared" si="50"/>
        <v>875865.37373549934</v>
      </c>
      <c r="CD42" s="23">
        <f t="shared" si="51"/>
        <v>1.6238860344407762E-9</v>
      </c>
      <c r="CE42" s="23">
        <f t="shared" si="52"/>
        <v>836300.48460002022</v>
      </c>
      <c r="CF42" s="23">
        <f t="shared" si="53"/>
        <v>1.4537933018636963E-9</v>
      </c>
      <c r="CG42" s="23">
        <f>'2. Baseline '!$O$41-F$73</f>
        <v>1038278.7601680153</v>
      </c>
      <c r="CH42" s="23">
        <f>'2. Baseline '!M$41-G$73</f>
        <v>5.859182099969603E-3</v>
      </c>
      <c r="CI42" s="23">
        <f t="shared" si="9"/>
        <v>268988.26773952949</v>
      </c>
      <c r="CJ42" s="23">
        <f t="shared" si="10"/>
        <v>5.8591806901841835E-3</v>
      </c>
      <c r="CK42" s="23">
        <f t="shared" si="11"/>
        <v>162413.38643251592</v>
      </c>
      <c r="CL42" s="23">
        <f t="shared" si="12"/>
        <v>5.8591804760835687E-3</v>
      </c>
      <c r="CM42" s="23">
        <f t="shared" si="13"/>
        <v>201978.27556799504</v>
      </c>
      <c r="CN42" s="23">
        <f t="shared" si="14"/>
        <v>5.8591806461763011E-3</v>
      </c>
    </row>
    <row r="43" spans="1:92" s="23" customFormat="1" x14ac:dyDescent="0.2">
      <c r="A43" s="115" t="s">
        <v>231</v>
      </c>
      <c r="B43">
        <v>2031</v>
      </c>
      <c r="C43" s="115" t="s">
        <v>236</v>
      </c>
      <c r="D43" s="23">
        <v>0</v>
      </c>
      <c r="F43" s="23">
        <f t="shared" si="109"/>
        <v>1</v>
      </c>
      <c r="G43" s="23">
        <v>0</v>
      </c>
      <c r="I43" s="23">
        <f t="shared" si="110"/>
        <v>1.0000000000000002</v>
      </c>
      <c r="J43" s="23">
        <f t="shared" si="111"/>
        <v>0</v>
      </c>
      <c r="L43" s="23">
        <f t="shared" si="112"/>
        <v>1</v>
      </c>
      <c r="M43" s="23">
        <v>5.1999999999999998E-3</v>
      </c>
      <c r="N43" s="23">
        <f t="shared" si="20"/>
        <v>0.90094802722109546</v>
      </c>
      <c r="O43" s="23">
        <f t="shared" si="21"/>
        <v>9.905197277890454E-2</v>
      </c>
      <c r="P43" s="23">
        <v>5.1999999999999998E-3</v>
      </c>
      <c r="Q43" s="23">
        <f t="shared" si="22"/>
        <v>0.76846284724718672</v>
      </c>
      <c r="R43" s="23">
        <f t="shared" si="23"/>
        <v>0.23153715275281328</v>
      </c>
      <c r="S43" s="23">
        <f t="shared" si="24"/>
        <v>5.1999999999999998E-3</v>
      </c>
      <c r="T43" s="23">
        <f t="shared" si="25"/>
        <v>0.832760726690421</v>
      </c>
      <c r="U43" s="23">
        <f t="shared" si="26"/>
        <v>0.167239273309579</v>
      </c>
      <c r="V43" s="23">
        <f t="shared" si="27"/>
        <v>3964411.1009656261</v>
      </c>
      <c r="W43" s="23">
        <f t="shared" si="28"/>
        <v>846956.78761029628</v>
      </c>
      <c r="X43" s="23">
        <f t="shared" si="29"/>
        <v>1.5658109421979846E-9</v>
      </c>
      <c r="Y43" s="23">
        <f t="shared" si="30"/>
        <v>3964411.100965627</v>
      </c>
      <c r="Z43" s="23">
        <f t="shared" si="31"/>
        <v>846956.78761029639</v>
      </c>
      <c r="AA43" s="23">
        <f t="shared" si="32"/>
        <v>1.565810942197985E-9</v>
      </c>
      <c r="AB43" s="23">
        <f t="shared" si="33"/>
        <v>3964411.1009656261</v>
      </c>
      <c r="AC43" s="23">
        <f t="shared" si="34"/>
        <v>846956.78761029628</v>
      </c>
      <c r="AD43" s="23">
        <f t="shared" si="35"/>
        <v>1.5658109421979846E-9</v>
      </c>
      <c r="AE43" s="23">
        <f t="shared" si="36"/>
        <v>182839.73939666155</v>
      </c>
      <c r="AF43" s="23">
        <f t="shared" si="104"/>
        <v>18302.969786420155</v>
      </c>
      <c r="AG43" s="23">
        <f t="shared" si="104"/>
        <v>3.6769237141510581E-11</v>
      </c>
      <c r="AH43" s="23">
        <f t="shared" si="37"/>
        <v>427393.73565495975</v>
      </c>
      <c r="AI43" s="23">
        <f t="shared" si="105"/>
        <v>42783.776964521334</v>
      </c>
      <c r="AJ43" s="23">
        <f t="shared" si="105"/>
        <v>8.5949267215922517E-11</v>
      </c>
      <c r="AK43" s="23">
        <f t="shared" si="38"/>
        <v>308706.47288433195</v>
      </c>
      <c r="AL43" s="23">
        <f t="shared" si="106"/>
        <v>30902.719861224152</v>
      </c>
      <c r="AM43" s="23">
        <f t="shared" si="106"/>
        <v>6.2081151209574305E-11</v>
      </c>
      <c r="AN43" s="23">
        <f t="shared" si="114"/>
        <v>0.54632268041205356</v>
      </c>
      <c r="AO43" s="23">
        <v>0</v>
      </c>
      <c r="AP43" s="23">
        <f t="shared" si="39"/>
        <v>1</v>
      </c>
      <c r="AQ43" s="23">
        <f t="shared" si="40"/>
        <v>0</v>
      </c>
      <c r="AR43" s="23">
        <f t="shared" si="41"/>
        <v>0.54632268041205356</v>
      </c>
      <c r="AS43" s="23">
        <f t="shared" si="0"/>
        <v>2165847.698934841</v>
      </c>
      <c r="AT43" s="23">
        <f t="shared" si="95"/>
        <v>-211646.35494477276</v>
      </c>
      <c r="AU43" s="23">
        <f t="shared" si="96"/>
        <v>-738357.17009142309</v>
      </c>
      <c r="AV43" s="23">
        <f t="shared" si="97"/>
        <v>0</v>
      </c>
      <c r="AW43" s="23">
        <f t="shared" si="1"/>
        <v>-950003.52503619588</v>
      </c>
      <c r="AX43" s="23">
        <f t="shared" si="115"/>
        <v>7.5445806880604122E-2</v>
      </c>
      <c r="AY43" s="23">
        <f t="shared" si="113"/>
        <v>0</v>
      </c>
      <c r="AZ43" s="23">
        <f t="shared" si="42"/>
        <v>1</v>
      </c>
      <c r="BA43" s="23">
        <f t="shared" si="43"/>
        <v>0</v>
      </c>
      <c r="BB43" s="23">
        <f t="shared" si="44"/>
        <v>7.5445806880604122E-2</v>
      </c>
      <c r="BC43" s="23">
        <f t="shared" si="2"/>
        <v>299098.19431877579</v>
      </c>
      <c r="BD43" s="23">
        <f t="shared" si="98"/>
        <v>-29227.836578382001</v>
      </c>
      <c r="BE43" s="23">
        <f t="shared" si="99"/>
        <v>-101965.29351776448</v>
      </c>
      <c r="BF43" s="23">
        <f t="shared" si="100"/>
        <v>0</v>
      </c>
      <c r="BG43" s="23">
        <f t="shared" si="3"/>
        <v>-131193.13009614649</v>
      </c>
      <c r="BH43" s="23">
        <f t="shared" si="116"/>
        <v>0.23412642459574934</v>
      </c>
      <c r="BI43" s="23">
        <v>0</v>
      </c>
      <c r="BJ43" s="23">
        <f t="shared" si="45"/>
        <v>1</v>
      </c>
      <c r="BK43" s="23">
        <f t="shared" si="46"/>
        <v>0</v>
      </c>
      <c r="BL43" s="23">
        <f t="shared" si="47"/>
        <v>0.23412642459574934</v>
      </c>
      <c r="BM43" s="23">
        <f t="shared" si="4"/>
        <v>928173.39669678023</v>
      </c>
      <c r="BN43" s="23">
        <f t="shared" si="101"/>
        <v>-90700.983390564841</v>
      </c>
      <c r="BO43" s="23">
        <f t="shared" si="102"/>
        <v>-316422.74887390237</v>
      </c>
      <c r="BP43" s="23">
        <f t="shared" si="103"/>
        <v>0</v>
      </c>
      <c r="BQ43" s="23">
        <f t="shared" si="5"/>
        <v>-407123.73226446722</v>
      </c>
      <c r="BR43" s="1">
        <f t="shared" si="6"/>
        <v>-950003.52503619588</v>
      </c>
      <c r="BS43" s="1">
        <f t="shared" si="107"/>
        <v>-95099.051623607927</v>
      </c>
      <c r="BT43" s="1">
        <f t="shared" si="107"/>
        <v>-1.9104656904780443E-10</v>
      </c>
      <c r="BU43" s="1">
        <f t="shared" si="7"/>
        <v>-131193.13009614649</v>
      </c>
      <c r="BV43" s="1">
        <f t="shared" si="108"/>
        <v>-13132.943113238225</v>
      </c>
      <c r="BW43" s="1">
        <f t="shared" si="108"/>
        <v>-2.6383057248715032E-11</v>
      </c>
      <c r="BX43" s="1">
        <f t="shared" si="8"/>
        <v>-407123.73226446722</v>
      </c>
      <c r="BY43" s="1">
        <f>$BX43*D$72</f>
        <v>-40754.670705394856</v>
      </c>
      <c r="BZ43" s="1">
        <f t="shared" si="79"/>
        <v>-1.7248291084876573E-10</v>
      </c>
      <c r="CA43" s="23">
        <f t="shared" si="48"/>
        <v>770160.70577310841</v>
      </c>
      <c r="CB43" s="23">
        <f t="shared" si="49"/>
        <v>1.4115336102916907E-9</v>
      </c>
      <c r="CC43" s="23">
        <f t="shared" si="50"/>
        <v>876607.62146157958</v>
      </c>
      <c r="CD43" s="23">
        <f t="shared" si="51"/>
        <v>1.6253771521651926E-9</v>
      </c>
      <c r="CE43" s="23">
        <f t="shared" si="52"/>
        <v>837104.83676612563</v>
      </c>
      <c r="CF43" s="23">
        <f t="shared" si="53"/>
        <v>1.4554091825587932E-9</v>
      </c>
      <c r="CG43" s="23">
        <f>'2. Baseline '!$O$41-F$73</f>
        <v>1038278.7601680153</v>
      </c>
      <c r="CH43" s="23">
        <f>'2. Baseline '!M$41-G$73</f>
        <v>5.859182099969603E-3</v>
      </c>
      <c r="CI43" s="23">
        <f t="shared" si="9"/>
        <v>268118.05439490685</v>
      </c>
      <c r="CJ43" s="23">
        <f t="shared" si="10"/>
        <v>5.8591806884359925E-3</v>
      </c>
      <c r="CK43" s="23">
        <f t="shared" si="11"/>
        <v>161671.13870643568</v>
      </c>
      <c r="CL43" s="23">
        <f t="shared" si="12"/>
        <v>5.8591804745924507E-3</v>
      </c>
      <c r="CM43" s="23">
        <f t="shared" si="13"/>
        <v>201173.92340188962</v>
      </c>
      <c r="CN43" s="23">
        <f t="shared" si="14"/>
        <v>5.8591806445604201E-3</v>
      </c>
    </row>
    <row r="44" spans="1:92" s="23" customFormat="1" x14ac:dyDescent="0.2">
      <c r="A44" s="115" t="s">
        <v>231</v>
      </c>
      <c r="B44">
        <v>2031</v>
      </c>
      <c r="C44" s="115" t="s">
        <v>237</v>
      </c>
      <c r="D44" s="23">
        <v>0</v>
      </c>
      <c r="F44" s="23">
        <f t="shared" si="109"/>
        <v>1</v>
      </c>
      <c r="G44" s="23">
        <v>0</v>
      </c>
      <c r="I44" s="23">
        <f t="shared" si="110"/>
        <v>1.0000000000000002</v>
      </c>
      <c r="J44" s="23">
        <f t="shared" si="111"/>
        <v>0</v>
      </c>
      <c r="L44" s="23">
        <f t="shared" si="112"/>
        <v>1</v>
      </c>
      <c r="M44" s="23">
        <v>0</v>
      </c>
      <c r="N44" s="23">
        <f t="shared" si="20"/>
        <v>0.90094802722109546</v>
      </c>
      <c r="O44" s="23">
        <f t="shared" si="21"/>
        <v>9.905197277890454E-2</v>
      </c>
      <c r="P44" s="23">
        <v>0</v>
      </c>
      <c r="Q44" s="23">
        <f t="shared" si="22"/>
        <v>0.76846284724718672</v>
      </c>
      <c r="R44" s="23">
        <f t="shared" si="23"/>
        <v>0.23153715275281328</v>
      </c>
      <c r="S44" s="23">
        <f t="shared" si="24"/>
        <v>0</v>
      </c>
      <c r="T44" s="23">
        <f t="shared" si="25"/>
        <v>0.832760726690421</v>
      </c>
      <c r="U44" s="23">
        <f t="shared" si="26"/>
        <v>0.167239273309579</v>
      </c>
      <c r="V44" s="23">
        <f t="shared" si="27"/>
        <v>3964411.1009656261</v>
      </c>
      <c r="W44" s="23">
        <f t="shared" si="28"/>
        <v>846956.78761029628</v>
      </c>
      <c r="X44" s="23">
        <f t="shared" si="29"/>
        <v>1.5658109421979846E-9</v>
      </c>
      <c r="Y44" s="23">
        <f t="shared" si="30"/>
        <v>3964411.100965627</v>
      </c>
      <c r="Z44" s="23">
        <f t="shared" si="31"/>
        <v>846956.78761029639</v>
      </c>
      <c r="AA44" s="23">
        <f t="shared" si="32"/>
        <v>1.565810942197985E-9</v>
      </c>
      <c r="AB44" s="23">
        <f t="shared" si="33"/>
        <v>3964411.1009656261</v>
      </c>
      <c r="AC44" s="23">
        <f t="shared" si="34"/>
        <v>846956.78761029628</v>
      </c>
      <c r="AD44" s="23">
        <f t="shared" si="35"/>
        <v>1.5658109421979846E-9</v>
      </c>
      <c r="AE44" s="23">
        <f t="shared" si="36"/>
        <v>182839.73939666155</v>
      </c>
      <c r="AF44" s="23">
        <f t="shared" si="104"/>
        <v>18302.969786420155</v>
      </c>
      <c r="AG44" s="23">
        <f t="shared" si="104"/>
        <v>3.6769237141510581E-11</v>
      </c>
      <c r="AH44" s="23">
        <f t="shared" si="37"/>
        <v>427393.73565495975</v>
      </c>
      <c r="AI44" s="23">
        <f t="shared" si="105"/>
        <v>42783.776964521334</v>
      </c>
      <c r="AJ44" s="23">
        <f t="shared" si="105"/>
        <v>8.5949267215922517E-11</v>
      </c>
      <c r="AK44" s="23">
        <f t="shared" si="38"/>
        <v>308706.47288433195</v>
      </c>
      <c r="AL44" s="23">
        <f t="shared" si="106"/>
        <v>30902.719861224152</v>
      </c>
      <c r="AM44" s="23">
        <f t="shared" si="106"/>
        <v>6.2081151209574305E-11</v>
      </c>
      <c r="AN44" s="23">
        <f t="shared" si="114"/>
        <v>0.54632268041205356</v>
      </c>
      <c r="AO44" s="23">
        <v>0</v>
      </c>
      <c r="AP44" s="23">
        <f t="shared" si="39"/>
        <v>1</v>
      </c>
      <c r="AQ44" s="23">
        <f t="shared" si="40"/>
        <v>0</v>
      </c>
      <c r="AR44" s="23">
        <f t="shared" si="41"/>
        <v>0.54632268041205356</v>
      </c>
      <c r="AS44" s="23">
        <f t="shared" si="0"/>
        <v>2165847.698934841</v>
      </c>
      <c r="AT44" s="23">
        <f t="shared" si="95"/>
        <v>-211646.35494477276</v>
      </c>
      <c r="AU44" s="23">
        <f t="shared" si="96"/>
        <v>-738357.17009142309</v>
      </c>
      <c r="AV44" s="23">
        <f t="shared" si="97"/>
        <v>0</v>
      </c>
      <c r="AW44" s="23">
        <f t="shared" si="1"/>
        <v>-950003.52503619588</v>
      </c>
      <c r="AX44" s="23">
        <f t="shared" si="115"/>
        <v>7.5445806880604122E-2</v>
      </c>
      <c r="AY44" s="23">
        <f t="shared" si="113"/>
        <v>0</v>
      </c>
      <c r="AZ44" s="23">
        <f t="shared" si="42"/>
        <v>1</v>
      </c>
      <c r="BA44" s="23">
        <f t="shared" si="43"/>
        <v>0</v>
      </c>
      <c r="BB44" s="23">
        <f t="shared" si="44"/>
        <v>7.5445806880604122E-2</v>
      </c>
      <c r="BC44" s="23">
        <f t="shared" si="2"/>
        <v>299098.19431877579</v>
      </c>
      <c r="BD44" s="23">
        <f t="shared" si="98"/>
        <v>-29227.836578382001</v>
      </c>
      <c r="BE44" s="23">
        <f t="shared" si="99"/>
        <v>-101965.29351776448</v>
      </c>
      <c r="BF44" s="23">
        <f t="shared" si="100"/>
        <v>0</v>
      </c>
      <c r="BG44" s="23">
        <f t="shared" si="3"/>
        <v>-131193.13009614649</v>
      </c>
      <c r="BH44" s="23">
        <f t="shared" si="116"/>
        <v>0.23412642459574934</v>
      </c>
      <c r="BI44" s="23">
        <v>0</v>
      </c>
      <c r="BJ44" s="23">
        <f t="shared" si="45"/>
        <v>1</v>
      </c>
      <c r="BK44" s="23">
        <f t="shared" si="46"/>
        <v>0</v>
      </c>
      <c r="BL44" s="23">
        <f t="shared" si="47"/>
        <v>0.23412642459574934</v>
      </c>
      <c r="BM44" s="23">
        <f t="shared" si="4"/>
        <v>928173.39669678023</v>
      </c>
      <c r="BN44" s="23">
        <f t="shared" si="101"/>
        <v>-90700.983390564841</v>
      </c>
      <c r="BO44" s="23">
        <f t="shared" si="102"/>
        <v>-316422.74887390237</v>
      </c>
      <c r="BP44" s="23">
        <f t="shared" si="103"/>
        <v>0</v>
      </c>
      <c r="BQ44" s="23">
        <f t="shared" si="5"/>
        <v>-407123.73226446722</v>
      </c>
      <c r="BR44" s="1">
        <f t="shared" si="6"/>
        <v>-950003.52503619588</v>
      </c>
      <c r="BS44" s="1">
        <f t="shared" si="107"/>
        <v>-95099.051623607927</v>
      </c>
      <c r="BT44" s="1">
        <f t="shared" si="107"/>
        <v>-1.9104656904780443E-10</v>
      </c>
      <c r="BU44" s="1">
        <f t="shared" si="7"/>
        <v>-131193.13009614649</v>
      </c>
      <c r="BV44" s="1">
        <f t="shared" si="108"/>
        <v>-13132.943113238225</v>
      </c>
      <c r="BW44" s="1">
        <f t="shared" si="108"/>
        <v>-2.6383057248715032E-11</v>
      </c>
      <c r="BX44" s="1">
        <f t="shared" si="8"/>
        <v>-407123.73226446722</v>
      </c>
      <c r="BY44" s="1">
        <f>$BX44*D$72</f>
        <v>-40754.670705394856</v>
      </c>
      <c r="BZ44" s="1">
        <f t="shared" si="79"/>
        <v>-1.7248291084876573E-10</v>
      </c>
      <c r="CA44" s="23">
        <f t="shared" si="48"/>
        <v>770160.70577310841</v>
      </c>
      <c r="CB44" s="23">
        <f t="shared" si="49"/>
        <v>1.4115336102916907E-9</v>
      </c>
      <c r="CC44" s="23">
        <f t="shared" si="50"/>
        <v>876607.62146157958</v>
      </c>
      <c r="CD44" s="23">
        <f t="shared" si="51"/>
        <v>1.6253771521651926E-9</v>
      </c>
      <c r="CE44" s="23">
        <f t="shared" si="52"/>
        <v>837104.83676612563</v>
      </c>
      <c r="CF44" s="23">
        <f t="shared" si="53"/>
        <v>1.4554091825587932E-9</v>
      </c>
      <c r="CG44" s="23">
        <f>'2. Baseline '!$O$41-F$73</f>
        <v>1038278.7601680153</v>
      </c>
      <c r="CH44" s="23">
        <f>'2. Baseline '!M$41-G$73</f>
        <v>5.859182099969603E-3</v>
      </c>
      <c r="CI44" s="23">
        <f t="shared" si="9"/>
        <v>268118.05439490685</v>
      </c>
      <c r="CJ44" s="23">
        <f t="shared" si="10"/>
        <v>5.8591806884359925E-3</v>
      </c>
      <c r="CK44" s="23">
        <f t="shared" si="11"/>
        <v>161671.13870643568</v>
      </c>
      <c r="CL44" s="23">
        <f t="shared" si="12"/>
        <v>5.8591804745924507E-3</v>
      </c>
      <c r="CM44" s="23">
        <f t="shared" si="13"/>
        <v>201173.92340188962</v>
      </c>
      <c r="CN44" s="23">
        <f t="shared" si="14"/>
        <v>5.8591806445604201E-3</v>
      </c>
    </row>
    <row r="45" spans="1:92" s="23" customFormat="1" x14ac:dyDescent="0.2">
      <c r="A45" s="115" t="s">
        <v>231</v>
      </c>
      <c r="B45">
        <v>2032</v>
      </c>
      <c r="C45" s="23" t="s">
        <v>238</v>
      </c>
      <c r="D45" s="23">
        <v>0</v>
      </c>
      <c r="F45" s="23">
        <f t="shared" si="109"/>
        <v>1</v>
      </c>
      <c r="G45" s="23">
        <v>0</v>
      </c>
      <c r="I45" s="23">
        <f t="shared" si="110"/>
        <v>1.0000000000000002</v>
      </c>
      <c r="J45" s="23">
        <f t="shared" si="111"/>
        <v>0</v>
      </c>
      <c r="L45" s="23">
        <f t="shared" si="112"/>
        <v>1</v>
      </c>
      <c r="M45" s="23">
        <v>0</v>
      </c>
      <c r="N45" s="23">
        <f t="shared" si="20"/>
        <v>0.90094802722109546</v>
      </c>
      <c r="O45" s="23">
        <f t="shared" si="21"/>
        <v>9.905197277890454E-2</v>
      </c>
      <c r="P45" s="23">
        <v>0</v>
      </c>
      <c r="Q45" s="23">
        <f t="shared" si="22"/>
        <v>0.76846284724718672</v>
      </c>
      <c r="R45" s="23">
        <f t="shared" si="23"/>
        <v>0.23153715275281328</v>
      </c>
      <c r="S45" s="23">
        <f t="shared" si="24"/>
        <v>0</v>
      </c>
      <c r="T45" s="23">
        <f t="shared" si="25"/>
        <v>0.832760726690421</v>
      </c>
      <c r="U45" s="23">
        <f t="shared" si="26"/>
        <v>0.167239273309579</v>
      </c>
      <c r="V45" s="23">
        <f t="shared" si="27"/>
        <v>3964411.1009656261</v>
      </c>
      <c r="W45" s="23">
        <f t="shared" si="28"/>
        <v>846956.78761029628</v>
      </c>
      <c r="X45" s="23">
        <f t="shared" si="29"/>
        <v>1.5658109421979846E-9</v>
      </c>
      <c r="Y45" s="23">
        <f t="shared" si="30"/>
        <v>3964411.100965627</v>
      </c>
      <c r="Z45" s="23">
        <f t="shared" si="31"/>
        <v>846956.78761029639</v>
      </c>
      <c r="AA45" s="23">
        <f t="shared" si="32"/>
        <v>1.565810942197985E-9</v>
      </c>
      <c r="AB45" s="23">
        <f t="shared" si="33"/>
        <v>3964411.1009656261</v>
      </c>
      <c r="AC45" s="23">
        <f t="shared" si="34"/>
        <v>846956.78761029628</v>
      </c>
      <c r="AD45" s="23">
        <f t="shared" si="35"/>
        <v>1.5658109421979846E-9</v>
      </c>
      <c r="AE45" s="23">
        <f>O45*$C$73</f>
        <v>182839.73939666155</v>
      </c>
      <c r="AF45" s="23">
        <f t="shared" ref="AF45:AG48" si="117">$AE45*D73</f>
        <v>15382.488779436851</v>
      </c>
      <c r="AG45" s="23">
        <f t="shared" si="117"/>
        <v>3.1682607420783902E-11</v>
      </c>
      <c r="AH45" s="23">
        <f>R45*$C73</f>
        <v>427393.73565495975</v>
      </c>
      <c r="AI45" s="23">
        <f>$AH45*D$73</f>
        <v>35957.059252043866</v>
      </c>
      <c r="AJ45" s="23">
        <f>$AH45*E$73</f>
        <v>7.4059107640062751E-11</v>
      </c>
      <c r="AK45" s="23">
        <f>U45*$C$73</f>
        <v>308706.47288433195</v>
      </c>
      <c r="AL45" s="23">
        <f>$AK45*D$73</f>
        <v>25971.782014963144</v>
      </c>
      <c r="AM45" s="23">
        <f>$AK45*E$73</f>
        <v>5.3492889570524855E-11</v>
      </c>
      <c r="AN45" s="23">
        <f t="shared" si="114"/>
        <v>0.54632268041205356</v>
      </c>
      <c r="AO45" s="23">
        <v>0</v>
      </c>
      <c r="AP45" s="23">
        <f t="shared" si="39"/>
        <v>1</v>
      </c>
      <c r="AQ45" s="23">
        <f t="shared" si="40"/>
        <v>0</v>
      </c>
      <c r="AR45" s="23">
        <f t="shared" si="41"/>
        <v>0.54632268041205356</v>
      </c>
      <c r="AS45" s="23">
        <f t="shared" si="0"/>
        <v>2165847.698934841</v>
      </c>
      <c r="AT45" s="23">
        <f t="shared" si="95"/>
        <v>-211646.35494477276</v>
      </c>
      <c r="AU45" s="23">
        <f t="shared" si="96"/>
        <v>-738357.17009142309</v>
      </c>
      <c r="AV45" s="23">
        <f t="shared" si="97"/>
        <v>0</v>
      </c>
      <c r="AW45" s="23">
        <f t="shared" si="1"/>
        <v>-950003.52503619588</v>
      </c>
      <c r="AX45" s="23">
        <f t="shared" si="115"/>
        <v>7.5445806880604122E-2</v>
      </c>
      <c r="AY45" s="23">
        <f t="shared" si="113"/>
        <v>0</v>
      </c>
      <c r="AZ45" s="23">
        <f t="shared" si="42"/>
        <v>1</v>
      </c>
      <c r="BA45" s="23">
        <f t="shared" si="43"/>
        <v>0</v>
      </c>
      <c r="BB45" s="23">
        <f t="shared" si="44"/>
        <v>7.5445806880604122E-2</v>
      </c>
      <c r="BC45" s="23">
        <f t="shared" si="2"/>
        <v>299098.19431877579</v>
      </c>
      <c r="BD45" s="23">
        <f t="shared" si="98"/>
        <v>-29227.836578382001</v>
      </c>
      <c r="BE45" s="23">
        <f t="shared" si="99"/>
        <v>-101965.29351776448</v>
      </c>
      <c r="BF45" s="23">
        <f t="shared" si="100"/>
        <v>0</v>
      </c>
      <c r="BG45" s="23">
        <f t="shared" si="3"/>
        <v>-131193.13009614649</v>
      </c>
      <c r="BH45" s="23">
        <f t="shared" si="116"/>
        <v>0.23412642459574934</v>
      </c>
      <c r="BI45" s="23">
        <v>0</v>
      </c>
      <c r="BJ45" s="23">
        <f t="shared" si="45"/>
        <v>1</v>
      </c>
      <c r="BK45" s="23">
        <f t="shared" si="46"/>
        <v>0</v>
      </c>
      <c r="BL45" s="23">
        <f t="shared" si="47"/>
        <v>0.23412642459574934</v>
      </c>
      <c r="BM45" s="23">
        <f t="shared" si="4"/>
        <v>928173.39669678023</v>
      </c>
      <c r="BN45" s="23">
        <f t="shared" si="101"/>
        <v>-90700.983390564841</v>
      </c>
      <c r="BO45" s="23">
        <f t="shared" si="102"/>
        <v>-316422.74887390237</v>
      </c>
      <c r="BP45" s="23">
        <f t="shared" si="103"/>
        <v>0</v>
      </c>
      <c r="BQ45" s="23">
        <f t="shared" si="5"/>
        <v>-407123.73226446722</v>
      </c>
      <c r="BR45" s="1">
        <f t="shared" si="6"/>
        <v>-950003.52503619588</v>
      </c>
      <c r="BS45" s="1">
        <f>$BR45*D$73</f>
        <v>-79924.739624528054</v>
      </c>
      <c r="BT45" s="1">
        <f>$BR45*E$73</f>
        <v>-1.6461732461117372E-10</v>
      </c>
      <c r="BU45" s="1">
        <f t="shared" si="7"/>
        <v>-131193.13009614649</v>
      </c>
      <c r="BV45" s="1">
        <f>$BU45*D$73</f>
        <v>-11037.408269681773</v>
      </c>
      <c r="BW45" s="1">
        <f>$BU45*E$73</f>
        <v>-2.2733244156089253E-11</v>
      </c>
      <c r="BX45" s="1">
        <f t="shared" si="8"/>
        <v>-407123.73226446722</v>
      </c>
      <c r="BY45" s="1">
        <f>$BX45*D$73</f>
        <v>-34251.723744881732</v>
      </c>
      <c r="BZ45" s="1">
        <f>$BX45*E$73</f>
        <v>-7.054670622252574E-11</v>
      </c>
      <c r="CA45" s="23">
        <f t="shared" si="48"/>
        <v>782414.53676520498</v>
      </c>
      <c r="CB45" s="23">
        <f t="shared" si="49"/>
        <v>1.4328762250075947E-9</v>
      </c>
      <c r="CC45" s="23">
        <f t="shared" si="50"/>
        <v>871876.43859265849</v>
      </c>
      <c r="CD45" s="23">
        <f t="shared" si="51"/>
        <v>1.6171368056819585E-9</v>
      </c>
      <c r="CE45" s="23">
        <f t="shared" si="52"/>
        <v>838676.84588037769</v>
      </c>
      <c r="CF45" s="23">
        <f t="shared" si="53"/>
        <v>1.5487571255459835E-9</v>
      </c>
      <c r="CG45" s="23">
        <f>'2. Baseline '!$O$41-F$74</f>
        <v>1008794.4306281871</v>
      </c>
      <c r="CH45" s="23">
        <f>'2. Baseline '!M$41-G$74</f>
        <v>5.8591820486164643E-3</v>
      </c>
      <c r="CI45" s="23">
        <f t="shared" si="9"/>
        <v>226379.89386298216</v>
      </c>
      <c r="CJ45" s="23">
        <f t="shared" si="10"/>
        <v>5.8591806157402395E-3</v>
      </c>
      <c r="CK45" s="23">
        <f t="shared" si="11"/>
        <v>136917.99203552864</v>
      </c>
      <c r="CL45" s="23">
        <f t="shared" si="12"/>
        <v>5.8591804314796587E-3</v>
      </c>
      <c r="CM45" s="23">
        <f t="shared" si="13"/>
        <v>170117.58474780945</v>
      </c>
      <c r="CN45" s="23">
        <f t="shared" si="14"/>
        <v>5.8591804998593391E-3</v>
      </c>
    </row>
    <row r="46" spans="1:92" s="23" customFormat="1" x14ac:dyDescent="0.2">
      <c r="A46" s="115" t="s">
        <v>239</v>
      </c>
      <c r="B46">
        <v>2033</v>
      </c>
      <c r="C46" s="23" t="s">
        <v>154</v>
      </c>
      <c r="D46" s="23">
        <v>0</v>
      </c>
      <c r="F46" s="23">
        <f t="shared" si="109"/>
        <v>1</v>
      </c>
      <c r="G46" s="23">
        <v>0</v>
      </c>
      <c r="I46" s="23">
        <f t="shared" si="110"/>
        <v>1.0000000000000002</v>
      </c>
      <c r="J46" s="23">
        <f t="shared" si="111"/>
        <v>0</v>
      </c>
      <c r="L46" s="23">
        <f t="shared" si="112"/>
        <v>1</v>
      </c>
      <c r="M46" s="23">
        <v>0</v>
      </c>
      <c r="N46" s="23">
        <f t="shared" ref="N46:O48" si="118">N45</f>
        <v>0.90094802722109546</v>
      </c>
      <c r="O46" s="23">
        <f t="shared" si="118"/>
        <v>9.905197277890454E-2</v>
      </c>
      <c r="P46" s="23">
        <v>0</v>
      </c>
      <c r="Q46" s="23">
        <f t="shared" ref="Q46:R48" si="119">Q45</f>
        <v>0.76846284724718672</v>
      </c>
      <c r="R46" s="23">
        <f t="shared" si="119"/>
        <v>0.23153715275281328</v>
      </c>
      <c r="S46" s="23">
        <f t="shared" si="24"/>
        <v>0</v>
      </c>
      <c r="T46" s="23">
        <f t="shared" ref="T46:U48" si="120">T45</f>
        <v>0.832760726690421</v>
      </c>
      <c r="U46" s="23">
        <f t="shared" si="120"/>
        <v>0.167239273309579</v>
      </c>
      <c r="V46" s="23">
        <f t="shared" si="27"/>
        <v>3964411.1009656261</v>
      </c>
      <c r="W46" s="23">
        <f t="shared" si="28"/>
        <v>846956.78761029628</v>
      </c>
      <c r="X46" s="23">
        <f t="shared" si="29"/>
        <v>1.5658109421979846E-9</v>
      </c>
      <c r="Y46" s="23">
        <f t="shared" si="30"/>
        <v>3964411.100965627</v>
      </c>
      <c r="Z46" s="23">
        <f t="shared" si="31"/>
        <v>846956.78761029639</v>
      </c>
      <c r="AA46" s="23">
        <f t="shared" si="32"/>
        <v>1.565810942197985E-9</v>
      </c>
      <c r="AB46" s="23">
        <f t="shared" si="33"/>
        <v>3964411.1009656261</v>
      </c>
      <c r="AC46" s="23">
        <f t="shared" si="34"/>
        <v>846956.78761029628</v>
      </c>
      <c r="AD46" s="23">
        <f t="shared" si="35"/>
        <v>1.5658109421979846E-9</v>
      </c>
      <c r="AE46" s="23">
        <f>O46*$C$74</f>
        <v>182839.73939666155</v>
      </c>
      <c r="AF46" s="23">
        <f t="shared" si="117"/>
        <v>12462.007772453548</v>
      </c>
      <c r="AG46" s="23">
        <f t="shared" si="117"/>
        <v>2.6595977700057223E-11</v>
      </c>
      <c r="AH46" s="23">
        <f>R46*$C74</f>
        <v>427393.73565495975</v>
      </c>
      <c r="AI46" s="23">
        <f t="shared" ref="AI46:AJ48" si="121">$AH46*D74</f>
        <v>29130.341539566398</v>
      </c>
      <c r="AJ46" s="23">
        <f t="shared" si="121"/>
        <v>6.2168948064202984E-11</v>
      </c>
      <c r="AK46" s="23">
        <f>U46*$C74</f>
        <v>308706.47288433195</v>
      </c>
      <c r="AL46" s="23">
        <f t="shared" ref="AL46:AM48" si="122">$AK46*D74</f>
        <v>21040.844168702137</v>
      </c>
      <c r="AM46" s="23">
        <f t="shared" si="122"/>
        <v>4.4904627931475406E-11</v>
      </c>
      <c r="AN46" s="23">
        <f t="shared" si="114"/>
        <v>0.54632268041205356</v>
      </c>
      <c r="AO46" s="23">
        <v>0</v>
      </c>
      <c r="AP46" s="23">
        <f t="shared" si="39"/>
        <v>1</v>
      </c>
      <c r="AQ46" s="23">
        <f t="shared" si="40"/>
        <v>0</v>
      </c>
      <c r="AR46" s="23">
        <f t="shared" si="41"/>
        <v>0.54632268041205356</v>
      </c>
      <c r="AS46" s="23">
        <f t="shared" si="0"/>
        <v>2165847.698934841</v>
      </c>
      <c r="AT46" s="23">
        <f t="shared" si="95"/>
        <v>-211646.35494477276</v>
      </c>
      <c r="AU46" s="23">
        <f t="shared" si="96"/>
        <v>-738357.17009142309</v>
      </c>
      <c r="AV46" s="23">
        <f t="shared" si="97"/>
        <v>0</v>
      </c>
      <c r="AW46" s="23">
        <f t="shared" si="1"/>
        <v>-950003.52503619588</v>
      </c>
      <c r="AX46" s="23">
        <f t="shared" si="115"/>
        <v>7.5445806880604122E-2</v>
      </c>
      <c r="AY46" s="23">
        <f t="shared" si="113"/>
        <v>0</v>
      </c>
      <c r="AZ46" s="23">
        <f t="shared" si="42"/>
        <v>1</v>
      </c>
      <c r="BA46" s="23">
        <f t="shared" si="43"/>
        <v>0</v>
      </c>
      <c r="BB46" s="23">
        <f t="shared" si="44"/>
        <v>7.5445806880604122E-2</v>
      </c>
      <c r="BC46" s="23">
        <f t="shared" si="2"/>
        <v>299098.19431877579</v>
      </c>
      <c r="BD46" s="23">
        <f t="shared" si="98"/>
        <v>-29227.836578382001</v>
      </c>
      <c r="BE46" s="23">
        <f t="shared" si="99"/>
        <v>-101965.29351776448</v>
      </c>
      <c r="BF46" s="23">
        <f t="shared" si="100"/>
        <v>0</v>
      </c>
      <c r="BG46" s="23">
        <f t="shared" si="3"/>
        <v>-131193.13009614649</v>
      </c>
      <c r="BH46" s="23">
        <f t="shared" si="116"/>
        <v>0.23412642459574934</v>
      </c>
      <c r="BI46" s="23">
        <v>0</v>
      </c>
      <c r="BJ46" s="23">
        <f t="shared" si="45"/>
        <v>1</v>
      </c>
      <c r="BK46" s="23">
        <f t="shared" si="46"/>
        <v>0</v>
      </c>
      <c r="BL46" s="23">
        <f t="shared" si="47"/>
        <v>0.23412642459574934</v>
      </c>
      <c r="BM46" s="23">
        <f t="shared" si="4"/>
        <v>928173.39669678023</v>
      </c>
      <c r="BN46" s="23">
        <f t="shared" si="101"/>
        <v>-90700.983390564841</v>
      </c>
      <c r="BO46" s="23">
        <f t="shared" si="102"/>
        <v>-316422.74887390237</v>
      </c>
      <c r="BP46" s="23">
        <f t="shared" si="103"/>
        <v>0</v>
      </c>
      <c r="BQ46" s="23">
        <f t="shared" si="5"/>
        <v>-407123.73226446722</v>
      </c>
      <c r="BR46" s="1">
        <f t="shared" si="6"/>
        <v>-950003.52503619588</v>
      </c>
      <c r="BS46" s="1">
        <f>$BR46*D$74</f>
        <v>-64750.427625448181</v>
      </c>
      <c r="BT46" s="1">
        <f>$BR46*E$74</f>
        <v>-1.3818808017454304E-10</v>
      </c>
      <c r="BU46" s="1">
        <f t="shared" si="7"/>
        <v>-131193.13009614649</v>
      </c>
      <c r="BV46" s="1">
        <f>$BU46*D$74</f>
        <v>-8941.8734261253212</v>
      </c>
      <c r="BW46" s="1">
        <f>$BU46*E$74</f>
        <v>-1.9083431063463478E-11</v>
      </c>
      <c r="BX46" s="1">
        <f t="shared" si="8"/>
        <v>-407123.73226446722</v>
      </c>
      <c r="BY46" s="1">
        <f>$BX46*D$74</f>
        <v>-27748.776784368602</v>
      </c>
      <c r="BZ46" s="1">
        <f>$BX46*E$74</f>
        <v>-5.9220461264054629E-11</v>
      </c>
      <c r="CA46" s="23">
        <f t="shared" si="48"/>
        <v>794668.36775730166</v>
      </c>
      <c r="CB46" s="23">
        <f t="shared" si="49"/>
        <v>1.4542188397234987E-9</v>
      </c>
      <c r="CC46" s="23">
        <f t="shared" si="50"/>
        <v>867145.25572373753</v>
      </c>
      <c r="CD46" s="23">
        <f t="shared" si="51"/>
        <v>1.6088964591987247E-9</v>
      </c>
      <c r="CE46" s="23">
        <f t="shared" si="52"/>
        <v>840248.85499462986</v>
      </c>
      <c r="CF46" s="23">
        <f t="shared" si="53"/>
        <v>1.5514951088654052E-9</v>
      </c>
      <c r="CG46" s="23">
        <f>'2. Baseline '!$O$41-F$75</f>
        <v>979310.10108835902</v>
      </c>
      <c r="CH46" s="23">
        <f>'2. Baseline '!M$41-G$75</f>
        <v>5.8591819972633246E-3</v>
      </c>
      <c r="CI46" s="23">
        <f t="shared" si="9"/>
        <v>184641.73333105736</v>
      </c>
      <c r="CJ46" s="23">
        <f t="shared" si="10"/>
        <v>5.8591805430444847E-3</v>
      </c>
      <c r="CK46" s="23">
        <f t="shared" si="11"/>
        <v>112164.84536462149</v>
      </c>
      <c r="CL46" s="23">
        <f t="shared" si="12"/>
        <v>5.8591803883668659E-3</v>
      </c>
      <c r="CM46" s="23">
        <f t="shared" si="13"/>
        <v>139061.24609372916</v>
      </c>
      <c r="CN46" s="23">
        <f t="shared" si="14"/>
        <v>5.859180445768216E-3</v>
      </c>
    </row>
    <row r="47" spans="1:92" x14ac:dyDescent="0.2">
      <c r="A47" s="28" t="s">
        <v>239</v>
      </c>
      <c r="B47">
        <v>2034</v>
      </c>
      <c r="C47" s="1" t="s">
        <v>154</v>
      </c>
      <c r="D47" s="1">
        <v>0</v>
      </c>
      <c r="F47" s="1">
        <f t="shared" si="109"/>
        <v>1</v>
      </c>
      <c r="G47" s="1">
        <v>0</v>
      </c>
      <c r="I47" s="1">
        <f t="shared" si="110"/>
        <v>1.0000000000000002</v>
      </c>
      <c r="J47" s="1">
        <f t="shared" si="111"/>
        <v>0</v>
      </c>
      <c r="L47" s="1">
        <f t="shared" si="112"/>
        <v>1</v>
      </c>
      <c r="M47" s="1">
        <v>0</v>
      </c>
      <c r="N47" s="1">
        <f t="shared" si="118"/>
        <v>0.90094802722109546</v>
      </c>
      <c r="O47" s="1">
        <f t="shared" si="118"/>
        <v>9.905197277890454E-2</v>
      </c>
      <c r="P47" s="1">
        <v>0</v>
      </c>
      <c r="Q47" s="1">
        <f t="shared" si="119"/>
        <v>0.76846284724718672</v>
      </c>
      <c r="R47" s="1">
        <f t="shared" si="119"/>
        <v>0.23153715275281328</v>
      </c>
      <c r="S47" s="1">
        <f t="shared" si="24"/>
        <v>0</v>
      </c>
      <c r="T47" s="1">
        <f t="shared" si="120"/>
        <v>0.832760726690421</v>
      </c>
      <c r="U47" s="1">
        <f t="shared" si="120"/>
        <v>0.167239273309579</v>
      </c>
      <c r="V47" s="1">
        <f t="shared" si="27"/>
        <v>3964411.1009656261</v>
      </c>
      <c r="W47" s="1">
        <f t="shared" si="28"/>
        <v>846956.78761029628</v>
      </c>
      <c r="X47" s="1">
        <f t="shared" si="29"/>
        <v>1.5658109421979846E-9</v>
      </c>
      <c r="Y47" s="1">
        <f t="shared" si="30"/>
        <v>3964411.100965627</v>
      </c>
      <c r="Z47" s="1">
        <f t="shared" si="31"/>
        <v>846956.78761029639</v>
      </c>
      <c r="AA47" s="1">
        <f t="shared" si="32"/>
        <v>1.565810942197985E-9</v>
      </c>
      <c r="AB47" s="1">
        <f t="shared" si="33"/>
        <v>3964411.1009656261</v>
      </c>
      <c r="AC47" s="1">
        <f t="shared" si="34"/>
        <v>846956.78761029628</v>
      </c>
      <c r="AD47" s="1">
        <f t="shared" si="35"/>
        <v>1.5658109421979846E-9</v>
      </c>
      <c r="AE47" s="1">
        <f>O47*$C$75</f>
        <v>182839.73939666155</v>
      </c>
      <c r="AF47" s="1">
        <f t="shared" si="117"/>
        <v>9541.526765470242</v>
      </c>
      <c r="AG47" s="1">
        <f t="shared" si="117"/>
        <v>2.1509347979330547E-11</v>
      </c>
      <c r="AH47" s="1">
        <f>R47*$C75</f>
        <v>427393.73565495975</v>
      </c>
      <c r="AI47" s="1">
        <f t="shared" si="121"/>
        <v>22303.623827088933</v>
      </c>
      <c r="AJ47" s="1">
        <f t="shared" si="121"/>
        <v>5.0278788488343224E-11</v>
      </c>
      <c r="AK47" s="1">
        <f>U47*$C75</f>
        <v>308706.47288433195</v>
      </c>
      <c r="AL47" s="1">
        <f t="shared" si="122"/>
        <v>16109.906322441131</v>
      </c>
      <c r="AM47" s="1">
        <f t="shared" si="122"/>
        <v>3.6316366292425956E-11</v>
      </c>
      <c r="AN47" s="1">
        <f t="shared" si="114"/>
        <v>0.54632268041205356</v>
      </c>
      <c r="AO47" s="1">
        <v>0</v>
      </c>
      <c r="AP47" s="1">
        <f t="shared" si="39"/>
        <v>1</v>
      </c>
      <c r="AQ47" s="1">
        <f t="shared" si="40"/>
        <v>0</v>
      </c>
      <c r="AR47" s="1">
        <f t="shared" si="41"/>
        <v>0.54632268041205356</v>
      </c>
      <c r="AS47" s="1">
        <f t="shared" si="0"/>
        <v>2165847.698934841</v>
      </c>
      <c r="AT47" s="1">
        <f t="shared" si="95"/>
        <v>-211646.35494477276</v>
      </c>
      <c r="AU47" s="1">
        <f t="shared" si="96"/>
        <v>-738357.17009142309</v>
      </c>
      <c r="AV47" s="1">
        <f t="shared" si="97"/>
        <v>0</v>
      </c>
      <c r="AW47" s="1">
        <f t="shared" si="1"/>
        <v>-950003.52503619588</v>
      </c>
      <c r="AX47" s="1">
        <f t="shared" si="115"/>
        <v>7.5445806880604122E-2</v>
      </c>
      <c r="AY47" s="1">
        <f t="shared" si="113"/>
        <v>0</v>
      </c>
      <c r="AZ47" s="1">
        <f t="shared" si="42"/>
        <v>1</v>
      </c>
      <c r="BA47" s="1">
        <f t="shared" si="43"/>
        <v>0</v>
      </c>
      <c r="BB47" s="1">
        <f t="shared" si="44"/>
        <v>7.5445806880604122E-2</v>
      </c>
      <c r="BC47" s="1">
        <f t="shared" si="2"/>
        <v>299098.19431877579</v>
      </c>
      <c r="BD47" s="1">
        <f t="shared" si="98"/>
        <v>-29227.836578382001</v>
      </c>
      <c r="BE47" s="1">
        <f t="shared" si="99"/>
        <v>-101965.29351776448</v>
      </c>
      <c r="BF47" s="1">
        <f t="shared" si="100"/>
        <v>0</v>
      </c>
      <c r="BG47" s="1">
        <f t="shared" si="3"/>
        <v>-131193.13009614649</v>
      </c>
      <c r="BH47" s="1">
        <f t="shared" si="116"/>
        <v>0.23412642459574934</v>
      </c>
      <c r="BI47" s="1">
        <v>0</v>
      </c>
      <c r="BJ47" s="1">
        <f t="shared" si="45"/>
        <v>1</v>
      </c>
      <c r="BK47" s="1">
        <f t="shared" si="46"/>
        <v>0</v>
      </c>
      <c r="BL47" s="1">
        <f t="shared" si="47"/>
        <v>0.23412642459574934</v>
      </c>
      <c r="BM47" s="1">
        <f t="shared" si="4"/>
        <v>928173.39669678023</v>
      </c>
      <c r="BN47" s="1">
        <f t="shared" si="101"/>
        <v>-90700.983390564841</v>
      </c>
      <c r="BO47" s="1">
        <f t="shared" si="102"/>
        <v>-316422.74887390237</v>
      </c>
      <c r="BP47" s="1">
        <f t="shared" si="103"/>
        <v>0</v>
      </c>
      <c r="BQ47" s="1">
        <f t="shared" si="5"/>
        <v>-407123.73226446722</v>
      </c>
      <c r="BR47" s="1">
        <f t="shared" si="6"/>
        <v>-950003.52503619588</v>
      </c>
      <c r="BS47" s="1">
        <f>$BR47*D$75</f>
        <v>-49576.115626368308</v>
      </c>
      <c r="BT47" s="1">
        <f>$BR47*E$75</f>
        <v>-1.1175883573791233E-10</v>
      </c>
      <c r="BU47" s="1">
        <f t="shared" si="7"/>
        <v>-131193.13009614649</v>
      </c>
      <c r="BV47" s="1">
        <f>$BU47*D$75</f>
        <v>-6846.3385825688692</v>
      </c>
      <c r="BW47" s="1">
        <f>$BU47*E$75</f>
        <v>-1.5433617970837702E-11</v>
      </c>
      <c r="BX47" s="1">
        <f t="shared" si="8"/>
        <v>-407123.73226446722</v>
      </c>
      <c r="BY47" s="1">
        <f>$BX47*D$75</f>
        <v>-21245.829823855474</v>
      </c>
      <c r="BZ47" s="1">
        <f>$BX47*E$75</f>
        <v>-4.7894216305583517E-11</v>
      </c>
      <c r="CA47" s="1">
        <f t="shared" si="48"/>
        <v>806922.19874939823</v>
      </c>
      <c r="CB47" s="1">
        <f t="shared" si="49"/>
        <v>1.4755614544394029E-9</v>
      </c>
      <c r="CC47" s="1">
        <f t="shared" si="50"/>
        <v>862414.07285481645</v>
      </c>
      <c r="CD47" s="1">
        <f t="shared" si="51"/>
        <v>1.6006561127154906E-9</v>
      </c>
      <c r="CE47" s="1">
        <f t="shared" si="52"/>
        <v>841820.86410888203</v>
      </c>
      <c r="CF47" s="1">
        <f t="shared" si="53"/>
        <v>1.554233092184827E-9</v>
      </c>
      <c r="CG47" s="23">
        <f>'2. Baseline '!$O$41-F$76</f>
        <v>949825.7715485309</v>
      </c>
      <c r="CH47" s="23">
        <f>'2. Baseline '!M$41-G$76</f>
        <v>5.8591819459101859E-3</v>
      </c>
      <c r="CI47" s="1">
        <f t="shared" si="9"/>
        <v>142903.57279913267</v>
      </c>
      <c r="CJ47" s="1">
        <f t="shared" si="10"/>
        <v>5.8591804703487316E-3</v>
      </c>
      <c r="CK47" s="1">
        <f t="shared" si="11"/>
        <v>87411.698693714454</v>
      </c>
      <c r="CL47" s="1">
        <f t="shared" si="12"/>
        <v>5.859180345254073E-3</v>
      </c>
      <c r="CM47" s="1">
        <f t="shared" si="13"/>
        <v>108004.90743964887</v>
      </c>
      <c r="CN47" s="1">
        <f t="shared" si="14"/>
        <v>5.8591803916770938E-3</v>
      </c>
    </row>
    <row r="48" spans="1:92" x14ac:dyDescent="0.2">
      <c r="A48" s="28" t="s">
        <v>239</v>
      </c>
      <c r="B48">
        <v>2035</v>
      </c>
      <c r="C48" s="1" t="s">
        <v>154</v>
      </c>
      <c r="D48" s="1">
        <v>0</v>
      </c>
      <c r="F48" s="1">
        <f t="shared" si="109"/>
        <v>1</v>
      </c>
      <c r="G48" s="1">
        <v>0</v>
      </c>
      <c r="I48" s="1">
        <f t="shared" si="110"/>
        <v>1.0000000000000002</v>
      </c>
      <c r="J48" s="1">
        <f t="shared" si="111"/>
        <v>0</v>
      </c>
      <c r="L48" s="1">
        <f t="shared" si="112"/>
        <v>1</v>
      </c>
      <c r="M48" s="1">
        <v>0</v>
      </c>
      <c r="N48" s="1">
        <f t="shared" si="118"/>
        <v>0.90094802722109546</v>
      </c>
      <c r="O48" s="1">
        <f t="shared" si="118"/>
        <v>9.905197277890454E-2</v>
      </c>
      <c r="P48" s="1">
        <v>0</v>
      </c>
      <c r="Q48" s="1">
        <f t="shared" si="119"/>
        <v>0.76846284724718672</v>
      </c>
      <c r="R48" s="1">
        <f t="shared" si="119"/>
        <v>0.23153715275281328</v>
      </c>
      <c r="S48" s="1">
        <f t="shared" si="24"/>
        <v>0</v>
      </c>
      <c r="T48" s="1">
        <f t="shared" si="120"/>
        <v>0.832760726690421</v>
      </c>
      <c r="U48" s="1">
        <f t="shared" si="120"/>
        <v>0.167239273309579</v>
      </c>
      <c r="V48" s="1">
        <f t="shared" si="27"/>
        <v>3964411.1009656261</v>
      </c>
      <c r="W48" s="1">
        <f t="shared" si="28"/>
        <v>846956.78761029628</v>
      </c>
      <c r="X48" s="1">
        <f t="shared" si="29"/>
        <v>1.5658109421979846E-9</v>
      </c>
      <c r="Y48" s="1">
        <f t="shared" si="30"/>
        <v>3964411.100965627</v>
      </c>
      <c r="Z48" s="1">
        <f t="shared" si="31"/>
        <v>846956.78761029639</v>
      </c>
      <c r="AA48" s="1">
        <f t="shared" si="32"/>
        <v>1.565810942197985E-9</v>
      </c>
      <c r="AB48" s="1">
        <f t="shared" si="33"/>
        <v>3964411.1009656261</v>
      </c>
      <c r="AC48" s="1">
        <f t="shared" si="34"/>
        <v>846956.78761029628</v>
      </c>
      <c r="AD48" s="1">
        <f t="shared" si="35"/>
        <v>1.5658109421979846E-9</v>
      </c>
      <c r="AE48" s="1">
        <f>O48*$C$76</f>
        <v>182839.73939666155</v>
      </c>
      <c r="AF48" s="1">
        <f t="shared" si="117"/>
        <v>6621.0457584869282</v>
      </c>
      <c r="AG48" s="1">
        <f t="shared" si="117"/>
        <v>1.6422718258603855E-11</v>
      </c>
      <c r="AH48" s="1">
        <f>R48*$C76</f>
        <v>427393.73565495975</v>
      </c>
      <c r="AI48" s="1">
        <f t="shared" si="121"/>
        <v>15476.906114611447</v>
      </c>
      <c r="AJ48" s="1">
        <f t="shared" si="121"/>
        <v>3.8388628912483425E-11</v>
      </c>
      <c r="AK48" s="1">
        <f>U48*$C76</f>
        <v>308706.47288433195</v>
      </c>
      <c r="AL48" s="1">
        <f t="shared" si="122"/>
        <v>11178.968476180109</v>
      </c>
      <c r="AM48" s="1">
        <f t="shared" si="122"/>
        <v>2.7728104653376481E-11</v>
      </c>
      <c r="AN48" s="1">
        <f t="shared" si="114"/>
        <v>0.54632268041205356</v>
      </c>
      <c r="AO48" s="1">
        <v>0</v>
      </c>
      <c r="AP48" s="1">
        <f t="shared" si="39"/>
        <v>1</v>
      </c>
      <c r="AQ48" s="1">
        <f t="shared" si="40"/>
        <v>0</v>
      </c>
      <c r="AR48" s="1">
        <f t="shared" si="41"/>
        <v>0.54632268041205356</v>
      </c>
      <c r="AS48" s="1">
        <f t="shared" si="0"/>
        <v>2165847.698934841</v>
      </c>
      <c r="AT48" s="1">
        <f t="shared" si="95"/>
        <v>-211646.35494477276</v>
      </c>
      <c r="AU48" s="1">
        <f t="shared" si="96"/>
        <v>-738357.17009142309</v>
      </c>
      <c r="AV48" s="1">
        <f t="shared" si="97"/>
        <v>0</v>
      </c>
      <c r="AW48" s="1">
        <f t="shared" si="1"/>
        <v>-950003.52503619588</v>
      </c>
      <c r="AX48" s="1">
        <f t="shared" si="115"/>
        <v>7.5445806880604122E-2</v>
      </c>
      <c r="AY48" s="1">
        <f t="shared" si="113"/>
        <v>0</v>
      </c>
      <c r="AZ48" s="1">
        <f t="shared" si="42"/>
        <v>1</v>
      </c>
      <c r="BA48" s="1">
        <f t="shared" si="43"/>
        <v>0</v>
      </c>
      <c r="BB48" s="1">
        <f t="shared" si="44"/>
        <v>7.5445806880604122E-2</v>
      </c>
      <c r="BC48" s="1">
        <f t="shared" si="2"/>
        <v>299098.19431877579</v>
      </c>
      <c r="BD48" s="1">
        <f t="shared" si="98"/>
        <v>-29227.836578382001</v>
      </c>
      <c r="BE48" s="1">
        <f t="shared" si="99"/>
        <v>-101965.29351776448</v>
      </c>
      <c r="BF48" s="1">
        <f t="shared" si="100"/>
        <v>0</v>
      </c>
      <c r="BG48" s="1">
        <f t="shared" si="3"/>
        <v>-131193.13009614649</v>
      </c>
      <c r="BH48" s="1">
        <f t="shared" si="116"/>
        <v>0.23412642459574934</v>
      </c>
      <c r="BI48" s="1">
        <v>0</v>
      </c>
      <c r="BJ48" s="1">
        <f t="shared" si="45"/>
        <v>1</v>
      </c>
      <c r="BK48" s="1">
        <f t="shared" si="46"/>
        <v>0</v>
      </c>
      <c r="BL48" s="1">
        <f t="shared" si="47"/>
        <v>0.23412642459574934</v>
      </c>
      <c r="BM48" s="1">
        <f t="shared" si="4"/>
        <v>928173.39669678023</v>
      </c>
      <c r="BN48" s="1">
        <f t="shared" si="101"/>
        <v>-90700.983390564841</v>
      </c>
      <c r="BO48" s="1">
        <f t="shared" si="102"/>
        <v>-316422.74887390237</v>
      </c>
      <c r="BP48" s="1">
        <f t="shared" si="103"/>
        <v>0</v>
      </c>
      <c r="BQ48" s="1">
        <f t="shared" si="5"/>
        <v>-407123.73226446722</v>
      </c>
      <c r="BR48" s="1">
        <f>AW48</f>
        <v>-950003.52503619588</v>
      </c>
      <c r="BS48" s="1">
        <f>$BR48*D$76</f>
        <v>-34401.803627288391</v>
      </c>
      <c r="BT48" s="1">
        <f>$BR48*E$76</f>
        <v>-8.5329591301281559E-11</v>
      </c>
      <c r="BU48" s="1">
        <f>BG48</f>
        <v>-131193.13009614649</v>
      </c>
      <c r="BV48" s="1">
        <f>$BU48*D$76</f>
        <v>-4750.8037390124109</v>
      </c>
      <c r="BW48" s="1">
        <f>$BU48*E$76</f>
        <v>-1.1783804878211915E-11</v>
      </c>
      <c r="BX48" s="1">
        <f>BQ48</f>
        <v>-407123.73226446722</v>
      </c>
      <c r="BY48" s="1">
        <f>$BX48*D$76</f>
        <v>-14742.882863342325</v>
      </c>
      <c r="BZ48" s="1">
        <f>$BX48*E$76</f>
        <v>-3.6567971347112374E-11</v>
      </c>
      <c r="CA48" s="1">
        <f t="shared" si="48"/>
        <v>819176.0297414948</v>
      </c>
      <c r="CB48" s="1">
        <f t="shared" si="49"/>
        <v>1.4969040691553067E-9</v>
      </c>
      <c r="CC48" s="1">
        <f t="shared" si="50"/>
        <v>857682.88998589537</v>
      </c>
      <c r="CD48" s="1">
        <f t="shared" si="51"/>
        <v>1.5924157662322564E-9</v>
      </c>
      <c r="CE48" s="1">
        <f t="shared" si="52"/>
        <v>843392.87322313408</v>
      </c>
      <c r="CF48" s="1">
        <f t="shared" si="53"/>
        <v>1.5569710755042487E-9</v>
      </c>
      <c r="CG48" s="23">
        <f>'2. Baseline '!O42</f>
        <v>949825.7715485309</v>
      </c>
      <c r="CH48" s="23">
        <f>'2. Baseline '!M81</f>
        <v>1.7996398222141522E-9</v>
      </c>
      <c r="CI48" s="1">
        <f t="shared" si="9"/>
        <v>130649.7418070361</v>
      </c>
      <c r="CJ48" s="1">
        <f t="shared" si="10"/>
        <v>3.0273575305884548E-10</v>
      </c>
      <c r="CK48" s="1">
        <f t="shared" si="11"/>
        <v>92142.881562635535</v>
      </c>
      <c r="CL48" s="1">
        <f t="shared" si="12"/>
        <v>2.0722405598189586E-10</v>
      </c>
      <c r="CM48" s="1">
        <f t="shared" si="13"/>
        <v>106432.89832539682</v>
      </c>
      <c r="CN48" s="1">
        <f t="shared" si="14"/>
        <v>2.4266874670990355E-10</v>
      </c>
    </row>
    <row r="49" spans="1:18" x14ac:dyDescent="0.2">
      <c r="A49" s="28"/>
    </row>
    <row r="50" spans="1:18" x14ac:dyDescent="0.2">
      <c r="A50" s="28"/>
    </row>
    <row r="51" spans="1:18" x14ac:dyDescent="0.2">
      <c r="A51" s="28"/>
    </row>
    <row r="52" spans="1:18" x14ac:dyDescent="0.2">
      <c r="A52" s="28"/>
    </row>
    <row r="53" spans="1:18" ht="19" x14ac:dyDescent="0.25">
      <c r="A53" s="107" t="s">
        <v>592</v>
      </c>
    </row>
    <row r="54" spans="1:18" x14ac:dyDescent="0.2">
      <c r="B54" s="29" t="s">
        <v>361</v>
      </c>
      <c r="C54" s="29" t="s">
        <v>362</v>
      </c>
      <c r="D54" s="29" t="s">
        <v>363</v>
      </c>
      <c r="E54" s="29" t="s">
        <v>364</v>
      </c>
      <c r="F54" s="29" t="s">
        <v>365</v>
      </c>
      <c r="G54" s="29" t="s">
        <v>366</v>
      </c>
      <c r="H54" s="29" t="s">
        <v>367</v>
      </c>
      <c r="I54" s="29" t="s">
        <v>368</v>
      </c>
      <c r="J54" s="29" t="s">
        <v>369</v>
      </c>
      <c r="K54" s="29" t="s">
        <v>370</v>
      </c>
      <c r="L54" s="29" t="s">
        <v>371</v>
      </c>
    </row>
    <row r="55" spans="1:18" s="23" customFormat="1" x14ac:dyDescent="0.2">
      <c r="B55" s="90"/>
      <c r="C55" s="155" t="s">
        <v>568</v>
      </c>
      <c r="D55" s="155"/>
      <c r="E55" s="155"/>
      <c r="F55" s="90" t="s">
        <v>486</v>
      </c>
    </row>
    <row r="56" spans="1:18" x14ac:dyDescent="0.2">
      <c r="B56" s="14" t="s">
        <v>162</v>
      </c>
      <c r="C56" s="14" t="s">
        <v>372</v>
      </c>
      <c r="D56" s="14" t="s">
        <v>373</v>
      </c>
      <c r="E56" s="14" t="s">
        <v>374</v>
      </c>
      <c r="F56" s="23"/>
    </row>
    <row r="57" spans="1:18" x14ac:dyDescent="0.2">
      <c r="B57" s="1" t="s">
        <v>375</v>
      </c>
      <c r="C57" s="23">
        <v>0.25</v>
      </c>
      <c r="D57" s="23">
        <v>0.25</v>
      </c>
      <c r="E57" s="23">
        <v>0.25</v>
      </c>
      <c r="F57" s="23">
        <v>-0.75757575757575757</v>
      </c>
    </row>
    <row r="58" spans="1:18" ht="23" customHeight="1" x14ac:dyDescent="0.2">
      <c r="B58" s="1" t="s">
        <v>376</v>
      </c>
      <c r="C58" s="23">
        <v>0.45</v>
      </c>
      <c r="D58" s="23">
        <v>0.45</v>
      </c>
      <c r="E58" s="23">
        <v>0.45</v>
      </c>
      <c r="F58" s="23">
        <v>-0.32573289902280134</v>
      </c>
    </row>
    <row r="59" spans="1:18" ht="17" customHeight="1" x14ac:dyDescent="0.2">
      <c r="B59" s="1" t="s">
        <v>377</v>
      </c>
      <c r="C59" s="23">
        <v>0.3</v>
      </c>
      <c r="D59" s="23">
        <v>0.3</v>
      </c>
      <c r="E59" s="23">
        <v>0.3</v>
      </c>
      <c r="F59" s="23">
        <v>-0.36900369003690037</v>
      </c>
    </row>
    <row r="60" spans="1:18" ht="19" x14ac:dyDescent="0.25">
      <c r="A60" s="109" t="s">
        <v>589</v>
      </c>
    </row>
    <row r="61" spans="1:18" x14ac:dyDescent="0.2">
      <c r="B61" s="30"/>
      <c r="C61" s="23"/>
      <c r="D61" s="23"/>
      <c r="E61" s="23"/>
      <c r="F61" s="23"/>
      <c r="G61" s="23"/>
      <c r="H61" s="23"/>
    </row>
    <row r="62" spans="1:18" x14ac:dyDescent="0.2">
      <c r="B62" s="91" t="s">
        <v>180</v>
      </c>
      <c r="C62" s="91" t="s">
        <v>240</v>
      </c>
      <c r="D62" s="91" t="s">
        <v>189</v>
      </c>
      <c r="E62" s="91" t="s">
        <v>190</v>
      </c>
      <c r="F62" s="91" t="s">
        <v>569</v>
      </c>
      <c r="G62" s="92" t="s">
        <v>570</v>
      </c>
    </row>
    <row r="63" spans="1:18" x14ac:dyDescent="0.2">
      <c r="A63" s="31" t="s">
        <v>583</v>
      </c>
      <c r="B63" s="22">
        <v>2022</v>
      </c>
      <c r="C63" s="23">
        <v>1845897</v>
      </c>
      <c r="D63" s="23">
        <v>0.24385999999999999</v>
      </c>
      <c r="E63" s="1">
        <f>'2. Baseline '!M82/C63</f>
        <v>4.5148229209058876E-16</v>
      </c>
      <c r="F63" s="23">
        <v>0</v>
      </c>
      <c r="G63" s="23">
        <v>0</v>
      </c>
      <c r="J63" s="23"/>
      <c r="K63" s="23"/>
      <c r="M63" s="23"/>
      <c r="N63" s="23"/>
      <c r="O63" s="23"/>
      <c r="P63" s="23"/>
      <c r="Q63" s="23"/>
      <c r="R63" s="23"/>
    </row>
    <row r="64" spans="1:18" x14ac:dyDescent="0.2">
      <c r="B64" s="22">
        <v>2023</v>
      </c>
      <c r="C64" s="23">
        <v>1845897</v>
      </c>
      <c r="D64" s="23">
        <v>0.22788709926944564</v>
      </c>
      <c r="E64" s="23">
        <f>E63-(1*((E$63-E$76)/13))</f>
        <v>4.23662138017346E-16</v>
      </c>
      <c r="F64" s="22">
        <f>F63+(F$76/13)</f>
        <v>29484.329539828119</v>
      </c>
      <c r="G64" s="22">
        <f>G63+(G$76/13)</f>
        <v>5.1353138943336621E-11</v>
      </c>
      <c r="J64" s="23"/>
      <c r="K64" s="23"/>
      <c r="M64" s="23"/>
      <c r="N64" s="23"/>
      <c r="O64" s="23"/>
      <c r="P64" s="23"/>
      <c r="Q64" s="23"/>
      <c r="R64" s="23"/>
    </row>
    <row r="65" spans="2:18" x14ac:dyDescent="0.2">
      <c r="B65" s="22">
        <v>2024</v>
      </c>
      <c r="C65" s="23">
        <v>1845897</v>
      </c>
      <c r="D65" s="23">
        <v>0.21191419853889129</v>
      </c>
      <c r="E65" s="23">
        <f t="shared" ref="E65:E75" si="123">E64-(1*((E$63-E$76)/13))</f>
        <v>3.9584198394410325E-16</v>
      </c>
      <c r="F65" s="22">
        <f t="shared" ref="F65:G75" si="124">F64+(F$76/13)</f>
        <v>58968.659079656238</v>
      </c>
      <c r="G65" s="22">
        <f t="shared" si="124"/>
        <v>1.0270627788667324E-10</v>
      </c>
      <c r="J65" s="23"/>
      <c r="K65" s="23"/>
      <c r="M65" s="23"/>
      <c r="N65" s="23"/>
      <c r="O65" s="23"/>
      <c r="P65" s="23"/>
      <c r="Q65" s="23"/>
      <c r="R65" s="23"/>
    </row>
    <row r="66" spans="2:18" x14ac:dyDescent="0.2">
      <c r="B66" s="22">
        <v>2025</v>
      </c>
      <c r="C66" s="23">
        <v>1845897</v>
      </c>
      <c r="D66" s="23">
        <v>0.19594129780833694</v>
      </c>
      <c r="E66" s="23">
        <f t="shared" si="123"/>
        <v>3.6802182987086049E-16</v>
      </c>
      <c r="F66" s="22">
        <f t="shared" si="124"/>
        <v>88452.988619484357</v>
      </c>
      <c r="G66" s="22">
        <f t="shared" si="124"/>
        <v>1.5405941683000986E-10</v>
      </c>
      <c r="J66" s="23"/>
      <c r="K66" s="23"/>
      <c r="M66" s="23"/>
      <c r="N66" s="23"/>
      <c r="O66" s="23"/>
      <c r="P66" s="23"/>
      <c r="Q66" s="23"/>
      <c r="R66" s="23"/>
    </row>
    <row r="67" spans="2:18" x14ac:dyDescent="0.2">
      <c r="B67" s="22">
        <v>2026</v>
      </c>
      <c r="C67" s="23">
        <v>1845897</v>
      </c>
      <c r="D67" s="23">
        <v>0.17996839707778259</v>
      </c>
      <c r="E67" s="23">
        <f t="shared" si="123"/>
        <v>3.4020167579761773E-16</v>
      </c>
      <c r="F67" s="22">
        <f t="shared" si="124"/>
        <v>117937.31815931248</v>
      </c>
      <c r="G67" s="22">
        <f t="shared" si="124"/>
        <v>2.0541255577334648E-10</v>
      </c>
      <c r="J67" s="23"/>
      <c r="K67" s="23"/>
      <c r="M67" s="23"/>
      <c r="N67" s="23"/>
      <c r="O67" s="23"/>
      <c r="P67" s="23"/>
      <c r="Q67" s="23"/>
      <c r="R67" s="23"/>
    </row>
    <row r="68" spans="2:18" x14ac:dyDescent="0.2">
      <c r="B68" s="22">
        <v>2027</v>
      </c>
      <c r="C68" s="23">
        <v>1845897</v>
      </c>
      <c r="D68" s="23">
        <v>0.16399549634722824</v>
      </c>
      <c r="E68" s="23">
        <f t="shared" si="123"/>
        <v>3.1238152172437498E-16</v>
      </c>
      <c r="F68" s="22">
        <f t="shared" si="124"/>
        <v>147421.64769914059</v>
      </c>
      <c r="G68" s="22">
        <f t="shared" si="124"/>
        <v>2.5676569471668308E-10</v>
      </c>
      <c r="J68" s="23"/>
      <c r="K68" s="23"/>
      <c r="M68" s="23"/>
      <c r="N68" s="23"/>
      <c r="O68" s="23"/>
      <c r="P68" s="23"/>
      <c r="Q68" s="23"/>
      <c r="R68" s="23"/>
    </row>
    <row r="69" spans="2:18" x14ac:dyDescent="0.2">
      <c r="B69" s="22">
        <v>2028</v>
      </c>
      <c r="C69" s="23">
        <v>1845897</v>
      </c>
      <c r="D69" s="23">
        <v>0.14802259561667389</v>
      </c>
      <c r="E69" s="23">
        <f t="shared" si="123"/>
        <v>2.8456136765113222E-16</v>
      </c>
      <c r="F69" s="22">
        <f t="shared" si="124"/>
        <v>176905.97723896871</v>
      </c>
      <c r="G69" s="22">
        <f t="shared" si="124"/>
        <v>3.0811883366001967E-10</v>
      </c>
      <c r="J69" s="23"/>
      <c r="K69" s="23"/>
      <c r="M69" s="23"/>
      <c r="N69" s="23"/>
      <c r="O69" s="23"/>
      <c r="P69" s="23"/>
      <c r="Q69" s="23"/>
      <c r="R69" s="23"/>
    </row>
    <row r="70" spans="2:18" x14ac:dyDescent="0.2">
      <c r="B70" s="22">
        <v>2029</v>
      </c>
      <c r="C70" s="23">
        <v>1845897</v>
      </c>
      <c r="D70" s="23">
        <v>0.13204969488611953</v>
      </c>
      <c r="E70" s="23">
        <f t="shared" si="123"/>
        <v>2.5674121357788947E-16</v>
      </c>
      <c r="F70" s="22">
        <f t="shared" si="124"/>
        <v>206390.30677879683</v>
      </c>
      <c r="G70" s="22">
        <f t="shared" si="124"/>
        <v>3.5947197260335627E-10</v>
      </c>
      <c r="J70" s="23"/>
      <c r="K70" s="23"/>
      <c r="M70" s="23"/>
      <c r="N70" s="23"/>
      <c r="O70" s="23"/>
      <c r="P70" s="23"/>
      <c r="Q70" s="23"/>
      <c r="R70" s="23"/>
    </row>
    <row r="71" spans="2:18" x14ac:dyDescent="0.2">
      <c r="B71" s="22">
        <v>2030</v>
      </c>
      <c r="C71" s="23">
        <v>1845897</v>
      </c>
      <c r="D71" s="23">
        <v>0.11607679415556517</v>
      </c>
      <c r="E71" s="23">
        <f t="shared" si="123"/>
        <v>2.2892105950464671E-16</v>
      </c>
      <c r="F71" s="22">
        <f t="shared" si="124"/>
        <v>235874.63631862495</v>
      </c>
      <c r="G71" s="22">
        <f t="shared" si="124"/>
        <v>4.1082511154669286E-10</v>
      </c>
      <c r="J71" s="23"/>
      <c r="K71" s="23"/>
      <c r="M71" s="23"/>
      <c r="N71" s="23"/>
      <c r="O71" s="23"/>
      <c r="P71" s="23"/>
      <c r="Q71" s="23"/>
      <c r="R71" s="23"/>
    </row>
    <row r="72" spans="2:18" x14ac:dyDescent="0.2">
      <c r="B72" s="22">
        <v>2031</v>
      </c>
      <c r="C72" s="23">
        <v>1845897</v>
      </c>
      <c r="D72" s="23">
        <v>0.1001038934250108</v>
      </c>
      <c r="E72" s="23">
        <f t="shared" si="123"/>
        <v>2.0110090543140396E-16</v>
      </c>
      <c r="F72" s="22">
        <f t="shared" si="124"/>
        <v>265358.96585845307</v>
      </c>
      <c r="G72" s="22">
        <f t="shared" si="124"/>
        <v>4.6217825049002946E-10</v>
      </c>
      <c r="J72" s="23"/>
      <c r="K72" s="23"/>
      <c r="M72" s="23"/>
      <c r="N72" s="23"/>
      <c r="O72" s="23"/>
      <c r="P72" s="23"/>
      <c r="Q72" s="23"/>
      <c r="R72" s="23"/>
    </row>
    <row r="73" spans="2:18" x14ac:dyDescent="0.2">
      <c r="B73" s="22">
        <v>2032</v>
      </c>
      <c r="C73" s="23">
        <v>1845897</v>
      </c>
      <c r="D73" s="23">
        <v>8.4130992694456438E-2</v>
      </c>
      <c r="E73" s="23">
        <f t="shared" si="123"/>
        <v>1.732807513581612E-16</v>
      </c>
      <c r="F73" s="22">
        <f t="shared" si="124"/>
        <v>294843.29539828119</v>
      </c>
      <c r="G73" s="22">
        <f t="shared" si="124"/>
        <v>5.1353138943336605E-10</v>
      </c>
      <c r="J73" s="23"/>
      <c r="K73" s="23"/>
      <c r="M73" s="23"/>
      <c r="N73" s="23"/>
      <c r="O73" s="23"/>
      <c r="P73" s="23"/>
      <c r="Q73" s="23"/>
      <c r="R73" s="23"/>
    </row>
    <row r="74" spans="2:18" x14ac:dyDescent="0.2">
      <c r="B74" s="22">
        <v>2033</v>
      </c>
      <c r="C74" s="23">
        <v>1845897</v>
      </c>
      <c r="D74" s="23">
        <v>6.8158091963902073E-2</v>
      </c>
      <c r="E74" s="23">
        <f t="shared" si="123"/>
        <v>1.4546059728491845E-16</v>
      </c>
      <c r="F74" s="22">
        <f t="shared" si="124"/>
        <v>324327.62493810931</v>
      </c>
      <c r="G74" s="22">
        <f t="shared" si="124"/>
        <v>5.6488452837670265E-10</v>
      </c>
      <c r="J74" s="23"/>
      <c r="K74" s="23"/>
      <c r="M74" s="23"/>
      <c r="N74" s="23"/>
      <c r="O74" s="23"/>
      <c r="P74" s="23"/>
      <c r="Q74" s="23"/>
      <c r="R74" s="23"/>
    </row>
    <row r="75" spans="2:18" x14ac:dyDescent="0.2">
      <c r="B75" s="22">
        <v>2034</v>
      </c>
      <c r="C75" s="23">
        <v>1845897</v>
      </c>
      <c r="D75" s="23">
        <v>5.2185191233347708E-2</v>
      </c>
      <c r="E75" s="23">
        <f t="shared" si="123"/>
        <v>1.1764044321167569E-16</v>
      </c>
      <c r="F75" s="22">
        <f t="shared" si="124"/>
        <v>353811.95447793743</v>
      </c>
      <c r="G75" s="22">
        <f t="shared" si="124"/>
        <v>6.1623766732003924E-10</v>
      </c>
      <c r="J75" s="23"/>
      <c r="K75" s="23"/>
      <c r="M75" s="23"/>
      <c r="N75" s="23"/>
      <c r="O75" s="23"/>
      <c r="P75" s="23"/>
      <c r="Q75" s="23"/>
      <c r="R75" s="23"/>
    </row>
    <row r="76" spans="2:18" x14ac:dyDescent="0.2">
      <c r="B76" s="2">
        <v>2035</v>
      </c>
      <c r="C76" s="23">
        <v>1845897</v>
      </c>
      <c r="D76" s="23">
        <v>3.6212290502793294E-2</v>
      </c>
      <c r="E76" s="1">
        <f>'2. Baseline '!M83/C76</f>
        <v>8.9820289138432862E-17</v>
      </c>
      <c r="F76" s="23">
        <f>'2. Baseline '!O41-'2. Baseline '!O42</f>
        <v>383296.28401776555</v>
      </c>
      <c r="G76" s="23">
        <f>'2. Baseline '!M80-'2. Baseline '!M81</f>
        <v>6.6759080626337604E-10</v>
      </c>
      <c r="J76" s="23"/>
      <c r="K76" s="23"/>
      <c r="M76" s="23"/>
      <c r="N76" s="23"/>
      <c r="O76" s="23"/>
      <c r="P76" s="23"/>
      <c r="Q76" s="23"/>
      <c r="R76" s="23"/>
    </row>
    <row r="77" spans="2:18" x14ac:dyDescent="0.2">
      <c r="B77" s="23" t="s">
        <v>241</v>
      </c>
      <c r="C77" s="23">
        <v>3964411.1009656261</v>
      </c>
      <c r="D77" s="23">
        <v>0.21363999999999997</v>
      </c>
      <c r="E77" s="1">
        <f>'2. Baseline '!M84/C77</f>
        <v>3.9496684433574368E-16</v>
      </c>
      <c r="F77" s="23"/>
      <c r="G77" s="23"/>
      <c r="J77" s="23"/>
      <c r="K77" s="23"/>
      <c r="L77" s="23"/>
      <c r="M77" s="23"/>
      <c r="N77" s="23"/>
      <c r="O77" s="23"/>
      <c r="P77" s="23"/>
      <c r="Q77" s="23"/>
      <c r="R77" s="23"/>
    </row>
    <row r="92" spans="3:3" x14ac:dyDescent="0.2">
      <c r="C92" s="14"/>
    </row>
    <row r="93" spans="3:3" x14ac:dyDescent="0.2">
      <c r="C93" s="14"/>
    </row>
  </sheetData>
  <mergeCells count="15">
    <mergeCell ref="CI2:CJ2"/>
    <mergeCell ref="C55:E55"/>
    <mergeCell ref="AF2:AH2"/>
    <mergeCell ref="AI2:AK2"/>
    <mergeCell ref="BR2:BT2"/>
    <mergeCell ref="BU2:BW2"/>
    <mergeCell ref="CG2:CH2"/>
    <mergeCell ref="AN2:AW2"/>
    <mergeCell ref="AX2:BG2"/>
    <mergeCell ref="BH2:BQ2"/>
    <mergeCell ref="A2:B2"/>
    <mergeCell ref="C2:L2"/>
    <mergeCell ref="M2:V2"/>
    <mergeCell ref="W2:Y2"/>
    <mergeCell ref="Z2:A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FA2CB-E0F4-D941-AF57-05C791DB8E0C}">
  <dimension ref="B4:H95"/>
  <sheetViews>
    <sheetView zoomScale="82" workbookViewId="0">
      <selection activeCell="I64" sqref="I64"/>
    </sheetView>
  </sheetViews>
  <sheetFormatPr baseColWidth="10" defaultColWidth="11" defaultRowHeight="16" x14ac:dyDescent="0.2"/>
  <cols>
    <col min="1" max="1" width="11" style="1"/>
    <col min="2" max="2" width="18.83203125" style="1" customWidth="1"/>
    <col min="3" max="3" width="24.83203125" style="1" customWidth="1"/>
    <col min="4" max="4" width="28" style="1" customWidth="1"/>
    <col min="5" max="5" width="34" style="1" customWidth="1"/>
    <col min="6" max="6" width="32.5" style="1" customWidth="1"/>
    <col min="7" max="7" width="23.83203125" style="1" customWidth="1"/>
    <col min="8" max="8" width="11" style="1"/>
    <col min="9" max="9" width="17.6640625" style="1" customWidth="1"/>
    <col min="10" max="16384" width="11" style="1"/>
  </cols>
  <sheetData>
    <row r="4" spans="2:7" ht="19" x14ac:dyDescent="0.25">
      <c r="B4" s="46" t="s">
        <v>503</v>
      </c>
    </row>
    <row r="6" spans="2:7" x14ac:dyDescent="0.2">
      <c r="B6" s="47" t="s">
        <v>46</v>
      </c>
      <c r="C6" s="48" t="s">
        <v>162</v>
      </c>
      <c r="D6" s="48" t="s">
        <v>242</v>
      </c>
      <c r="E6" s="48" t="s">
        <v>132</v>
      </c>
      <c r="F6" s="48" t="s">
        <v>243</v>
      </c>
      <c r="G6" s="49" t="s">
        <v>244</v>
      </c>
    </row>
    <row r="7" spans="2:7" x14ac:dyDescent="0.2">
      <c r="B7" s="50" t="s">
        <v>192</v>
      </c>
      <c r="C7" s="51" t="s">
        <v>193</v>
      </c>
      <c r="D7" s="50" t="s">
        <v>154</v>
      </c>
      <c r="E7" s="50" t="s">
        <v>154</v>
      </c>
      <c r="F7" s="20">
        <v>0</v>
      </c>
      <c r="G7" s="20">
        <v>0</v>
      </c>
    </row>
    <row r="8" spans="2:7" x14ac:dyDescent="0.2">
      <c r="B8" s="50" t="s">
        <v>192</v>
      </c>
      <c r="C8" s="51" t="s">
        <v>194</v>
      </c>
      <c r="D8" s="50" t="s">
        <v>154</v>
      </c>
      <c r="E8" s="50" t="s">
        <v>154</v>
      </c>
      <c r="F8" s="20">
        <v>0</v>
      </c>
      <c r="G8" s="20">
        <v>0</v>
      </c>
    </row>
    <row r="9" spans="2:7" x14ac:dyDescent="0.2">
      <c r="B9" s="51" t="s">
        <v>195</v>
      </c>
      <c r="C9" s="50" t="s">
        <v>196</v>
      </c>
      <c r="D9" s="50" t="s">
        <v>154</v>
      </c>
      <c r="E9" s="50" t="s">
        <v>154</v>
      </c>
      <c r="F9" s="20">
        <v>0</v>
      </c>
      <c r="G9" s="20">
        <v>0</v>
      </c>
    </row>
    <row r="10" spans="2:7" x14ac:dyDescent="0.2">
      <c r="B10" s="51" t="s">
        <v>195</v>
      </c>
      <c r="C10" s="50" t="s">
        <v>197</v>
      </c>
      <c r="D10" s="50" t="s">
        <v>154</v>
      </c>
      <c r="E10" s="50" t="s">
        <v>154</v>
      </c>
      <c r="F10" s="20">
        <v>0</v>
      </c>
      <c r="G10" s="20">
        <v>0</v>
      </c>
    </row>
    <row r="11" spans="2:7" x14ac:dyDescent="0.2">
      <c r="B11" s="51" t="s">
        <v>195</v>
      </c>
      <c r="C11" s="51" t="s">
        <v>198</v>
      </c>
      <c r="D11" s="50" t="s">
        <v>154</v>
      </c>
      <c r="E11" s="50" t="s">
        <v>154</v>
      </c>
      <c r="F11" s="20">
        <v>0</v>
      </c>
      <c r="G11" s="20">
        <v>0</v>
      </c>
    </row>
    <row r="12" spans="2:7" x14ac:dyDescent="0.2">
      <c r="B12" s="51" t="s">
        <v>195</v>
      </c>
      <c r="C12" s="51" t="s">
        <v>199</v>
      </c>
      <c r="D12" s="50" t="s">
        <v>154</v>
      </c>
      <c r="E12" s="50" t="s">
        <v>154</v>
      </c>
      <c r="F12" s="20">
        <v>0</v>
      </c>
      <c r="G12" s="20">
        <v>0</v>
      </c>
    </row>
    <row r="13" spans="2:7" x14ac:dyDescent="0.2">
      <c r="B13" s="51" t="s">
        <v>195</v>
      </c>
      <c r="C13" s="51" t="s">
        <v>200</v>
      </c>
      <c r="D13" s="50" t="s">
        <v>154</v>
      </c>
      <c r="E13" s="50" t="s">
        <v>154</v>
      </c>
      <c r="F13" s="20">
        <v>0</v>
      </c>
      <c r="G13" s="20">
        <v>0</v>
      </c>
    </row>
    <row r="14" spans="2:7" x14ac:dyDescent="0.2">
      <c r="B14" s="51" t="s">
        <v>195</v>
      </c>
      <c r="C14" s="51" t="s">
        <v>201</v>
      </c>
      <c r="D14" s="50" t="s">
        <v>154</v>
      </c>
      <c r="E14" s="50" t="s">
        <v>154</v>
      </c>
      <c r="F14" s="20">
        <v>0</v>
      </c>
      <c r="G14" s="20">
        <v>0</v>
      </c>
    </row>
    <row r="15" spans="2:7" x14ac:dyDescent="0.2">
      <c r="B15" s="51" t="s">
        <v>202</v>
      </c>
      <c r="C15" s="51" t="s">
        <v>203</v>
      </c>
      <c r="D15" s="50" t="s">
        <v>245</v>
      </c>
      <c r="E15" s="52" t="s">
        <v>246</v>
      </c>
      <c r="F15" s="20">
        <v>3732.9953486570244</v>
      </c>
      <c r="G15" s="20">
        <v>2.3310967943474507E-5</v>
      </c>
    </row>
    <row r="16" spans="2:7" x14ac:dyDescent="0.2">
      <c r="B16" s="51" t="s">
        <v>202</v>
      </c>
      <c r="C16" s="51" t="s">
        <v>203</v>
      </c>
      <c r="D16" s="50" t="s">
        <v>247</v>
      </c>
      <c r="E16" s="52" t="s">
        <v>248</v>
      </c>
      <c r="F16" s="20">
        <v>136696.3145661157</v>
      </c>
      <c r="G16" s="20">
        <v>5.6824579275360136E-4</v>
      </c>
    </row>
    <row r="17" spans="2:7" x14ac:dyDescent="0.2">
      <c r="B17" s="51" t="s">
        <v>202</v>
      </c>
      <c r="C17" s="51" t="s">
        <v>203</v>
      </c>
      <c r="D17" s="50" t="s">
        <v>249</v>
      </c>
      <c r="E17" s="52" t="s">
        <v>248</v>
      </c>
      <c r="F17" s="20">
        <v>32261.58574380165</v>
      </c>
      <c r="G17" s="20">
        <v>1.585125873294912E-4</v>
      </c>
    </row>
    <row r="18" spans="2:7" x14ac:dyDescent="0.2">
      <c r="B18" s="51" t="s">
        <v>202</v>
      </c>
      <c r="C18" s="51" t="s">
        <v>203</v>
      </c>
      <c r="D18" s="50" t="s">
        <v>250</v>
      </c>
      <c r="E18" s="52" t="s">
        <v>248</v>
      </c>
      <c r="F18" s="20">
        <v>144050.87293388427</v>
      </c>
      <c r="G18" s="20">
        <v>6.543771578050025E-4</v>
      </c>
    </row>
    <row r="19" spans="2:7" x14ac:dyDescent="0.2">
      <c r="B19" s="51" t="s">
        <v>202</v>
      </c>
      <c r="C19" s="51" t="s">
        <v>203</v>
      </c>
      <c r="D19" s="50" t="s">
        <v>251</v>
      </c>
      <c r="E19" s="52" t="s">
        <v>248</v>
      </c>
      <c r="F19" s="20">
        <v>45216.686466942148</v>
      </c>
      <c r="G19" s="20">
        <v>2.5985077648353947E-4</v>
      </c>
    </row>
    <row r="20" spans="2:7" x14ac:dyDescent="0.2">
      <c r="B20" s="51" t="s">
        <v>202</v>
      </c>
      <c r="C20" s="51" t="s">
        <v>204</v>
      </c>
      <c r="D20" s="50" t="s">
        <v>252</v>
      </c>
      <c r="E20" s="52" t="s">
        <v>253</v>
      </c>
      <c r="F20" s="20">
        <v>0</v>
      </c>
      <c r="G20" s="20">
        <v>6.5661431976785415E-4</v>
      </c>
    </row>
    <row r="21" spans="2:7" x14ac:dyDescent="0.2">
      <c r="B21" s="51" t="s">
        <v>202</v>
      </c>
      <c r="C21" s="51" t="s">
        <v>205</v>
      </c>
      <c r="D21" s="50" t="s">
        <v>254</v>
      </c>
      <c r="E21" s="52" t="s">
        <v>255</v>
      </c>
      <c r="F21" s="20">
        <v>76048</v>
      </c>
      <c r="G21" s="20">
        <v>4.5566252074279997E-4</v>
      </c>
    </row>
    <row r="22" spans="2:7" x14ac:dyDescent="0.2">
      <c r="B22" s="51" t="s">
        <v>202</v>
      </c>
      <c r="C22" s="51" t="s">
        <v>205</v>
      </c>
      <c r="D22" s="50" t="s">
        <v>256</v>
      </c>
      <c r="E22" s="52" t="s">
        <v>255</v>
      </c>
      <c r="F22" s="20">
        <v>76048</v>
      </c>
      <c r="G22" s="20">
        <v>4.5566252074279997E-4</v>
      </c>
    </row>
    <row r="23" spans="2:7" x14ac:dyDescent="0.2">
      <c r="B23" s="51" t="s">
        <v>202</v>
      </c>
      <c r="C23" s="51" t="s">
        <v>206</v>
      </c>
      <c r="D23" s="50" t="s">
        <v>257</v>
      </c>
      <c r="E23" s="52" t="s">
        <v>258</v>
      </c>
      <c r="F23" s="20">
        <v>13328.000000000002</v>
      </c>
      <c r="G23" s="20">
        <v>5.1262997773959991E-4</v>
      </c>
    </row>
    <row r="24" spans="2:7" x14ac:dyDescent="0.2">
      <c r="B24" s="51" t="s">
        <v>202</v>
      </c>
      <c r="C24" s="51" t="s">
        <v>207</v>
      </c>
      <c r="D24" s="50" t="s">
        <v>259</v>
      </c>
      <c r="E24" s="52" t="s">
        <v>260</v>
      </c>
      <c r="F24" s="20">
        <v>49646.87904973526</v>
      </c>
      <c r="G24" s="20">
        <v>1.6323776598732112E-4</v>
      </c>
    </row>
    <row r="25" spans="2:7" x14ac:dyDescent="0.2">
      <c r="B25" s="51" t="s">
        <v>202</v>
      </c>
      <c r="C25" s="51" t="s">
        <v>207</v>
      </c>
      <c r="D25" s="50" t="s">
        <v>261</v>
      </c>
      <c r="E25" s="52" t="s">
        <v>260</v>
      </c>
      <c r="F25" s="20">
        <v>57756.300808240572</v>
      </c>
      <c r="G25" s="20">
        <v>2.1093453544180228E-4</v>
      </c>
    </row>
    <row r="26" spans="2:7" x14ac:dyDescent="0.2">
      <c r="B26" s="51" t="s">
        <v>202</v>
      </c>
      <c r="C26" s="51" t="s">
        <v>207</v>
      </c>
      <c r="D26" s="50" t="s">
        <v>262</v>
      </c>
      <c r="E26" s="52" t="s">
        <v>260</v>
      </c>
      <c r="F26" s="20">
        <v>65829.616475978401</v>
      </c>
      <c r="G26" s="20">
        <v>3.9368178842565023E-4</v>
      </c>
    </row>
    <row r="27" spans="2:7" x14ac:dyDescent="0.2">
      <c r="B27" s="51" t="s">
        <v>202</v>
      </c>
      <c r="C27" s="51" t="s">
        <v>208</v>
      </c>
      <c r="D27" s="50" t="s">
        <v>263</v>
      </c>
      <c r="E27" s="52" t="s">
        <v>264</v>
      </c>
      <c r="F27" s="20">
        <v>12954.530502000001</v>
      </c>
      <c r="G27" s="20">
        <v>3.8492250300803999E-5</v>
      </c>
    </row>
    <row r="28" spans="2:7" x14ac:dyDescent="0.2">
      <c r="B28" s="51" t="s">
        <v>202</v>
      </c>
      <c r="C28" s="51" t="s">
        <v>265</v>
      </c>
      <c r="D28" s="50" t="s">
        <v>154</v>
      </c>
      <c r="E28" s="52" t="s">
        <v>154</v>
      </c>
      <c r="F28" s="20">
        <v>0</v>
      </c>
      <c r="G28" s="20">
        <v>0</v>
      </c>
    </row>
    <row r="29" spans="2:7" x14ac:dyDescent="0.2">
      <c r="B29" s="51" t="s">
        <v>202</v>
      </c>
      <c r="C29" s="51" t="s">
        <v>210</v>
      </c>
      <c r="D29" s="50" t="s">
        <v>266</v>
      </c>
      <c r="E29" s="52" t="s">
        <v>255</v>
      </c>
      <c r="F29" s="20">
        <v>76637.723455594998</v>
      </c>
      <c r="G29" s="20">
        <v>4.6298148983406828E-4</v>
      </c>
    </row>
    <row r="30" spans="2:7" x14ac:dyDescent="0.2">
      <c r="B30" s="51" t="s">
        <v>202</v>
      </c>
      <c r="C30" s="51" t="s">
        <v>210</v>
      </c>
      <c r="D30" s="50" t="s">
        <v>267</v>
      </c>
      <c r="E30" s="52" t="s">
        <v>255</v>
      </c>
      <c r="F30" s="20">
        <v>64598.503123766481</v>
      </c>
      <c r="G30" s="20">
        <v>3.4214248335187445E-4</v>
      </c>
    </row>
    <row r="31" spans="2:7" x14ac:dyDescent="0.2">
      <c r="B31" s="51" t="s">
        <v>202</v>
      </c>
      <c r="C31" s="51" t="s">
        <v>210</v>
      </c>
      <c r="D31" s="50" t="s">
        <v>254</v>
      </c>
      <c r="E31" s="52" t="s">
        <v>255</v>
      </c>
      <c r="F31" s="20">
        <v>69719.664011186076</v>
      </c>
      <c r="G31" s="20">
        <v>4.1913933417860602E-4</v>
      </c>
    </row>
    <row r="32" spans="2:7" x14ac:dyDescent="0.2">
      <c r="B32" s="51" t="s">
        <v>202</v>
      </c>
      <c r="C32" s="53" t="s">
        <v>211</v>
      </c>
      <c r="D32" s="50" t="s">
        <v>267</v>
      </c>
      <c r="E32" s="52" t="s">
        <v>255</v>
      </c>
      <c r="F32" s="20">
        <v>352355.47158418084</v>
      </c>
      <c r="G32" s="20">
        <v>1.8662317273738609E-3</v>
      </c>
    </row>
    <row r="33" spans="2:7" x14ac:dyDescent="0.2">
      <c r="B33" s="51" t="s">
        <v>202</v>
      </c>
      <c r="C33" s="53" t="s">
        <v>211</v>
      </c>
      <c r="D33" s="50" t="s">
        <v>254</v>
      </c>
      <c r="E33" s="52" t="s">
        <v>255</v>
      </c>
      <c r="F33" s="20">
        <v>380289.07642465131</v>
      </c>
      <c r="G33" s="20">
        <v>2.2862145500651245E-3</v>
      </c>
    </row>
    <row r="34" spans="2:7" x14ac:dyDescent="0.2">
      <c r="B34" s="51" t="s">
        <v>202</v>
      </c>
      <c r="C34" s="51" t="s">
        <v>212</v>
      </c>
      <c r="D34" s="50" t="s">
        <v>268</v>
      </c>
      <c r="E34" s="52" t="s">
        <v>269</v>
      </c>
      <c r="F34" s="20">
        <v>2705.0464279439998</v>
      </c>
      <c r="G34" s="20">
        <v>9.1499349365018932E-4</v>
      </c>
    </row>
    <row r="35" spans="2:7" x14ac:dyDescent="0.2">
      <c r="B35" s="50" t="s">
        <v>213</v>
      </c>
      <c r="C35" s="51" t="s">
        <v>214</v>
      </c>
      <c r="D35" s="50" t="s">
        <v>270</v>
      </c>
      <c r="E35" s="52" t="s">
        <v>271</v>
      </c>
      <c r="F35" s="20">
        <v>6504.5412550320534</v>
      </c>
      <c r="G35" s="20">
        <v>3.3869214781758951E-5</v>
      </c>
    </row>
    <row r="36" spans="2:7" x14ac:dyDescent="0.2">
      <c r="B36" s="51" t="s">
        <v>213</v>
      </c>
      <c r="C36" s="51" t="s">
        <v>215</v>
      </c>
      <c r="D36" s="50" t="s">
        <v>270</v>
      </c>
      <c r="E36" s="52" t="s">
        <v>271</v>
      </c>
      <c r="F36" s="20">
        <v>6460.4627919460581</v>
      </c>
      <c r="G36" s="20">
        <v>3.3639697760500232E-5</v>
      </c>
    </row>
    <row r="37" spans="2:7" x14ac:dyDescent="0.2">
      <c r="B37" s="51" t="s">
        <v>213</v>
      </c>
      <c r="C37" s="51" t="s">
        <v>216</v>
      </c>
      <c r="D37" s="50" t="s">
        <v>272</v>
      </c>
      <c r="E37" s="52" t="s">
        <v>273</v>
      </c>
      <c r="F37" s="20">
        <v>6279.9360000000006</v>
      </c>
      <c r="G37" s="20">
        <v>2.6892922537104E-5</v>
      </c>
    </row>
    <row r="38" spans="2:7" x14ac:dyDescent="0.2">
      <c r="B38" s="51" t="s">
        <v>213</v>
      </c>
      <c r="C38" s="51" t="s">
        <v>217</v>
      </c>
      <c r="D38" s="50" t="s">
        <v>274</v>
      </c>
      <c r="E38" s="52" t="s">
        <v>275</v>
      </c>
      <c r="F38" s="20">
        <v>113115.69000000002</v>
      </c>
      <c r="G38" s="20">
        <v>9.9955154295211512E-4</v>
      </c>
    </row>
    <row r="39" spans="2:7" x14ac:dyDescent="0.2">
      <c r="B39" s="51" t="s">
        <v>213</v>
      </c>
      <c r="C39" s="51" t="s">
        <v>218</v>
      </c>
      <c r="D39" s="50" t="s">
        <v>276</v>
      </c>
      <c r="E39" s="52" t="s">
        <v>277</v>
      </c>
      <c r="F39" s="20">
        <v>53195.999999999993</v>
      </c>
      <c r="G39" s="20">
        <v>2.8836767414399999E-4</v>
      </c>
    </row>
    <row r="40" spans="2:7" ht="17" x14ac:dyDescent="0.2">
      <c r="B40" s="51" t="s">
        <v>213</v>
      </c>
      <c r="C40" s="51" t="s">
        <v>219</v>
      </c>
      <c r="D40" s="54" t="s">
        <v>278</v>
      </c>
      <c r="E40" s="52" t="s">
        <v>279</v>
      </c>
      <c r="F40" s="20">
        <v>3194.84</v>
      </c>
      <c r="G40" s="20">
        <v>2.5566999502220002E-5</v>
      </c>
    </row>
    <row r="41" spans="2:7" x14ac:dyDescent="0.2">
      <c r="B41" s="51" t="s">
        <v>213</v>
      </c>
      <c r="C41" s="50" t="s">
        <v>220</v>
      </c>
      <c r="D41" s="50" t="s">
        <v>280</v>
      </c>
      <c r="E41" s="52" t="s">
        <v>281</v>
      </c>
      <c r="F41" s="20">
        <v>724.16399999999999</v>
      </c>
      <c r="G41" s="20">
        <v>2.0277145985459999E-6</v>
      </c>
    </row>
    <row r="42" spans="2:7" x14ac:dyDescent="0.2">
      <c r="B42" s="51" t="s">
        <v>213</v>
      </c>
      <c r="C42" s="50" t="s">
        <v>282</v>
      </c>
      <c r="D42" s="50" t="s">
        <v>154</v>
      </c>
      <c r="E42" s="52" t="s">
        <v>154</v>
      </c>
      <c r="F42" s="20">
        <v>0</v>
      </c>
      <c r="G42" s="20">
        <v>0</v>
      </c>
    </row>
    <row r="43" spans="2:7" x14ac:dyDescent="0.2">
      <c r="B43" s="51" t="s">
        <v>213</v>
      </c>
      <c r="C43" s="51" t="s">
        <v>222</v>
      </c>
      <c r="D43" s="50" t="s">
        <v>283</v>
      </c>
      <c r="E43" s="52" t="s">
        <v>284</v>
      </c>
      <c r="F43" s="20">
        <v>30453.357451999997</v>
      </c>
      <c r="G43" s="20">
        <v>1.4468900077639369E-4</v>
      </c>
    </row>
    <row r="44" spans="2:7" x14ac:dyDescent="0.2">
      <c r="B44" s="51" t="s">
        <v>213</v>
      </c>
      <c r="C44" s="51" t="s">
        <v>223</v>
      </c>
      <c r="D44" s="50" t="s">
        <v>154</v>
      </c>
      <c r="E44" s="52" t="s">
        <v>154</v>
      </c>
      <c r="F44" s="20">
        <v>0</v>
      </c>
      <c r="G44" s="20">
        <v>0</v>
      </c>
    </row>
    <row r="45" spans="2:7" x14ac:dyDescent="0.2">
      <c r="B45" s="51" t="s">
        <v>213</v>
      </c>
      <c r="C45" s="51" t="s">
        <v>224</v>
      </c>
      <c r="D45" s="50" t="s">
        <v>285</v>
      </c>
      <c r="E45" s="52" t="s">
        <v>286</v>
      </c>
      <c r="F45" s="20">
        <v>154756.44142048384</v>
      </c>
      <c r="G45" s="20">
        <v>6.0482691799276453E-4</v>
      </c>
    </row>
    <row r="46" spans="2:7" x14ac:dyDescent="0.2">
      <c r="B46" s="51" t="s">
        <v>213</v>
      </c>
      <c r="C46" s="51" t="s">
        <v>225</v>
      </c>
      <c r="D46" s="50" t="s">
        <v>287</v>
      </c>
      <c r="E46" s="52" t="s">
        <v>288</v>
      </c>
      <c r="F46" s="20">
        <v>5718.1405885714184</v>
      </c>
      <c r="G46" s="20">
        <v>3.4480440699886877E-5</v>
      </c>
    </row>
    <row r="47" spans="2:7" x14ac:dyDescent="0.2">
      <c r="B47" s="51" t="s">
        <v>213</v>
      </c>
      <c r="C47" s="51" t="s">
        <v>226</v>
      </c>
      <c r="D47" s="50" t="s">
        <v>289</v>
      </c>
      <c r="E47" s="52" t="s">
        <v>290</v>
      </c>
      <c r="F47" s="20">
        <v>247409.95400342142</v>
      </c>
      <c r="G47" s="20">
        <v>1.3662453419751659E-3</v>
      </c>
    </row>
    <row r="48" spans="2:7" x14ac:dyDescent="0.2">
      <c r="B48" s="51" t="s">
        <v>213</v>
      </c>
      <c r="C48" s="51" t="s">
        <v>291</v>
      </c>
      <c r="D48" s="50" t="s">
        <v>154</v>
      </c>
      <c r="E48" s="21" t="s">
        <v>154</v>
      </c>
      <c r="F48" s="20">
        <v>0</v>
      </c>
      <c r="G48" s="20">
        <v>0</v>
      </c>
    </row>
    <row r="49" spans="2:8" x14ac:dyDescent="0.2">
      <c r="B49" s="51" t="s">
        <v>213</v>
      </c>
      <c r="C49" s="51" t="s">
        <v>228</v>
      </c>
      <c r="D49" s="50" t="s">
        <v>154</v>
      </c>
      <c r="E49" s="21" t="s">
        <v>154</v>
      </c>
      <c r="F49" s="20">
        <v>0</v>
      </c>
      <c r="G49" s="20">
        <v>0</v>
      </c>
    </row>
    <row r="50" spans="2:8" x14ac:dyDescent="0.2">
      <c r="B50" s="51" t="s">
        <v>213</v>
      </c>
      <c r="C50" s="51" t="s">
        <v>292</v>
      </c>
      <c r="D50" s="50" t="s">
        <v>293</v>
      </c>
      <c r="E50" s="52" t="s">
        <v>294</v>
      </c>
      <c r="F50" s="20">
        <v>262460</v>
      </c>
      <c r="G50" s="20">
        <v>7.3490807818999998E-4</v>
      </c>
    </row>
    <row r="51" spans="2:8" x14ac:dyDescent="0.2">
      <c r="B51" s="51" t="s">
        <v>295</v>
      </c>
      <c r="C51" s="51" t="s">
        <v>232</v>
      </c>
      <c r="D51" s="50" t="s">
        <v>296</v>
      </c>
      <c r="E51" s="52" t="s">
        <v>297</v>
      </c>
      <c r="F51" s="20">
        <v>234600.00000000009</v>
      </c>
      <c r="G51" s="20">
        <v>8.5247963278000012E-4</v>
      </c>
    </row>
    <row r="52" spans="2:8" x14ac:dyDescent="0.2">
      <c r="B52" s="51" t="s">
        <v>295</v>
      </c>
      <c r="C52" s="51" t="s">
        <v>298</v>
      </c>
      <c r="D52" s="50"/>
      <c r="E52" s="52" t="s">
        <v>294</v>
      </c>
      <c r="F52" s="20">
        <v>162839.99114999999</v>
      </c>
      <c r="G52" s="20">
        <v>4.5596443247932292E-4</v>
      </c>
    </row>
    <row r="53" spans="2:8" x14ac:dyDescent="0.2">
      <c r="B53" s="51" t="s">
        <v>295</v>
      </c>
      <c r="C53" s="51" t="s">
        <v>234</v>
      </c>
      <c r="D53" s="50"/>
      <c r="E53" s="52" t="s">
        <v>299</v>
      </c>
      <c r="F53" s="20">
        <v>42111.932500000017</v>
      </c>
      <c r="G53" s="20">
        <v>1.5280827751893632E-4</v>
      </c>
    </row>
    <row r="54" spans="2:8" x14ac:dyDescent="0.2">
      <c r="B54" s="51" t="s">
        <v>295</v>
      </c>
      <c r="C54" s="51" t="s">
        <v>235</v>
      </c>
      <c r="D54" s="50" t="s">
        <v>300</v>
      </c>
      <c r="E54" s="52" t="s">
        <v>301</v>
      </c>
      <c r="F54" s="20">
        <v>78045.29075</v>
      </c>
      <c r="G54" s="20">
        <v>2.1853278456474234E-4</v>
      </c>
    </row>
    <row r="55" spans="2:8" x14ac:dyDescent="0.2">
      <c r="B55" s="51" t="s">
        <v>295</v>
      </c>
      <c r="C55" s="51" t="s">
        <v>236</v>
      </c>
      <c r="D55" s="50" t="s">
        <v>154</v>
      </c>
      <c r="E55" s="21" t="s">
        <v>154</v>
      </c>
      <c r="F55" s="20">
        <v>0</v>
      </c>
      <c r="G55" s="20">
        <v>0</v>
      </c>
    </row>
    <row r="56" spans="2:8" x14ac:dyDescent="0.2">
      <c r="B56" s="51" t="s">
        <v>295</v>
      </c>
      <c r="C56" s="51" t="s">
        <v>237</v>
      </c>
      <c r="D56" s="50" t="s">
        <v>154</v>
      </c>
      <c r="E56" s="21" t="s">
        <v>154</v>
      </c>
      <c r="F56" s="20">
        <v>0</v>
      </c>
      <c r="G56" s="20">
        <v>0</v>
      </c>
    </row>
    <row r="57" spans="2:8" x14ac:dyDescent="0.2">
      <c r="B57" s="50" t="s">
        <v>295</v>
      </c>
      <c r="C57" s="50" t="s">
        <v>238</v>
      </c>
      <c r="D57" s="50" t="s">
        <v>154</v>
      </c>
      <c r="E57" s="21" t="s">
        <v>154</v>
      </c>
      <c r="F57" s="20">
        <v>0</v>
      </c>
      <c r="G57" s="20">
        <v>0</v>
      </c>
    </row>
    <row r="58" spans="2:8" x14ac:dyDescent="0.2">
      <c r="B58" s="55" t="s">
        <v>302</v>
      </c>
      <c r="C58" s="56"/>
      <c r="D58" s="21"/>
      <c r="E58" s="55"/>
      <c r="F58" s="56">
        <v>3067746.0088341339</v>
      </c>
      <c r="G58" s="56">
        <v>1.6817766713170923E-2</v>
      </c>
    </row>
    <row r="59" spans="2:8" x14ac:dyDescent="0.2">
      <c r="B59" s="57"/>
      <c r="C59" s="58"/>
      <c r="E59" s="57"/>
      <c r="F59" s="58"/>
      <c r="G59" s="58"/>
    </row>
    <row r="60" spans="2:8" x14ac:dyDescent="0.2">
      <c r="B60" s="57"/>
      <c r="C60" s="58"/>
      <c r="E60" s="57"/>
      <c r="F60" s="58"/>
      <c r="G60" s="58"/>
    </row>
    <row r="61" spans="2:8" x14ac:dyDescent="0.2">
      <c r="B61" s="57" t="s">
        <v>579</v>
      </c>
      <c r="C61" s="58"/>
      <c r="E61" s="57"/>
      <c r="F61" s="58"/>
      <c r="G61" s="58"/>
    </row>
    <row r="62" spans="2:8" ht="17" thickBot="1" x14ac:dyDescent="0.25"/>
    <row r="63" spans="2:8" x14ac:dyDescent="0.2">
      <c r="B63" s="59" t="s">
        <v>179</v>
      </c>
      <c r="C63" s="60" t="s">
        <v>303</v>
      </c>
      <c r="D63" s="60" t="s">
        <v>304</v>
      </c>
      <c r="E63" s="60" t="s">
        <v>305</v>
      </c>
      <c r="F63" s="60" t="s">
        <v>306</v>
      </c>
      <c r="G63" s="60" t="s">
        <v>307</v>
      </c>
      <c r="H63" s="61" t="s">
        <v>132</v>
      </c>
    </row>
    <row r="64" spans="2:8" x14ac:dyDescent="0.2">
      <c r="B64" s="52" t="s">
        <v>192</v>
      </c>
      <c r="C64" s="62" t="s">
        <v>308</v>
      </c>
      <c r="D64" s="62">
        <v>0.11</v>
      </c>
      <c r="E64" s="62">
        <v>0.34</v>
      </c>
      <c r="F64" s="62">
        <v>0</v>
      </c>
      <c r="G64" s="52">
        <v>0</v>
      </c>
      <c r="H64" s="62" t="s">
        <v>532</v>
      </c>
    </row>
    <row r="65" spans="2:8" ht="64" x14ac:dyDescent="0.2">
      <c r="B65" s="156" t="s">
        <v>202</v>
      </c>
      <c r="C65" s="63" t="s">
        <v>203</v>
      </c>
      <c r="D65" s="63">
        <v>5.6000000000000001E-2</v>
      </c>
      <c r="E65" s="63">
        <v>0.153</v>
      </c>
      <c r="F65" s="63">
        <v>0</v>
      </c>
      <c r="G65" s="64">
        <v>0</v>
      </c>
      <c r="H65" s="63" t="s">
        <v>533</v>
      </c>
    </row>
    <row r="66" spans="2:8" ht="48" x14ac:dyDescent="0.2">
      <c r="B66" s="156"/>
      <c r="C66" s="62" t="s">
        <v>309</v>
      </c>
      <c r="D66" s="62">
        <v>0</v>
      </c>
      <c r="E66" s="62">
        <v>0</v>
      </c>
      <c r="F66" s="62">
        <v>0</v>
      </c>
      <c r="G66" s="52">
        <v>0</v>
      </c>
      <c r="H66" s="62" t="s">
        <v>533</v>
      </c>
    </row>
    <row r="67" spans="2:8" x14ac:dyDescent="0.2">
      <c r="B67" s="156"/>
      <c r="C67" s="63" t="s">
        <v>205</v>
      </c>
      <c r="D67" s="63">
        <v>3.9E-2</v>
      </c>
      <c r="E67" s="63">
        <v>0.17</v>
      </c>
      <c r="F67" s="63">
        <v>0</v>
      </c>
      <c r="G67" s="64">
        <v>0</v>
      </c>
      <c r="H67" s="63" t="s">
        <v>533</v>
      </c>
    </row>
    <row r="68" spans="2:8" x14ac:dyDescent="0.2">
      <c r="B68" s="156"/>
      <c r="C68" s="62" t="s">
        <v>206</v>
      </c>
      <c r="D68" s="62">
        <v>0.02</v>
      </c>
      <c r="E68" s="62">
        <v>0.13</v>
      </c>
      <c r="F68" s="62">
        <v>0</v>
      </c>
      <c r="G68" s="52">
        <v>0</v>
      </c>
      <c r="H68" s="62" t="s">
        <v>534</v>
      </c>
    </row>
    <row r="69" spans="2:8" ht="32" x14ac:dyDescent="0.2">
      <c r="B69" s="156"/>
      <c r="C69" s="63" t="s">
        <v>310</v>
      </c>
      <c r="D69" s="64" t="s">
        <v>311</v>
      </c>
      <c r="E69" s="64"/>
      <c r="F69" s="64"/>
      <c r="G69" s="64"/>
      <c r="H69" s="64"/>
    </row>
    <row r="70" spans="2:8" x14ac:dyDescent="0.2">
      <c r="B70" s="156"/>
      <c r="C70" s="62" t="s">
        <v>312</v>
      </c>
      <c r="D70" s="62">
        <v>8.7999999999999995E-2</v>
      </c>
      <c r="E70" s="62">
        <v>0.25</v>
      </c>
      <c r="F70" s="62">
        <v>0</v>
      </c>
      <c r="G70" s="52">
        <v>0</v>
      </c>
      <c r="H70" s="62" t="s">
        <v>533</v>
      </c>
    </row>
    <row r="71" spans="2:8" ht="32" x14ac:dyDescent="0.2">
      <c r="B71" s="156"/>
      <c r="C71" s="63" t="s">
        <v>313</v>
      </c>
      <c r="D71" s="63">
        <v>0.13200000000000001</v>
      </c>
      <c r="E71" s="63">
        <v>0.68</v>
      </c>
      <c r="F71" s="63">
        <v>0</v>
      </c>
      <c r="G71" s="64">
        <v>0</v>
      </c>
      <c r="H71" s="63" t="s">
        <v>533</v>
      </c>
    </row>
    <row r="72" spans="2:8" x14ac:dyDescent="0.2">
      <c r="B72" s="156"/>
      <c r="C72" s="62" t="s">
        <v>211</v>
      </c>
      <c r="D72" s="62">
        <v>7.2999999999999995E-2</v>
      </c>
      <c r="E72" s="62">
        <v>0.155</v>
      </c>
      <c r="F72" s="62">
        <v>0</v>
      </c>
      <c r="G72" s="52">
        <v>0</v>
      </c>
      <c r="H72" s="62" t="s">
        <v>533</v>
      </c>
    </row>
    <row r="73" spans="2:8" x14ac:dyDescent="0.2">
      <c r="B73" s="156"/>
      <c r="C73" s="63" t="s">
        <v>212</v>
      </c>
      <c r="D73" s="64" t="s">
        <v>311</v>
      </c>
      <c r="E73" s="64"/>
      <c r="F73" s="64"/>
      <c r="G73" s="64"/>
      <c r="H73" s="64"/>
    </row>
    <row r="74" spans="2:8" x14ac:dyDescent="0.2">
      <c r="B74" s="158" t="s">
        <v>213</v>
      </c>
      <c r="C74" s="62" t="s">
        <v>214</v>
      </c>
      <c r="D74" s="62">
        <v>0.03</v>
      </c>
      <c r="E74" s="62">
        <v>0.04</v>
      </c>
      <c r="F74" s="62">
        <v>0</v>
      </c>
      <c r="G74" s="52">
        <v>0</v>
      </c>
      <c r="H74" s="62" t="s">
        <v>535</v>
      </c>
    </row>
    <row r="75" spans="2:8" x14ac:dyDescent="0.2">
      <c r="B75" s="158"/>
      <c r="C75" s="63" t="s">
        <v>215</v>
      </c>
      <c r="D75" s="63">
        <v>0.03</v>
      </c>
      <c r="E75" s="63">
        <v>0.04</v>
      </c>
      <c r="F75" s="63">
        <v>0</v>
      </c>
      <c r="G75" s="64">
        <v>0</v>
      </c>
      <c r="H75" s="63" t="s">
        <v>535</v>
      </c>
    </row>
    <row r="76" spans="2:8" x14ac:dyDescent="0.2">
      <c r="B76" s="158"/>
      <c r="C76" s="62" t="s">
        <v>216</v>
      </c>
      <c r="D76" s="62">
        <v>0</v>
      </c>
      <c r="E76" s="62">
        <v>0</v>
      </c>
      <c r="F76" s="62">
        <v>3.0000000000000001E-3</v>
      </c>
      <c r="G76" s="52">
        <v>0.05</v>
      </c>
      <c r="H76" s="62" t="s">
        <v>536</v>
      </c>
    </row>
    <row r="77" spans="2:8" x14ac:dyDescent="0.2">
      <c r="B77" s="158"/>
      <c r="C77" s="63" t="s">
        <v>217</v>
      </c>
      <c r="D77" s="63">
        <v>0</v>
      </c>
      <c r="E77" s="63">
        <v>0</v>
      </c>
      <c r="F77" s="63">
        <v>2.86E-2</v>
      </c>
      <c r="G77" s="64">
        <v>2.86E-2</v>
      </c>
      <c r="H77" s="63" t="s">
        <v>537</v>
      </c>
    </row>
    <row r="78" spans="2:8" ht="17" x14ac:dyDescent="0.2">
      <c r="B78" s="158"/>
      <c r="C78" s="62" t="s">
        <v>218</v>
      </c>
      <c r="D78" s="62">
        <v>0</v>
      </c>
      <c r="E78" s="62">
        <v>0</v>
      </c>
      <c r="F78" s="62">
        <v>2.7000000000000001E-3</v>
      </c>
      <c r="G78" s="52">
        <v>2.7000000000000001E-3</v>
      </c>
      <c r="H78" s="65" t="s">
        <v>537</v>
      </c>
    </row>
    <row r="79" spans="2:8" x14ac:dyDescent="0.2">
      <c r="B79" s="158"/>
      <c r="C79" s="63" t="s">
        <v>219</v>
      </c>
      <c r="D79" s="63">
        <v>0</v>
      </c>
      <c r="E79" s="63">
        <v>0</v>
      </c>
      <c r="F79" s="63">
        <v>2.7000000000000001E-3</v>
      </c>
      <c r="G79" s="64">
        <v>2.7000000000000001E-3</v>
      </c>
      <c r="H79" s="63" t="s">
        <v>537</v>
      </c>
    </row>
    <row r="80" spans="2:8" x14ac:dyDescent="0.2">
      <c r="B80" s="158"/>
      <c r="C80" s="62" t="s">
        <v>220</v>
      </c>
      <c r="D80" s="62">
        <v>0</v>
      </c>
      <c r="E80" s="62">
        <v>0</v>
      </c>
      <c r="F80" s="62">
        <v>2.0999999999999999E-3</v>
      </c>
      <c r="G80" s="52">
        <v>2.0999999999999999E-3</v>
      </c>
      <c r="H80" s="62" t="s">
        <v>537</v>
      </c>
    </row>
    <row r="81" spans="2:8" x14ac:dyDescent="0.2">
      <c r="B81" s="158"/>
      <c r="C81" s="63" t="s">
        <v>221</v>
      </c>
      <c r="D81" s="64" t="s">
        <v>314</v>
      </c>
      <c r="E81" s="64"/>
      <c r="F81" s="64"/>
      <c r="G81" s="64"/>
      <c r="H81" s="63"/>
    </row>
    <row r="82" spans="2:8" ht="32" x14ac:dyDescent="0.2">
      <c r="B82" s="158"/>
      <c r="C82" s="62" t="s">
        <v>315</v>
      </c>
      <c r="D82" s="62">
        <v>0</v>
      </c>
      <c r="E82" s="62">
        <v>0</v>
      </c>
      <c r="F82" s="62">
        <v>1.4999999999999999E-2</v>
      </c>
      <c r="G82" s="52">
        <v>0.04</v>
      </c>
      <c r="H82" s="62" t="s">
        <v>538</v>
      </c>
    </row>
    <row r="83" spans="2:8" x14ac:dyDescent="0.2">
      <c r="B83" s="158"/>
      <c r="C83" s="63" t="s">
        <v>316</v>
      </c>
      <c r="D83" s="63">
        <v>0</v>
      </c>
      <c r="E83" s="63">
        <v>0</v>
      </c>
      <c r="F83" s="63">
        <v>2.5000000000000001E-3</v>
      </c>
      <c r="G83" s="64">
        <v>4.4999999999999998E-2</v>
      </c>
      <c r="H83" s="63" t="s">
        <v>535</v>
      </c>
    </row>
    <row r="84" spans="2:8" x14ac:dyDescent="0.2">
      <c r="B84" s="158"/>
      <c r="C84" s="62" t="s">
        <v>230</v>
      </c>
      <c r="D84" s="62">
        <v>0.25</v>
      </c>
      <c r="E84" s="62">
        <v>0.25</v>
      </c>
      <c r="F84" s="157" t="s">
        <v>508</v>
      </c>
      <c r="G84" s="157"/>
      <c r="H84" s="62" t="s">
        <v>507</v>
      </c>
    </row>
    <row r="85" spans="2:8" x14ac:dyDescent="0.2">
      <c r="B85" s="156" t="s">
        <v>295</v>
      </c>
      <c r="C85" s="63" t="s">
        <v>317</v>
      </c>
      <c r="D85" s="63">
        <v>0.3</v>
      </c>
      <c r="E85" s="63">
        <v>0.3</v>
      </c>
      <c r="F85" s="157" t="s">
        <v>508</v>
      </c>
      <c r="G85" s="157"/>
      <c r="H85" s="63" t="s">
        <v>506</v>
      </c>
    </row>
    <row r="86" spans="2:8" ht="17" x14ac:dyDescent="0.2">
      <c r="B86" s="156"/>
      <c r="C86" s="62" t="s">
        <v>318</v>
      </c>
      <c r="D86" s="62">
        <v>0</v>
      </c>
      <c r="E86" s="62">
        <v>0</v>
      </c>
      <c r="F86" s="62">
        <v>4.1000000000000002E-2</v>
      </c>
      <c r="G86" s="52">
        <v>0.08</v>
      </c>
      <c r="H86" s="65" t="s">
        <v>539</v>
      </c>
    </row>
    <row r="87" spans="2:8" x14ac:dyDescent="0.2">
      <c r="B87" s="156"/>
      <c r="C87" s="63" t="s">
        <v>319</v>
      </c>
      <c r="D87" s="63">
        <v>0.45</v>
      </c>
      <c r="E87" s="63">
        <v>0.45</v>
      </c>
      <c r="F87" s="157" t="s">
        <v>508</v>
      </c>
      <c r="G87" s="157"/>
      <c r="H87" s="63" t="s">
        <v>506</v>
      </c>
    </row>
    <row r="88" spans="2:8" x14ac:dyDescent="0.2">
      <c r="B88" s="156"/>
      <c r="C88" s="62" t="s">
        <v>320</v>
      </c>
      <c r="D88" s="62">
        <v>0</v>
      </c>
      <c r="E88" s="62">
        <v>0</v>
      </c>
      <c r="F88" s="62">
        <v>5.1999999999999998E-3</v>
      </c>
      <c r="G88" s="52">
        <v>5.1999999999999998E-3</v>
      </c>
      <c r="H88" s="62" t="s">
        <v>537</v>
      </c>
    </row>
    <row r="91" spans="2:8" x14ac:dyDescent="0.2">
      <c r="B91" s="14" t="s">
        <v>504</v>
      </c>
    </row>
    <row r="92" spans="2:8" x14ac:dyDescent="0.2">
      <c r="B92" s="66" t="s">
        <v>162</v>
      </c>
      <c r="C92" s="66" t="s">
        <v>505</v>
      </c>
      <c r="D92" s="67" t="s">
        <v>487</v>
      </c>
      <c r="E92" s="68" t="s">
        <v>132</v>
      </c>
    </row>
    <row r="93" spans="2:8" x14ac:dyDescent="0.2">
      <c r="B93" s="69" t="s">
        <v>375</v>
      </c>
      <c r="C93" s="69" t="s">
        <v>488</v>
      </c>
      <c r="D93" s="70">
        <f>1/(99/75)</f>
        <v>0.75757575757575757</v>
      </c>
      <c r="E93" s="71" t="s">
        <v>507</v>
      </c>
    </row>
    <row r="94" spans="2:8" x14ac:dyDescent="0.2">
      <c r="B94" s="69" t="s">
        <v>376</v>
      </c>
      <c r="C94" s="69">
        <v>3.07</v>
      </c>
      <c r="D94" s="70">
        <f>1/'4a.  Savings and Impacts'!$C94</f>
        <v>0.32573289902280134</v>
      </c>
      <c r="E94" s="21" t="s">
        <v>506</v>
      </c>
    </row>
    <row r="95" spans="2:8" x14ac:dyDescent="0.2">
      <c r="B95" s="72" t="s">
        <v>377</v>
      </c>
      <c r="C95" s="72">
        <v>2.71</v>
      </c>
      <c r="D95" s="21">
        <f>1/'4a.  Savings and Impacts'!$C95</f>
        <v>0.36900369003690037</v>
      </c>
      <c r="E95" s="21" t="s">
        <v>506</v>
      </c>
    </row>
  </sheetData>
  <mergeCells count="6">
    <mergeCell ref="B85:B88"/>
    <mergeCell ref="F85:G85"/>
    <mergeCell ref="F87:G87"/>
    <mergeCell ref="B65:B73"/>
    <mergeCell ref="B74:B84"/>
    <mergeCell ref="F84:G84"/>
  </mergeCells>
  <hyperlinks>
    <hyperlink ref="H78" r:id="rId1" display="https://www.iea.org/articles/a-call-to-action-on-efficient-and-smart-appliances." xr:uid="{5BE30518-013F-8A41-A1C4-E313CBAA8FF9}"/>
    <hyperlink ref="H86" r:id="rId2" display="https://assets.publishing.service.gov.uk/media/649c37abbb13dc000cb2e268/need-report-june-2023.pdf" xr:uid="{D64C449B-2786-684E-9020-3BF3CB9C200E}"/>
    <hyperlink ref="E93" r:id="rId3" display="https://www.boilerguide.co.uk/electric-boiler/efficiency, Wadham College Sustainability Strategy" xr:uid="{C5C87906-4D09-3240-87ED-D4BF2D2DAFC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830AE-459A-6045-B5C8-E36B0B225C12}">
  <dimension ref="A1:AG298"/>
  <sheetViews>
    <sheetView zoomScale="50" workbookViewId="0"/>
  </sheetViews>
  <sheetFormatPr baseColWidth="10" defaultColWidth="11" defaultRowHeight="16" x14ac:dyDescent="0.2"/>
  <cols>
    <col min="1" max="1" width="28.83203125" style="17" customWidth="1"/>
    <col min="2" max="2" width="19.83203125" style="17" customWidth="1"/>
    <col min="3" max="3" width="21" style="17" customWidth="1"/>
    <col min="4" max="4" width="12.1640625" style="17" customWidth="1"/>
    <col min="5" max="5" width="14.6640625" style="17" customWidth="1"/>
    <col min="6" max="6" width="15.5" style="17" customWidth="1"/>
    <col min="7" max="7" width="15" style="17" customWidth="1"/>
    <col min="8" max="8" width="8.6640625" style="17" customWidth="1"/>
    <col min="9" max="9" width="15.6640625" style="17" customWidth="1"/>
    <col min="10" max="10" width="10.83203125" style="17" customWidth="1"/>
    <col min="11" max="11" width="17.5" style="17" customWidth="1"/>
    <col min="12" max="12" width="10.83203125" style="17" customWidth="1"/>
    <col min="13" max="13" width="12" style="17" customWidth="1"/>
    <col min="14" max="14" width="17.33203125" style="17" customWidth="1"/>
    <col min="15" max="15" width="17.5" style="17" customWidth="1"/>
    <col min="16" max="16" width="20.6640625" style="17" customWidth="1"/>
    <col min="17" max="17" width="18.33203125" style="18" customWidth="1"/>
    <col min="18" max="24" width="18.1640625" style="18" customWidth="1"/>
    <col min="25" max="25" width="58.83203125" style="18" customWidth="1"/>
    <col min="26" max="16384" width="11" style="18"/>
  </cols>
  <sheetData>
    <row r="1" spans="1:25" ht="18" x14ac:dyDescent="0.2">
      <c r="A1" s="139" t="s">
        <v>591</v>
      </c>
    </row>
    <row r="2" spans="1:25" ht="38" customHeight="1" x14ac:dyDescent="0.2">
      <c r="A2" s="159" t="s">
        <v>303</v>
      </c>
      <c r="B2" s="159"/>
      <c r="C2" s="159"/>
      <c r="D2" s="160" t="s">
        <v>378</v>
      </c>
      <c r="E2" s="160"/>
      <c r="F2" s="160"/>
      <c r="G2" s="160"/>
      <c r="H2" s="160"/>
      <c r="I2" s="161" t="s">
        <v>379</v>
      </c>
      <c r="J2" s="161"/>
      <c r="K2" s="161"/>
      <c r="L2" s="161"/>
      <c r="M2" s="161"/>
      <c r="N2" s="162" t="s">
        <v>380</v>
      </c>
      <c r="O2" s="162"/>
      <c r="P2" s="162"/>
      <c r="Q2" s="163" t="s">
        <v>381</v>
      </c>
      <c r="R2" s="163"/>
      <c r="S2" s="163"/>
      <c r="T2" s="163"/>
      <c r="U2" s="163"/>
      <c r="V2" s="163"/>
      <c r="W2" s="163"/>
      <c r="X2" s="163"/>
      <c r="Y2" s="18" t="s">
        <v>495</v>
      </c>
    </row>
    <row r="3" spans="1:25" ht="34" customHeight="1" x14ac:dyDescent="0.2">
      <c r="A3" s="17" t="s">
        <v>179</v>
      </c>
      <c r="B3" s="17" t="s">
        <v>181</v>
      </c>
      <c r="C3" s="17" t="s">
        <v>382</v>
      </c>
      <c r="D3" s="17" t="s">
        <v>324</v>
      </c>
      <c r="E3" s="17" t="s">
        <v>383</v>
      </c>
      <c r="F3" s="17" t="s">
        <v>496</v>
      </c>
      <c r="G3" s="17" t="s">
        <v>497</v>
      </c>
      <c r="H3" s="17" t="s">
        <v>384</v>
      </c>
      <c r="I3" s="17" t="s">
        <v>543</v>
      </c>
      <c r="J3" s="17" t="s">
        <v>546</v>
      </c>
      <c r="K3" s="17" t="s">
        <v>385</v>
      </c>
      <c r="L3" s="17" t="s">
        <v>386</v>
      </c>
      <c r="M3" s="17" t="s">
        <v>384</v>
      </c>
      <c r="N3" s="17" t="s">
        <v>56</v>
      </c>
      <c r="O3" s="17" t="s">
        <v>386</v>
      </c>
      <c r="P3" s="17" t="s">
        <v>387</v>
      </c>
      <c r="Q3" s="18" t="s">
        <v>388</v>
      </c>
      <c r="R3" s="18" t="s">
        <v>547</v>
      </c>
      <c r="S3" s="18" t="s">
        <v>389</v>
      </c>
      <c r="T3" s="18" t="s">
        <v>390</v>
      </c>
      <c r="U3" s="18" t="s">
        <v>55</v>
      </c>
      <c r="V3" s="18" t="s">
        <v>391</v>
      </c>
      <c r="W3" s="18" t="s">
        <v>392</v>
      </c>
      <c r="X3" s="18" t="s">
        <v>55</v>
      </c>
    </row>
    <row r="4" spans="1:25" x14ac:dyDescent="0.2">
      <c r="A4" s="17" t="s">
        <v>192</v>
      </c>
      <c r="B4" s="19" t="s">
        <v>193</v>
      </c>
      <c r="C4" s="17" t="s">
        <v>154</v>
      </c>
      <c r="D4" s="17" t="s">
        <v>154</v>
      </c>
      <c r="E4" s="17" t="s">
        <v>393</v>
      </c>
      <c r="F4" s="19">
        <v>0</v>
      </c>
      <c r="G4" s="19" t="s">
        <v>394</v>
      </c>
      <c r="H4" s="19" t="s">
        <v>395</v>
      </c>
      <c r="I4" s="17">
        <v>7.6500000000000002E-14</v>
      </c>
      <c r="J4" s="17" t="s">
        <v>154</v>
      </c>
      <c r="K4" s="17">
        <f>I4*F4</f>
        <v>0</v>
      </c>
      <c r="L4" s="32" t="s">
        <v>396</v>
      </c>
      <c r="M4" s="19" t="s">
        <v>395</v>
      </c>
      <c r="N4" s="17">
        <v>0</v>
      </c>
      <c r="O4" s="17" t="s">
        <v>394</v>
      </c>
      <c r="P4" s="19" t="s">
        <v>395</v>
      </c>
      <c r="Q4" s="16" t="s">
        <v>395</v>
      </c>
      <c r="R4" s="18">
        <v>1</v>
      </c>
      <c r="S4" s="18">
        <v>57</v>
      </c>
      <c r="T4" s="18">
        <f t="shared" ref="T4:T12" si="0">N4*R4*S4</f>
        <v>0</v>
      </c>
      <c r="U4" s="18" t="s">
        <v>64</v>
      </c>
      <c r="V4" s="18">
        <f t="shared" ref="V4:V35" si="1">K4*R4*S4</f>
        <v>0</v>
      </c>
      <c r="W4" s="18">
        <f t="shared" ref="W4:W11" si="2">V4</f>
        <v>0</v>
      </c>
      <c r="X4" s="18" t="s">
        <v>397</v>
      </c>
    </row>
    <row r="5" spans="1:25" x14ac:dyDescent="0.2">
      <c r="A5" s="17" t="s">
        <v>192</v>
      </c>
      <c r="B5" s="19" t="s">
        <v>194</v>
      </c>
      <c r="C5" s="17" t="s">
        <v>154</v>
      </c>
      <c r="D5" s="17" t="s">
        <v>154</v>
      </c>
      <c r="E5" s="17" t="s">
        <v>393</v>
      </c>
      <c r="F5" s="19">
        <v>0</v>
      </c>
      <c r="G5" s="19" t="s">
        <v>394</v>
      </c>
      <c r="H5" s="19" t="s">
        <v>398</v>
      </c>
      <c r="I5" s="17">
        <v>7.6500000000000002E-14</v>
      </c>
      <c r="J5" s="17" t="s">
        <v>154</v>
      </c>
      <c r="K5" s="17">
        <f t="shared" ref="K5:K57" si="3">I5*F5</f>
        <v>0</v>
      </c>
      <c r="L5" s="32" t="s">
        <v>396</v>
      </c>
      <c r="M5" s="19" t="s">
        <v>398</v>
      </c>
      <c r="N5" s="17">
        <v>0</v>
      </c>
      <c r="O5" s="17" t="s">
        <v>394</v>
      </c>
      <c r="P5" s="19" t="s">
        <v>398</v>
      </c>
      <c r="Q5" s="16" t="s">
        <v>398</v>
      </c>
      <c r="R5" s="18">
        <v>1</v>
      </c>
      <c r="S5" s="18">
        <v>1005.72</v>
      </c>
      <c r="T5" s="18">
        <f t="shared" si="0"/>
        <v>0</v>
      </c>
      <c r="U5" s="18" t="s">
        <v>64</v>
      </c>
      <c r="V5" s="18">
        <f t="shared" si="1"/>
        <v>0</v>
      </c>
      <c r="W5" s="18">
        <f t="shared" si="2"/>
        <v>0</v>
      </c>
      <c r="X5" s="18" t="s">
        <v>397</v>
      </c>
    </row>
    <row r="6" spans="1:25" x14ac:dyDescent="0.2">
      <c r="A6" s="19" t="s">
        <v>195</v>
      </c>
      <c r="B6" s="17" t="s">
        <v>196</v>
      </c>
      <c r="C6" s="17" t="s">
        <v>154</v>
      </c>
      <c r="D6" s="17" t="s">
        <v>154</v>
      </c>
      <c r="E6" s="17" t="s">
        <v>393</v>
      </c>
      <c r="F6" s="19">
        <v>0</v>
      </c>
      <c r="G6" s="19" t="s">
        <v>394</v>
      </c>
      <c r="H6" s="17" t="s">
        <v>399</v>
      </c>
      <c r="I6" s="17">
        <v>7.6500000000000002E-14</v>
      </c>
      <c r="J6" s="17" t="s">
        <v>154</v>
      </c>
      <c r="K6" s="17">
        <f t="shared" si="3"/>
        <v>0</v>
      </c>
      <c r="L6" s="32" t="s">
        <v>396</v>
      </c>
      <c r="M6" s="17" t="s">
        <v>399</v>
      </c>
      <c r="N6" s="17">
        <v>0</v>
      </c>
      <c r="O6" s="17" t="s">
        <v>394</v>
      </c>
      <c r="P6" s="17" t="s">
        <v>399</v>
      </c>
      <c r="Q6" s="18" t="s">
        <v>399</v>
      </c>
      <c r="R6" s="18">
        <v>1</v>
      </c>
      <c r="S6" s="18">
        <v>20</v>
      </c>
      <c r="T6" s="18">
        <f t="shared" si="0"/>
        <v>0</v>
      </c>
      <c r="U6" s="18" t="s">
        <v>64</v>
      </c>
      <c r="V6" s="18">
        <f t="shared" si="1"/>
        <v>0</v>
      </c>
      <c r="W6" s="18">
        <f t="shared" si="2"/>
        <v>0</v>
      </c>
      <c r="X6" s="18" t="s">
        <v>397</v>
      </c>
    </row>
    <row r="7" spans="1:25" x14ac:dyDescent="0.2">
      <c r="A7" s="19" t="s">
        <v>195</v>
      </c>
      <c r="B7" s="17" t="s">
        <v>197</v>
      </c>
      <c r="C7" s="17" t="s">
        <v>154</v>
      </c>
      <c r="D7" s="17" t="s">
        <v>154</v>
      </c>
      <c r="E7" s="17" t="s">
        <v>393</v>
      </c>
      <c r="F7" s="19">
        <v>0</v>
      </c>
      <c r="G7" s="19" t="s">
        <v>394</v>
      </c>
      <c r="H7" s="17" t="s">
        <v>399</v>
      </c>
      <c r="I7" s="17">
        <v>7.6500000000000002E-14</v>
      </c>
      <c r="J7" s="17" t="s">
        <v>154</v>
      </c>
      <c r="K7" s="17">
        <f t="shared" si="3"/>
        <v>0</v>
      </c>
      <c r="L7" s="32" t="s">
        <v>396</v>
      </c>
      <c r="M7" s="17" t="s">
        <v>399</v>
      </c>
      <c r="N7" s="17">
        <v>0</v>
      </c>
      <c r="O7" s="17" t="s">
        <v>394</v>
      </c>
      <c r="P7" s="17" t="s">
        <v>399</v>
      </c>
      <c r="Q7" s="18" t="s">
        <v>399</v>
      </c>
      <c r="R7" s="18">
        <v>1</v>
      </c>
      <c r="S7" s="18">
        <v>20</v>
      </c>
      <c r="T7" s="18">
        <f t="shared" si="0"/>
        <v>0</v>
      </c>
      <c r="U7" s="18" t="s">
        <v>64</v>
      </c>
      <c r="V7" s="18">
        <f t="shared" si="1"/>
        <v>0</v>
      </c>
      <c r="W7" s="18">
        <f t="shared" si="2"/>
        <v>0</v>
      </c>
      <c r="X7" s="18" t="s">
        <v>397</v>
      </c>
    </row>
    <row r="8" spans="1:25" x14ac:dyDescent="0.2">
      <c r="A8" s="19" t="s">
        <v>195</v>
      </c>
      <c r="B8" s="19" t="s">
        <v>198</v>
      </c>
      <c r="C8" s="17" t="s">
        <v>154</v>
      </c>
      <c r="D8" s="17" t="s">
        <v>154</v>
      </c>
      <c r="E8" s="17" t="s">
        <v>393</v>
      </c>
      <c r="F8" s="19">
        <v>0</v>
      </c>
      <c r="G8" s="19" t="s">
        <v>394</v>
      </c>
      <c r="H8" s="17" t="s">
        <v>400</v>
      </c>
      <c r="I8" s="17">
        <v>7.6500000000000002E-14</v>
      </c>
      <c r="J8" s="17" t="s">
        <v>154</v>
      </c>
      <c r="K8" s="17">
        <f t="shared" si="3"/>
        <v>0</v>
      </c>
      <c r="L8" s="32" t="s">
        <v>396</v>
      </c>
      <c r="M8" s="17" t="s">
        <v>400</v>
      </c>
      <c r="N8" s="17">
        <v>0</v>
      </c>
      <c r="O8" s="17" t="s">
        <v>394</v>
      </c>
      <c r="P8" s="17" t="s">
        <v>400</v>
      </c>
      <c r="Q8" s="18" t="s">
        <v>400</v>
      </c>
      <c r="R8" s="18">
        <v>1</v>
      </c>
      <c r="S8" s="18">
        <v>723</v>
      </c>
      <c r="T8" s="18">
        <f t="shared" si="0"/>
        <v>0</v>
      </c>
      <c r="U8" s="18" t="s">
        <v>64</v>
      </c>
      <c r="V8" s="18">
        <f t="shared" si="1"/>
        <v>0</v>
      </c>
      <c r="W8" s="18">
        <f t="shared" si="2"/>
        <v>0</v>
      </c>
      <c r="X8" s="18" t="s">
        <v>397</v>
      </c>
    </row>
    <row r="9" spans="1:25" x14ac:dyDescent="0.2">
      <c r="A9" s="19" t="s">
        <v>195</v>
      </c>
      <c r="B9" s="19" t="s">
        <v>199</v>
      </c>
      <c r="C9" s="17" t="s">
        <v>154</v>
      </c>
      <c r="D9" s="17" t="s">
        <v>154</v>
      </c>
      <c r="E9" s="17" t="s">
        <v>393</v>
      </c>
      <c r="F9" s="19">
        <v>0</v>
      </c>
      <c r="G9" s="19" t="s">
        <v>394</v>
      </c>
      <c r="H9" s="17" t="s">
        <v>401</v>
      </c>
      <c r="I9" s="17">
        <v>7.6500000000000002E-14</v>
      </c>
      <c r="J9" s="17" t="s">
        <v>154</v>
      </c>
      <c r="K9" s="17">
        <f t="shared" si="3"/>
        <v>0</v>
      </c>
      <c r="L9" s="32" t="s">
        <v>396</v>
      </c>
      <c r="M9" s="17" t="s">
        <v>401</v>
      </c>
      <c r="N9" s="17">
        <v>0</v>
      </c>
      <c r="O9" s="17" t="s">
        <v>394</v>
      </c>
      <c r="P9" s="17" t="s">
        <v>401</v>
      </c>
      <c r="Q9" s="18" t="s">
        <v>401</v>
      </c>
      <c r="R9" s="18">
        <v>1</v>
      </c>
      <c r="S9" s="18">
        <v>599.14571428571423</v>
      </c>
      <c r="T9" s="18">
        <f t="shared" si="0"/>
        <v>0</v>
      </c>
      <c r="U9" s="18" t="s">
        <v>64</v>
      </c>
      <c r="V9" s="18">
        <f t="shared" si="1"/>
        <v>0</v>
      </c>
      <c r="W9" s="18">
        <f t="shared" si="2"/>
        <v>0</v>
      </c>
      <c r="X9" s="18" t="s">
        <v>397</v>
      </c>
    </row>
    <row r="10" spans="1:25" x14ac:dyDescent="0.2">
      <c r="A10" s="19" t="s">
        <v>195</v>
      </c>
      <c r="B10" s="19" t="s">
        <v>200</v>
      </c>
      <c r="C10" s="17" t="s">
        <v>154</v>
      </c>
      <c r="D10" s="17" t="s">
        <v>154</v>
      </c>
      <c r="E10" s="17" t="s">
        <v>393</v>
      </c>
      <c r="F10" s="19">
        <v>0</v>
      </c>
      <c r="G10" s="19" t="s">
        <v>394</v>
      </c>
      <c r="H10" s="17" t="s">
        <v>401</v>
      </c>
      <c r="I10" s="17">
        <v>7.6500000000000002E-14</v>
      </c>
      <c r="J10" s="17" t="s">
        <v>154</v>
      </c>
      <c r="K10" s="17">
        <f t="shared" si="3"/>
        <v>0</v>
      </c>
      <c r="L10" s="32" t="s">
        <v>396</v>
      </c>
      <c r="M10" s="17" t="s">
        <v>401</v>
      </c>
      <c r="N10" s="17">
        <v>0</v>
      </c>
      <c r="O10" s="17" t="s">
        <v>394</v>
      </c>
      <c r="P10" s="17" t="s">
        <v>401</v>
      </c>
      <c r="Q10" s="18" t="s">
        <v>401</v>
      </c>
      <c r="R10" s="18">
        <v>1</v>
      </c>
      <c r="S10" s="18">
        <v>723</v>
      </c>
      <c r="T10" s="18">
        <f t="shared" si="0"/>
        <v>0</v>
      </c>
      <c r="U10" s="18" t="s">
        <v>64</v>
      </c>
      <c r="V10" s="18">
        <f t="shared" si="1"/>
        <v>0</v>
      </c>
      <c r="W10" s="18">
        <f t="shared" si="2"/>
        <v>0</v>
      </c>
      <c r="X10" s="18" t="s">
        <v>397</v>
      </c>
    </row>
    <row r="11" spans="1:25" x14ac:dyDescent="0.2">
      <c r="A11" s="19" t="s">
        <v>195</v>
      </c>
      <c r="B11" s="19" t="s">
        <v>201</v>
      </c>
      <c r="C11" s="17" t="s">
        <v>154</v>
      </c>
      <c r="D11" s="17" t="s">
        <v>154</v>
      </c>
      <c r="E11" s="17" t="s">
        <v>393</v>
      </c>
      <c r="F11" s="19">
        <v>0</v>
      </c>
      <c r="G11" s="19" t="s">
        <v>394</v>
      </c>
      <c r="H11" s="17" t="s">
        <v>402</v>
      </c>
      <c r="I11" s="17">
        <v>7.6500000000000002E-14</v>
      </c>
      <c r="J11" s="17" t="s">
        <v>154</v>
      </c>
      <c r="K11" s="17">
        <f t="shared" si="3"/>
        <v>0</v>
      </c>
      <c r="L11" s="32" t="s">
        <v>396</v>
      </c>
      <c r="M11" s="17" t="s">
        <v>402</v>
      </c>
      <c r="N11" s="17">
        <v>0</v>
      </c>
      <c r="O11" s="17" t="s">
        <v>394</v>
      </c>
      <c r="P11" s="17" t="s">
        <v>402</v>
      </c>
      <c r="Q11" s="18" t="s">
        <v>402</v>
      </c>
      <c r="R11" s="18">
        <v>1</v>
      </c>
      <c r="S11" s="18">
        <v>723</v>
      </c>
      <c r="T11" s="18">
        <f t="shared" si="0"/>
        <v>0</v>
      </c>
      <c r="U11" s="18" t="s">
        <v>64</v>
      </c>
      <c r="V11" s="18">
        <f t="shared" si="1"/>
        <v>0</v>
      </c>
      <c r="W11" s="18">
        <f t="shared" si="2"/>
        <v>0</v>
      </c>
      <c r="X11" s="18" t="s">
        <v>397</v>
      </c>
    </row>
    <row r="12" spans="1:25" x14ac:dyDescent="0.2">
      <c r="A12" s="19" t="s">
        <v>202</v>
      </c>
      <c r="B12" s="19" t="s">
        <v>203</v>
      </c>
      <c r="C12" s="17" t="s">
        <v>403</v>
      </c>
      <c r="D12" s="17" t="s">
        <v>509</v>
      </c>
      <c r="E12" s="17" t="s">
        <v>393</v>
      </c>
      <c r="F12" s="17">
        <v>6.0655299999999999</v>
      </c>
      <c r="G12" s="17" t="s">
        <v>394</v>
      </c>
      <c r="H12" s="17" t="s">
        <v>330</v>
      </c>
      <c r="I12" s="17">
        <v>7.6500000000000002E-14</v>
      </c>
      <c r="J12" s="32" t="s">
        <v>404</v>
      </c>
      <c r="K12" s="17">
        <f t="shared" si="3"/>
        <v>4.6401304499999996E-13</v>
      </c>
      <c r="L12" s="32" t="s">
        <v>396</v>
      </c>
      <c r="M12" s="17" t="str">
        <f>H12</f>
        <v>m2</v>
      </c>
      <c r="N12" s="17">
        <v>6.0655299999999999</v>
      </c>
      <c r="O12" s="17" t="s">
        <v>394</v>
      </c>
      <c r="P12" s="17" t="str">
        <f t="shared" ref="P12:P43" si="4">H12</f>
        <v>m2</v>
      </c>
      <c r="Q12" s="18" t="s">
        <v>405</v>
      </c>
      <c r="R12" s="18">
        <f>$E$226</f>
        <v>0.9847107438016528</v>
      </c>
      <c r="S12" s="18">
        <v>625</v>
      </c>
      <c r="T12" s="18">
        <f t="shared" si="0"/>
        <v>3732.9953486570244</v>
      </c>
      <c r="U12" s="18" t="s">
        <v>64</v>
      </c>
      <c r="V12" s="18">
        <f t="shared" si="1"/>
        <v>2.8557414417226237E-10</v>
      </c>
      <c r="W12" s="18">
        <f>SUM(V12:V18)</f>
        <v>1.9857110926349222E-5</v>
      </c>
      <c r="X12" s="18" t="s">
        <v>397</v>
      </c>
    </row>
    <row r="13" spans="1:25" x14ac:dyDescent="0.2">
      <c r="A13" s="19" t="s">
        <v>202</v>
      </c>
      <c r="B13" s="19" t="s">
        <v>203</v>
      </c>
      <c r="C13" s="17" t="s">
        <v>403</v>
      </c>
      <c r="D13" s="17" t="s">
        <v>509</v>
      </c>
      <c r="E13" s="17" t="s">
        <v>406</v>
      </c>
      <c r="F13" s="17">
        <v>6.0655299999999999</v>
      </c>
      <c r="G13" s="17" t="s">
        <v>394</v>
      </c>
      <c r="H13" s="17" t="s">
        <v>330</v>
      </c>
      <c r="I13" s="17">
        <v>2.7999999999999998E-9</v>
      </c>
      <c r="J13" s="32" t="s">
        <v>404</v>
      </c>
      <c r="K13" s="17">
        <f t="shared" si="3"/>
        <v>1.6983483999999999E-8</v>
      </c>
      <c r="L13" s="32" t="s">
        <v>396</v>
      </c>
      <c r="M13" s="17" t="str">
        <f t="shared" ref="M13:M65" si="5">H13</f>
        <v>m2</v>
      </c>
      <c r="N13" s="17" t="s">
        <v>61</v>
      </c>
      <c r="O13" s="17" t="s">
        <v>394</v>
      </c>
      <c r="P13" s="17" t="str">
        <f t="shared" si="4"/>
        <v>m2</v>
      </c>
      <c r="Q13" s="18" t="s">
        <v>405</v>
      </c>
      <c r="R13" s="18">
        <f t="shared" ref="R13:R38" si="6">$E$226</f>
        <v>0.9847107438016528</v>
      </c>
      <c r="S13" s="18">
        <v>625</v>
      </c>
      <c r="T13" s="18" t="s">
        <v>61</v>
      </c>
      <c r="U13" s="18" t="s">
        <v>64</v>
      </c>
      <c r="V13" s="18">
        <f t="shared" si="1"/>
        <v>1.0452386976239667E-5</v>
      </c>
      <c r="X13" s="18" t="s">
        <v>397</v>
      </c>
    </row>
    <row r="14" spans="1:25" x14ac:dyDescent="0.2">
      <c r="A14" s="19" t="s">
        <v>202</v>
      </c>
      <c r="B14" s="19" t="s">
        <v>203</v>
      </c>
      <c r="C14" s="17" t="s">
        <v>403</v>
      </c>
      <c r="D14" s="17" t="s">
        <v>509</v>
      </c>
      <c r="E14" s="17" t="s">
        <v>91</v>
      </c>
      <c r="F14" s="17">
        <v>8.2563913100000011E-2</v>
      </c>
      <c r="G14" s="19" t="s">
        <v>407</v>
      </c>
      <c r="H14" s="17" t="s">
        <v>330</v>
      </c>
      <c r="I14" s="17">
        <v>7.6500000000000002E-14</v>
      </c>
      <c r="J14" s="17" t="s">
        <v>408</v>
      </c>
      <c r="K14" s="17">
        <f t="shared" si="3"/>
        <v>6.3161393521500012E-15</v>
      </c>
      <c r="L14" s="32" t="s">
        <v>396</v>
      </c>
      <c r="M14" s="17" t="str">
        <f t="shared" si="5"/>
        <v>m2</v>
      </c>
      <c r="P14" s="17" t="str">
        <f t="shared" si="4"/>
        <v>m2</v>
      </c>
      <c r="Q14" s="18" t="s">
        <v>405</v>
      </c>
      <c r="R14" s="18">
        <f t="shared" si="6"/>
        <v>0.9847107438016528</v>
      </c>
      <c r="S14" s="18">
        <v>625</v>
      </c>
      <c r="T14" s="18">
        <f>N14*R14*S14</f>
        <v>0</v>
      </c>
      <c r="U14" s="18" t="s">
        <v>64</v>
      </c>
      <c r="V14" s="18">
        <f t="shared" si="1"/>
        <v>3.8872314246315728E-12</v>
      </c>
      <c r="X14" s="18" t="s">
        <v>397</v>
      </c>
    </row>
    <row r="15" spans="1:25" x14ac:dyDescent="0.2">
      <c r="A15" s="19" t="s">
        <v>202</v>
      </c>
      <c r="B15" s="19" t="s">
        <v>203</v>
      </c>
      <c r="C15" s="17" t="s">
        <v>403</v>
      </c>
      <c r="D15" s="17" t="s">
        <v>509</v>
      </c>
      <c r="E15" s="17" t="s">
        <v>409</v>
      </c>
      <c r="F15" s="17">
        <v>1.9298874800000001E-2</v>
      </c>
      <c r="G15" s="17" t="s">
        <v>410</v>
      </c>
      <c r="H15" s="17" t="s">
        <v>330</v>
      </c>
      <c r="I15" s="17">
        <v>6.7100000000000001E-7</v>
      </c>
      <c r="J15" s="32" t="s">
        <v>411</v>
      </c>
      <c r="K15" s="17">
        <f t="shared" si="3"/>
        <v>1.29495449908E-8</v>
      </c>
      <c r="L15" s="32" t="s">
        <v>396</v>
      </c>
      <c r="M15" s="17" t="str">
        <f t="shared" si="5"/>
        <v>m2</v>
      </c>
      <c r="P15" s="17" t="str">
        <f t="shared" si="4"/>
        <v>m2</v>
      </c>
      <c r="Q15" s="18" t="s">
        <v>405</v>
      </c>
      <c r="R15" s="18">
        <f t="shared" si="6"/>
        <v>0.9847107438016528</v>
      </c>
      <c r="S15" s="18">
        <v>625</v>
      </c>
      <c r="T15" s="18">
        <f>N15*R15*S15</f>
        <v>0</v>
      </c>
      <c r="U15" s="18" t="s">
        <v>64</v>
      </c>
      <c r="V15" s="18">
        <f t="shared" si="1"/>
        <v>7.9697225498647728E-6</v>
      </c>
      <c r="X15" s="18" t="s">
        <v>397</v>
      </c>
    </row>
    <row r="16" spans="1:25" x14ac:dyDescent="0.2">
      <c r="A16" s="19" t="s">
        <v>202</v>
      </c>
      <c r="B16" s="19" t="s">
        <v>203</v>
      </c>
      <c r="C16" s="17" t="s">
        <v>403</v>
      </c>
      <c r="D16" s="17" t="s">
        <v>509</v>
      </c>
      <c r="E16" s="17" t="s">
        <v>412</v>
      </c>
      <c r="F16" s="17">
        <v>2.2360457E-2</v>
      </c>
      <c r="G16" s="17" t="s">
        <v>413</v>
      </c>
      <c r="H16" s="17" t="s">
        <v>330</v>
      </c>
      <c r="I16" s="17">
        <v>1.6999999999999999E-9</v>
      </c>
      <c r="J16" s="32" t="s">
        <v>414</v>
      </c>
      <c r="K16" s="17">
        <f t="shared" si="3"/>
        <v>3.8012776899999997E-11</v>
      </c>
      <c r="L16" s="32" t="s">
        <v>396</v>
      </c>
      <c r="M16" s="17" t="str">
        <f t="shared" si="5"/>
        <v>m2</v>
      </c>
      <c r="P16" s="17" t="str">
        <f t="shared" si="4"/>
        <v>m2</v>
      </c>
      <c r="Q16" s="18" t="s">
        <v>405</v>
      </c>
      <c r="R16" s="18">
        <f t="shared" si="6"/>
        <v>0.9847107438016528</v>
      </c>
      <c r="S16" s="18">
        <v>625</v>
      </c>
      <c r="T16" s="18">
        <f>N16*R16*S16</f>
        <v>0</v>
      </c>
      <c r="U16" s="18" t="s">
        <v>64</v>
      </c>
      <c r="V16" s="18">
        <f t="shared" si="1"/>
        <v>2.3394743634478304E-8</v>
      </c>
      <c r="X16" s="18" t="s">
        <v>397</v>
      </c>
    </row>
    <row r="17" spans="1:25" x14ac:dyDescent="0.2">
      <c r="A17" s="19" t="s">
        <v>202</v>
      </c>
      <c r="B17" s="19" t="s">
        <v>203</v>
      </c>
      <c r="C17" s="17" t="s">
        <v>403</v>
      </c>
      <c r="D17" s="17" t="s">
        <v>509</v>
      </c>
      <c r="E17" s="17" t="s">
        <v>415</v>
      </c>
      <c r="F17" s="17">
        <v>1.776911229E-2</v>
      </c>
      <c r="G17" s="17" t="s">
        <v>416</v>
      </c>
      <c r="H17" s="17" t="s">
        <v>330</v>
      </c>
      <c r="I17" s="17">
        <v>1.29E-7</v>
      </c>
      <c r="J17" s="32" t="s">
        <v>417</v>
      </c>
      <c r="K17" s="17">
        <f t="shared" si="3"/>
        <v>2.2922154854100002E-9</v>
      </c>
      <c r="L17" s="32" t="s">
        <v>396</v>
      </c>
      <c r="M17" s="17" t="str">
        <f t="shared" si="5"/>
        <v>m2</v>
      </c>
      <c r="P17" s="17" t="str">
        <f t="shared" si="4"/>
        <v>m2</v>
      </c>
      <c r="Q17" s="18" t="s">
        <v>405</v>
      </c>
      <c r="R17" s="18">
        <f t="shared" si="6"/>
        <v>0.9847107438016528</v>
      </c>
      <c r="S17" s="18">
        <v>625</v>
      </c>
      <c r="T17" s="18">
        <f>N17*R17*S17</f>
        <v>0</v>
      </c>
      <c r="U17" s="18" t="s">
        <v>64</v>
      </c>
      <c r="V17" s="18">
        <f t="shared" si="1"/>
        <v>1.4107307597448424E-6</v>
      </c>
      <c r="X17" s="18" t="s">
        <v>397</v>
      </c>
    </row>
    <row r="18" spans="1:25" x14ac:dyDescent="0.2">
      <c r="A18" s="19" t="s">
        <v>202</v>
      </c>
      <c r="B18" s="19" t="s">
        <v>203</v>
      </c>
      <c r="C18" s="17" t="s">
        <v>403</v>
      </c>
      <c r="D18" s="17" t="s">
        <v>509</v>
      </c>
      <c r="E18" s="17" t="s">
        <v>120</v>
      </c>
      <c r="F18" s="17">
        <v>1.5775916999999999</v>
      </c>
      <c r="G18" s="17" t="s">
        <v>418</v>
      </c>
      <c r="H18" s="17" t="s">
        <v>330</v>
      </c>
      <c r="I18" s="17">
        <v>6.0399999999999995E-13</v>
      </c>
      <c r="J18" s="32" t="s">
        <v>419</v>
      </c>
      <c r="K18" s="17">
        <f t="shared" si="3"/>
        <v>9.5286538679999994E-13</v>
      </c>
      <c r="L18" s="32" t="s">
        <v>396</v>
      </c>
      <c r="M18" s="17" t="str">
        <f t="shared" si="5"/>
        <v>m2</v>
      </c>
      <c r="P18" s="17" t="str">
        <f t="shared" si="4"/>
        <v>m2</v>
      </c>
      <c r="Q18" s="18" t="s">
        <v>405</v>
      </c>
      <c r="R18" s="18">
        <f t="shared" si="6"/>
        <v>0.9847107438016528</v>
      </c>
      <c r="S18" s="18">
        <v>625</v>
      </c>
      <c r="T18" s="18">
        <f>N18*R18*S18</f>
        <v>0</v>
      </c>
      <c r="U18" s="18" t="s">
        <v>64</v>
      </c>
      <c r="V18" s="18">
        <f t="shared" si="1"/>
        <v>5.8643548986167344E-10</v>
      </c>
      <c r="X18" s="18" t="s">
        <v>397</v>
      </c>
    </row>
    <row r="19" spans="1:25" x14ac:dyDescent="0.2">
      <c r="A19" s="19" t="s">
        <v>202</v>
      </c>
      <c r="B19" s="19" t="s">
        <v>203</v>
      </c>
      <c r="C19" s="17" t="s">
        <v>247</v>
      </c>
      <c r="D19" s="19" t="s">
        <v>510</v>
      </c>
      <c r="E19" s="32" t="s">
        <v>406</v>
      </c>
      <c r="F19" s="17">
        <v>222.11</v>
      </c>
      <c r="G19" s="17" t="s">
        <v>394</v>
      </c>
      <c r="H19" s="17" t="s">
        <v>330</v>
      </c>
      <c r="I19" s="17">
        <v>2.7999999999999998E-9</v>
      </c>
      <c r="J19" s="32" t="s">
        <v>404</v>
      </c>
      <c r="K19" s="17">
        <f t="shared" si="3"/>
        <v>6.2190800000000004E-7</v>
      </c>
      <c r="L19" s="32" t="s">
        <v>396</v>
      </c>
      <c r="M19" s="17" t="str">
        <f t="shared" si="5"/>
        <v>m2</v>
      </c>
      <c r="N19" s="17" t="s">
        <v>61</v>
      </c>
      <c r="O19" s="17" t="s">
        <v>394</v>
      </c>
      <c r="P19" s="17" t="str">
        <f t="shared" si="4"/>
        <v>m2</v>
      </c>
      <c r="Q19" s="18" t="s">
        <v>405</v>
      </c>
      <c r="R19" s="18">
        <f t="shared" si="6"/>
        <v>0.9847107438016528</v>
      </c>
      <c r="S19" s="18">
        <v>625</v>
      </c>
      <c r="T19" s="18" t="s">
        <v>61</v>
      </c>
      <c r="U19" s="18" t="s">
        <v>64</v>
      </c>
      <c r="V19" s="18">
        <f t="shared" si="1"/>
        <v>3.8274968078512396E-4</v>
      </c>
      <c r="X19" s="18" t="s">
        <v>397</v>
      </c>
      <c r="Y19" s="18" t="s">
        <v>420</v>
      </c>
    </row>
    <row r="20" spans="1:25" x14ac:dyDescent="0.2">
      <c r="A20" s="19" t="s">
        <v>202</v>
      </c>
      <c r="B20" s="19" t="s">
        <v>203</v>
      </c>
      <c r="C20" s="17" t="s">
        <v>247</v>
      </c>
      <c r="D20" s="19" t="s">
        <v>510</v>
      </c>
      <c r="E20" s="32" t="s">
        <v>91</v>
      </c>
      <c r="F20" s="17">
        <v>1.0070000000000001</v>
      </c>
      <c r="G20" s="19" t="s">
        <v>407</v>
      </c>
      <c r="H20" s="17" t="s">
        <v>330</v>
      </c>
      <c r="I20" s="17">
        <v>2.1199999999999999E-7</v>
      </c>
      <c r="J20" s="32" t="s">
        <v>408</v>
      </c>
      <c r="K20" s="17">
        <f t="shared" si="3"/>
        <v>2.1348400000000001E-7</v>
      </c>
      <c r="L20" s="32" t="s">
        <v>396</v>
      </c>
      <c r="M20" s="17" t="str">
        <f t="shared" si="5"/>
        <v>m2</v>
      </c>
      <c r="P20" s="17" t="str">
        <f t="shared" si="4"/>
        <v>m2</v>
      </c>
      <c r="Q20" s="18" t="s">
        <v>405</v>
      </c>
      <c r="R20" s="18">
        <f t="shared" si="6"/>
        <v>0.9847107438016528</v>
      </c>
      <c r="S20" s="18">
        <v>625</v>
      </c>
      <c r="T20" s="18">
        <f>N20*R20*S20</f>
        <v>0</v>
      </c>
      <c r="U20" s="18" t="s">
        <v>64</v>
      </c>
      <c r="V20" s="18">
        <f t="shared" si="1"/>
        <v>1.3138749276859503E-4</v>
      </c>
      <c r="X20" s="18" t="s">
        <v>397</v>
      </c>
      <c r="Y20" s="18" t="s">
        <v>420</v>
      </c>
    </row>
    <row r="21" spans="1:25" x14ac:dyDescent="0.2">
      <c r="A21" s="19" t="s">
        <v>202</v>
      </c>
      <c r="B21" s="19" t="s">
        <v>203</v>
      </c>
      <c r="C21" s="17" t="s">
        <v>247</v>
      </c>
      <c r="D21" s="19" t="s">
        <v>510</v>
      </c>
      <c r="E21" s="17" t="s">
        <v>409</v>
      </c>
      <c r="F21" s="17">
        <v>4.3230000000000005E-2</v>
      </c>
      <c r="G21" s="17" t="s">
        <v>410</v>
      </c>
      <c r="H21" s="17" t="s">
        <v>330</v>
      </c>
      <c r="I21" s="19">
        <v>6.7100000000000001E-7</v>
      </c>
      <c r="J21" s="32" t="s">
        <v>411</v>
      </c>
      <c r="K21" s="17">
        <f t="shared" si="3"/>
        <v>2.9007330000000002E-8</v>
      </c>
      <c r="L21" s="32" t="s">
        <v>396</v>
      </c>
      <c r="M21" s="17" t="str">
        <f t="shared" si="5"/>
        <v>m2</v>
      </c>
      <c r="P21" s="17" t="str">
        <f t="shared" si="4"/>
        <v>m2</v>
      </c>
      <c r="Q21" s="18" t="s">
        <v>405</v>
      </c>
      <c r="R21" s="18">
        <f t="shared" si="6"/>
        <v>0.9847107438016528</v>
      </c>
      <c r="S21" s="18">
        <v>625</v>
      </c>
      <c r="T21" s="18">
        <f>N21*R21*S21</f>
        <v>0</v>
      </c>
      <c r="U21" s="18" t="s">
        <v>64</v>
      </c>
      <c r="V21" s="18">
        <f t="shared" si="1"/>
        <v>1.7852393437500001E-5</v>
      </c>
      <c r="X21" s="18" t="s">
        <v>397</v>
      </c>
      <c r="Y21" s="18" t="s">
        <v>420</v>
      </c>
    </row>
    <row r="22" spans="1:25" x14ac:dyDescent="0.2">
      <c r="A22" s="19" t="s">
        <v>202</v>
      </c>
      <c r="B22" s="19" t="s">
        <v>203</v>
      </c>
      <c r="C22" s="17" t="s">
        <v>247</v>
      </c>
      <c r="D22" s="19" t="s">
        <v>510</v>
      </c>
      <c r="E22" s="19" t="s">
        <v>393</v>
      </c>
      <c r="F22" s="17">
        <v>222.11</v>
      </c>
      <c r="G22" s="17" t="s">
        <v>394</v>
      </c>
      <c r="H22" s="17" t="s">
        <v>330</v>
      </c>
      <c r="I22" s="17">
        <v>7.6500000000000002E-14</v>
      </c>
      <c r="J22" s="32" t="s">
        <v>404</v>
      </c>
      <c r="K22" s="17">
        <f t="shared" si="3"/>
        <v>1.6991415E-11</v>
      </c>
      <c r="L22" s="32" t="s">
        <v>396</v>
      </c>
      <c r="M22" s="17" t="str">
        <f>H22</f>
        <v>m2</v>
      </c>
      <c r="N22" s="17">
        <v>222.11</v>
      </c>
      <c r="O22" s="17" t="s">
        <v>394</v>
      </c>
      <c r="P22" s="17" t="str">
        <f t="shared" si="4"/>
        <v>m2</v>
      </c>
      <c r="Q22" s="18" t="s">
        <v>405</v>
      </c>
      <c r="R22" s="18">
        <f t="shared" si="6"/>
        <v>0.9847107438016528</v>
      </c>
      <c r="S22" s="18">
        <v>625</v>
      </c>
      <c r="T22" s="18">
        <f>N22*R22*S22</f>
        <v>136696.3145661157</v>
      </c>
      <c r="U22" s="18" t="s">
        <v>64</v>
      </c>
      <c r="V22" s="18">
        <f t="shared" si="1"/>
        <v>1.045726806430785E-8</v>
      </c>
      <c r="W22" s="18">
        <f>SUM(V19:V22)</f>
        <v>5.320000242592832E-4</v>
      </c>
      <c r="X22" s="18" t="s">
        <v>397</v>
      </c>
      <c r="Y22" s="18" t="s">
        <v>420</v>
      </c>
    </row>
    <row r="23" spans="1:25" x14ac:dyDescent="0.2">
      <c r="A23" s="19" t="s">
        <v>202</v>
      </c>
      <c r="B23" s="19" t="s">
        <v>203</v>
      </c>
      <c r="C23" s="17" t="s">
        <v>249</v>
      </c>
      <c r="D23" s="19" t="s">
        <v>510</v>
      </c>
      <c r="E23" s="32" t="s">
        <v>406</v>
      </c>
      <c r="F23" s="17">
        <v>52.42</v>
      </c>
      <c r="G23" s="17" t="s">
        <v>394</v>
      </c>
      <c r="H23" s="17" t="s">
        <v>330</v>
      </c>
      <c r="I23" s="17">
        <v>2.7999999999999998E-9</v>
      </c>
      <c r="J23" s="32" t="s">
        <v>404</v>
      </c>
      <c r="K23" s="17">
        <f t="shared" si="3"/>
        <v>1.4677599999999999E-7</v>
      </c>
      <c r="L23" s="32" t="s">
        <v>396</v>
      </c>
      <c r="M23" s="17" t="str">
        <f t="shared" si="5"/>
        <v>m2</v>
      </c>
      <c r="N23" s="17" t="s">
        <v>61</v>
      </c>
      <c r="O23" s="17" t="s">
        <v>394</v>
      </c>
      <c r="P23" s="17" t="str">
        <f t="shared" si="4"/>
        <v>m2</v>
      </c>
      <c r="Q23" s="18" t="s">
        <v>405</v>
      </c>
      <c r="R23" s="18">
        <f t="shared" si="6"/>
        <v>0.9847107438016528</v>
      </c>
      <c r="S23" s="18">
        <v>625</v>
      </c>
      <c r="T23" s="18" t="s">
        <v>61</v>
      </c>
      <c r="U23" s="18" t="s">
        <v>64</v>
      </c>
      <c r="V23" s="18">
        <f t="shared" si="1"/>
        <v>9.0332440082644617E-5</v>
      </c>
      <c r="X23" s="18" t="s">
        <v>397</v>
      </c>
      <c r="Y23" s="18" t="s">
        <v>420</v>
      </c>
    </row>
    <row r="24" spans="1:25" x14ac:dyDescent="0.2">
      <c r="A24" s="19" t="s">
        <v>202</v>
      </c>
      <c r="B24" s="19" t="s">
        <v>203</v>
      </c>
      <c r="C24" s="17" t="s">
        <v>249</v>
      </c>
      <c r="D24" s="19" t="s">
        <v>510</v>
      </c>
      <c r="E24" s="32" t="s">
        <v>91</v>
      </c>
      <c r="F24" s="17">
        <v>0.26300000000000001</v>
      </c>
      <c r="G24" s="19" t="s">
        <v>407</v>
      </c>
      <c r="H24" s="17" t="s">
        <v>330</v>
      </c>
      <c r="I24" s="17">
        <v>2.1199999999999999E-7</v>
      </c>
      <c r="J24" s="32" t="s">
        <v>408</v>
      </c>
      <c r="K24" s="17">
        <f t="shared" si="3"/>
        <v>5.5756E-8</v>
      </c>
      <c r="L24" s="32" t="s">
        <v>396</v>
      </c>
      <c r="M24" s="17" t="str">
        <f t="shared" si="5"/>
        <v>m2</v>
      </c>
      <c r="P24" s="17" t="str">
        <f t="shared" si="4"/>
        <v>m2</v>
      </c>
      <c r="Q24" s="18" t="s">
        <v>405</v>
      </c>
      <c r="R24" s="18">
        <f t="shared" si="6"/>
        <v>0.9847107438016528</v>
      </c>
      <c r="S24" s="18">
        <v>625</v>
      </c>
      <c r="T24" s="18">
        <f>N24*R24*S24</f>
        <v>0</v>
      </c>
      <c r="U24" s="18" t="s">
        <v>64</v>
      </c>
      <c r="V24" s="18">
        <f t="shared" si="1"/>
        <v>3.4314707644628093E-5</v>
      </c>
      <c r="X24" s="18" t="s">
        <v>397</v>
      </c>
      <c r="Y24" s="18" t="s">
        <v>420</v>
      </c>
    </row>
    <row r="25" spans="1:25" x14ac:dyDescent="0.2">
      <c r="A25" s="19" t="s">
        <v>202</v>
      </c>
      <c r="B25" s="19" t="s">
        <v>203</v>
      </c>
      <c r="C25" s="17" t="s">
        <v>249</v>
      </c>
      <c r="D25" s="19" t="s">
        <v>510</v>
      </c>
      <c r="E25" s="17" t="s">
        <v>409</v>
      </c>
      <c r="F25" s="17">
        <v>2.7060000000000001E-2</v>
      </c>
      <c r="G25" s="17" t="s">
        <v>410</v>
      </c>
      <c r="H25" s="17" t="s">
        <v>330</v>
      </c>
      <c r="I25" s="17">
        <v>6.7100000000000001E-7</v>
      </c>
      <c r="J25" s="32" t="s">
        <v>411</v>
      </c>
      <c r="K25" s="17">
        <f t="shared" si="3"/>
        <v>1.8157260000000002E-8</v>
      </c>
      <c r="L25" s="32" t="s">
        <v>396</v>
      </c>
      <c r="M25" s="17" t="str">
        <f t="shared" si="5"/>
        <v>m2</v>
      </c>
      <c r="P25" s="17" t="str">
        <f t="shared" si="4"/>
        <v>m2</v>
      </c>
      <c r="Q25" s="18" t="s">
        <v>405</v>
      </c>
      <c r="R25" s="18">
        <f t="shared" si="6"/>
        <v>0.9847107438016528</v>
      </c>
      <c r="S25" s="18">
        <v>625</v>
      </c>
      <c r="T25" s="18">
        <f>N25*R25*S25</f>
        <v>0</v>
      </c>
      <c r="U25" s="18" t="s">
        <v>64</v>
      </c>
      <c r="V25" s="18">
        <f t="shared" si="1"/>
        <v>1.1174780625E-5</v>
      </c>
      <c r="X25" s="18" t="s">
        <v>397</v>
      </c>
      <c r="Y25" s="18" t="s">
        <v>420</v>
      </c>
    </row>
    <row r="26" spans="1:25" x14ac:dyDescent="0.2">
      <c r="A26" s="19" t="s">
        <v>202</v>
      </c>
      <c r="B26" s="19" t="s">
        <v>203</v>
      </c>
      <c r="C26" s="17" t="s">
        <v>249</v>
      </c>
      <c r="D26" s="19" t="s">
        <v>510</v>
      </c>
      <c r="E26" s="19" t="s">
        <v>393</v>
      </c>
      <c r="F26" s="17">
        <v>52.42</v>
      </c>
      <c r="G26" s="17" t="s">
        <v>394</v>
      </c>
      <c r="H26" s="17" t="s">
        <v>330</v>
      </c>
      <c r="I26" s="17">
        <v>7.6500000000000002E-14</v>
      </c>
      <c r="J26" s="32" t="s">
        <v>404</v>
      </c>
      <c r="K26" s="17">
        <f t="shared" si="3"/>
        <v>4.01013E-12</v>
      </c>
      <c r="L26" s="32" t="s">
        <v>396</v>
      </c>
      <c r="M26" s="17" t="str">
        <f>H26</f>
        <v>m2</v>
      </c>
      <c r="N26" s="17">
        <v>52.42</v>
      </c>
      <c r="O26" s="17" t="s">
        <v>394</v>
      </c>
      <c r="P26" s="17" t="str">
        <f t="shared" si="4"/>
        <v>m2</v>
      </c>
      <c r="Q26" s="18" t="s">
        <v>405</v>
      </c>
      <c r="R26" s="18">
        <f t="shared" si="6"/>
        <v>0.9847107438016528</v>
      </c>
      <c r="S26" s="18">
        <v>625</v>
      </c>
      <c r="T26" s="18">
        <f>N26*R26*S26</f>
        <v>32261.58574380165</v>
      </c>
      <c r="U26" s="18" t="s">
        <v>64</v>
      </c>
      <c r="V26" s="18">
        <f t="shared" si="1"/>
        <v>2.4680113094008262E-9</v>
      </c>
      <c r="W26" s="18">
        <f>SUM(V23:V26)</f>
        <v>1.3582439636358211E-4</v>
      </c>
      <c r="X26" s="18" t="s">
        <v>397</v>
      </c>
      <c r="Y26" s="18" t="s">
        <v>420</v>
      </c>
    </row>
    <row r="27" spans="1:25" x14ac:dyDescent="0.2">
      <c r="A27" s="19" t="s">
        <v>202</v>
      </c>
      <c r="B27" s="19" t="s">
        <v>203</v>
      </c>
      <c r="C27" s="17" t="s">
        <v>250</v>
      </c>
      <c r="D27" s="19" t="s">
        <v>510</v>
      </c>
      <c r="E27" s="32" t="s">
        <v>406</v>
      </c>
      <c r="F27" s="17">
        <v>234.06</v>
      </c>
      <c r="G27" s="17" t="s">
        <v>394</v>
      </c>
      <c r="H27" s="17" t="s">
        <v>330</v>
      </c>
      <c r="I27" s="17">
        <v>2.7999999999999998E-9</v>
      </c>
      <c r="J27" s="32" t="s">
        <v>404</v>
      </c>
      <c r="K27" s="17">
        <f t="shared" si="3"/>
        <v>6.5536799999999997E-7</v>
      </c>
      <c r="L27" s="32" t="s">
        <v>396</v>
      </c>
      <c r="M27" s="17" t="str">
        <f t="shared" si="5"/>
        <v>m2</v>
      </c>
      <c r="N27" s="17" t="s">
        <v>61</v>
      </c>
      <c r="O27" s="17" t="s">
        <v>394</v>
      </c>
      <c r="P27" s="17" t="str">
        <f t="shared" si="4"/>
        <v>m2</v>
      </c>
      <c r="Q27" s="18" t="s">
        <v>405</v>
      </c>
      <c r="R27" s="18">
        <f t="shared" si="6"/>
        <v>0.9847107438016528</v>
      </c>
      <c r="S27" s="18">
        <v>625</v>
      </c>
      <c r="T27" s="18" t="s">
        <v>61</v>
      </c>
      <c r="U27" s="18" t="s">
        <v>64</v>
      </c>
      <c r="V27" s="18">
        <f t="shared" si="1"/>
        <v>4.0334244421487599E-4</v>
      </c>
      <c r="X27" s="18" t="s">
        <v>397</v>
      </c>
      <c r="Y27" s="18" t="s">
        <v>420</v>
      </c>
    </row>
    <row r="28" spans="1:25" x14ac:dyDescent="0.2">
      <c r="A28" s="19" t="s">
        <v>202</v>
      </c>
      <c r="B28" s="19" t="s">
        <v>203</v>
      </c>
      <c r="C28" s="17" t="s">
        <v>250</v>
      </c>
      <c r="D28" s="19" t="s">
        <v>510</v>
      </c>
      <c r="E28" s="32" t="s">
        <v>91</v>
      </c>
      <c r="F28" s="17">
        <v>1.1200000000000001</v>
      </c>
      <c r="G28" s="19" t="s">
        <v>407</v>
      </c>
      <c r="H28" s="17" t="s">
        <v>330</v>
      </c>
      <c r="I28" s="17">
        <v>2.1199999999999999E-7</v>
      </c>
      <c r="J28" s="32" t="s">
        <v>408</v>
      </c>
      <c r="K28" s="17">
        <f t="shared" si="3"/>
        <v>2.3744000000000001E-7</v>
      </c>
      <c r="L28" s="32" t="s">
        <v>396</v>
      </c>
      <c r="M28" s="17" t="str">
        <f t="shared" si="5"/>
        <v>m2</v>
      </c>
      <c r="P28" s="17" t="str">
        <f t="shared" si="4"/>
        <v>m2</v>
      </c>
      <c r="Q28" s="18" t="s">
        <v>405</v>
      </c>
      <c r="R28" s="18">
        <f t="shared" si="6"/>
        <v>0.9847107438016528</v>
      </c>
      <c r="S28" s="18">
        <v>625</v>
      </c>
      <c r="T28" s="18">
        <f>N28*R28*S28</f>
        <v>0</v>
      </c>
      <c r="U28" s="18" t="s">
        <v>64</v>
      </c>
      <c r="V28" s="18">
        <f t="shared" si="1"/>
        <v>1.4613107438016528E-4</v>
      </c>
      <c r="X28" s="18" t="s">
        <v>397</v>
      </c>
      <c r="Y28" s="18" t="s">
        <v>420</v>
      </c>
    </row>
    <row r="29" spans="1:25" x14ac:dyDescent="0.2">
      <c r="A29" s="19" t="s">
        <v>202</v>
      </c>
      <c r="B29" s="19" t="s">
        <v>203</v>
      </c>
      <c r="C29" s="17" t="s">
        <v>250</v>
      </c>
      <c r="D29" s="19" t="s">
        <v>510</v>
      </c>
      <c r="E29" s="17" t="s">
        <v>409</v>
      </c>
      <c r="F29" s="17">
        <v>8.3820000000000006E-2</v>
      </c>
      <c r="G29" s="17" t="s">
        <v>410</v>
      </c>
      <c r="H29" s="17" t="s">
        <v>330</v>
      </c>
      <c r="I29" s="17">
        <v>6.7100000000000001E-7</v>
      </c>
      <c r="J29" s="32" t="s">
        <v>411</v>
      </c>
      <c r="K29" s="17">
        <f t="shared" si="3"/>
        <v>5.6243220000000007E-8</v>
      </c>
      <c r="L29" s="32" t="s">
        <v>396</v>
      </c>
      <c r="M29" s="17" t="str">
        <f t="shared" si="5"/>
        <v>m2</v>
      </c>
      <c r="P29" s="17" t="str">
        <f t="shared" si="4"/>
        <v>m2</v>
      </c>
      <c r="Q29" s="18" t="s">
        <v>405</v>
      </c>
      <c r="R29" s="18">
        <f t="shared" si="6"/>
        <v>0.9847107438016528</v>
      </c>
      <c r="S29" s="18">
        <v>625</v>
      </c>
      <c r="T29" s="18">
        <f>N29*R29*S29</f>
        <v>0</v>
      </c>
      <c r="U29" s="18" t="s">
        <v>64</v>
      </c>
      <c r="V29" s="18">
        <f t="shared" si="1"/>
        <v>3.4614564374999999E-5</v>
      </c>
      <c r="X29" s="18" t="s">
        <v>397</v>
      </c>
      <c r="Y29" s="18" t="s">
        <v>420</v>
      </c>
    </row>
    <row r="30" spans="1:25" x14ac:dyDescent="0.2">
      <c r="A30" s="19" t="s">
        <v>202</v>
      </c>
      <c r="B30" s="19" t="s">
        <v>203</v>
      </c>
      <c r="C30" s="17" t="s">
        <v>250</v>
      </c>
      <c r="D30" s="19" t="s">
        <v>510</v>
      </c>
      <c r="E30" s="19" t="s">
        <v>393</v>
      </c>
      <c r="F30" s="17">
        <v>234.06</v>
      </c>
      <c r="G30" s="17" t="s">
        <v>394</v>
      </c>
      <c r="H30" s="17" t="s">
        <v>330</v>
      </c>
      <c r="I30" s="17">
        <v>7.6500000000000002E-14</v>
      </c>
      <c r="J30" s="32" t="s">
        <v>404</v>
      </c>
      <c r="K30" s="17">
        <f t="shared" si="3"/>
        <v>1.790559E-11</v>
      </c>
      <c r="L30" s="32" t="s">
        <v>396</v>
      </c>
      <c r="M30" s="17" t="str">
        <f>H30</f>
        <v>m2</v>
      </c>
      <c r="N30" s="17">
        <v>234.06</v>
      </c>
      <c r="O30" s="17" t="s">
        <v>394</v>
      </c>
      <c r="P30" s="17" t="str">
        <f t="shared" si="4"/>
        <v>m2</v>
      </c>
      <c r="Q30" s="18" t="s">
        <v>405</v>
      </c>
      <c r="R30" s="18">
        <f t="shared" si="6"/>
        <v>0.9847107438016528</v>
      </c>
      <c r="S30" s="18">
        <v>625</v>
      </c>
      <c r="T30" s="18">
        <f>N30*R30*S30</f>
        <v>144050.87293388427</v>
      </c>
      <c r="U30" s="18" t="s">
        <v>64</v>
      </c>
      <c r="V30" s="18">
        <f t="shared" si="1"/>
        <v>1.1019891779442149E-8</v>
      </c>
      <c r="W30" s="18">
        <f>SUM(V27:V30)</f>
        <v>5.8409910286182066E-4</v>
      </c>
      <c r="X30" s="18" t="s">
        <v>397</v>
      </c>
      <c r="Y30" s="18" t="s">
        <v>420</v>
      </c>
    </row>
    <row r="31" spans="1:25" x14ac:dyDescent="0.2">
      <c r="A31" s="19" t="s">
        <v>202</v>
      </c>
      <c r="B31" s="19" t="s">
        <v>203</v>
      </c>
      <c r="C31" s="17" t="s">
        <v>251</v>
      </c>
      <c r="D31" s="19" t="s">
        <v>510</v>
      </c>
      <c r="E31" s="32" t="s">
        <v>406</v>
      </c>
      <c r="F31" s="17">
        <v>73.47</v>
      </c>
      <c r="G31" s="17" t="s">
        <v>394</v>
      </c>
      <c r="H31" s="17" t="s">
        <v>330</v>
      </c>
      <c r="I31" s="17">
        <v>2.7999999999999998E-9</v>
      </c>
      <c r="J31" s="32" t="s">
        <v>404</v>
      </c>
      <c r="K31" s="17">
        <f t="shared" si="3"/>
        <v>2.0571599999999999E-7</v>
      </c>
      <c r="L31" s="32" t="s">
        <v>396</v>
      </c>
      <c r="M31" s="17" t="str">
        <f t="shared" si="5"/>
        <v>m2</v>
      </c>
      <c r="N31" s="17" t="s">
        <v>61</v>
      </c>
      <c r="O31" s="17" t="s">
        <v>394</v>
      </c>
      <c r="P31" s="17" t="str">
        <f t="shared" si="4"/>
        <v>m2</v>
      </c>
      <c r="Q31" s="18" t="s">
        <v>405</v>
      </c>
      <c r="R31" s="18">
        <f t="shared" si="6"/>
        <v>0.9847107438016528</v>
      </c>
      <c r="S31" s="18">
        <v>625</v>
      </c>
      <c r="T31" s="18" t="s">
        <v>61</v>
      </c>
      <c r="U31" s="18" t="s">
        <v>64</v>
      </c>
      <c r="V31" s="18">
        <f t="shared" si="1"/>
        <v>1.26606722107438E-4</v>
      </c>
      <c r="X31" s="18" t="s">
        <v>397</v>
      </c>
      <c r="Y31" s="18" t="s">
        <v>420</v>
      </c>
    </row>
    <row r="32" spans="1:25" x14ac:dyDescent="0.2">
      <c r="A32" s="19" t="s">
        <v>202</v>
      </c>
      <c r="B32" s="19" t="s">
        <v>203</v>
      </c>
      <c r="C32" s="17" t="s">
        <v>251</v>
      </c>
      <c r="D32" s="19" t="s">
        <v>510</v>
      </c>
      <c r="E32" s="32" t="s">
        <v>91</v>
      </c>
      <c r="F32" s="17">
        <v>0.42299999999999999</v>
      </c>
      <c r="G32" s="19" t="s">
        <v>407</v>
      </c>
      <c r="H32" s="17" t="s">
        <v>330</v>
      </c>
      <c r="I32" s="17">
        <v>2.1199999999999999E-7</v>
      </c>
      <c r="J32" s="32" t="s">
        <v>408</v>
      </c>
      <c r="K32" s="17">
        <f t="shared" si="3"/>
        <v>8.9675999999999989E-8</v>
      </c>
      <c r="L32" s="32" t="s">
        <v>396</v>
      </c>
      <c r="M32" s="17" t="str">
        <f t="shared" si="5"/>
        <v>m2</v>
      </c>
      <c r="P32" s="17" t="str">
        <f t="shared" si="4"/>
        <v>m2</v>
      </c>
      <c r="Q32" s="18" t="s">
        <v>405</v>
      </c>
      <c r="R32" s="18">
        <f t="shared" si="6"/>
        <v>0.9847107438016528</v>
      </c>
      <c r="S32" s="18">
        <v>625</v>
      </c>
      <c r="T32" s="18">
        <f>N32*R32*S32</f>
        <v>0</v>
      </c>
      <c r="U32" s="18" t="s">
        <v>64</v>
      </c>
      <c r="V32" s="18">
        <f t="shared" si="1"/>
        <v>5.5190575413223124E-5</v>
      </c>
      <c r="X32" s="18" t="s">
        <v>397</v>
      </c>
      <c r="Y32" s="18" t="s">
        <v>420</v>
      </c>
    </row>
    <row r="33" spans="1:25" x14ac:dyDescent="0.2">
      <c r="A33" s="19" t="s">
        <v>202</v>
      </c>
      <c r="B33" s="19" t="s">
        <v>203</v>
      </c>
      <c r="C33" s="17" t="s">
        <v>251</v>
      </c>
      <c r="D33" s="19" t="s">
        <v>510</v>
      </c>
      <c r="E33" s="17" t="s">
        <v>409</v>
      </c>
      <c r="F33" s="17">
        <v>6.2370000000000002E-2</v>
      </c>
      <c r="G33" s="17" t="s">
        <v>410</v>
      </c>
      <c r="H33" s="17" t="s">
        <v>330</v>
      </c>
      <c r="I33" s="17">
        <v>6.7100000000000001E-7</v>
      </c>
      <c r="J33" s="32" t="s">
        <v>411</v>
      </c>
      <c r="K33" s="17">
        <f t="shared" si="3"/>
        <v>4.1850270000000001E-8</v>
      </c>
      <c r="L33" s="32" t="s">
        <v>396</v>
      </c>
      <c r="M33" s="17" t="str">
        <f t="shared" si="5"/>
        <v>m2</v>
      </c>
      <c r="P33" s="17" t="str">
        <f t="shared" si="4"/>
        <v>m2</v>
      </c>
      <c r="Q33" s="18" t="s">
        <v>405</v>
      </c>
      <c r="R33" s="18">
        <f t="shared" si="6"/>
        <v>0.9847107438016528</v>
      </c>
      <c r="S33" s="18">
        <v>625</v>
      </c>
      <c r="T33" s="18">
        <f>N33*R33*S33</f>
        <v>0</v>
      </c>
      <c r="U33" s="18" t="s">
        <v>64</v>
      </c>
      <c r="V33" s="18">
        <f t="shared" si="1"/>
        <v>2.5756506562499997E-5</v>
      </c>
      <c r="X33" s="18" t="s">
        <v>397</v>
      </c>
      <c r="Y33" s="18" t="s">
        <v>420</v>
      </c>
    </row>
    <row r="34" spans="1:25" x14ac:dyDescent="0.2">
      <c r="A34" s="19" t="s">
        <v>202</v>
      </c>
      <c r="B34" s="19" t="s">
        <v>203</v>
      </c>
      <c r="C34" s="17" t="s">
        <v>251</v>
      </c>
      <c r="D34" s="19" t="s">
        <v>510</v>
      </c>
      <c r="E34" s="19" t="s">
        <v>393</v>
      </c>
      <c r="F34" s="17">
        <v>73.47</v>
      </c>
      <c r="G34" s="17" t="s">
        <v>394</v>
      </c>
      <c r="H34" s="17" t="s">
        <v>330</v>
      </c>
      <c r="I34" s="17">
        <v>7.6500000000000002E-14</v>
      </c>
      <c r="J34" s="32" t="s">
        <v>404</v>
      </c>
      <c r="K34" s="17">
        <f t="shared" si="3"/>
        <v>5.620455E-12</v>
      </c>
      <c r="L34" s="32" t="s">
        <v>396</v>
      </c>
      <c r="M34" s="17" t="str">
        <f t="shared" si="5"/>
        <v>m2</v>
      </c>
      <c r="N34" s="17">
        <v>73.47</v>
      </c>
      <c r="O34" s="17" t="s">
        <v>394</v>
      </c>
      <c r="P34" s="17" t="str">
        <f t="shared" si="4"/>
        <v>m2</v>
      </c>
      <c r="Q34" s="18" t="s">
        <v>405</v>
      </c>
      <c r="R34" s="18">
        <f t="shared" si="6"/>
        <v>0.9847107438016528</v>
      </c>
      <c r="S34" s="18">
        <v>625</v>
      </c>
      <c r="T34" s="18">
        <f>N34*R34*S34</f>
        <v>45216.686466942148</v>
      </c>
      <c r="U34" s="18" t="s">
        <v>64</v>
      </c>
      <c r="V34" s="18">
        <f t="shared" si="1"/>
        <v>3.4590765147210738E-9</v>
      </c>
      <c r="W34" s="18">
        <f>SUM(V31:V34)</f>
        <v>2.0755726315967586E-4</v>
      </c>
      <c r="X34" s="18" t="s">
        <v>397</v>
      </c>
      <c r="Y34" s="18" t="s">
        <v>420</v>
      </c>
    </row>
    <row r="35" spans="1:25" x14ac:dyDescent="0.2">
      <c r="A35" s="19" t="s">
        <v>202</v>
      </c>
      <c r="B35" s="19" t="s">
        <v>204</v>
      </c>
      <c r="C35" s="17" t="s">
        <v>252</v>
      </c>
      <c r="D35" s="17" t="s">
        <v>511</v>
      </c>
      <c r="E35" s="17" t="s">
        <v>393</v>
      </c>
      <c r="F35" s="19">
        <v>361.59751999999997</v>
      </c>
      <c r="G35" s="19" t="s">
        <v>394</v>
      </c>
      <c r="H35" s="17" t="s">
        <v>330</v>
      </c>
      <c r="I35" s="17">
        <v>7.6500000000000002E-14</v>
      </c>
      <c r="J35" s="17" t="s">
        <v>404</v>
      </c>
      <c r="K35" s="17">
        <f t="shared" si="3"/>
        <v>2.7662210279999998E-11</v>
      </c>
      <c r="L35" s="32" t="s">
        <v>396</v>
      </c>
      <c r="M35" s="17" t="str">
        <f t="shared" si="5"/>
        <v>m2</v>
      </c>
      <c r="N35" s="17">
        <v>361.59751999999997</v>
      </c>
      <c r="O35" s="17" t="s">
        <v>394</v>
      </c>
      <c r="P35" s="17" t="str">
        <f t="shared" si="4"/>
        <v>m2</v>
      </c>
      <c r="Q35" s="18" t="s">
        <v>421</v>
      </c>
      <c r="R35" s="18">
        <f t="shared" si="6"/>
        <v>0.9847107438016528</v>
      </c>
      <c r="S35" s="33">
        <v>491</v>
      </c>
      <c r="T35" s="18">
        <f>N35*R35*S35</f>
        <v>174829.8607721322</v>
      </c>
      <c r="U35" s="18" t="s">
        <v>64</v>
      </c>
      <c r="V35" s="18">
        <f t="shared" si="1"/>
        <v>1.3374484349068114E-8</v>
      </c>
      <c r="X35" s="18" t="s">
        <v>397</v>
      </c>
      <c r="Y35" s="18" t="s">
        <v>422</v>
      </c>
    </row>
    <row r="36" spans="1:25" x14ac:dyDescent="0.2">
      <c r="A36" s="19" t="s">
        <v>202</v>
      </c>
      <c r="B36" s="19" t="s">
        <v>204</v>
      </c>
      <c r="C36" s="17" t="s">
        <v>252</v>
      </c>
      <c r="D36" s="17" t="s">
        <v>511</v>
      </c>
      <c r="E36" s="17" t="s">
        <v>406</v>
      </c>
      <c r="F36" s="19">
        <v>359.99752000000001</v>
      </c>
      <c r="G36" s="19" t="s">
        <v>394</v>
      </c>
      <c r="H36" s="17" t="s">
        <v>330</v>
      </c>
      <c r="I36" s="17">
        <v>2.7999999999999998E-9</v>
      </c>
      <c r="J36" s="32" t="s">
        <v>404</v>
      </c>
      <c r="K36" s="17">
        <f t="shared" si="3"/>
        <v>1.0079930559999999E-6</v>
      </c>
      <c r="L36" s="32" t="s">
        <v>396</v>
      </c>
      <c r="M36" s="17" t="str">
        <f t="shared" si="5"/>
        <v>m2</v>
      </c>
      <c r="N36" s="17" t="s">
        <v>61</v>
      </c>
      <c r="O36" s="17" t="s">
        <v>394</v>
      </c>
      <c r="P36" s="17" t="str">
        <f t="shared" si="4"/>
        <v>m2</v>
      </c>
      <c r="Q36" s="18" t="s">
        <v>421</v>
      </c>
      <c r="R36" s="18">
        <f t="shared" si="6"/>
        <v>0.9847107438016528</v>
      </c>
      <c r="S36" s="33">
        <v>491</v>
      </c>
      <c r="T36" s="18" t="s">
        <v>61</v>
      </c>
      <c r="U36" s="18" t="s">
        <v>64</v>
      </c>
      <c r="V36" s="18">
        <f t="shared" ref="V36:V67" si="7">K36*R36*S36</f>
        <v>4.8735756163304449E-4</v>
      </c>
      <c r="X36" s="18" t="s">
        <v>397</v>
      </c>
      <c r="Y36" s="18" t="s">
        <v>422</v>
      </c>
    </row>
    <row r="37" spans="1:25" x14ac:dyDescent="0.2">
      <c r="A37" s="19" t="s">
        <v>202</v>
      </c>
      <c r="B37" s="19" t="s">
        <v>204</v>
      </c>
      <c r="C37" s="17" t="s">
        <v>252</v>
      </c>
      <c r="D37" s="17" t="s">
        <v>511</v>
      </c>
      <c r="E37" s="17" t="s">
        <v>91</v>
      </c>
      <c r="F37" s="19">
        <v>1.3039143</v>
      </c>
      <c r="G37" s="19" t="s">
        <v>407</v>
      </c>
      <c r="H37" s="17" t="s">
        <v>330</v>
      </c>
      <c r="I37" s="17">
        <v>2.1199999999999999E-7</v>
      </c>
      <c r="J37" s="32" t="s">
        <v>408</v>
      </c>
      <c r="K37" s="17">
        <f t="shared" si="3"/>
        <v>2.7642983159999999E-7</v>
      </c>
      <c r="L37" s="32" t="s">
        <v>396</v>
      </c>
      <c r="M37" s="17" t="str">
        <f t="shared" si="5"/>
        <v>m2</v>
      </c>
      <c r="P37" s="17" t="str">
        <f t="shared" si="4"/>
        <v>m2</v>
      </c>
      <c r="Q37" s="18" t="s">
        <v>421</v>
      </c>
      <c r="R37" s="18">
        <f t="shared" si="6"/>
        <v>0.9847107438016528</v>
      </c>
      <c r="S37" s="33">
        <v>491</v>
      </c>
      <c r="T37" s="18">
        <f>N37*R37*S37</f>
        <v>0</v>
      </c>
      <c r="U37" s="18" t="s">
        <v>64</v>
      </c>
      <c r="V37" s="18">
        <f t="shared" si="7"/>
        <v>1.3365188171614659E-4</v>
      </c>
      <c r="X37" s="18" t="s">
        <v>397</v>
      </c>
      <c r="Y37" s="18" t="s">
        <v>422</v>
      </c>
    </row>
    <row r="38" spans="1:25" x14ac:dyDescent="0.2">
      <c r="A38" s="19" t="s">
        <v>202</v>
      </c>
      <c r="B38" s="19" t="s">
        <v>204</v>
      </c>
      <c r="C38" s="17" t="s">
        <v>252</v>
      </c>
      <c r="D38" s="17" t="s">
        <v>511</v>
      </c>
      <c r="E38" s="17" t="s">
        <v>412</v>
      </c>
      <c r="F38" s="19">
        <v>3.62032506E-2</v>
      </c>
      <c r="G38" s="19" t="s">
        <v>410</v>
      </c>
      <c r="H38" s="17" t="s">
        <v>330</v>
      </c>
      <c r="I38" s="17">
        <v>6.7100000000000001E-7</v>
      </c>
      <c r="J38" s="32" t="s">
        <v>411</v>
      </c>
      <c r="K38" s="17">
        <f t="shared" si="3"/>
        <v>2.4292381152600002E-8</v>
      </c>
      <c r="L38" s="32" t="s">
        <v>396</v>
      </c>
      <c r="M38" s="17" t="str">
        <f t="shared" si="5"/>
        <v>m2</v>
      </c>
      <c r="P38" s="17" t="str">
        <f t="shared" si="4"/>
        <v>m2</v>
      </c>
      <c r="Q38" s="18" t="s">
        <v>421</v>
      </c>
      <c r="R38" s="18">
        <f t="shared" si="6"/>
        <v>0.9847107438016528</v>
      </c>
      <c r="S38" s="33">
        <v>491</v>
      </c>
      <c r="T38" s="18">
        <f>N38*R38*S38</f>
        <v>0</v>
      </c>
      <c r="U38" s="18" t="s">
        <v>64</v>
      </c>
      <c r="V38" s="18">
        <f t="shared" si="7"/>
        <v>1.1745195638323591E-5</v>
      </c>
      <c r="W38" s="18">
        <f>SUM(V35:V38)</f>
        <v>6.3276801347186373E-4</v>
      </c>
      <c r="X38" s="18" t="s">
        <v>397</v>
      </c>
      <c r="Y38" s="18" t="s">
        <v>422</v>
      </c>
    </row>
    <row r="39" spans="1:25" x14ac:dyDescent="0.2">
      <c r="A39" s="19" t="s">
        <v>202</v>
      </c>
      <c r="B39" s="19" t="s">
        <v>205</v>
      </c>
      <c r="C39" s="17" t="s">
        <v>254</v>
      </c>
      <c r="D39" s="19" t="s">
        <v>512</v>
      </c>
      <c r="E39" s="32" t="s">
        <v>406</v>
      </c>
      <c r="F39" s="17">
        <v>15.52</v>
      </c>
      <c r="G39" s="17" t="s">
        <v>394</v>
      </c>
      <c r="H39" s="17" t="s">
        <v>330</v>
      </c>
      <c r="I39" s="17">
        <v>2.7999999999999998E-9</v>
      </c>
      <c r="J39" s="32" t="s">
        <v>404</v>
      </c>
      <c r="K39" s="17">
        <f t="shared" si="3"/>
        <v>4.3455999999999996E-8</v>
      </c>
      <c r="L39" s="32" t="s">
        <v>396</v>
      </c>
      <c r="M39" s="17" t="str">
        <f t="shared" si="5"/>
        <v>m2</v>
      </c>
      <c r="N39" s="17" t="s">
        <v>61</v>
      </c>
      <c r="O39" s="17" t="s">
        <v>394</v>
      </c>
      <c r="P39" s="17" t="str">
        <f t="shared" si="4"/>
        <v>m2</v>
      </c>
      <c r="Q39" s="18" t="s">
        <v>330</v>
      </c>
      <c r="R39" s="18">
        <v>1</v>
      </c>
      <c r="S39" s="18">
        <v>4900</v>
      </c>
      <c r="T39" s="18" t="s">
        <v>61</v>
      </c>
      <c r="U39" s="18" t="s">
        <v>64</v>
      </c>
      <c r="V39" s="18">
        <f t="shared" si="7"/>
        <v>2.1293439999999996E-4</v>
      </c>
      <c r="X39" s="18" t="s">
        <v>397</v>
      </c>
      <c r="Y39" s="18" t="s">
        <v>423</v>
      </c>
    </row>
    <row r="40" spans="1:25" x14ac:dyDescent="0.2">
      <c r="A40" s="19" t="s">
        <v>202</v>
      </c>
      <c r="B40" s="19" t="s">
        <v>205</v>
      </c>
      <c r="C40" s="17" t="s">
        <v>254</v>
      </c>
      <c r="D40" s="19" t="s">
        <v>512</v>
      </c>
      <c r="E40" s="32" t="s">
        <v>415</v>
      </c>
      <c r="F40" s="17">
        <v>1.5079999999999998E-2</v>
      </c>
      <c r="G40" s="17" t="s">
        <v>416</v>
      </c>
      <c r="H40" s="17" t="s">
        <v>330</v>
      </c>
      <c r="I40" s="17">
        <v>1.29E-7</v>
      </c>
      <c r="J40" s="32" t="s">
        <v>417</v>
      </c>
      <c r="K40" s="17">
        <f t="shared" si="3"/>
        <v>1.9453199999999996E-9</v>
      </c>
      <c r="L40" s="32" t="s">
        <v>396</v>
      </c>
      <c r="M40" s="17" t="str">
        <f t="shared" si="5"/>
        <v>m2</v>
      </c>
      <c r="P40" s="17" t="str">
        <f t="shared" si="4"/>
        <v>m2</v>
      </c>
      <c r="Q40" s="18" t="s">
        <v>330</v>
      </c>
      <c r="R40" s="18">
        <v>1</v>
      </c>
      <c r="S40" s="18">
        <v>4900</v>
      </c>
      <c r="T40" s="18">
        <f t="shared" ref="T40:T46" si="8">N40*R40*S40</f>
        <v>0</v>
      </c>
      <c r="U40" s="18" t="s">
        <v>64</v>
      </c>
      <c r="V40" s="18">
        <f t="shared" si="7"/>
        <v>9.5320679999999989E-6</v>
      </c>
      <c r="X40" s="18" t="s">
        <v>397</v>
      </c>
      <c r="Y40" s="18" t="s">
        <v>423</v>
      </c>
    </row>
    <row r="41" spans="1:25" x14ac:dyDescent="0.2">
      <c r="A41" s="19" t="s">
        <v>202</v>
      </c>
      <c r="B41" s="19" t="s">
        <v>205</v>
      </c>
      <c r="C41" s="17" t="s">
        <v>254</v>
      </c>
      <c r="D41" s="19" t="s">
        <v>512</v>
      </c>
      <c r="E41" s="32" t="s">
        <v>91</v>
      </c>
      <c r="F41" s="17">
        <v>0.19180000000000003</v>
      </c>
      <c r="G41" s="19" t="s">
        <v>407</v>
      </c>
      <c r="H41" s="17" t="s">
        <v>330</v>
      </c>
      <c r="I41" s="17">
        <v>2.1199999999999999E-7</v>
      </c>
      <c r="J41" s="32" t="s">
        <v>408</v>
      </c>
      <c r="K41" s="17">
        <f t="shared" si="3"/>
        <v>4.0661600000000002E-8</v>
      </c>
      <c r="L41" s="32" t="s">
        <v>396</v>
      </c>
      <c r="M41" s="17" t="str">
        <f t="shared" si="5"/>
        <v>m2</v>
      </c>
      <c r="P41" s="17" t="str">
        <f t="shared" si="4"/>
        <v>m2</v>
      </c>
      <c r="Q41" s="18" t="s">
        <v>330</v>
      </c>
      <c r="R41" s="18">
        <v>1</v>
      </c>
      <c r="S41" s="18">
        <v>4900</v>
      </c>
      <c r="T41" s="18">
        <f t="shared" si="8"/>
        <v>0</v>
      </c>
      <c r="U41" s="18" t="s">
        <v>64</v>
      </c>
      <c r="V41" s="18">
        <f t="shared" si="7"/>
        <v>1.9924184000000002E-4</v>
      </c>
      <c r="X41" s="18" t="s">
        <v>397</v>
      </c>
      <c r="Y41" s="18" t="s">
        <v>423</v>
      </c>
    </row>
    <row r="42" spans="1:25" x14ac:dyDescent="0.2">
      <c r="A42" s="19" t="s">
        <v>202</v>
      </c>
      <c r="B42" s="19" t="s">
        <v>205</v>
      </c>
      <c r="C42" s="17" t="s">
        <v>254</v>
      </c>
      <c r="D42" s="19" t="s">
        <v>512</v>
      </c>
      <c r="E42" s="17" t="s">
        <v>409</v>
      </c>
      <c r="F42" s="17">
        <v>5.4999999999999997E-3</v>
      </c>
      <c r="G42" s="17" t="s">
        <v>410</v>
      </c>
      <c r="H42" s="17" t="s">
        <v>330</v>
      </c>
      <c r="I42" s="17">
        <v>6.7100000000000001E-7</v>
      </c>
      <c r="J42" s="32" t="s">
        <v>411</v>
      </c>
      <c r="K42" s="17">
        <f t="shared" si="3"/>
        <v>3.6905E-9</v>
      </c>
      <c r="L42" s="32" t="s">
        <v>396</v>
      </c>
      <c r="M42" s="17" t="str">
        <f t="shared" si="5"/>
        <v>m2</v>
      </c>
      <c r="P42" s="17" t="str">
        <f t="shared" si="4"/>
        <v>m2</v>
      </c>
      <c r="Q42" s="18" t="s">
        <v>330</v>
      </c>
      <c r="R42" s="18">
        <v>1</v>
      </c>
      <c r="S42" s="18">
        <v>4900</v>
      </c>
      <c r="T42" s="18">
        <f t="shared" si="8"/>
        <v>0</v>
      </c>
      <c r="U42" s="18" t="s">
        <v>64</v>
      </c>
      <c r="V42" s="18">
        <f t="shared" si="7"/>
        <v>1.808345E-5</v>
      </c>
      <c r="X42" s="18" t="s">
        <v>397</v>
      </c>
      <c r="Y42" s="18" t="s">
        <v>423</v>
      </c>
    </row>
    <row r="43" spans="1:25" x14ac:dyDescent="0.2">
      <c r="A43" s="19" t="s">
        <v>202</v>
      </c>
      <c r="B43" s="19" t="s">
        <v>205</v>
      </c>
      <c r="C43" s="17" t="s">
        <v>254</v>
      </c>
      <c r="D43" s="19" t="s">
        <v>512</v>
      </c>
      <c r="E43" s="17" t="s">
        <v>412</v>
      </c>
      <c r="F43" s="17">
        <v>1.4999999999999999E-2</v>
      </c>
      <c r="G43" s="17" t="s">
        <v>413</v>
      </c>
      <c r="H43" s="17" t="s">
        <v>330</v>
      </c>
      <c r="I43" s="17">
        <v>1.6999999999999999E-9</v>
      </c>
      <c r="J43" s="32" t="s">
        <v>414</v>
      </c>
      <c r="K43" s="17">
        <f t="shared" si="3"/>
        <v>2.5499999999999999E-11</v>
      </c>
      <c r="L43" s="32" t="s">
        <v>396</v>
      </c>
      <c r="M43" s="17" t="str">
        <f t="shared" si="5"/>
        <v>m2</v>
      </c>
      <c r="P43" s="17" t="str">
        <f t="shared" si="4"/>
        <v>m2</v>
      </c>
      <c r="Q43" s="18" t="s">
        <v>330</v>
      </c>
      <c r="R43" s="18">
        <v>1</v>
      </c>
      <c r="S43" s="18">
        <v>4900</v>
      </c>
      <c r="T43" s="18">
        <f t="shared" si="8"/>
        <v>0</v>
      </c>
      <c r="U43" s="18" t="s">
        <v>64</v>
      </c>
      <c r="V43" s="18">
        <f t="shared" si="7"/>
        <v>1.2494999999999999E-7</v>
      </c>
      <c r="X43" s="18" t="s">
        <v>397</v>
      </c>
      <c r="Y43" s="18" t="s">
        <v>423</v>
      </c>
    </row>
    <row r="44" spans="1:25" x14ac:dyDescent="0.2">
      <c r="A44" s="19" t="s">
        <v>202</v>
      </c>
      <c r="B44" s="19" t="s">
        <v>205</v>
      </c>
      <c r="C44" s="17" t="s">
        <v>254</v>
      </c>
      <c r="D44" s="19" t="s">
        <v>512</v>
      </c>
      <c r="E44" s="17" t="s">
        <v>424</v>
      </c>
      <c r="F44" s="17">
        <v>1.3800689999999999E-2</v>
      </c>
      <c r="G44" s="17" t="s">
        <v>425</v>
      </c>
      <c r="H44" s="17" t="s">
        <v>330</v>
      </c>
      <c r="I44" s="17">
        <v>6.9499999999999998E-10</v>
      </c>
      <c r="J44" s="32" t="s">
        <v>426</v>
      </c>
      <c r="K44" s="17">
        <f t="shared" si="3"/>
        <v>9.5914795499999988E-12</v>
      </c>
      <c r="L44" s="32" t="s">
        <v>396</v>
      </c>
      <c r="M44" s="17" t="str">
        <f t="shared" si="5"/>
        <v>m2</v>
      </c>
      <c r="P44" s="17" t="str">
        <f t="shared" ref="P44:P75" si="9">H44</f>
        <v>m2</v>
      </c>
      <c r="Q44" s="18" t="s">
        <v>330</v>
      </c>
      <c r="R44" s="18">
        <v>1</v>
      </c>
      <c r="S44" s="18">
        <v>4900</v>
      </c>
      <c r="T44" s="18">
        <f t="shared" si="8"/>
        <v>0</v>
      </c>
      <c r="U44" s="18" t="s">
        <v>64</v>
      </c>
      <c r="V44" s="18">
        <f t="shared" si="7"/>
        <v>4.6998249794999996E-8</v>
      </c>
      <c r="X44" s="18" t="s">
        <v>397</v>
      </c>
      <c r="Y44" s="18" t="s">
        <v>423</v>
      </c>
    </row>
    <row r="45" spans="1:25" ht="18" customHeight="1" x14ac:dyDescent="0.2">
      <c r="A45" s="19" t="s">
        <v>202</v>
      </c>
      <c r="B45" s="19" t="s">
        <v>205</v>
      </c>
      <c r="C45" s="17" t="s">
        <v>254</v>
      </c>
      <c r="D45" s="19" t="s">
        <v>512</v>
      </c>
      <c r="E45" s="17" t="s">
        <v>120</v>
      </c>
      <c r="F45" s="17">
        <v>2.3E-2</v>
      </c>
      <c r="G45" s="17" t="s">
        <v>418</v>
      </c>
      <c r="H45" s="17" t="s">
        <v>330</v>
      </c>
      <c r="I45" s="17">
        <v>6.0399999999999995E-13</v>
      </c>
      <c r="J45" s="32" t="s">
        <v>419</v>
      </c>
      <c r="K45" s="17">
        <f t="shared" si="3"/>
        <v>1.3891999999999999E-14</v>
      </c>
      <c r="L45" s="32" t="s">
        <v>396</v>
      </c>
      <c r="M45" s="17" t="str">
        <f t="shared" si="5"/>
        <v>m2</v>
      </c>
      <c r="P45" s="17" t="str">
        <f t="shared" si="9"/>
        <v>m2</v>
      </c>
      <c r="Q45" s="18" t="s">
        <v>330</v>
      </c>
      <c r="R45" s="18">
        <v>1</v>
      </c>
      <c r="S45" s="18">
        <v>4900</v>
      </c>
      <c r="T45" s="18">
        <f t="shared" si="8"/>
        <v>0</v>
      </c>
      <c r="U45" s="18" t="s">
        <v>64</v>
      </c>
      <c r="V45" s="18">
        <f t="shared" si="7"/>
        <v>6.80708E-11</v>
      </c>
      <c r="X45" s="18" t="s">
        <v>397</v>
      </c>
      <c r="Y45" s="18" t="s">
        <v>423</v>
      </c>
    </row>
    <row r="46" spans="1:25" x14ac:dyDescent="0.2">
      <c r="A46" s="19" t="s">
        <v>202</v>
      </c>
      <c r="B46" s="19" t="s">
        <v>205</v>
      </c>
      <c r="C46" s="17" t="s">
        <v>254</v>
      </c>
      <c r="D46" s="19" t="s">
        <v>512</v>
      </c>
      <c r="E46" s="19" t="s">
        <v>393</v>
      </c>
      <c r="F46" s="17">
        <v>15.52</v>
      </c>
      <c r="G46" s="17" t="s">
        <v>394</v>
      </c>
      <c r="H46" s="17" t="s">
        <v>330</v>
      </c>
      <c r="I46" s="17">
        <v>7.6500000000000002E-14</v>
      </c>
      <c r="J46" s="32" t="s">
        <v>404</v>
      </c>
      <c r="K46" s="17">
        <f t="shared" si="3"/>
        <v>1.18728E-12</v>
      </c>
      <c r="L46" s="32" t="s">
        <v>396</v>
      </c>
      <c r="M46" s="17" t="str">
        <f t="shared" si="5"/>
        <v>m2</v>
      </c>
      <c r="N46" s="17">
        <v>15.52</v>
      </c>
      <c r="O46" s="17" t="s">
        <v>394</v>
      </c>
      <c r="P46" s="17" t="str">
        <f t="shared" si="9"/>
        <v>m2</v>
      </c>
      <c r="Q46" s="18" t="s">
        <v>330</v>
      </c>
      <c r="R46" s="18">
        <v>1</v>
      </c>
      <c r="S46" s="18">
        <v>4900</v>
      </c>
      <c r="T46" s="18">
        <f t="shared" si="8"/>
        <v>76048</v>
      </c>
      <c r="U46" s="18" t="s">
        <v>64</v>
      </c>
      <c r="V46" s="18">
        <f t="shared" si="7"/>
        <v>5.817672E-9</v>
      </c>
      <c r="W46" s="18">
        <f>SUM(V39:V46)</f>
        <v>4.3996959199259499E-4</v>
      </c>
      <c r="X46" s="18" t="s">
        <v>397</v>
      </c>
      <c r="Y46" s="18" t="s">
        <v>423</v>
      </c>
    </row>
    <row r="47" spans="1:25" x14ac:dyDescent="0.2">
      <c r="A47" s="19" t="s">
        <v>202</v>
      </c>
      <c r="B47" s="19" t="s">
        <v>206</v>
      </c>
      <c r="C47" s="17" t="s">
        <v>257</v>
      </c>
      <c r="D47" s="19" t="s">
        <v>513</v>
      </c>
      <c r="E47" s="32" t="s">
        <v>406</v>
      </c>
      <c r="F47" s="17">
        <v>1.7</v>
      </c>
      <c r="G47" s="17" t="s">
        <v>394</v>
      </c>
      <c r="H47" s="17" t="s">
        <v>429</v>
      </c>
      <c r="I47" s="17">
        <v>2.7999999999999998E-9</v>
      </c>
      <c r="J47" s="32" t="s">
        <v>404</v>
      </c>
      <c r="K47" s="17">
        <f t="shared" si="3"/>
        <v>4.7599999999999993E-9</v>
      </c>
      <c r="L47" s="32" t="s">
        <v>396</v>
      </c>
      <c r="M47" s="17" t="str">
        <f t="shared" si="5"/>
        <v>kg</v>
      </c>
      <c r="N47" s="17" t="s">
        <v>61</v>
      </c>
      <c r="O47" s="17" t="s">
        <v>394</v>
      </c>
      <c r="P47" s="17" t="str">
        <f t="shared" si="9"/>
        <v>kg</v>
      </c>
      <c r="Q47" s="34" t="s">
        <v>398</v>
      </c>
      <c r="R47" s="18">
        <f>$E$229</f>
        <v>3.2805855519187653E-2</v>
      </c>
      <c r="S47" s="18">
        <v>723</v>
      </c>
      <c r="T47" s="18" t="s">
        <v>61</v>
      </c>
      <c r="U47" s="18" t="s">
        <v>64</v>
      </c>
      <c r="V47" s="18">
        <f t="shared" si="7"/>
        <v>1.1290069565217391E-7</v>
      </c>
      <c r="X47" s="18" t="s">
        <v>397</v>
      </c>
    </row>
    <row r="48" spans="1:25" x14ac:dyDescent="0.2">
      <c r="A48" s="19" t="s">
        <v>202</v>
      </c>
      <c r="B48" s="19" t="s">
        <v>206</v>
      </c>
      <c r="C48" s="17" t="s">
        <v>257</v>
      </c>
      <c r="D48" s="19" t="s">
        <v>513</v>
      </c>
      <c r="E48" s="32" t="s">
        <v>91</v>
      </c>
      <c r="F48" s="17">
        <v>9.11E-3</v>
      </c>
      <c r="G48" s="19" t="s">
        <v>407</v>
      </c>
      <c r="H48" s="19" t="s">
        <v>429</v>
      </c>
      <c r="I48" s="17">
        <v>2.1199999999999999E-7</v>
      </c>
      <c r="J48" s="32" t="s">
        <v>408</v>
      </c>
      <c r="K48" s="17">
        <f t="shared" si="3"/>
        <v>1.9313199999999999E-9</v>
      </c>
      <c r="L48" s="32" t="s">
        <v>396</v>
      </c>
      <c r="M48" s="17" t="str">
        <f t="shared" si="5"/>
        <v>kg</v>
      </c>
      <c r="P48" s="17" t="str">
        <f t="shared" si="9"/>
        <v>kg</v>
      </c>
      <c r="Q48" s="34" t="s">
        <v>398</v>
      </c>
      <c r="R48" s="18">
        <f t="shared" ref="R48:R50" si="10">$E$229</f>
        <v>3.2805855519187653E-2</v>
      </c>
      <c r="S48" s="18">
        <v>723</v>
      </c>
      <c r="T48" s="18">
        <f>N48*R48*S48</f>
        <v>0</v>
      </c>
      <c r="U48" s="18" t="s">
        <v>64</v>
      </c>
      <c r="V48" s="18">
        <f t="shared" si="7"/>
        <v>4.5808271329192552E-8</v>
      </c>
      <c r="X48" s="18" t="s">
        <v>397</v>
      </c>
    </row>
    <row r="49" spans="1:25" x14ac:dyDescent="0.2">
      <c r="A49" s="19" t="s">
        <v>202</v>
      </c>
      <c r="B49" s="19" t="s">
        <v>206</v>
      </c>
      <c r="C49" s="17" t="s">
        <v>257</v>
      </c>
      <c r="D49" s="19" t="s">
        <v>513</v>
      </c>
      <c r="E49" s="17" t="s">
        <v>409</v>
      </c>
      <c r="F49" s="17">
        <v>8.2170000000000008E-4</v>
      </c>
      <c r="G49" s="17" t="s">
        <v>410</v>
      </c>
      <c r="H49" s="17" t="s">
        <v>429</v>
      </c>
      <c r="I49" s="17">
        <v>6.7100000000000001E-7</v>
      </c>
      <c r="J49" s="32" t="s">
        <v>414</v>
      </c>
      <c r="K49" s="17">
        <f t="shared" si="3"/>
        <v>5.5136070000000006E-10</v>
      </c>
      <c r="L49" s="32" t="s">
        <v>396</v>
      </c>
      <c r="M49" s="17" t="str">
        <f t="shared" si="5"/>
        <v>kg</v>
      </c>
      <c r="P49" s="17" t="str">
        <f t="shared" si="9"/>
        <v>kg</v>
      </c>
      <c r="Q49" s="34" t="s">
        <v>398</v>
      </c>
      <c r="R49" s="18">
        <f t="shared" si="10"/>
        <v>3.2805855519187653E-2</v>
      </c>
      <c r="S49" s="18">
        <v>723</v>
      </c>
      <c r="T49" s="18">
        <f>N49*R49*S49</f>
        <v>0</v>
      </c>
      <c r="U49" s="18" t="s">
        <v>64</v>
      </c>
      <c r="V49" s="18">
        <f t="shared" si="7"/>
        <v>1.3077522391863358E-8</v>
      </c>
      <c r="X49" s="18" t="s">
        <v>397</v>
      </c>
    </row>
    <row r="50" spans="1:25" x14ac:dyDescent="0.2">
      <c r="A50" s="19" t="s">
        <v>202</v>
      </c>
      <c r="B50" s="19" t="s">
        <v>206</v>
      </c>
      <c r="C50" s="17" t="s">
        <v>257</v>
      </c>
      <c r="D50" s="19" t="s">
        <v>513</v>
      </c>
      <c r="E50" s="19" t="s">
        <v>393</v>
      </c>
      <c r="F50" s="17">
        <v>1.7</v>
      </c>
      <c r="G50" s="17" t="s">
        <v>394</v>
      </c>
      <c r="H50" s="17" t="s">
        <v>429</v>
      </c>
      <c r="I50" s="17">
        <v>7.6500000000000002E-14</v>
      </c>
      <c r="J50" s="32" t="s">
        <v>404</v>
      </c>
      <c r="K50" s="17">
        <f t="shared" si="3"/>
        <v>1.3005000000000001E-13</v>
      </c>
      <c r="L50" s="32" t="s">
        <v>396</v>
      </c>
      <c r="M50" s="17" t="str">
        <f t="shared" si="5"/>
        <v>kg</v>
      </c>
      <c r="N50" s="17">
        <v>1.7</v>
      </c>
      <c r="O50" s="17" t="s">
        <v>394</v>
      </c>
      <c r="P50" s="17" t="str">
        <f t="shared" si="9"/>
        <v>kg</v>
      </c>
      <c r="Q50" s="34" t="s">
        <v>398</v>
      </c>
      <c r="R50" s="18">
        <f t="shared" si="10"/>
        <v>3.2805855519187653E-2</v>
      </c>
      <c r="S50" s="18">
        <v>723</v>
      </c>
      <c r="T50" s="18">
        <f>N50*R50*S50</f>
        <v>40.321677018633544</v>
      </c>
      <c r="U50" s="18" t="s">
        <v>64</v>
      </c>
      <c r="V50" s="18">
        <f t="shared" si="7"/>
        <v>3.0846082919254663E-12</v>
      </c>
      <c r="W50" s="18">
        <f>SUM(V47:V50)</f>
        <v>1.7178957398152176E-7</v>
      </c>
      <c r="X50" s="18" t="s">
        <v>397</v>
      </c>
    </row>
    <row r="51" spans="1:25" x14ac:dyDescent="0.2">
      <c r="A51" s="19" t="s">
        <v>202</v>
      </c>
      <c r="B51" s="19" t="s">
        <v>207</v>
      </c>
      <c r="C51" s="17" t="s">
        <v>259</v>
      </c>
      <c r="D51" s="17" t="s">
        <v>514</v>
      </c>
      <c r="E51" s="17" t="s">
        <v>393</v>
      </c>
      <c r="F51" s="17">
        <v>6.3773790000000004</v>
      </c>
      <c r="G51" s="17" t="s">
        <v>394</v>
      </c>
      <c r="H51" s="17" t="s">
        <v>429</v>
      </c>
      <c r="I51" s="17">
        <v>7.6500000000000002E-14</v>
      </c>
      <c r="J51" s="32" t="s">
        <v>404</v>
      </c>
      <c r="K51" s="17">
        <f t="shared" si="3"/>
        <v>4.8786949350000004E-13</v>
      </c>
      <c r="L51" s="32" t="s">
        <v>396</v>
      </c>
      <c r="M51" s="17" t="str">
        <f t="shared" si="5"/>
        <v>kg</v>
      </c>
      <c r="N51" s="17">
        <v>6.3773790000000004</v>
      </c>
      <c r="O51" s="17" t="s">
        <v>394</v>
      </c>
      <c r="P51" s="17" t="str">
        <f t="shared" si="9"/>
        <v>kg</v>
      </c>
      <c r="Q51" s="34" t="s">
        <v>421</v>
      </c>
      <c r="R51" s="18">
        <f>E$230</f>
        <v>10.7674144038</v>
      </c>
      <c r="S51" s="18">
        <v>723</v>
      </c>
      <c r="T51" s="18">
        <f>N51*R51*S51</f>
        <v>49646.87904973526</v>
      </c>
      <c r="U51" s="18" t="s">
        <v>64</v>
      </c>
      <c r="V51" s="18">
        <f t="shared" si="7"/>
        <v>3.7979862473047479E-9</v>
      </c>
      <c r="W51" s="18">
        <f>SUM(V51:V57)</f>
        <v>1.4611417157558946E-4</v>
      </c>
      <c r="X51" s="18" t="s">
        <v>397</v>
      </c>
      <c r="Y51" s="18" t="s">
        <v>430</v>
      </c>
    </row>
    <row r="52" spans="1:25" ht="16" customHeight="1" x14ac:dyDescent="0.2">
      <c r="A52" s="19" t="s">
        <v>202</v>
      </c>
      <c r="B52" s="19" t="s">
        <v>207</v>
      </c>
      <c r="C52" s="17" t="s">
        <v>259</v>
      </c>
      <c r="D52" s="17" t="s">
        <v>514</v>
      </c>
      <c r="E52" s="17" t="s">
        <v>406</v>
      </c>
      <c r="F52" s="17">
        <v>6.3773790000000004</v>
      </c>
      <c r="G52" s="17" t="s">
        <v>394</v>
      </c>
      <c r="H52" s="17" t="s">
        <v>429</v>
      </c>
      <c r="I52" s="17">
        <v>2.7999999999999998E-9</v>
      </c>
      <c r="J52" s="32" t="s">
        <v>404</v>
      </c>
      <c r="K52" s="17">
        <f t="shared" si="3"/>
        <v>1.78566612E-8</v>
      </c>
      <c r="L52" s="32" t="s">
        <v>396</v>
      </c>
      <c r="M52" s="17" t="str">
        <f t="shared" si="5"/>
        <v>kg</v>
      </c>
      <c r="N52" s="17" t="s">
        <v>61</v>
      </c>
      <c r="O52" s="17" t="s">
        <v>394</v>
      </c>
      <c r="P52" s="17" t="str">
        <f t="shared" si="9"/>
        <v>kg</v>
      </c>
      <c r="Q52" s="34" t="s">
        <v>421</v>
      </c>
      <c r="R52" s="18">
        <f t="shared" ref="R52:R71" si="11">E$230</f>
        <v>10.7674144038</v>
      </c>
      <c r="S52" s="18">
        <v>723</v>
      </c>
      <c r="T52" s="18" t="s">
        <v>61</v>
      </c>
      <c r="U52" s="18" t="s">
        <v>64</v>
      </c>
      <c r="V52" s="18">
        <f t="shared" si="7"/>
        <v>1.3901126133925872E-4</v>
      </c>
      <c r="X52" s="18" t="s">
        <v>397</v>
      </c>
      <c r="Y52" s="18" t="s">
        <v>430</v>
      </c>
    </row>
    <row r="53" spans="1:25" x14ac:dyDescent="0.2">
      <c r="A53" s="19" t="s">
        <v>202</v>
      </c>
      <c r="B53" s="19" t="s">
        <v>207</v>
      </c>
      <c r="C53" s="17" t="s">
        <v>259</v>
      </c>
      <c r="D53" s="17" t="s">
        <v>514</v>
      </c>
      <c r="E53" s="17" t="s">
        <v>91</v>
      </c>
      <c r="F53" s="17">
        <v>2.2236333000000007E-2</v>
      </c>
      <c r="G53" s="19" t="s">
        <v>407</v>
      </c>
      <c r="H53" s="17" t="s">
        <v>429</v>
      </c>
      <c r="I53" s="17">
        <v>7.6500000000000002E-14</v>
      </c>
      <c r="J53" s="32" t="s">
        <v>404</v>
      </c>
      <c r="K53" s="17">
        <f t="shared" si="3"/>
        <v>1.7010794745000006E-15</v>
      </c>
      <c r="L53" s="32" t="s">
        <v>396</v>
      </c>
      <c r="M53" s="17" t="str">
        <f t="shared" si="5"/>
        <v>kg</v>
      </c>
      <c r="P53" s="17" t="str">
        <f t="shared" si="9"/>
        <v>kg</v>
      </c>
      <c r="Q53" s="34" t="s">
        <v>421</v>
      </c>
      <c r="R53" s="18">
        <f t="shared" si="11"/>
        <v>10.7674144038</v>
      </c>
      <c r="S53" s="18">
        <v>723</v>
      </c>
      <c r="T53" s="18">
        <f t="shared" ref="T53:T58" si="12">N53*R53*S53</f>
        <v>0</v>
      </c>
      <c r="U53" s="18" t="s">
        <v>64</v>
      </c>
      <c r="V53" s="18">
        <f t="shared" si="7"/>
        <v>1.3242632580639904E-11</v>
      </c>
      <c r="X53" s="18" t="s">
        <v>397</v>
      </c>
      <c r="Y53" s="18" t="s">
        <v>430</v>
      </c>
    </row>
    <row r="54" spans="1:25" x14ac:dyDescent="0.2">
      <c r="A54" s="19" t="s">
        <v>202</v>
      </c>
      <c r="B54" s="19" t="s">
        <v>207</v>
      </c>
      <c r="C54" s="17" t="s">
        <v>259</v>
      </c>
      <c r="D54" s="17" t="s">
        <v>514</v>
      </c>
      <c r="E54" s="17" t="s">
        <v>409</v>
      </c>
      <c r="F54" s="17">
        <v>8.979567499999999E-6</v>
      </c>
      <c r="G54" s="17" t="s">
        <v>410</v>
      </c>
      <c r="H54" s="17" t="s">
        <v>429</v>
      </c>
      <c r="I54" s="17">
        <v>6.7100000000000001E-7</v>
      </c>
      <c r="J54" s="32" t="s">
        <v>404</v>
      </c>
      <c r="K54" s="17">
        <f t="shared" si="3"/>
        <v>6.0252897924999994E-12</v>
      </c>
      <c r="L54" s="32" t="s">
        <v>396</v>
      </c>
      <c r="M54" s="17" t="str">
        <f t="shared" si="5"/>
        <v>kg</v>
      </c>
      <c r="P54" s="17" t="str">
        <f t="shared" si="9"/>
        <v>kg</v>
      </c>
      <c r="Q54" s="34" t="s">
        <v>421</v>
      </c>
      <c r="R54" s="18">
        <f t="shared" si="11"/>
        <v>10.7674144038</v>
      </c>
      <c r="S54" s="18">
        <v>723</v>
      </c>
      <c r="T54" s="18">
        <f t="shared" si="12"/>
        <v>0</v>
      </c>
      <c r="U54" s="18" t="s">
        <v>64</v>
      </c>
      <c r="V54" s="18">
        <f t="shared" si="7"/>
        <v>4.6905920687456696E-8</v>
      </c>
      <c r="X54" s="18" t="s">
        <v>397</v>
      </c>
      <c r="Y54" s="18" t="s">
        <v>430</v>
      </c>
    </row>
    <row r="55" spans="1:25" x14ac:dyDescent="0.2">
      <c r="A55" s="19" t="s">
        <v>202</v>
      </c>
      <c r="B55" s="19" t="s">
        <v>207</v>
      </c>
      <c r="C55" s="17" t="s">
        <v>259</v>
      </c>
      <c r="D55" s="17" t="s">
        <v>514</v>
      </c>
      <c r="E55" s="17" t="s">
        <v>412</v>
      </c>
      <c r="F55" s="17">
        <v>3.7312300000000003E-3</v>
      </c>
      <c r="G55" s="17" t="s">
        <v>413</v>
      </c>
      <c r="H55" s="17" t="s">
        <v>429</v>
      </c>
      <c r="I55" s="17">
        <v>1.6999999999999999E-9</v>
      </c>
      <c r="J55" s="32" t="s">
        <v>404</v>
      </c>
      <c r="K55" s="17">
        <f t="shared" si="3"/>
        <v>6.343091E-12</v>
      </c>
      <c r="L55" s="32" t="s">
        <v>396</v>
      </c>
      <c r="M55" s="17" t="str">
        <f t="shared" si="5"/>
        <v>kg</v>
      </c>
      <c r="P55" s="17" t="str">
        <f t="shared" si="9"/>
        <v>kg</v>
      </c>
      <c r="Q55" s="34" t="s">
        <v>421</v>
      </c>
      <c r="R55" s="18">
        <f t="shared" si="11"/>
        <v>10.7674144038</v>
      </c>
      <c r="S55" s="18">
        <v>723</v>
      </c>
      <c r="T55" s="18">
        <f t="shared" si="12"/>
        <v>0</v>
      </c>
      <c r="U55" s="18" t="s">
        <v>64</v>
      </c>
      <c r="V55" s="18">
        <f t="shared" si="7"/>
        <v>4.9379952434764225E-8</v>
      </c>
      <c r="X55" s="18" t="s">
        <v>397</v>
      </c>
      <c r="Y55" s="18" t="s">
        <v>430</v>
      </c>
    </row>
    <row r="56" spans="1:25" x14ac:dyDescent="0.2">
      <c r="A56" s="19" t="s">
        <v>202</v>
      </c>
      <c r="B56" s="19" t="s">
        <v>207</v>
      </c>
      <c r="C56" s="17" t="s">
        <v>259</v>
      </c>
      <c r="D56" s="17" t="s">
        <v>514</v>
      </c>
      <c r="E56" s="17" t="s">
        <v>415</v>
      </c>
      <c r="F56" s="17">
        <v>6.9645849000000001E-3</v>
      </c>
      <c r="G56" s="17" t="s">
        <v>416</v>
      </c>
      <c r="H56" s="17" t="s">
        <v>429</v>
      </c>
      <c r="I56" s="17">
        <v>1.29E-7</v>
      </c>
      <c r="J56" s="32" t="s">
        <v>404</v>
      </c>
      <c r="K56" s="17">
        <f t="shared" si="3"/>
        <v>8.9843145210000004E-10</v>
      </c>
      <c r="L56" s="32" t="s">
        <v>396</v>
      </c>
      <c r="M56" s="17" t="str">
        <f t="shared" si="5"/>
        <v>kg</v>
      </c>
      <c r="P56" s="17" t="str">
        <f t="shared" si="9"/>
        <v>kg</v>
      </c>
      <c r="Q56" s="34" t="s">
        <v>421</v>
      </c>
      <c r="R56" s="18">
        <f t="shared" si="11"/>
        <v>10.7674144038</v>
      </c>
      <c r="S56" s="18">
        <v>723</v>
      </c>
      <c r="T56" s="18">
        <f t="shared" si="12"/>
        <v>0</v>
      </c>
      <c r="U56" s="18" t="s">
        <v>64</v>
      </c>
      <c r="V56" s="18">
        <f t="shared" si="7"/>
        <v>6.9941456571558189E-6</v>
      </c>
      <c r="X56" s="18" t="s">
        <v>397</v>
      </c>
      <c r="Y56" s="18" t="s">
        <v>430</v>
      </c>
    </row>
    <row r="57" spans="1:25" x14ac:dyDescent="0.2">
      <c r="A57" s="19" t="s">
        <v>202</v>
      </c>
      <c r="B57" s="19" t="s">
        <v>207</v>
      </c>
      <c r="C57" s="17" t="s">
        <v>259</v>
      </c>
      <c r="D57" s="17" t="s">
        <v>514</v>
      </c>
      <c r="E57" s="17" t="s">
        <v>431</v>
      </c>
      <c r="F57" s="17">
        <v>1.8433425270000001</v>
      </c>
      <c r="G57" s="17" t="s">
        <v>418</v>
      </c>
      <c r="H57" s="17" t="s">
        <v>429</v>
      </c>
      <c r="I57" s="17">
        <v>6.0399999999999995E-13</v>
      </c>
      <c r="J57" s="32" t="s">
        <v>404</v>
      </c>
      <c r="K57" s="17">
        <f t="shared" si="3"/>
        <v>1.113378886308E-12</v>
      </c>
      <c r="L57" s="32" t="s">
        <v>396</v>
      </c>
      <c r="M57" s="17" t="str">
        <f t="shared" si="5"/>
        <v>kg</v>
      </c>
      <c r="P57" s="17" t="str">
        <f t="shared" si="9"/>
        <v>kg</v>
      </c>
      <c r="Q57" s="34" t="s">
        <v>421</v>
      </c>
      <c r="R57" s="18">
        <f t="shared" si="11"/>
        <v>10.7674144038</v>
      </c>
      <c r="S57" s="18">
        <v>723</v>
      </c>
      <c r="T57" s="18">
        <f t="shared" si="12"/>
        <v>0</v>
      </c>
      <c r="U57" s="18" t="s">
        <v>64</v>
      </c>
      <c r="V57" s="18">
        <f t="shared" si="7"/>
        <v>8.6674771728420432E-9</v>
      </c>
      <c r="X57" s="18" t="s">
        <v>397</v>
      </c>
      <c r="Y57" s="18" t="s">
        <v>430</v>
      </c>
    </row>
    <row r="58" spans="1:25" x14ac:dyDescent="0.2">
      <c r="A58" s="19" t="s">
        <v>202</v>
      </c>
      <c r="B58" s="19" t="s">
        <v>207</v>
      </c>
      <c r="C58" s="17" t="s">
        <v>261</v>
      </c>
      <c r="D58" s="17" t="s">
        <v>514</v>
      </c>
      <c r="E58" s="17" t="s">
        <v>393</v>
      </c>
      <c r="F58" s="17">
        <v>7.4190729999999991</v>
      </c>
      <c r="G58" s="17" t="s">
        <v>394</v>
      </c>
      <c r="H58" s="17" t="s">
        <v>429</v>
      </c>
      <c r="I58" s="17">
        <v>7.6500000000000002E-14</v>
      </c>
      <c r="J58" s="32" t="s">
        <v>404</v>
      </c>
      <c r="K58" s="17">
        <f t="shared" ref="K58:K121" si="13">I58*F58</f>
        <v>5.6755908449999993E-13</v>
      </c>
      <c r="L58" s="32" t="s">
        <v>396</v>
      </c>
      <c r="M58" s="17" t="str">
        <f t="shared" si="5"/>
        <v>kg</v>
      </c>
      <c r="N58" s="17">
        <v>7.4190729999999991</v>
      </c>
      <c r="O58" s="17" t="s">
        <v>394</v>
      </c>
      <c r="P58" s="17" t="str">
        <f t="shared" si="9"/>
        <v>kg</v>
      </c>
      <c r="Q58" s="34" t="s">
        <v>421</v>
      </c>
      <c r="R58" s="18">
        <f t="shared" si="11"/>
        <v>10.7674144038</v>
      </c>
      <c r="S58" s="18">
        <v>723</v>
      </c>
      <c r="T58" s="18">
        <f t="shared" si="12"/>
        <v>57756.300808240572</v>
      </c>
      <c r="U58" s="18" t="s">
        <v>64</v>
      </c>
      <c r="V58" s="18">
        <f t="shared" si="7"/>
        <v>4.418357011830404E-9</v>
      </c>
      <c r="W58" s="18">
        <f>SUM(V58:V64)</f>
        <v>1.760895626140023E-4</v>
      </c>
      <c r="X58" s="18" t="s">
        <v>397</v>
      </c>
      <c r="Y58" s="18" t="s">
        <v>430</v>
      </c>
    </row>
    <row r="59" spans="1:25" x14ac:dyDescent="0.2">
      <c r="A59" s="19" t="s">
        <v>202</v>
      </c>
      <c r="B59" s="19" t="s">
        <v>207</v>
      </c>
      <c r="C59" s="17" t="s">
        <v>261</v>
      </c>
      <c r="D59" s="17" t="s">
        <v>514</v>
      </c>
      <c r="E59" s="17" t="s">
        <v>406</v>
      </c>
      <c r="F59" s="17">
        <v>7.4190729999999991</v>
      </c>
      <c r="G59" s="17" t="s">
        <v>394</v>
      </c>
      <c r="H59" s="17" t="s">
        <v>429</v>
      </c>
      <c r="I59" s="17">
        <v>2.7999999999999998E-9</v>
      </c>
      <c r="J59" s="32" t="s">
        <v>404</v>
      </c>
      <c r="K59" s="17">
        <f t="shared" si="13"/>
        <v>2.0773404399999997E-8</v>
      </c>
      <c r="L59" s="32" t="s">
        <v>396</v>
      </c>
      <c r="M59" s="17" t="str">
        <f t="shared" si="5"/>
        <v>kg</v>
      </c>
      <c r="N59" s="17" t="s">
        <v>61</v>
      </c>
      <c r="O59" s="17" t="s">
        <v>394</v>
      </c>
      <c r="P59" s="17" t="str">
        <f t="shared" si="9"/>
        <v>kg</v>
      </c>
      <c r="Q59" s="34" t="s">
        <v>421</v>
      </c>
      <c r="R59" s="18">
        <f t="shared" si="11"/>
        <v>10.7674144038</v>
      </c>
      <c r="S59" s="18">
        <v>723</v>
      </c>
      <c r="T59" s="18" t="s">
        <v>61</v>
      </c>
      <c r="U59" s="18" t="s">
        <v>64</v>
      </c>
      <c r="V59" s="18">
        <f t="shared" si="7"/>
        <v>1.6171764226307361E-4</v>
      </c>
      <c r="X59" s="18" t="s">
        <v>397</v>
      </c>
      <c r="Y59" s="18" t="s">
        <v>430</v>
      </c>
    </row>
    <row r="60" spans="1:25" x14ac:dyDescent="0.2">
      <c r="A60" s="19" t="s">
        <v>202</v>
      </c>
      <c r="B60" s="19" t="s">
        <v>207</v>
      </c>
      <c r="C60" s="17" t="s">
        <v>261</v>
      </c>
      <c r="D60" s="17" t="s">
        <v>514</v>
      </c>
      <c r="E60" s="17" t="s">
        <v>91</v>
      </c>
      <c r="F60" s="17">
        <v>4.0912488100000012E-2</v>
      </c>
      <c r="G60" s="19" t="s">
        <v>407</v>
      </c>
      <c r="H60" s="17" t="s">
        <v>429</v>
      </c>
      <c r="I60" s="17">
        <v>7.6500000000000002E-14</v>
      </c>
      <c r="J60" s="32" t="s">
        <v>404</v>
      </c>
      <c r="K60" s="17">
        <f t="shared" si="13"/>
        <v>3.1298053396500009E-15</v>
      </c>
      <c r="L60" s="32" t="s">
        <v>396</v>
      </c>
      <c r="M60" s="17" t="str">
        <f t="shared" si="5"/>
        <v>kg</v>
      </c>
      <c r="P60" s="17" t="str">
        <f t="shared" si="9"/>
        <v>kg</v>
      </c>
      <c r="Q60" s="34" t="s">
        <v>421</v>
      </c>
      <c r="R60" s="18">
        <f t="shared" si="11"/>
        <v>10.7674144038</v>
      </c>
      <c r="S60" s="18">
        <v>723</v>
      </c>
      <c r="T60" s="18">
        <f t="shared" ref="T60:T65" si="14">N60*R60*S60</f>
        <v>0</v>
      </c>
      <c r="U60" s="18" t="s">
        <v>64</v>
      </c>
      <c r="V60" s="18">
        <f t="shared" si="7"/>
        <v>2.4365035721856764E-11</v>
      </c>
      <c r="X60" s="18" t="s">
        <v>397</v>
      </c>
      <c r="Y60" s="18" t="s">
        <v>430</v>
      </c>
    </row>
    <row r="61" spans="1:25" x14ac:dyDescent="0.2">
      <c r="A61" s="19" t="s">
        <v>202</v>
      </c>
      <c r="B61" s="19" t="s">
        <v>207</v>
      </c>
      <c r="C61" s="17" t="s">
        <v>261</v>
      </c>
      <c r="D61" s="17" t="s">
        <v>514</v>
      </c>
      <c r="E61" s="17" t="s">
        <v>409</v>
      </c>
      <c r="F61" s="17">
        <v>1.1257516399999999E-5</v>
      </c>
      <c r="G61" s="17" t="s">
        <v>410</v>
      </c>
      <c r="H61" s="17" t="s">
        <v>429</v>
      </c>
      <c r="I61" s="17">
        <v>6.7100000000000001E-7</v>
      </c>
      <c r="J61" s="32" t="s">
        <v>404</v>
      </c>
      <c r="K61" s="17">
        <f t="shared" si="13"/>
        <v>7.5537935043999997E-12</v>
      </c>
      <c r="L61" s="32" t="s">
        <v>396</v>
      </c>
      <c r="M61" s="17" t="str">
        <f t="shared" si="5"/>
        <v>kg</v>
      </c>
      <c r="P61" s="17" t="str">
        <f t="shared" si="9"/>
        <v>kg</v>
      </c>
      <c r="Q61" s="34" t="s">
        <v>421</v>
      </c>
      <c r="R61" s="18">
        <f t="shared" si="11"/>
        <v>10.7674144038</v>
      </c>
      <c r="S61" s="18">
        <v>723</v>
      </c>
      <c r="T61" s="18">
        <f t="shared" si="14"/>
        <v>0</v>
      </c>
      <c r="U61" s="18" t="s">
        <v>64</v>
      </c>
      <c r="V61" s="18">
        <f t="shared" si="7"/>
        <v>5.8805078462425178E-8</v>
      </c>
      <c r="X61" s="18" t="s">
        <v>397</v>
      </c>
      <c r="Y61" s="18" t="s">
        <v>430</v>
      </c>
    </row>
    <row r="62" spans="1:25" x14ac:dyDescent="0.2">
      <c r="A62" s="19" t="s">
        <v>202</v>
      </c>
      <c r="B62" s="19" t="s">
        <v>207</v>
      </c>
      <c r="C62" s="17" t="s">
        <v>261</v>
      </c>
      <c r="D62" s="17" t="s">
        <v>514</v>
      </c>
      <c r="E62" s="17" t="s">
        <v>412</v>
      </c>
      <c r="F62" s="17">
        <v>4.9004000000000009E-3</v>
      </c>
      <c r="G62" s="17" t="s">
        <v>413</v>
      </c>
      <c r="H62" s="17" t="s">
        <v>429</v>
      </c>
      <c r="I62" s="17">
        <v>1.6999999999999999E-9</v>
      </c>
      <c r="J62" s="32" t="s">
        <v>404</v>
      </c>
      <c r="K62" s="17">
        <f t="shared" si="13"/>
        <v>8.3306800000000018E-12</v>
      </c>
      <c r="L62" s="32" t="s">
        <v>396</v>
      </c>
      <c r="M62" s="17" t="str">
        <f t="shared" si="5"/>
        <v>kg</v>
      </c>
      <c r="P62" s="17" t="str">
        <f t="shared" si="9"/>
        <v>kg</v>
      </c>
      <c r="Q62" s="34" t="s">
        <v>421</v>
      </c>
      <c r="R62" s="18">
        <f t="shared" si="11"/>
        <v>10.7674144038</v>
      </c>
      <c r="S62" s="18">
        <v>723</v>
      </c>
      <c r="T62" s="18">
        <f t="shared" si="14"/>
        <v>0</v>
      </c>
      <c r="U62" s="18" t="s">
        <v>64</v>
      </c>
      <c r="V62" s="18">
        <f t="shared" si="7"/>
        <v>6.485301600579934E-8</v>
      </c>
      <c r="X62" s="18" t="s">
        <v>397</v>
      </c>
      <c r="Y62" s="18" t="s">
        <v>430</v>
      </c>
    </row>
    <row r="63" spans="1:25" x14ac:dyDescent="0.2">
      <c r="A63" s="19" t="s">
        <v>202</v>
      </c>
      <c r="B63" s="19" t="s">
        <v>207</v>
      </c>
      <c r="C63" s="17" t="s">
        <v>261</v>
      </c>
      <c r="D63" s="17" t="s">
        <v>514</v>
      </c>
      <c r="E63" s="17" t="s">
        <v>415</v>
      </c>
      <c r="F63" s="17">
        <v>1.4172302899999996E-2</v>
      </c>
      <c r="G63" s="17" t="s">
        <v>416</v>
      </c>
      <c r="H63" s="17" t="s">
        <v>429</v>
      </c>
      <c r="I63" s="17">
        <v>1.29E-7</v>
      </c>
      <c r="J63" s="32" t="s">
        <v>404</v>
      </c>
      <c r="K63" s="17">
        <f t="shared" si="13"/>
        <v>1.8282270740999995E-9</v>
      </c>
      <c r="L63" s="32" t="s">
        <v>396</v>
      </c>
      <c r="M63" s="17" t="str">
        <f t="shared" si="5"/>
        <v>kg</v>
      </c>
      <c r="P63" s="17" t="str">
        <f t="shared" si="9"/>
        <v>kg</v>
      </c>
      <c r="Q63" s="34" t="s">
        <v>421</v>
      </c>
      <c r="R63" s="18">
        <f t="shared" si="11"/>
        <v>10.7674144038</v>
      </c>
      <c r="S63" s="18">
        <v>723</v>
      </c>
      <c r="T63" s="18">
        <f t="shared" si="14"/>
        <v>0</v>
      </c>
      <c r="U63" s="18" t="s">
        <v>64</v>
      </c>
      <c r="V63" s="18">
        <f t="shared" si="7"/>
        <v>1.4232456377971899E-5</v>
      </c>
      <c r="X63" s="18" t="s">
        <v>397</v>
      </c>
      <c r="Y63" s="18" t="s">
        <v>430</v>
      </c>
    </row>
    <row r="64" spans="1:25" x14ac:dyDescent="0.2">
      <c r="A64" s="19" t="s">
        <v>202</v>
      </c>
      <c r="B64" s="19" t="s">
        <v>207</v>
      </c>
      <c r="C64" s="17" t="s">
        <v>261</v>
      </c>
      <c r="D64" s="17" t="s">
        <v>514</v>
      </c>
      <c r="E64" s="17" t="s">
        <v>431</v>
      </c>
      <c r="F64" s="17">
        <v>2.4166420160000004</v>
      </c>
      <c r="G64" s="17" t="s">
        <v>418</v>
      </c>
      <c r="H64" s="17" t="s">
        <v>429</v>
      </c>
      <c r="I64" s="17">
        <v>6.0399999999999995E-13</v>
      </c>
      <c r="J64" s="32" t="s">
        <v>404</v>
      </c>
      <c r="K64" s="17">
        <f t="shared" si="13"/>
        <v>1.4596517776640001E-12</v>
      </c>
      <c r="L64" s="32" t="s">
        <v>396</v>
      </c>
      <c r="M64" s="17" t="str">
        <f t="shared" si="5"/>
        <v>kg</v>
      </c>
      <c r="P64" s="17" t="str">
        <f t="shared" si="9"/>
        <v>kg</v>
      </c>
      <c r="Q64" s="34" t="s">
        <v>421</v>
      </c>
      <c r="R64" s="18">
        <f t="shared" si="11"/>
        <v>10.7674144038</v>
      </c>
      <c r="S64" s="18">
        <v>723</v>
      </c>
      <c r="T64" s="18">
        <f t="shared" si="14"/>
        <v>0</v>
      </c>
      <c r="U64" s="18" t="s">
        <v>64</v>
      </c>
      <c r="V64" s="18">
        <f t="shared" si="7"/>
        <v>1.136315644097923E-8</v>
      </c>
      <c r="X64" s="18" t="s">
        <v>397</v>
      </c>
      <c r="Y64" s="18" t="s">
        <v>430</v>
      </c>
    </row>
    <row r="65" spans="1:25" x14ac:dyDescent="0.2">
      <c r="A65" s="19" t="s">
        <v>202</v>
      </c>
      <c r="B65" s="19" t="s">
        <v>207</v>
      </c>
      <c r="C65" s="17" t="s">
        <v>262</v>
      </c>
      <c r="D65" s="17" t="s">
        <v>514</v>
      </c>
      <c r="E65" s="17" t="s">
        <v>393</v>
      </c>
      <c r="F65" s="17">
        <v>8.4561289999999989</v>
      </c>
      <c r="G65" s="17" t="s">
        <v>394</v>
      </c>
      <c r="H65" s="17" t="s">
        <v>429</v>
      </c>
      <c r="I65" s="17">
        <v>7.6500000000000002E-14</v>
      </c>
      <c r="J65" s="32" t="s">
        <v>404</v>
      </c>
      <c r="K65" s="17">
        <f t="shared" si="13"/>
        <v>6.468938684999999E-13</v>
      </c>
      <c r="L65" s="32" t="s">
        <v>396</v>
      </c>
      <c r="M65" s="17" t="str">
        <f t="shared" si="5"/>
        <v>kg</v>
      </c>
      <c r="N65" s="17">
        <v>8.4561289999999989</v>
      </c>
      <c r="O65" s="17" t="s">
        <v>394</v>
      </c>
      <c r="P65" s="17" t="str">
        <f t="shared" si="9"/>
        <v>kg</v>
      </c>
      <c r="Q65" s="34" t="s">
        <v>421</v>
      </c>
      <c r="R65" s="18">
        <f t="shared" si="11"/>
        <v>10.7674144038</v>
      </c>
      <c r="S65" s="18">
        <v>723</v>
      </c>
      <c r="T65" s="18">
        <f t="shared" si="14"/>
        <v>65829.616475978401</v>
      </c>
      <c r="U65" s="18" t="s">
        <v>64</v>
      </c>
      <c r="V65" s="18">
        <f t="shared" si="7"/>
        <v>5.0359656604123479E-9</v>
      </c>
      <c r="W65" s="18">
        <f>SUM(V65:V71)</f>
        <v>2.4513623640162562E-4</v>
      </c>
      <c r="X65" s="18" t="s">
        <v>397</v>
      </c>
      <c r="Y65" s="18" t="s">
        <v>430</v>
      </c>
    </row>
    <row r="66" spans="1:25" x14ac:dyDescent="0.2">
      <c r="A66" s="19" t="s">
        <v>202</v>
      </c>
      <c r="B66" s="19" t="s">
        <v>207</v>
      </c>
      <c r="C66" s="17" t="s">
        <v>262</v>
      </c>
      <c r="D66" s="17" t="s">
        <v>514</v>
      </c>
      <c r="E66" s="17" t="s">
        <v>406</v>
      </c>
      <c r="F66" s="17">
        <v>8.4561289999999989</v>
      </c>
      <c r="G66" s="17" t="s">
        <v>394</v>
      </c>
      <c r="H66" s="17" t="s">
        <v>429</v>
      </c>
      <c r="I66" s="17">
        <v>2.7999999999999998E-9</v>
      </c>
      <c r="J66" s="32" t="s">
        <v>404</v>
      </c>
      <c r="K66" s="17">
        <f t="shared" si="13"/>
        <v>2.3677161199999996E-8</v>
      </c>
      <c r="L66" s="32" t="s">
        <v>396</v>
      </c>
      <c r="M66" s="17" t="str">
        <f t="shared" ref="M66:M129" si="15">H66</f>
        <v>kg</v>
      </c>
      <c r="N66" s="17" t="s">
        <v>61</v>
      </c>
      <c r="O66" s="17" t="s">
        <v>394</v>
      </c>
      <c r="P66" s="17" t="str">
        <f t="shared" si="9"/>
        <v>kg</v>
      </c>
      <c r="Q66" s="34" t="s">
        <v>421</v>
      </c>
      <c r="R66" s="18">
        <f t="shared" si="11"/>
        <v>10.7674144038</v>
      </c>
      <c r="S66" s="18">
        <v>723</v>
      </c>
      <c r="T66" s="18" t="s">
        <v>61</v>
      </c>
      <c r="U66" s="18" t="s">
        <v>64</v>
      </c>
      <c r="V66" s="18">
        <f t="shared" si="7"/>
        <v>1.8432292613273951E-4</v>
      </c>
      <c r="X66" s="18" t="s">
        <v>397</v>
      </c>
      <c r="Y66" s="18" t="s">
        <v>430</v>
      </c>
    </row>
    <row r="67" spans="1:25" x14ac:dyDescent="0.2">
      <c r="A67" s="19" t="s">
        <v>202</v>
      </c>
      <c r="B67" s="19" t="s">
        <v>207</v>
      </c>
      <c r="C67" s="17" t="s">
        <v>262</v>
      </c>
      <c r="D67" s="17" t="s">
        <v>514</v>
      </c>
      <c r="E67" s="17" t="s">
        <v>91</v>
      </c>
      <c r="F67" s="17">
        <v>3.1612133500000007E-2</v>
      </c>
      <c r="G67" s="19" t="s">
        <v>407</v>
      </c>
      <c r="H67" s="17" t="s">
        <v>429</v>
      </c>
      <c r="I67" s="17">
        <v>7.6500000000000002E-14</v>
      </c>
      <c r="J67" s="32" t="s">
        <v>404</v>
      </c>
      <c r="K67" s="17">
        <f t="shared" si="13"/>
        <v>2.4183282127500006E-15</v>
      </c>
      <c r="L67" s="32" t="s">
        <v>396</v>
      </c>
      <c r="M67" s="17" t="str">
        <f t="shared" si="15"/>
        <v>kg</v>
      </c>
      <c r="P67" s="17" t="str">
        <f t="shared" si="9"/>
        <v>kg</v>
      </c>
      <c r="Q67" s="34" t="s">
        <v>421</v>
      </c>
      <c r="R67" s="18">
        <f t="shared" si="11"/>
        <v>10.7674144038</v>
      </c>
      <c r="S67" s="18">
        <v>723</v>
      </c>
      <c r="T67" s="18">
        <f>N67*R67*S67</f>
        <v>0</v>
      </c>
      <c r="U67" s="18" t="s">
        <v>64</v>
      </c>
      <c r="V67" s="18">
        <f t="shared" si="7"/>
        <v>1.8826299688471032E-11</v>
      </c>
      <c r="X67" s="18" t="s">
        <v>397</v>
      </c>
      <c r="Y67" s="18" t="s">
        <v>430</v>
      </c>
    </row>
    <row r="68" spans="1:25" x14ac:dyDescent="0.2">
      <c r="A68" s="19" t="s">
        <v>202</v>
      </c>
      <c r="B68" s="19" t="s">
        <v>207</v>
      </c>
      <c r="C68" s="17" t="s">
        <v>262</v>
      </c>
      <c r="D68" s="17" t="s">
        <v>514</v>
      </c>
      <c r="E68" s="17" t="s">
        <v>409</v>
      </c>
      <c r="F68" s="17">
        <v>1.1805007199999999E-5</v>
      </c>
      <c r="G68" s="17" t="s">
        <v>410</v>
      </c>
      <c r="H68" s="17" t="s">
        <v>429</v>
      </c>
      <c r="I68" s="17">
        <v>6.7100000000000001E-7</v>
      </c>
      <c r="J68" s="32" t="s">
        <v>404</v>
      </c>
      <c r="K68" s="17">
        <f t="shared" si="13"/>
        <v>7.9211598311999998E-12</v>
      </c>
      <c r="L68" s="32" t="s">
        <v>396</v>
      </c>
      <c r="M68" s="17" t="str">
        <f t="shared" si="15"/>
        <v>kg</v>
      </c>
      <c r="P68" s="17" t="str">
        <f t="shared" si="9"/>
        <v>kg</v>
      </c>
      <c r="Q68" s="34" t="s">
        <v>421</v>
      </c>
      <c r="R68" s="18">
        <f t="shared" si="11"/>
        <v>10.7674144038</v>
      </c>
      <c r="S68" s="18">
        <v>723</v>
      </c>
      <c r="T68" s="18">
        <f>N68*R68*S68</f>
        <v>0</v>
      </c>
      <c r="U68" s="18" t="s">
        <v>64</v>
      </c>
      <c r="V68" s="18">
        <f t="shared" ref="V68:V75" si="16">K68*R68*S68</f>
        <v>6.1664966763494494E-8</v>
      </c>
      <c r="X68" s="18" t="s">
        <v>397</v>
      </c>
      <c r="Y68" s="18" t="s">
        <v>430</v>
      </c>
    </row>
    <row r="69" spans="1:25" x14ac:dyDescent="0.2">
      <c r="A69" s="19" t="s">
        <v>202</v>
      </c>
      <c r="B69" s="19" t="s">
        <v>207</v>
      </c>
      <c r="C69" s="17" t="s">
        <v>262</v>
      </c>
      <c r="D69" s="17" t="s">
        <v>514</v>
      </c>
      <c r="E69" s="17" t="s">
        <v>412</v>
      </c>
      <c r="F69" s="17">
        <v>4.822840000000001E-3</v>
      </c>
      <c r="G69" s="17" t="s">
        <v>413</v>
      </c>
      <c r="H69" s="17" t="s">
        <v>429</v>
      </c>
      <c r="I69" s="17">
        <v>1.6999999999999999E-9</v>
      </c>
      <c r="J69" s="32" t="s">
        <v>404</v>
      </c>
      <c r="K69" s="17">
        <f t="shared" si="13"/>
        <v>8.1988280000000018E-12</v>
      </c>
      <c r="L69" s="32" t="s">
        <v>396</v>
      </c>
      <c r="M69" s="17" t="str">
        <f t="shared" si="15"/>
        <v>kg</v>
      </c>
      <c r="P69" s="17" t="str">
        <f t="shared" si="9"/>
        <v>kg</v>
      </c>
      <c r="Q69" s="34" t="s">
        <v>421</v>
      </c>
      <c r="R69" s="18">
        <f t="shared" si="11"/>
        <v>10.7674144038</v>
      </c>
      <c r="S69" s="18">
        <v>723</v>
      </c>
      <c r="T69" s="18">
        <f>N69*R69*S69</f>
        <v>0</v>
      </c>
      <c r="U69" s="18" t="s">
        <v>64</v>
      </c>
      <c r="V69" s="18">
        <f t="shared" si="16"/>
        <v>6.3826569201169138E-8</v>
      </c>
      <c r="X69" s="18" t="s">
        <v>397</v>
      </c>
      <c r="Y69" s="18" t="s">
        <v>430</v>
      </c>
    </row>
    <row r="70" spans="1:25" x14ac:dyDescent="0.2">
      <c r="A70" s="19" t="s">
        <v>202</v>
      </c>
      <c r="B70" s="19" t="s">
        <v>207</v>
      </c>
      <c r="C70" s="17" t="s">
        <v>262</v>
      </c>
      <c r="D70" s="17" t="s">
        <v>514</v>
      </c>
      <c r="E70" s="17" t="s">
        <v>415</v>
      </c>
      <c r="F70" s="17">
        <v>6.0417100699999997E-2</v>
      </c>
      <c r="G70" s="17" t="s">
        <v>416</v>
      </c>
      <c r="H70" s="17" t="s">
        <v>429</v>
      </c>
      <c r="I70" s="17">
        <v>1.29E-7</v>
      </c>
      <c r="J70" s="32" t="s">
        <v>417</v>
      </c>
      <c r="K70" s="17">
        <f t="shared" si="13"/>
        <v>7.7938059902999999E-9</v>
      </c>
      <c r="L70" s="32" t="s">
        <v>396</v>
      </c>
      <c r="M70" s="17" t="str">
        <f t="shared" si="15"/>
        <v>kg</v>
      </c>
      <c r="P70" s="17" t="str">
        <f t="shared" si="9"/>
        <v>kg</v>
      </c>
      <c r="Q70" s="34" t="s">
        <v>421</v>
      </c>
      <c r="R70" s="18">
        <f t="shared" si="11"/>
        <v>10.7674144038</v>
      </c>
      <c r="S70" s="18">
        <v>723</v>
      </c>
      <c r="T70" s="18">
        <f>N70*R70*S70</f>
        <v>0</v>
      </c>
      <c r="U70" s="18" t="s">
        <v>64</v>
      </c>
      <c r="V70" s="18">
        <f t="shared" si="16"/>
        <v>6.0673537410513978E-5</v>
      </c>
      <c r="X70" s="18" t="s">
        <v>397</v>
      </c>
      <c r="Y70" s="18" t="s">
        <v>430</v>
      </c>
    </row>
    <row r="71" spans="1:25" x14ac:dyDescent="0.2">
      <c r="A71" s="19" t="s">
        <v>202</v>
      </c>
      <c r="B71" s="19" t="s">
        <v>207</v>
      </c>
      <c r="C71" s="17" t="s">
        <v>262</v>
      </c>
      <c r="D71" s="17" t="s">
        <v>514</v>
      </c>
      <c r="E71" s="17" t="s">
        <v>431</v>
      </c>
      <c r="F71" s="17">
        <v>1.9622383320000003</v>
      </c>
      <c r="G71" s="17" t="s">
        <v>418</v>
      </c>
      <c r="H71" s="17" t="s">
        <v>429</v>
      </c>
      <c r="I71" s="17">
        <v>6.0399999999999995E-13</v>
      </c>
      <c r="J71" s="32" t="s">
        <v>419</v>
      </c>
      <c r="K71" s="17">
        <f t="shared" si="13"/>
        <v>1.1851919525280001E-12</v>
      </c>
      <c r="L71" s="32" t="s">
        <v>396</v>
      </c>
      <c r="M71" s="17" t="str">
        <f t="shared" si="15"/>
        <v>kg</v>
      </c>
      <c r="P71" s="17" t="str">
        <f t="shared" si="9"/>
        <v>kg</v>
      </c>
      <c r="Q71" s="34" t="s">
        <v>421</v>
      </c>
      <c r="R71" s="18">
        <f t="shared" si="11"/>
        <v>10.7674144038</v>
      </c>
      <c r="S71" s="18">
        <v>723</v>
      </c>
      <c r="T71" s="18">
        <f>N71*R71*S71</f>
        <v>0</v>
      </c>
      <c r="U71" s="18" t="s">
        <v>64</v>
      </c>
      <c r="V71" s="18">
        <f t="shared" si="16"/>
        <v>9.2265304473635939E-9</v>
      </c>
      <c r="X71" s="18" t="s">
        <v>397</v>
      </c>
      <c r="Y71" s="18" t="s">
        <v>430</v>
      </c>
    </row>
    <row r="72" spans="1:25" x14ac:dyDescent="0.2">
      <c r="A72" s="19" t="s">
        <v>202</v>
      </c>
      <c r="B72" s="19" t="s">
        <v>208</v>
      </c>
      <c r="C72" s="17" t="s">
        <v>263</v>
      </c>
      <c r="D72" s="19" t="s">
        <v>515</v>
      </c>
      <c r="E72" s="32" t="s">
        <v>406</v>
      </c>
      <c r="F72" s="17">
        <v>17.506122300000001</v>
      </c>
      <c r="G72" s="17" t="s">
        <v>394</v>
      </c>
      <c r="H72" s="17" t="s">
        <v>330</v>
      </c>
      <c r="I72" s="17">
        <v>2.7999999999999998E-9</v>
      </c>
      <c r="J72" s="32" t="s">
        <v>404</v>
      </c>
      <c r="K72" s="17">
        <f t="shared" si="13"/>
        <v>4.901714244E-8</v>
      </c>
      <c r="L72" s="32" t="s">
        <v>396</v>
      </c>
      <c r="M72" s="17" t="str">
        <f t="shared" si="15"/>
        <v>m2</v>
      </c>
      <c r="N72" s="17" t="s">
        <v>61</v>
      </c>
      <c r="O72" s="17" t="s">
        <v>394</v>
      </c>
      <c r="P72" s="17" t="str">
        <f t="shared" si="9"/>
        <v>m2</v>
      </c>
      <c r="Q72" s="34" t="s">
        <v>330</v>
      </c>
      <c r="R72" s="18">
        <v>1</v>
      </c>
      <c r="S72" s="18">
        <v>740</v>
      </c>
      <c r="T72" s="18" t="s">
        <v>61</v>
      </c>
      <c r="U72" s="18" t="s">
        <v>64</v>
      </c>
      <c r="V72" s="18">
        <f t="shared" si="16"/>
        <v>3.62726854056E-5</v>
      </c>
      <c r="X72" s="18" t="s">
        <v>397</v>
      </c>
    </row>
    <row r="73" spans="1:25" x14ac:dyDescent="0.2">
      <c r="A73" s="19" t="s">
        <v>202</v>
      </c>
      <c r="B73" s="19" t="s">
        <v>208</v>
      </c>
      <c r="C73" s="17" t="s">
        <v>263</v>
      </c>
      <c r="D73" s="19" t="s">
        <v>515</v>
      </c>
      <c r="E73" s="32" t="s">
        <v>91</v>
      </c>
      <c r="F73" s="17">
        <v>1.413327E-2</v>
      </c>
      <c r="G73" s="19" t="s">
        <v>407</v>
      </c>
      <c r="H73" s="17" t="s">
        <v>330</v>
      </c>
      <c r="I73" s="17">
        <v>2.1199999999999999E-7</v>
      </c>
      <c r="J73" s="32" t="s">
        <v>408</v>
      </c>
      <c r="K73" s="17">
        <f t="shared" si="13"/>
        <v>2.9962532399999998E-9</v>
      </c>
      <c r="L73" s="32" t="s">
        <v>396</v>
      </c>
      <c r="M73" s="17" t="str">
        <f t="shared" si="15"/>
        <v>m2</v>
      </c>
      <c r="P73" s="17" t="str">
        <f t="shared" si="9"/>
        <v>m2</v>
      </c>
      <c r="Q73" s="34" t="s">
        <v>330</v>
      </c>
      <c r="R73" s="18">
        <v>1</v>
      </c>
      <c r="S73" s="18">
        <v>740</v>
      </c>
      <c r="T73" s="18">
        <f>N73*R73*S73</f>
        <v>0</v>
      </c>
      <c r="U73" s="18" t="s">
        <v>64</v>
      </c>
      <c r="V73" s="18">
        <f t="shared" si="16"/>
        <v>2.2172273975999999E-6</v>
      </c>
      <c r="X73" s="18" t="s">
        <v>397</v>
      </c>
    </row>
    <row r="74" spans="1:25" x14ac:dyDescent="0.2">
      <c r="A74" s="19" t="s">
        <v>202</v>
      </c>
      <c r="B74" s="19" t="s">
        <v>208</v>
      </c>
      <c r="C74" s="17" t="s">
        <v>263</v>
      </c>
      <c r="D74" s="19" t="s">
        <v>515</v>
      </c>
      <c r="E74" s="17" t="s">
        <v>412</v>
      </c>
      <c r="F74" s="17">
        <v>1.0703307E-3</v>
      </c>
      <c r="G74" s="17" t="s">
        <v>413</v>
      </c>
      <c r="H74" s="17" t="s">
        <v>330</v>
      </c>
      <c r="I74" s="17">
        <v>1.6999999999999999E-9</v>
      </c>
      <c r="J74" s="32" t="s">
        <v>414</v>
      </c>
      <c r="K74" s="17">
        <f t="shared" si="13"/>
        <v>1.8195621899999999E-12</v>
      </c>
      <c r="L74" s="32" t="s">
        <v>396</v>
      </c>
      <c r="M74" s="17" t="str">
        <f t="shared" si="15"/>
        <v>m2</v>
      </c>
      <c r="P74" s="17" t="str">
        <f t="shared" si="9"/>
        <v>m2</v>
      </c>
      <c r="Q74" s="34" t="s">
        <v>330</v>
      </c>
      <c r="R74" s="18">
        <v>1</v>
      </c>
      <c r="S74" s="18">
        <v>740</v>
      </c>
      <c r="T74" s="18">
        <f>N74*R74*S74</f>
        <v>0</v>
      </c>
      <c r="U74" s="18" t="s">
        <v>64</v>
      </c>
      <c r="V74" s="18">
        <f t="shared" si="16"/>
        <v>1.3464760205999999E-9</v>
      </c>
      <c r="X74" s="18" t="s">
        <v>397</v>
      </c>
    </row>
    <row r="75" spans="1:25" x14ac:dyDescent="0.2">
      <c r="A75" s="19" t="s">
        <v>202</v>
      </c>
      <c r="B75" s="19" t="s">
        <v>208</v>
      </c>
      <c r="C75" s="17" t="s">
        <v>263</v>
      </c>
      <c r="D75" s="19" t="s">
        <v>515</v>
      </c>
      <c r="E75" s="19" t="s">
        <v>393</v>
      </c>
      <c r="F75" s="17">
        <v>17.506122300000001</v>
      </c>
      <c r="G75" s="17" t="s">
        <v>394</v>
      </c>
      <c r="H75" s="17" t="s">
        <v>330</v>
      </c>
      <c r="I75" s="17">
        <v>7.6500000000000002E-14</v>
      </c>
      <c r="J75" s="32" t="s">
        <v>404</v>
      </c>
      <c r="K75" s="17">
        <f t="shared" si="13"/>
        <v>1.3392183559500001E-12</v>
      </c>
      <c r="L75" s="32" t="s">
        <v>396</v>
      </c>
      <c r="M75" s="17" t="str">
        <f t="shared" si="15"/>
        <v>m2</v>
      </c>
      <c r="N75" s="17">
        <v>17.506122300000001</v>
      </c>
      <c r="O75" s="17" t="s">
        <v>394</v>
      </c>
      <c r="P75" s="17" t="str">
        <f t="shared" si="9"/>
        <v>m2</v>
      </c>
      <c r="Q75" s="34" t="s">
        <v>330</v>
      </c>
      <c r="R75" s="18">
        <v>1</v>
      </c>
      <c r="S75" s="18">
        <v>740</v>
      </c>
      <c r="T75" s="18">
        <f>N75*R75*S75</f>
        <v>12954.530502000001</v>
      </c>
      <c r="U75" s="18" t="s">
        <v>64</v>
      </c>
      <c r="V75" s="18">
        <f t="shared" si="16"/>
        <v>9.9102158340300012E-10</v>
      </c>
      <c r="W75" s="18">
        <f>SUM(V72:V75)</f>
        <v>3.8492250300803999E-5</v>
      </c>
      <c r="X75" s="18" t="s">
        <v>397</v>
      </c>
    </row>
    <row r="76" spans="1:25" x14ac:dyDescent="0.2">
      <c r="A76" s="19" t="s">
        <v>202</v>
      </c>
      <c r="B76" s="19" t="s">
        <v>209</v>
      </c>
      <c r="C76" s="17" t="s">
        <v>154</v>
      </c>
      <c r="D76" s="17" t="s">
        <v>154</v>
      </c>
      <c r="E76" s="19" t="s">
        <v>154</v>
      </c>
      <c r="F76" s="17" t="s">
        <v>154</v>
      </c>
      <c r="G76" s="17" t="s">
        <v>154</v>
      </c>
      <c r="H76" s="17" t="s">
        <v>154</v>
      </c>
      <c r="I76" s="17" t="s">
        <v>154</v>
      </c>
      <c r="J76" s="32" t="s">
        <v>154</v>
      </c>
      <c r="K76" s="17" t="e">
        <f t="shared" si="13"/>
        <v>#VALUE!</v>
      </c>
      <c r="L76" s="32" t="s">
        <v>154</v>
      </c>
      <c r="M76" s="17" t="s">
        <v>154</v>
      </c>
      <c r="N76" s="17" t="s">
        <v>154</v>
      </c>
      <c r="O76" s="17" t="s">
        <v>154</v>
      </c>
      <c r="P76" s="17" t="s">
        <v>398</v>
      </c>
      <c r="Q76" s="34" t="s">
        <v>398</v>
      </c>
      <c r="R76" s="18">
        <v>1</v>
      </c>
      <c r="S76" s="18">
        <v>723</v>
      </c>
      <c r="T76" s="18" t="s">
        <v>154</v>
      </c>
      <c r="U76" s="18" t="s">
        <v>64</v>
      </c>
      <c r="V76" s="18">
        <v>0</v>
      </c>
      <c r="X76" s="18" t="s">
        <v>397</v>
      </c>
      <c r="Y76" s="18" t="s">
        <v>432</v>
      </c>
    </row>
    <row r="77" spans="1:25" ht="16" customHeight="1" x14ac:dyDescent="0.2">
      <c r="A77" s="19" t="s">
        <v>202</v>
      </c>
      <c r="B77" s="19" t="s">
        <v>210</v>
      </c>
      <c r="C77" s="17" t="s">
        <v>266</v>
      </c>
      <c r="D77" s="19" t="s">
        <v>512</v>
      </c>
      <c r="E77" s="32" t="s">
        <v>406</v>
      </c>
      <c r="F77" s="17">
        <v>17.059999999999999</v>
      </c>
      <c r="G77" s="17" t="s">
        <v>394</v>
      </c>
      <c r="H77" s="17" t="s">
        <v>330</v>
      </c>
      <c r="I77" s="17">
        <v>2.7999999999999998E-9</v>
      </c>
      <c r="J77" s="32" t="s">
        <v>404</v>
      </c>
      <c r="K77" s="17">
        <f t="shared" si="13"/>
        <v>4.7767999999999995E-8</v>
      </c>
      <c r="L77" s="32" t="s">
        <v>396</v>
      </c>
      <c r="M77" s="17" t="str">
        <f t="shared" si="15"/>
        <v>m2</v>
      </c>
      <c r="N77" s="17" t="s">
        <v>61</v>
      </c>
      <c r="O77" s="17" t="s">
        <v>394</v>
      </c>
      <c r="P77" s="17" t="str">
        <f t="shared" ref="P77:P108" si="17">H77</f>
        <v>m2</v>
      </c>
      <c r="Q77" s="18" t="s">
        <v>398</v>
      </c>
      <c r="R77" s="18">
        <f>$E$233</f>
        <v>11.668172447982675</v>
      </c>
      <c r="S77" s="18">
        <v>385</v>
      </c>
      <c r="T77" s="18" t="s">
        <v>61</v>
      </c>
      <c r="U77" s="18" t="s">
        <v>64</v>
      </c>
      <c r="V77" s="18">
        <f t="shared" ref="V77:V108" si="18">K77*R77*S77</f>
        <v>2.14585625675666E-4</v>
      </c>
      <c r="X77" s="18" t="s">
        <v>397</v>
      </c>
      <c r="Y77" s="18" t="s">
        <v>433</v>
      </c>
    </row>
    <row r="78" spans="1:25" x14ac:dyDescent="0.2">
      <c r="A78" s="19" t="s">
        <v>202</v>
      </c>
      <c r="B78" s="19" t="s">
        <v>210</v>
      </c>
      <c r="C78" s="17" t="s">
        <v>266</v>
      </c>
      <c r="D78" s="19" t="s">
        <v>512</v>
      </c>
      <c r="E78" s="32" t="s">
        <v>415</v>
      </c>
      <c r="F78" s="17">
        <v>2.4650000000000002E-2</v>
      </c>
      <c r="G78" s="17" t="s">
        <v>416</v>
      </c>
      <c r="H78" s="17" t="s">
        <v>330</v>
      </c>
      <c r="I78" s="17">
        <v>1.29E-7</v>
      </c>
      <c r="J78" s="32" t="s">
        <v>417</v>
      </c>
      <c r="K78" s="17">
        <f t="shared" si="13"/>
        <v>3.1798500000000003E-9</v>
      </c>
      <c r="L78" s="32" t="s">
        <v>396</v>
      </c>
      <c r="M78" s="17" t="str">
        <f t="shared" si="15"/>
        <v>m2</v>
      </c>
      <c r="P78" s="17" t="str">
        <f t="shared" si="17"/>
        <v>m2</v>
      </c>
      <c r="Q78" s="18" t="s">
        <v>398</v>
      </c>
      <c r="R78" s="18">
        <f t="shared" ref="R78:R116" si="19">$E$233</f>
        <v>11.668172447982675</v>
      </c>
      <c r="S78" s="18">
        <v>385</v>
      </c>
      <c r="T78" s="18">
        <f t="shared" ref="T78:T84" si="20">N78*R78*S78</f>
        <v>0</v>
      </c>
      <c r="U78" s="18" t="s">
        <v>64</v>
      </c>
      <c r="V78" s="18">
        <f t="shared" si="18"/>
        <v>1.4284669691106319E-5</v>
      </c>
      <c r="X78" s="18" t="s">
        <v>397</v>
      </c>
      <c r="Y78" s="18" t="s">
        <v>433</v>
      </c>
    </row>
    <row r="79" spans="1:25" x14ac:dyDescent="0.2">
      <c r="A79" s="19" t="s">
        <v>202</v>
      </c>
      <c r="B79" s="19" t="s">
        <v>210</v>
      </c>
      <c r="C79" s="17" t="s">
        <v>266</v>
      </c>
      <c r="D79" s="19" t="s">
        <v>512</v>
      </c>
      <c r="E79" s="32" t="s">
        <v>91</v>
      </c>
      <c r="F79" s="17">
        <v>0.10412</v>
      </c>
      <c r="G79" s="19" t="s">
        <v>407</v>
      </c>
      <c r="H79" s="17" t="s">
        <v>330</v>
      </c>
      <c r="I79" s="17">
        <v>2.1199999999999999E-7</v>
      </c>
      <c r="J79" s="32" t="s">
        <v>408</v>
      </c>
      <c r="K79" s="17">
        <f t="shared" si="13"/>
        <v>2.207344E-8</v>
      </c>
      <c r="L79" s="32" t="s">
        <v>396</v>
      </c>
      <c r="M79" s="17" t="str">
        <f t="shared" si="15"/>
        <v>m2</v>
      </c>
      <c r="P79" s="17" t="str">
        <f t="shared" si="17"/>
        <v>m2</v>
      </c>
      <c r="Q79" s="18" t="s">
        <v>398</v>
      </c>
      <c r="R79" s="18">
        <f t="shared" si="19"/>
        <v>11.668172447982675</v>
      </c>
      <c r="S79" s="18">
        <v>385</v>
      </c>
      <c r="T79" s="18">
        <f t="shared" si="20"/>
        <v>0</v>
      </c>
      <c r="U79" s="18" t="s">
        <v>64</v>
      </c>
      <c r="V79" s="18">
        <f t="shared" si="18"/>
        <v>9.9159331209476489E-5</v>
      </c>
      <c r="X79" s="18" t="s">
        <v>397</v>
      </c>
      <c r="Y79" s="18" t="s">
        <v>433</v>
      </c>
    </row>
    <row r="80" spans="1:25" x14ac:dyDescent="0.2">
      <c r="A80" s="19" t="s">
        <v>202</v>
      </c>
      <c r="B80" s="19" t="s">
        <v>210</v>
      </c>
      <c r="C80" s="17" t="s">
        <v>266</v>
      </c>
      <c r="D80" s="19" t="s">
        <v>512</v>
      </c>
      <c r="E80" s="17" t="s">
        <v>409</v>
      </c>
      <c r="F80" s="17">
        <v>4.7000000000000002E-3</v>
      </c>
      <c r="G80" s="17" t="s">
        <v>410</v>
      </c>
      <c r="H80" s="17" t="s">
        <v>330</v>
      </c>
      <c r="I80" s="17">
        <v>6.7100000000000001E-7</v>
      </c>
      <c r="J80" s="32" t="s">
        <v>411</v>
      </c>
      <c r="K80" s="17">
        <f t="shared" si="13"/>
        <v>3.1537000000000004E-9</v>
      </c>
      <c r="L80" s="32" t="s">
        <v>396</v>
      </c>
      <c r="M80" s="17" t="str">
        <f t="shared" si="15"/>
        <v>m2</v>
      </c>
      <c r="P80" s="17" t="str">
        <f t="shared" si="17"/>
        <v>m2</v>
      </c>
      <c r="Q80" s="18" t="s">
        <v>398</v>
      </c>
      <c r="R80" s="18">
        <f t="shared" si="19"/>
        <v>11.668172447982675</v>
      </c>
      <c r="S80" s="18">
        <v>385</v>
      </c>
      <c r="T80" s="18">
        <f t="shared" si="20"/>
        <v>0</v>
      </c>
      <c r="U80" s="18" t="s">
        <v>64</v>
      </c>
      <c r="V80" s="18">
        <f t="shared" si="18"/>
        <v>1.4167197447943141E-5</v>
      </c>
      <c r="X80" s="18" t="s">
        <v>397</v>
      </c>
      <c r="Y80" s="18" t="s">
        <v>433</v>
      </c>
    </row>
    <row r="81" spans="1:25" x14ac:dyDescent="0.2">
      <c r="A81" s="19" t="s">
        <v>202</v>
      </c>
      <c r="B81" s="19" t="s">
        <v>210</v>
      </c>
      <c r="C81" s="17" t="s">
        <v>266</v>
      </c>
      <c r="D81" s="19" t="s">
        <v>512</v>
      </c>
      <c r="E81" s="17" t="s">
        <v>412</v>
      </c>
      <c r="F81" s="17">
        <v>1.0999999999999999E-2</v>
      </c>
      <c r="G81" s="17" t="s">
        <v>413</v>
      </c>
      <c r="H81" s="17" t="s">
        <v>330</v>
      </c>
      <c r="I81" s="17">
        <v>1.6999999999999999E-9</v>
      </c>
      <c r="J81" s="32" t="s">
        <v>414</v>
      </c>
      <c r="K81" s="17">
        <f t="shared" si="13"/>
        <v>1.8699999999999997E-11</v>
      </c>
      <c r="L81" s="32" t="s">
        <v>396</v>
      </c>
      <c r="M81" s="17" t="str">
        <f t="shared" si="15"/>
        <v>m2</v>
      </c>
      <c r="P81" s="17" t="str">
        <f t="shared" si="17"/>
        <v>m2</v>
      </c>
      <c r="Q81" s="18" t="s">
        <v>398</v>
      </c>
      <c r="R81" s="18">
        <f t="shared" si="19"/>
        <v>11.668172447982675</v>
      </c>
      <c r="S81" s="18">
        <v>385</v>
      </c>
      <c r="T81" s="18">
        <f t="shared" si="20"/>
        <v>0</v>
      </c>
      <c r="U81" s="18" t="s">
        <v>64</v>
      </c>
      <c r="V81" s="18">
        <f t="shared" si="18"/>
        <v>8.400500753925126E-8</v>
      </c>
      <c r="X81" s="18" t="s">
        <v>397</v>
      </c>
      <c r="Y81" s="18" t="s">
        <v>433</v>
      </c>
    </row>
    <row r="82" spans="1:25" x14ac:dyDescent="0.2">
      <c r="A82" s="19" t="s">
        <v>202</v>
      </c>
      <c r="B82" s="19" t="s">
        <v>210</v>
      </c>
      <c r="C82" s="17" t="s">
        <v>266</v>
      </c>
      <c r="D82" s="19" t="s">
        <v>512</v>
      </c>
      <c r="E82" s="17" t="s">
        <v>424</v>
      </c>
      <c r="F82" s="17">
        <v>3.6646577999999992E-2</v>
      </c>
      <c r="G82" s="17" t="s">
        <v>425</v>
      </c>
      <c r="H82" s="17" t="s">
        <v>330</v>
      </c>
      <c r="I82" s="17">
        <v>6.9499999999999998E-10</v>
      </c>
      <c r="J82" s="32" t="s">
        <v>426</v>
      </c>
      <c r="K82" s="17">
        <f t="shared" si="13"/>
        <v>2.5469371709999993E-11</v>
      </c>
      <c r="L82" s="32" t="s">
        <v>396</v>
      </c>
      <c r="M82" s="17" t="str">
        <f t="shared" si="15"/>
        <v>m2</v>
      </c>
      <c r="P82" s="17" t="str">
        <f t="shared" si="17"/>
        <v>m2</v>
      </c>
      <c r="Q82" s="18" t="s">
        <v>398</v>
      </c>
      <c r="R82" s="18">
        <f t="shared" si="19"/>
        <v>11.668172447982675</v>
      </c>
      <c r="S82" s="18">
        <v>385</v>
      </c>
      <c r="T82" s="18">
        <f t="shared" si="20"/>
        <v>0</v>
      </c>
      <c r="U82" s="18" t="s">
        <v>64</v>
      </c>
      <c r="V82" s="18">
        <f t="shared" si="18"/>
        <v>1.1441469318280975E-7</v>
      </c>
      <c r="X82" s="18" t="s">
        <v>397</v>
      </c>
      <c r="Y82" s="18" t="s">
        <v>433</v>
      </c>
    </row>
    <row r="83" spans="1:25" x14ac:dyDescent="0.2">
      <c r="A83" s="19" t="s">
        <v>202</v>
      </c>
      <c r="B83" s="19" t="s">
        <v>210</v>
      </c>
      <c r="C83" s="17" t="s">
        <v>266</v>
      </c>
      <c r="D83" s="19" t="s">
        <v>512</v>
      </c>
      <c r="E83" s="17" t="s">
        <v>120</v>
      </c>
      <c r="F83" s="17">
        <v>3.2000000000000001E-2</v>
      </c>
      <c r="G83" s="17" t="s">
        <v>418</v>
      </c>
      <c r="H83" s="17" t="s">
        <v>330</v>
      </c>
      <c r="I83" s="17">
        <v>6.0399999999999995E-13</v>
      </c>
      <c r="J83" s="32" t="s">
        <v>419</v>
      </c>
      <c r="K83" s="17">
        <f t="shared" si="13"/>
        <v>1.9327999999999999E-14</v>
      </c>
      <c r="L83" s="32" t="s">
        <v>396</v>
      </c>
      <c r="M83" s="17" t="str">
        <f t="shared" si="15"/>
        <v>m2</v>
      </c>
      <c r="P83" s="17" t="str">
        <f t="shared" si="17"/>
        <v>m2</v>
      </c>
      <c r="Q83" s="18" t="s">
        <v>398</v>
      </c>
      <c r="R83" s="18">
        <f t="shared" si="19"/>
        <v>11.668172447982675</v>
      </c>
      <c r="S83" s="18">
        <v>385</v>
      </c>
      <c r="T83" s="18">
        <f t="shared" si="20"/>
        <v>0</v>
      </c>
      <c r="U83" s="18" t="s">
        <v>64</v>
      </c>
      <c r="V83" s="18">
        <f t="shared" si="18"/>
        <v>8.6826138273724513E-11</v>
      </c>
      <c r="X83" s="18" t="s">
        <v>397</v>
      </c>
      <c r="Y83" s="18" t="s">
        <v>433</v>
      </c>
    </row>
    <row r="84" spans="1:25" x14ac:dyDescent="0.2">
      <c r="A84" s="19" t="s">
        <v>202</v>
      </c>
      <c r="B84" s="19" t="s">
        <v>210</v>
      </c>
      <c r="C84" s="17" t="s">
        <v>266</v>
      </c>
      <c r="D84" s="19" t="s">
        <v>512</v>
      </c>
      <c r="E84" s="19" t="s">
        <v>393</v>
      </c>
      <c r="F84" s="17">
        <v>17.059999999999999</v>
      </c>
      <c r="G84" s="17" t="s">
        <v>394</v>
      </c>
      <c r="H84" s="17" t="s">
        <v>330</v>
      </c>
      <c r="I84" s="17">
        <v>7.6500000000000002E-14</v>
      </c>
      <c r="J84" s="32" t="s">
        <v>404</v>
      </c>
      <c r="K84" s="17">
        <f t="shared" si="13"/>
        <v>1.3050899999999998E-12</v>
      </c>
      <c r="L84" s="32" t="s">
        <v>396</v>
      </c>
      <c r="M84" s="17" t="str">
        <f t="shared" si="15"/>
        <v>m2</v>
      </c>
      <c r="N84" s="17">
        <v>17.059999999999999</v>
      </c>
      <c r="O84" s="17" t="s">
        <v>394</v>
      </c>
      <c r="P84" s="17" t="str">
        <f t="shared" si="17"/>
        <v>m2</v>
      </c>
      <c r="Q84" s="18" t="s">
        <v>398</v>
      </c>
      <c r="R84" s="18">
        <f t="shared" si="19"/>
        <v>11.668172447982675</v>
      </c>
      <c r="S84" s="18">
        <v>385</v>
      </c>
      <c r="T84" s="18">
        <f t="shared" si="20"/>
        <v>76637.723455594998</v>
      </c>
      <c r="U84" s="18" t="s">
        <v>64</v>
      </c>
      <c r="V84" s="18">
        <f t="shared" si="18"/>
        <v>5.8627858443530171E-9</v>
      </c>
      <c r="W84" s="18">
        <f>SUM(V77:V84)</f>
        <v>3.4240119333689667E-4</v>
      </c>
      <c r="X84" s="18" t="s">
        <v>397</v>
      </c>
      <c r="Y84" s="18" t="s">
        <v>433</v>
      </c>
    </row>
    <row r="85" spans="1:25" x14ac:dyDescent="0.2">
      <c r="A85" s="19" t="s">
        <v>202</v>
      </c>
      <c r="B85" s="19" t="s">
        <v>210</v>
      </c>
      <c r="C85" s="17" t="s">
        <v>267</v>
      </c>
      <c r="D85" s="19" t="s">
        <v>512</v>
      </c>
      <c r="E85" s="32" t="s">
        <v>406</v>
      </c>
      <c r="F85" s="17">
        <v>14.38</v>
      </c>
      <c r="G85" s="17" t="s">
        <v>394</v>
      </c>
      <c r="H85" s="17" t="s">
        <v>330</v>
      </c>
      <c r="I85" s="17">
        <v>2.7999999999999998E-9</v>
      </c>
      <c r="J85" s="32" t="s">
        <v>404</v>
      </c>
      <c r="K85" s="17">
        <f t="shared" si="13"/>
        <v>4.0264000000000002E-8</v>
      </c>
      <c r="L85" s="32" t="s">
        <v>396</v>
      </c>
      <c r="M85" s="17" t="str">
        <f t="shared" si="15"/>
        <v>m2</v>
      </c>
      <c r="N85" s="17" t="s">
        <v>61</v>
      </c>
      <c r="O85" s="17" t="s">
        <v>394</v>
      </c>
      <c r="P85" s="17" t="str">
        <f t="shared" si="17"/>
        <v>m2</v>
      </c>
      <c r="Q85" s="18" t="s">
        <v>398</v>
      </c>
      <c r="R85" s="18">
        <f t="shared" si="19"/>
        <v>11.668172447982675</v>
      </c>
      <c r="S85" s="18">
        <v>385</v>
      </c>
      <c r="T85" s="18" t="s">
        <v>61</v>
      </c>
      <c r="U85" s="18" t="s">
        <v>64</v>
      </c>
      <c r="V85" s="18">
        <f t="shared" si="18"/>
        <v>1.8087580874654618E-4</v>
      </c>
      <c r="X85" s="18" t="s">
        <v>397</v>
      </c>
      <c r="Y85" s="18" t="s">
        <v>434</v>
      </c>
    </row>
    <row r="86" spans="1:25" x14ac:dyDescent="0.2">
      <c r="A86" s="19" t="s">
        <v>202</v>
      </c>
      <c r="B86" s="19" t="s">
        <v>210</v>
      </c>
      <c r="C86" s="17" t="s">
        <v>267</v>
      </c>
      <c r="D86" s="19" t="s">
        <v>512</v>
      </c>
      <c r="E86" s="32" t="s">
        <v>415</v>
      </c>
      <c r="F86" s="17">
        <v>2.291E-2</v>
      </c>
      <c r="G86" s="17" t="s">
        <v>416</v>
      </c>
      <c r="H86" s="17" t="s">
        <v>330</v>
      </c>
      <c r="I86" s="17">
        <v>1.29E-7</v>
      </c>
      <c r="J86" s="32" t="s">
        <v>417</v>
      </c>
      <c r="K86" s="17">
        <f t="shared" si="13"/>
        <v>2.9553900000000001E-9</v>
      </c>
      <c r="L86" s="32" t="s">
        <v>396</v>
      </c>
      <c r="M86" s="17" t="str">
        <f t="shared" si="15"/>
        <v>m2</v>
      </c>
      <c r="P86" s="17" t="str">
        <f t="shared" si="17"/>
        <v>m2</v>
      </c>
      <c r="Q86" s="18" t="s">
        <v>398</v>
      </c>
      <c r="R86" s="18">
        <f t="shared" si="19"/>
        <v>11.668172447982675</v>
      </c>
      <c r="S86" s="18">
        <v>385</v>
      </c>
      <c r="T86" s="18">
        <f t="shared" ref="T86:T92" si="21">N86*R86*S86</f>
        <v>0</v>
      </c>
      <c r="U86" s="18" t="s">
        <v>64</v>
      </c>
      <c r="V86" s="18">
        <f t="shared" si="18"/>
        <v>1.3276340065851755E-5</v>
      </c>
      <c r="X86" s="18" t="s">
        <v>397</v>
      </c>
      <c r="Y86" s="18" t="s">
        <v>434</v>
      </c>
    </row>
    <row r="87" spans="1:25" x14ac:dyDescent="0.2">
      <c r="A87" s="19" t="s">
        <v>202</v>
      </c>
      <c r="B87" s="19" t="s">
        <v>210</v>
      </c>
      <c r="C87" s="17" t="s">
        <v>267</v>
      </c>
      <c r="D87" s="19" t="s">
        <v>512</v>
      </c>
      <c r="E87" s="32" t="s">
        <v>91</v>
      </c>
      <c r="F87" s="17">
        <v>8.2200000000000009E-2</v>
      </c>
      <c r="G87" s="19" t="s">
        <v>407</v>
      </c>
      <c r="H87" s="17" t="s">
        <v>330</v>
      </c>
      <c r="I87" s="17">
        <v>2.1199999999999999E-7</v>
      </c>
      <c r="J87" s="32" t="s">
        <v>408</v>
      </c>
      <c r="K87" s="17">
        <f t="shared" si="13"/>
        <v>1.7426400000000002E-8</v>
      </c>
      <c r="L87" s="32" t="s">
        <v>396</v>
      </c>
      <c r="M87" s="17" t="str">
        <f t="shared" si="15"/>
        <v>m2</v>
      </c>
      <c r="P87" s="17" t="str">
        <f t="shared" si="17"/>
        <v>m2</v>
      </c>
      <c r="Q87" s="18" t="s">
        <v>398</v>
      </c>
      <c r="R87" s="18">
        <f t="shared" si="19"/>
        <v>11.668172447982675</v>
      </c>
      <c r="S87" s="18">
        <v>385</v>
      </c>
      <c r="T87" s="18">
        <f t="shared" si="21"/>
        <v>0</v>
      </c>
      <c r="U87" s="18" t="s">
        <v>64</v>
      </c>
      <c r="V87" s="18">
        <f t="shared" si="18"/>
        <v>7.8283682533797244E-5</v>
      </c>
      <c r="X87" s="18" t="s">
        <v>397</v>
      </c>
      <c r="Y87" s="18" t="s">
        <v>434</v>
      </c>
    </row>
    <row r="88" spans="1:25" x14ac:dyDescent="0.2">
      <c r="A88" s="19" t="s">
        <v>202</v>
      </c>
      <c r="B88" s="19" t="s">
        <v>210</v>
      </c>
      <c r="C88" s="17" t="s">
        <v>267</v>
      </c>
      <c r="D88" s="19" t="s">
        <v>512</v>
      </c>
      <c r="E88" s="17" t="s">
        <v>409</v>
      </c>
      <c r="F88" s="17">
        <v>1.6000000000000001E-3</v>
      </c>
      <c r="G88" s="17" t="s">
        <v>410</v>
      </c>
      <c r="H88" s="17" t="s">
        <v>330</v>
      </c>
      <c r="I88" s="17">
        <v>6.7100000000000001E-7</v>
      </c>
      <c r="J88" s="32" t="s">
        <v>411</v>
      </c>
      <c r="K88" s="17">
        <f t="shared" si="13"/>
        <v>1.0736000000000001E-9</v>
      </c>
      <c r="L88" s="32" t="s">
        <v>396</v>
      </c>
      <c r="M88" s="17" t="str">
        <f t="shared" si="15"/>
        <v>m2</v>
      </c>
      <c r="P88" s="17" t="str">
        <f t="shared" si="17"/>
        <v>m2</v>
      </c>
      <c r="Q88" s="18" t="s">
        <v>398</v>
      </c>
      <c r="R88" s="18">
        <f t="shared" si="19"/>
        <v>11.668172447982675</v>
      </c>
      <c r="S88" s="18">
        <v>385</v>
      </c>
      <c r="T88" s="18">
        <f t="shared" si="21"/>
        <v>0</v>
      </c>
      <c r="U88" s="18" t="s">
        <v>64</v>
      </c>
      <c r="V88" s="18">
        <f t="shared" si="18"/>
        <v>4.8228757269593676E-6</v>
      </c>
      <c r="X88" s="18" t="s">
        <v>397</v>
      </c>
      <c r="Y88" s="18" t="s">
        <v>434</v>
      </c>
    </row>
    <row r="89" spans="1:25" x14ac:dyDescent="0.2">
      <c r="A89" s="19" t="s">
        <v>202</v>
      </c>
      <c r="B89" s="19" t="s">
        <v>210</v>
      </c>
      <c r="C89" s="17" t="s">
        <v>267</v>
      </c>
      <c r="D89" s="19" t="s">
        <v>512</v>
      </c>
      <c r="E89" s="17" t="s">
        <v>412</v>
      </c>
      <c r="F89" s="17">
        <v>8.6999999999999994E-3</v>
      </c>
      <c r="G89" s="17" t="s">
        <v>413</v>
      </c>
      <c r="H89" s="17" t="s">
        <v>330</v>
      </c>
      <c r="I89" s="17">
        <v>1.6999999999999999E-9</v>
      </c>
      <c r="J89" s="32" t="s">
        <v>414</v>
      </c>
      <c r="K89" s="17">
        <f t="shared" si="13"/>
        <v>1.4789999999999998E-11</v>
      </c>
      <c r="L89" s="32" t="s">
        <v>396</v>
      </c>
      <c r="M89" s="17" t="str">
        <f t="shared" si="15"/>
        <v>m2</v>
      </c>
      <c r="P89" s="17" t="str">
        <f t="shared" si="17"/>
        <v>m2</v>
      </c>
      <c r="Q89" s="18" t="s">
        <v>398</v>
      </c>
      <c r="R89" s="18">
        <f t="shared" si="19"/>
        <v>11.668172447982675</v>
      </c>
      <c r="S89" s="18">
        <v>385</v>
      </c>
      <c r="T89" s="18">
        <f t="shared" si="21"/>
        <v>0</v>
      </c>
      <c r="U89" s="18" t="s">
        <v>64</v>
      </c>
      <c r="V89" s="18">
        <f t="shared" si="18"/>
        <v>6.6440324144680535E-8</v>
      </c>
      <c r="X89" s="18" t="s">
        <v>397</v>
      </c>
      <c r="Y89" s="18" t="s">
        <v>434</v>
      </c>
    </row>
    <row r="90" spans="1:25" x14ac:dyDescent="0.2">
      <c r="A90" s="19" t="s">
        <v>202</v>
      </c>
      <c r="B90" s="19" t="s">
        <v>210</v>
      </c>
      <c r="C90" s="17" t="s">
        <v>267</v>
      </c>
      <c r="D90" s="19" t="s">
        <v>512</v>
      </c>
      <c r="E90" s="17" t="s">
        <v>424</v>
      </c>
      <c r="F90" s="17">
        <v>1.7411039999999999E-2</v>
      </c>
      <c r="G90" s="17" t="s">
        <v>425</v>
      </c>
      <c r="H90" s="17" t="s">
        <v>330</v>
      </c>
      <c r="I90" s="17">
        <v>6.9499999999999998E-10</v>
      </c>
      <c r="J90" s="32" t="s">
        <v>426</v>
      </c>
      <c r="K90" s="17">
        <f t="shared" si="13"/>
        <v>1.21006728E-11</v>
      </c>
      <c r="L90" s="32" t="s">
        <v>396</v>
      </c>
      <c r="M90" s="17" t="str">
        <f t="shared" si="15"/>
        <v>m2</v>
      </c>
      <c r="P90" s="17" t="str">
        <f t="shared" si="17"/>
        <v>m2</v>
      </c>
      <c r="Q90" s="18" t="s">
        <v>398</v>
      </c>
      <c r="R90" s="18">
        <f t="shared" si="19"/>
        <v>11.668172447982675</v>
      </c>
      <c r="S90" s="18">
        <v>385</v>
      </c>
      <c r="T90" s="18">
        <f t="shared" si="21"/>
        <v>0</v>
      </c>
      <c r="U90" s="18" t="s">
        <v>64</v>
      </c>
      <c r="V90" s="18">
        <f t="shared" si="18"/>
        <v>5.4359203732300143E-8</v>
      </c>
      <c r="X90" s="18" t="s">
        <v>397</v>
      </c>
      <c r="Y90" s="18" t="s">
        <v>434</v>
      </c>
    </row>
    <row r="91" spans="1:25" x14ac:dyDescent="0.2">
      <c r="A91" s="19" t="s">
        <v>202</v>
      </c>
      <c r="B91" s="19" t="s">
        <v>210</v>
      </c>
      <c r="C91" s="17" t="s">
        <v>267</v>
      </c>
      <c r="D91" s="19" t="s">
        <v>512</v>
      </c>
      <c r="E91" s="17" t="s">
        <v>120</v>
      </c>
      <c r="F91" s="17">
        <v>5.5999999999999999E-3</v>
      </c>
      <c r="G91" s="17" t="s">
        <v>418</v>
      </c>
      <c r="H91" s="17" t="s">
        <v>330</v>
      </c>
      <c r="I91" s="17">
        <v>6.0399999999999995E-13</v>
      </c>
      <c r="J91" s="32" t="s">
        <v>419</v>
      </c>
      <c r="K91" s="17">
        <f t="shared" si="13"/>
        <v>3.3823999999999995E-15</v>
      </c>
      <c r="L91" s="32" t="s">
        <v>396</v>
      </c>
      <c r="M91" s="17" t="str">
        <f t="shared" si="15"/>
        <v>m2</v>
      </c>
      <c r="P91" s="17" t="str">
        <f t="shared" si="17"/>
        <v>m2</v>
      </c>
      <c r="Q91" s="18" t="s">
        <v>398</v>
      </c>
      <c r="R91" s="18">
        <f t="shared" si="19"/>
        <v>11.668172447982675</v>
      </c>
      <c r="S91" s="18">
        <v>385</v>
      </c>
      <c r="T91" s="18">
        <f t="shared" si="21"/>
        <v>0</v>
      </c>
      <c r="U91" s="18" t="s">
        <v>64</v>
      </c>
      <c r="V91" s="18">
        <f t="shared" si="18"/>
        <v>1.5194574197901787E-11</v>
      </c>
      <c r="X91" s="18" t="s">
        <v>397</v>
      </c>
      <c r="Y91" s="18" t="s">
        <v>434</v>
      </c>
    </row>
    <row r="92" spans="1:25" x14ac:dyDescent="0.2">
      <c r="A92" s="19" t="s">
        <v>202</v>
      </c>
      <c r="B92" s="19" t="s">
        <v>210</v>
      </c>
      <c r="C92" s="17" t="s">
        <v>267</v>
      </c>
      <c r="D92" s="19" t="s">
        <v>512</v>
      </c>
      <c r="E92" s="19" t="s">
        <v>393</v>
      </c>
      <c r="F92" s="17">
        <v>14.38</v>
      </c>
      <c r="G92" s="17" t="s">
        <v>394</v>
      </c>
      <c r="H92" s="17" t="s">
        <v>330</v>
      </c>
      <c r="I92" s="17">
        <v>7.6500000000000002E-14</v>
      </c>
      <c r="J92" s="32" t="s">
        <v>404</v>
      </c>
      <c r="K92" s="17">
        <f t="shared" si="13"/>
        <v>1.1000700000000002E-12</v>
      </c>
      <c r="L92" s="32" t="s">
        <v>396</v>
      </c>
      <c r="M92" s="17" t="str">
        <f t="shared" si="15"/>
        <v>m2</v>
      </c>
      <c r="N92" s="17">
        <v>14.38</v>
      </c>
      <c r="O92" s="17" t="s">
        <v>394</v>
      </c>
      <c r="P92" s="17" t="str">
        <f t="shared" si="17"/>
        <v>m2</v>
      </c>
      <c r="Q92" s="18" t="s">
        <v>398</v>
      </c>
      <c r="R92" s="18">
        <f t="shared" si="19"/>
        <v>11.668172447982675</v>
      </c>
      <c r="S92" s="18">
        <v>385</v>
      </c>
      <c r="T92" s="18">
        <f t="shared" si="21"/>
        <v>64598.503123766481</v>
      </c>
      <c r="U92" s="18" t="s">
        <v>64</v>
      </c>
      <c r="V92" s="18">
        <f t="shared" si="18"/>
        <v>4.941785488968137E-9</v>
      </c>
      <c r="W92" s="18">
        <f>SUM(V85:V92)</f>
        <v>2.7738446358109467E-4</v>
      </c>
      <c r="X92" s="18" t="s">
        <v>397</v>
      </c>
      <c r="Y92" s="18" t="s">
        <v>434</v>
      </c>
    </row>
    <row r="93" spans="1:25" x14ac:dyDescent="0.2">
      <c r="A93" s="19" t="s">
        <v>202</v>
      </c>
      <c r="B93" s="19" t="s">
        <v>210</v>
      </c>
      <c r="C93" s="17" t="s">
        <v>254</v>
      </c>
      <c r="D93" s="19" t="s">
        <v>512</v>
      </c>
      <c r="E93" s="32" t="s">
        <v>406</v>
      </c>
      <c r="F93" s="17">
        <v>15.52</v>
      </c>
      <c r="G93" s="17" t="s">
        <v>394</v>
      </c>
      <c r="H93" s="17" t="s">
        <v>330</v>
      </c>
      <c r="I93" s="17">
        <v>2.7999999999999998E-9</v>
      </c>
      <c r="J93" s="32" t="s">
        <v>404</v>
      </c>
      <c r="K93" s="17">
        <f t="shared" si="13"/>
        <v>4.3455999999999996E-8</v>
      </c>
      <c r="L93" s="32" t="s">
        <v>396</v>
      </c>
      <c r="M93" s="17" t="str">
        <f t="shared" si="15"/>
        <v>m2</v>
      </c>
      <c r="N93" s="17" t="s">
        <v>61</v>
      </c>
      <c r="O93" s="17" t="s">
        <v>394</v>
      </c>
      <c r="P93" s="17" t="str">
        <f t="shared" si="17"/>
        <v>m2</v>
      </c>
      <c r="Q93" s="18" t="s">
        <v>398</v>
      </c>
      <c r="R93" s="18">
        <f t="shared" si="19"/>
        <v>11.668172447982675</v>
      </c>
      <c r="S93" s="18">
        <v>385</v>
      </c>
      <c r="T93" s="18" t="s">
        <v>61</v>
      </c>
      <c r="U93" s="18" t="s">
        <v>64</v>
      </c>
      <c r="V93" s="18">
        <f t="shared" si="18"/>
        <v>1.9521505923132101E-4</v>
      </c>
      <c r="X93" s="18" t="s">
        <v>397</v>
      </c>
      <c r="Y93" s="18" t="s">
        <v>435</v>
      </c>
    </row>
    <row r="94" spans="1:25" x14ac:dyDescent="0.2">
      <c r="A94" s="19" t="s">
        <v>202</v>
      </c>
      <c r="B94" s="19" t="s">
        <v>210</v>
      </c>
      <c r="C94" s="17" t="s">
        <v>254</v>
      </c>
      <c r="D94" s="19" t="s">
        <v>512</v>
      </c>
      <c r="E94" s="32" t="s">
        <v>415</v>
      </c>
      <c r="F94" s="17">
        <v>1.5079999999999998E-2</v>
      </c>
      <c r="G94" s="17" t="s">
        <v>416</v>
      </c>
      <c r="H94" s="17" t="s">
        <v>330</v>
      </c>
      <c r="I94" s="17">
        <v>1.29E-7</v>
      </c>
      <c r="J94" s="32" t="s">
        <v>417</v>
      </c>
      <c r="K94" s="17">
        <f t="shared" si="13"/>
        <v>1.9453199999999996E-9</v>
      </c>
      <c r="L94" s="32" t="s">
        <v>396</v>
      </c>
      <c r="M94" s="17" t="str">
        <f t="shared" si="15"/>
        <v>m2</v>
      </c>
      <c r="P94" s="17" t="str">
        <f t="shared" si="17"/>
        <v>m2</v>
      </c>
      <c r="Q94" s="18" t="s">
        <v>398</v>
      </c>
      <c r="R94" s="18">
        <f t="shared" si="19"/>
        <v>11.668172447982675</v>
      </c>
      <c r="S94" s="18">
        <v>385</v>
      </c>
      <c r="T94" s="18">
        <f t="shared" ref="T94:T100" si="22">N94*R94*S94</f>
        <v>0</v>
      </c>
      <c r="U94" s="18" t="s">
        <v>64</v>
      </c>
      <c r="V94" s="18">
        <f t="shared" si="18"/>
        <v>8.7388567522062162E-6</v>
      </c>
      <c r="X94" s="18" t="s">
        <v>397</v>
      </c>
      <c r="Y94" s="18" t="s">
        <v>435</v>
      </c>
    </row>
    <row r="95" spans="1:25" x14ac:dyDescent="0.2">
      <c r="A95" s="19" t="s">
        <v>202</v>
      </c>
      <c r="B95" s="19" t="s">
        <v>210</v>
      </c>
      <c r="C95" s="17" t="s">
        <v>254</v>
      </c>
      <c r="D95" s="19" t="s">
        <v>512</v>
      </c>
      <c r="E95" s="32" t="s">
        <v>91</v>
      </c>
      <c r="F95" s="17">
        <v>0.19180000000000003</v>
      </c>
      <c r="G95" s="19" t="s">
        <v>407</v>
      </c>
      <c r="H95" s="17" t="s">
        <v>330</v>
      </c>
      <c r="I95" s="17">
        <v>2.1199999999999999E-7</v>
      </c>
      <c r="J95" s="32" t="s">
        <v>408</v>
      </c>
      <c r="K95" s="17">
        <f t="shared" si="13"/>
        <v>4.0661600000000002E-8</v>
      </c>
      <c r="L95" s="32" t="s">
        <v>396</v>
      </c>
      <c r="M95" s="17" t="str">
        <f t="shared" si="15"/>
        <v>m2</v>
      </c>
      <c r="P95" s="17" t="str">
        <f t="shared" si="17"/>
        <v>m2</v>
      </c>
      <c r="Q95" s="18" t="s">
        <v>398</v>
      </c>
      <c r="R95" s="18">
        <f t="shared" si="19"/>
        <v>11.668172447982675</v>
      </c>
      <c r="S95" s="18">
        <v>385</v>
      </c>
      <c r="T95" s="18">
        <f t="shared" si="22"/>
        <v>0</v>
      </c>
      <c r="U95" s="18" t="s">
        <v>64</v>
      </c>
      <c r="V95" s="18">
        <f t="shared" si="18"/>
        <v>1.8266192591219355E-4</v>
      </c>
      <c r="X95" s="18" t="s">
        <v>397</v>
      </c>
      <c r="Y95" s="18" t="s">
        <v>435</v>
      </c>
    </row>
    <row r="96" spans="1:25" x14ac:dyDescent="0.2">
      <c r="A96" s="19" t="s">
        <v>202</v>
      </c>
      <c r="B96" s="19" t="s">
        <v>210</v>
      </c>
      <c r="C96" s="17" t="s">
        <v>254</v>
      </c>
      <c r="D96" s="19" t="s">
        <v>512</v>
      </c>
      <c r="E96" s="17" t="s">
        <v>409</v>
      </c>
      <c r="F96" s="17">
        <v>5.4999999999999997E-3</v>
      </c>
      <c r="G96" s="17" t="s">
        <v>410</v>
      </c>
      <c r="H96" s="17" t="s">
        <v>330</v>
      </c>
      <c r="I96" s="17">
        <v>6.7100000000000001E-7</v>
      </c>
      <c r="J96" s="32" t="s">
        <v>411</v>
      </c>
      <c r="K96" s="17">
        <f t="shared" si="13"/>
        <v>3.6905E-9</v>
      </c>
      <c r="L96" s="32" t="s">
        <v>396</v>
      </c>
      <c r="M96" s="17" t="str">
        <f t="shared" si="15"/>
        <v>m2</v>
      </c>
      <c r="P96" s="17" t="str">
        <f t="shared" si="17"/>
        <v>m2</v>
      </c>
      <c r="Q96" s="18" t="s">
        <v>398</v>
      </c>
      <c r="R96" s="18">
        <f t="shared" si="19"/>
        <v>11.668172447982675</v>
      </c>
      <c r="S96" s="18">
        <v>385</v>
      </c>
      <c r="T96" s="18">
        <f t="shared" si="22"/>
        <v>0</v>
      </c>
      <c r="U96" s="18" t="s">
        <v>64</v>
      </c>
      <c r="V96" s="18">
        <f t="shared" si="18"/>
        <v>1.6578635311422823E-5</v>
      </c>
      <c r="X96" s="18" t="s">
        <v>397</v>
      </c>
      <c r="Y96" s="18" t="s">
        <v>435</v>
      </c>
    </row>
    <row r="97" spans="1:25" x14ac:dyDescent="0.2">
      <c r="A97" s="19" t="s">
        <v>202</v>
      </c>
      <c r="B97" s="19" t="s">
        <v>210</v>
      </c>
      <c r="C97" s="17" t="s">
        <v>254</v>
      </c>
      <c r="D97" s="19" t="s">
        <v>512</v>
      </c>
      <c r="E97" s="17" t="s">
        <v>412</v>
      </c>
      <c r="F97" s="17">
        <v>1.4999999999999999E-2</v>
      </c>
      <c r="G97" s="17" t="s">
        <v>413</v>
      </c>
      <c r="H97" s="17" t="s">
        <v>330</v>
      </c>
      <c r="I97" s="17">
        <v>1.6999999999999999E-9</v>
      </c>
      <c r="J97" s="32" t="s">
        <v>414</v>
      </c>
      <c r="K97" s="17">
        <f t="shared" si="13"/>
        <v>2.5499999999999999E-11</v>
      </c>
      <c r="L97" s="32" t="s">
        <v>396</v>
      </c>
      <c r="M97" s="17" t="str">
        <f t="shared" si="15"/>
        <v>m2</v>
      </c>
      <c r="P97" s="17" t="str">
        <f t="shared" si="17"/>
        <v>m2</v>
      </c>
      <c r="Q97" s="18" t="s">
        <v>398</v>
      </c>
      <c r="R97" s="18">
        <f t="shared" si="19"/>
        <v>11.668172447982675</v>
      </c>
      <c r="S97" s="18">
        <v>385</v>
      </c>
      <c r="T97" s="18">
        <f t="shared" si="22"/>
        <v>0</v>
      </c>
      <c r="U97" s="18" t="s">
        <v>64</v>
      </c>
      <c r="V97" s="18">
        <f t="shared" si="18"/>
        <v>1.1455228300806991E-7</v>
      </c>
      <c r="X97" s="18" t="s">
        <v>397</v>
      </c>
      <c r="Y97" s="18" t="s">
        <v>435</v>
      </c>
    </row>
    <row r="98" spans="1:25" x14ac:dyDescent="0.2">
      <c r="A98" s="19" t="s">
        <v>202</v>
      </c>
      <c r="B98" s="19" t="s">
        <v>210</v>
      </c>
      <c r="C98" s="17" t="s">
        <v>254</v>
      </c>
      <c r="D98" s="19" t="s">
        <v>512</v>
      </c>
      <c r="E98" s="17" t="s">
        <v>424</v>
      </c>
      <c r="F98" s="17">
        <v>1.3800689999999999E-2</v>
      </c>
      <c r="G98" s="17" t="s">
        <v>425</v>
      </c>
      <c r="H98" s="17" t="s">
        <v>330</v>
      </c>
      <c r="I98" s="17">
        <v>6.9499999999999998E-10</v>
      </c>
      <c r="J98" s="32" t="s">
        <v>426</v>
      </c>
      <c r="K98" s="17">
        <f t="shared" si="13"/>
        <v>9.5914795499999988E-12</v>
      </c>
      <c r="L98" s="32" t="s">
        <v>396</v>
      </c>
      <c r="M98" s="17" t="str">
        <f t="shared" si="15"/>
        <v>m2</v>
      </c>
      <c r="P98" s="17" t="str">
        <f t="shared" si="17"/>
        <v>m2</v>
      </c>
      <c r="Q98" s="18" t="s">
        <v>398</v>
      </c>
      <c r="R98" s="18">
        <f t="shared" si="19"/>
        <v>11.668172447982675</v>
      </c>
      <c r="S98" s="18">
        <v>385</v>
      </c>
      <c r="T98" s="18">
        <f t="shared" si="22"/>
        <v>0</v>
      </c>
      <c r="U98" s="18" t="s">
        <v>64</v>
      </c>
      <c r="V98" s="18">
        <f t="shared" si="18"/>
        <v>4.3087289406969212E-8</v>
      </c>
      <c r="X98" s="18" t="s">
        <v>397</v>
      </c>
      <c r="Y98" s="18" t="s">
        <v>435</v>
      </c>
    </row>
    <row r="99" spans="1:25" ht="18" customHeight="1" x14ac:dyDescent="0.2">
      <c r="A99" s="19" t="s">
        <v>202</v>
      </c>
      <c r="B99" s="19" t="s">
        <v>210</v>
      </c>
      <c r="C99" s="17" t="s">
        <v>254</v>
      </c>
      <c r="D99" s="19" t="s">
        <v>512</v>
      </c>
      <c r="E99" s="17" t="s">
        <v>120</v>
      </c>
      <c r="F99" s="17">
        <v>2.3E-2</v>
      </c>
      <c r="G99" s="17" t="s">
        <v>418</v>
      </c>
      <c r="H99" s="17" t="s">
        <v>330</v>
      </c>
      <c r="I99" s="17">
        <v>1.35E-8</v>
      </c>
      <c r="J99" s="32" t="s">
        <v>419</v>
      </c>
      <c r="K99" s="17">
        <f t="shared" si="13"/>
        <v>3.1050000000000001E-10</v>
      </c>
      <c r="L99" s="32" t="s">
        <v>396</v>
      </c>
      <c r="M99" s="17" t="str">
        <f t="shared" si="15"/>
        <v>m2</v>
      </c>
      <c r="P99" s="17" t="str">
        <f t="shared" si="17"/>
        <v>m2</v>
      </c>
      <c r="Q99" s="18" t="s">
        <v>398</v>
      </c>
      <c r="R99" s="18">
        <f t="shared" si="19"/>
        <v>11.668172447982675</v>
      </c>
      <c r="S99" s="18">
        <v>385</v>
      </c>
      <c r="T99" s="18">
        <f t="shared" si="22"/>
        <v>0</v>
      </c>
      <c r="U99" s="18" t="s">
        <v>64</v>
      </c>
      <c r="V99" s="18">
        <f t="shared" si="18"/>
        <v>1.394842504862969E-6</v>
      </c>
      <c r="X99" s="18" t="s">
        <v>397</v>
      </c>
      <c r="Y99" s="18" t="s">
        <v>435</v>
      </c>
    </row>
    <row r="100" spans="1:25" x14ac:dyDescent="0.2">
      <c r="A100" s="19" t="s">
        <v>202</v>
      </c>
      <c r="B100" s="19" t="s">
        <v>210</v>
      </c>
      <c r="C100" s="17" t="s">
        <v>254</v>
      </c>
      <c r="D100" s="19" t="s">
        <v>512</v>
      </c>
      <c r="E100" s="19" t="s">
        <v>393</v>
      </c>
      <c r="F100" s="17">
        <v>15.52</v>
      </c>
      <c r="G100" s="17" t="s">
        <v>394</v>
      </c>
      <c r="H100" s="17" t="s">
        <v>330</v>
      </c>
      <c r="I100" s="17">
        <v>7.6500000000000002E-14</v>
      </c>
      <c r="J100" s="32" t="s">
        <v>404</v>
      </c>
      <c r="K100" s="17">
        <f t="shared" si="13"/>
        <v>1.18728E-12</v>
      </c>
      <c r="L100" s="32" t="s">
        <v>396</v>
      </c>
      <c r="M100" s="17" t="str">
        <f t="shared" si="15"/>
        <v>m2</v>
      </c>
      <c r="N100" s="17">
        <v>15.52</v>
      </c>
      <c r="O100" s="17" t="s">
        <v>394</v>
      </c>
      <c r="P100" s="17" t="str">
        <f t="shared" si="17"/>
        <v>m2</v>
      </c>
      <c r="Q100" s="18" t="s">
        <v>398</v>
      </c>
      <c r="R100" s="18">
        <f t="shared" si="19"/>
        <v>11.668172447982675</v>
      </c>
      <c r="S100" s="18">
        <v>385</v>
      </c>
      <c r="T100" s="18">
        <f t="shared" si="22"/>
        <v>69719.664011186076</v>
      </c>
      <c r="U100" s="18" t="s">
        <v>64</v>
      </c>
      <c r="V100" s="18">
        <f t="shared" si="18"/>
        <v>5.3335542968557353E-9</v>
      </c>
      <c r="W100" s="18">
        <f>SUM(V93:V100)</f>
        <v>4.0475229283871842E-4</v>
      </c>
      <c r="X100" s="18" t="s">
        <v>397</v>
      </c>
      <c r="Y100" s="18" t="s">
        <v>435</v>
      </c>
    </row>
    <row r="101" spans="1:25" x14ac:dyDescent="0.2">
      <c r="A101" s="19" t="s">
        <v>202</v>
      </c>
      <c r="B101" s="35" t="s">
        <v>211</v>
      </c>
      <c r="C101" s="17" t="s">
        <v>267</v>
      </c>
      <c r="D101" s="19" t="s">
        <v>512</v>
      </c>
      <c r="E101" s="32" t="s">
        <v>406</v>
      </c>
      <c r="F101" s="17">
        <v>14.38</v>
      </c>
      <c r="G101" s="17" t="s">
        <v>394</v>
      </c>
      <c r="H101" s="17" t="s">
        <v>330</v>
      </c>
      <c r="I101" s="17">
        <v>2.7999999999999998E-9</v>
      </c>
      <c r="J101" s="32" t="s">
        <v>404</v>
      </c>
      <c r="K101" s="17">
        <f t="shared" si="13"/>
        <v>4.0264000000000002E-8</v>
      </c>
      <c r="L101" s="32" t="s">
        <v>396</v>
      </c>
      <c r="M101" s="17" t="str">
        <f t="shared" si="15"/>
        <v>m2</v>
      </c>
      <c r="N101" s="17" t="s">
        <v>61</v>
      </c>
      <c r="O101" s="17" t="s">
        <v>394</v>
      </c>
      <c r="P101" s="17" t="str">
        <f t="shared" si="17"/>
        <v>m2</v>
      </c>
      <c r="Q101" s="34" t="s">
        <v>436</v>
      </c>
      <c r="R101" s="18">
        <f t="shared" si="19"/>
        <v>11.668172447982675</v>
      </c>
      <c r="S101" s="18">
        <v>2100</v>
      </c>
      <c r="T101" s="18" t="s">
        <v>61</v>
      </c>
      <c r="U101" s="18" t="s">
        <v>64</v>
      </c>
      <c r="V101" s="18">
        <f t="shared" si="18"/>
        <v>9.8659532043570645E-4</v>
      </c>
      <c r="X101" s="18" t="s">
        <v>397</v>
      </c>
      <c r="Y101" s="18" t="s">
        <v>434</v>
      </c>
    </row>
    <row r="102" spans="1:25" x14ac:dyDescent="0.2">
      <c r="A102" s="19" t="s">
        <v>202</v>
      </c>
      <c r="B102" s="35" t="s">
        <v>211</v>
      </c>
      <c r="C102" s="17" t="s">
        <v>267</v>
      </c>
      <c r="D102" s="19" t="s">
        <v>512</v>
      </c>
      <c r="E102" s="32" t="s">
        <v>415</v>
      </c>
      <c r="F102" s="17">
        <v>2.291E-2</v>
      </c>
      <c r="G102" s="17" t="s">
        <v>416</v>
      </c>
      <c r="H102" s="17" t="s">
        <v>330</v>
      </c>
      <c r="I102" s="17">
        <v>1.29E-7</v>
      </c>
      <c r="J102" s="32" t="s">
        <v>417</v>
      </c>
      <c r="K102" s="17">
        <f t="shared" si="13"/>
        <v>2.9553900000000001E-9</v>
      </c>
      <c r="L102" s="32" t="s">
        <v>396</v>
      </c>
      <c r="M102" s="17" t="str">
        <f t="shared" si="15"/>
        <v>m2</v>
      </c>
      <c r="P102" s="17" t="str">
        <f t="shared" si="17"/>
        <v>m2</v>
      </c>
      <c r="Q102" s="34" t="s">
        <v>436</v>
      </c>
      <c r="R102" s="18">
        <f t="shared" si="19"/>
        <v>11.668172447982675</v>
      </c>
      <c r="S102" s="18">
        <v>2100</v>
      </c>
      <c r="T102" s="18">
        <f t="shared" ref="T102:T108" si="23">N102*R102*S102</f>
        <v>0</v>
      </c>
      <c r="U102" s="18" t="s">
        <v>64</v>
      </c>
      <c r="V102" s="18">
        <f t="shared" si="18"/>
        <v>7.2416400359191389E-5</v>
      </c>
      <c r="X102" s="18" t="s">
        <v>397</v>
      </c>
      <c r="Y102" s="18" t="s">
        <v>434</v>
      </c>
    </row>
    <row r="103" spans="1:25" x14ac:dyDescent="0.2">
      <c r="A103" s="19" t="s">
        <v>202</v>
      </c>
      <c r="B103" s="35" t="s">
        <v>211</v>
      </c>
      <c r="C103" s="17" t="s">
        <v>267</v>
      </c>
      <c r="D103" s="19" t="s">
        <v>512</v>
      </c>
      <c r="E103" s="32" t="s">
        <v>91</v>
      </c>
      <c r="F103" s="17">
        <v>8.2200000000000009E-2</v>
      </c>
      <c r="G103" s="19" t="s">
        <v>407</v>
      </c>
      <c r="H103" s="17" t="s">
        <v>330</v>
      </c>
      <c r="I103" s="17">
        <v>2.1199999999999999E-7</v>
      </c>
      <c r="J103" s="32" t="s">
        <v>408</v>
      </c>
      <c r="K103" s="17">
        <f t="shared" si="13"/>
        <v>1.7426400000000002E-8</v>
      </c>
      <c r="L103" s="32" t="s">
        <v>396</v>
      </c>
      <c r="M103" s="17" t="str">
        <f t="shared" si="15"/>
        <v>m2</v>
      </c>
      <c r="P103" s="17" t="str">
        <f t="shared" si="17"/>
        <v>m2</v>
      </c>
      <c r="Q103" s="34" t="s">
        <v>436</v>
      </c>
      <c r="R103" s="18">
        <f t="shared" si="19"/>
        <v>11.668172447982675</v>
      </c>
      <c r="S103" s="18">
        <v>2100</v>
      </c>
      <c r="T103" s="18">
        <f t="shared" si="23"/>
        <v>0</v>
      </c>
      <c r="U103" s="18" t="s">
        <v>64</v>
      </c>
      <c r="V103" s="18">
        <f t="shared" si="18"/>
        <v>4.2700190472980316E-4</v>
      </c>
      <c r="X103" s="18" t="s">
        <v>397</v>
      </c>
      <c r="Y103" s="18" t="s">
        <v>434</v>
      </c>
    </row>
    <row r="104" spans="1:25" x14ac:dyDescent="0.2">
      <c r="A104" s="19" t="s">
        <v>202</v>
      </c>
      <c r="B104" s="35" t="s">
        <v>211</v>
      </c>
      <c r="C104" s="17" t="s">
        <v>267</v>
      </c>
      <c r="D104" s="19" t="s">
        <v>512</v>
      </c>
      <c r="E104" s="17" t="s">
        <v>409</v>
      </c>
      <c r="F104" s="17">
        <v>1.6000000000000001E-3</v>
      </c>
      <c r="G104" s="17" t="s">
        <v>410</v>
      </c>
      <c r="H104" s="17" t="s">
        <v>330</v>
      </c>
      <c r="I104" s="17">
        <v>6.7100000000000001E-7</v>
      </c>
      <c r="J104" s="32" t="s">
        <v>411</v>
      </c>
      <c r="K104" s="17">
        <f t="shared" si="13"/>
        <v>1.0736000000000001E-9</v>
      </c>
      <c r="L104" s="32" t="s">
        <v>396</v>
      </c>
      <c r="M104" s="17" t="str">
        <f t="shared" si="15"/>
        <v>m2</v>
      </c>
      <c r="P104" s="17" t="str">
        <f t="shared" si="17"/>
        <v>m2</v>
      </c>
      <c r="Q104" s="34" t="s">
        <v>436</v>
      </c>
      <c r="R104" s="18">
        <f t="shared" si="19"/>
        <v>11.668172447982675</v>
      </c>
      <c r="S104" s="18">
        <v>2100</v>
      </c>
      <c r="T104" s="18">
        <f t="shared" si="23"/>
        <v>0</v>
      </c>
      <c r="U104" s="18" t="s">
        <v>64</v>
      </c>
      <c r="V104" s="18">
        <f t="shared" si="18"/>
        <v>2.6306594874323824E-5</v>
      </c>
      <c r="X104" s="18" t="s">
        <v>397</v>
      </c>
      <c r="Y104" s="18" t="s">
        <v>434</v>
      </c>
    </row>
    <row r="105" spans="1:25" x14ac:dyDescent="0.2">
      <c r="A105" s="19" t="s">
        <v>202</v>
      </c>
      <c r="B105" s="35" t="s">
        <v>211</v>
      </c>
      <c r="C105" s="17" t="s">
        <v>267</v>
      </c>
      <c r="D105" s="19" t="s">
        <v>512</v>
      </c>
      <c r="E105" s="17" t="s">
        <v>412</v>
      </c>
      <c r="F105" s="17">
        <v>8.6999999999999994E-3</v>
      </c>
      <c r="G105" s="17" t="s">
        <v>413</v>
      </c>
      <c r="H105" s="17" t="s">
        <v>330</v>
      </c>
      <c r="I105" s="17">
        <v>1.6999999999999999E-9</v>
      </c>
      <c r="J105" s="32" t="s">
        <v>414</v>
      </c>
      <c r="K105" s="17">
        <f t="shared" si="13"/>
        <v>1.4789999999999998E-11</v>
      </c>
      <c r="L105" s="32" t="s">
        <v>396</v>
      </c>
      <c r="M105" s="17" t="str">
        <f t="shared" si="15"/>
        <v>m2</v>
      </c>
      <c r="P105" s="17" t="str">
        <f t="shared" si="17"/>
        <v>m2</v>
      </c>
      <c r="Q105" s="34" t="s">
        <v>436</v>
      </c>
      <c r="R105" s="18">
        <f t="shared" si="19"/>
        <v>11.668172447982675</v>
      </c>
      <c r="S105" s="18">
        <v>2100</v>
      </c>
      <c r="T105" s="18">
        <f t="shared" si="23"/>
        <v>0</v>
      </c>
      <c r="U105" s="18" t="s">
        <v>64</v>
      </c>
      <c r="V105" s="18">
        <f t="shared" si="18"/>
        <v>3.6240176806189383E-7</v>
      </c>
      <c r="X105" s="18" t="s">
        <v>397</v>
      </c>
      <c r="Y105" s="18" t="s">
        <v>434</v>
      </c>
    </row>
    <row r="106" spans="1:25" x14ac:dyDescent="0.2">
      <c r="A106" s="19" t="s">
        <v>202</v>
      </c>
      <c r="B106" s="35" t="s">
        <v>211</v>
      </c>
      <c r="C106" s="17" t="s">
        <v>267</v>
      </c>
      <c r="D106" s="19" t="s">
        <v>512</v>
      </c>
      <c r="E106" s="17" t="s">
        <v>424</v>
      </c>
      <c r="F106" s="17">
        <v>1.7411039999999999E-2</v>
      </c>
      <c r="G106" s="17" t="s">
        <v>425</v>
      </c>
      <c r="H106" s="17" t="s">
        <v>330</v>
      </c>
      <c r="I106" s="17">
        <v>6.9499999999999998E-10</v>
      </c>
      <c r="J106" s="32" t="s">
        <v>426</v>
      </c>
      <c r="K106" s="17">
        <f t="shared" si="13"/>
        <v>1.21006728E-11</v>
      </c>
      <c r="L106" s="32" t="s">
        <v>396</v>
      </c>
      <c r="M106" s="17" t="str">
        <f t="shared" si="15"/>
        <v>m2</v>
      </c>
      <c r="P106" s="17" t="str">
        <f t="shared" si="17"/>
        <v>m2</v>
      </c>
      <c r="Q106" s="34" t="s">
        <v>436</v>
      </c>
      <c r="R106" s="18">
        <f t="shared" si="19"/>
        <v>11.668172447982675</v>
      </c>
      <c r="S106" s="18">
        <v>2100</v>
      </c>
      <c r="T106" s="18">
        <f t="shared" si="23"/>
        <v>0</v>
      </c>
      <c r="U106" s="18" t="s">
        <v>64</v>
      </c>
      <c r="V106" s="18">
        <f t="shared" si="18"/>
        <v>2.9650474763072805E-7</v>
      </c>
      <c r="X106" s="18" t="s">
        <v>397</v>
      </c>
      <c r="Y106" s="18" t="s">
        <v>434</v>
      </c>
    </row>
    <row r="107" spans="1:25" x14ac:dyDescent="0.2">
      <c r="A107" s="19" t="s">
        <v>202</v>
      </c>
      <c r="B107" s="35" t="s">
        <v>211</v>
      </c>
      <c r="C107" s="17" t="s">
        <v>267</v>
      </c>
      <c r="D107" s="19" t="s">
        <v>512</v>
      </c>
      <c r="E107" s="17" t="s">
        <v>120</v>
      </c>
      <c r="F107" s="17">
        <v>5.5999999999999999E-3</v>
      </c>
      <c r="G107" s="17" t="s">
        <v>418</v>
      </c>
      <c r="H107" s="17" t="s">
        <v>330</v>
      </c>
      <c r="I107" s="17">
        <v>6.0399999999999995E-13</v>
      </c>
      <c r="J107" s="32" t="s">
        <v>419</v>
      </c>
      <c r="K107" s="17">
        <f t="shared" si="13"/>
        <v>3.3823999999999995E-15</v>
      </c>
      <c r="L107" s="32" t="s">
        <v>396</v>
      </c>
      <c r="M107" s="17" t="str">
        <f t="shared" si="15"/>
        <v>m2</v>
      </c>
      <c r="P107" s="17" t="str">
        <f t="shared" si="17"/>
        <v>m2</v>
      </c>
      <c r="Q107" s="34" t="s">
        <v>436</v>
      </c>
      <c r="R107" s="18">
        <f t="shared" si="19"/>
        <v>11.668172447982675</v>
      </c>
      <c r="S107" s="18">
        <v>2100</v>
      </c>
      <c r="T107" s="18">
        <f t="shared" si="23"/>
        <v>0</v>
      </c>
      <c r="U107" s="18" t="s">
        <v>64</v>
      </c>
      <c r="V107" s="18">
        <f t="shared" si="18"/>
        <v>8.287949562491885E-11</v>
      </c>
      <c r="X107" s="18" t="s">
        <v>397</v>
      </c>
      <c r="Y107" s="18" t="s">
        <v>434</v>
      </c>
    </row>
    <row r="108" spans="1:25" x14ac:dyDescent="0.2">
      <c r="A108" s="19" t="s">
        <v>202</v>
      </c>
      <c r="B108" s="35" t="s">
        <v>211</v>
      </c>
      <c r="C108" s="17" t="s">
        <v>267</v>
      </c>
      <c r="D108" s="19" t="s">
        <v>512</v>
      </c>
      <c r="E108" s="19" t="s">
        <v>393</v>
      </c>
      <c r="F108" s="17">
        <v>14.38</v>
      </c>
      <c r="G108" s="17" t="s">
        <v>394</v>
      </c>
      <c r="H108" s="17" t="s">
        <v>330</v>
      </c>
      <c r="I108" s="17">
        <v>7.6500000000000002E-14</v>
      </c>
      <c r="J108" s="32" t="s">
        <v>404</v>
      </c>
      <c r="K108" s="17">
        <f t="shared" si="13"/>
        <v>1.1000700000000002E-12</v>
      </c>
      <c r="L108" s="32" t="s">
        <v>396</v>
      </c>
      <c r="M108" s="17" t="str">
        <f t="shared" si="15"/>
        <v>m2</v>
      </c>
      <c r="N108" s="17">
        <v>14.38</v>
      </c>
      <c r="O108" s="17" t="s">
        <v>394</v>
      </c>
      <c r="P108" s="17" t="str">
        <f t="shared" si="17"/>
        <v>m2</v>
      </c>
      <c r="Q108" s="34" t="s">
        <v>436</v>
      </c>
      <c r="R108" s="18">
        <f t="shared" si="19"/>
        <v>11.668172447982675</v>
      </c>
      <c r="S108" s="18">
        <v>2100</v>
      </c>
      <c r="T108" s="18">
        <f t="shared" si="23"/>
        <v>352355.47158418084</v>
      </c>
      <c r="U108" s="18" t="s">
        <v>64</v>
      </c>
      <c r="V108" s="18">
        <f t="shared" si="18"/>
        <v>2.6955193576189835E-8</v>
      </c>
      <c r="W108" s="18">
        <f>SUM(V101:V108)</f>
        <v>1.5130061649877892E-3</v>
      </c>
      <c r="X108" s="18" t="s">
        <v>397</v>
      </c>
      <c r="Y108" s="18" t="s">
        <v>434</v>
      </c>
    </row>
    <row r="109" spans="1:25" ht="16" customHeight="1" x14ac:dyDescent="0.2">
      <c r="A109" s="19" t="s">
        <v>202</v>
      </c>
      <c r="B109" s="35" t="s">
        <v>211</v>
      </c>
      <c r="C109" s="17" t="s">
        <v>254</v>
      </c>
      <c r="D109" s="19" t="s">
        <v>512</v>
      </c>
      <c r="E109" s="32" t="s">
        <v>406</v>
      </c>
      <c r="F109" s="17">
        <v>15.52</v>
      </c>
      <c r="G109" s="17" t="s">
        <v>394</v>
      </c>
      <c r="H109" s="17" t="s">
        <v>330</v>
      </c>
      <c r="I109" s="17">
        <v>2.7999999999999998E-9</v>
      </c>
      <c r="J109" s="32" t="s">
        <v>404</v>
      </c>
      <c r="K109" s="17">
        <f t="shared" si="13"/>
        <v>4.3455999999999996E-8</v>
      </c>
      <c r="L109" s="32" t="s">
        <v>396</v>
      </c>
      <c r="M109" s="17" t="str">
        <f t="shared" si="15"/>
        <v>m2</v>
      </c>
      <c r="N109" s="17" t="s">
        <v>61</v>
      </c>
      <c r="O109" s="17" t="s">
        <v>394</v>
      </c>
      <c r="P109" s="17" t="str">
        <f t="shared" ref="P109:P137" si="24">H109</f>
        <v>m2</v>
      </c>
      <c r="Q109" s="34" t="s">
        <v>436</v>
      </c>
      <c r="R109" s="18">
        <f t="shared" si="19"/>
        <v>11.668172447982675</v>
      </c>
      <c r="S109" s="18">
        <v>2100</v>
      </c>
      <c r="T109" s="18" t="s">
        <v>61</v>
      </c>
      <c r="U109" s="18" t="s">
        <v>64</v>
      </c>
      <c r="V109" s="18">
        <f t="shared" ref="V109:V140" si="25">K109*R109*S109</f>
        <v>1.0648094139890237E-3</v>
      </c>
      <c r="X109" s="18" t="s">
        <v>397</v>
      </c>
      <c r="Y109" s="18" t="s">
        <v>435</v>
      </c>
    </row>
    <row r="110" spans="1:25" x14ac:dyDescent="0.2">
      <c r="A110" s="19" t="s">
        <v>202</v>
      </c>
      <c r="B110" s="35" t="s">
        <v>211</v>
      </c>
      <c r="C110" s="17" t="s">
        <v>254</v>
      </c>
      <c r="D110" s="19" t="s">
        <v>512</v>
      </c>
      <c r="E110" s="32" t="s">
        <v>415</v>
      </c>
      <c r="F110" s="17">
        <v>1.5079999999999998E-2</v>
      </c>
      <c r="G110" s="17" t="s">
        <v>416</v>
      </c>
      <c r="H110" s="17" t="s">
        <v>330</v>
      </c>
      <c r="I110" s="17">
        <v>1.29E-7</v>
      </c>
      <c r="J110" s="32" t="s">
        <v>417</v>
      </c>
      <c r="K110" s="17">
        <f t="shared" si="13"/>
        <v>1.9453199999999996E-9</v>
      </c>
      <c r="L110" s="32" t="s">
        <v>396</v>
      </c>
      <c r="M110" s="17" t="str">
        <f t="shared" si="15"/>
        <v>m2</v>
      </c>
      <c r="P110" s="17" t="str">
        <f t="shared" si="24"/>
        <v>m2</v>
      </c>
      <c r="Q110" s="34" t="s">
        <v>436</v>
      </c>
      <c r="R110" s="18">
        <f t="shared" si="19"/>
        <v>11.668172447982675</v>
      </c>
      <c r="S110" s="18">
        <v>2100</v>
      </c>
      <c r="T110" s="18">
        <f t="shared" ref="T110:T117" si="26">N110*R110*S110</f>
        <v>0</v>
      </c>
      <c r="U110" s="18" t="s">
        <v>64</v>
      </c>
      <c r="V110" s="18">
        <f t="shared" si="25"/>
        <v>4.7666491375670276E-5</v>
      </c>
      <c r="X110" s="18" t="s">
        <v>397</v>
      </c>
      <c r="Y110" s="18" t="s">
        <v>435</v>
      </c>
    </row>
    <row r="111" spans="1:25" x14ac:dyDescent="0.2">
      <c r="A111" s="19" t="s">
        <v>202</v>
      </c>
      <c r="B111" s="35" t="s">
        <v>211</v>
      </c>
      <c r="C111" s="17" t="s">
        <v>254</v>
      </c>
      <c r="D111" s="19" t="s">
        <v>512</v>
      </c>
      <c r="E111" s="32" t="s">
        <v>91</v>
      </c>
      <c r="F111" s="17">
        <v>0.19180000000000003</v>
      </c>
      <c r="G111" s="19" t="s">
        <v>407</v>
      </c>
      <c r="H111" s="17" t="s">
        <v>330</v>
      </c>
      <c r="I111" s="17">
        <v>2.1199999999999999E-7</v>
      </c>
      <c r="J111" s="32" t="s">
        <v>408</v>
      </c>
      <c r="K111" s="17">
        <f t="shared" si="13"/>
        <v>4.0661600000000002E-8</v>
      </c>
      <c r="L111" s="32" t="s">
        <v>396</v>
      </c>
      <c r="M111" s="17" t="str">
        <f t="shared" si="15"/>
        <v>m2</v>
      </c>
      <c r="P111" s="17" t="str">
        <f t="shared" si="24"/>
        <v>m2</v>
      </c>
      <c r="Q111" s="34" t="s">
        <v>436</v>
      </c>
      <c r="R111" s="18">
        <f t="shared" si="19"/>
        <v>11.668172447982675</v>
      </c>
      <c r="S111" s="18">
        <v>2100</v>
      </c>
      <c r="T111" s="18">
        <f t="shared" si="26"/>
        <v>0</v>
      </c>
      <c r="U111" s="18" t="s">
        <v>64</v>
      </c>
      <c r="V111" s="18">
        <f t="shared" si="25"/>
        <v>9.9633777770287402E-4</v>
      </c>
      <c r="X111" s="18" t="s">
        <v>397</v>
      </c>
      <c r="Y111" s="18" t="s">
        <v>435</v>
      </c>
    </row>
    <row r="112" spans="1:25" x14ac:dyDescent="0.2">
      <c r="A112" s="19" t="s">
        <v>202</v>
      </c>
      <c r="B112" s="35" t="s">
        <v>211</v>
      </c>
      <c r="C112" s="17" t="s">
        <v>254</v>
      </c>
      <c r="D112" s="19" t="s">
        <v>512</v>
      </c>
      <c r="E112" s="17" t="s">
        <v>409</v>
      </c>
      <c r="F112" s="17">
        <v>5.4999999999999997E-3</v>
      </c>
      <c r="G112" s="17" t="s">
        <v>410</v>
      </c>
      <c r="H112" s="17" t="s">
        <v>330</v>
      </c>
      <c r="I112" s="17">
        <v>6.7100000000000001E-7</v>
      </c>
      <c r="J112" s="32" t="s">
        <v>411</v>
      </c>
      <c r="K112" s="17">
        <f t="shared" si="13"/>
        <v>3.6905E-9</v>
      </c>
      <c r="L112" s="32" t="s">
        <v>396</v>
      </c>
      <c r="M112" s="17" t="str">
        <f t="shared" si="15"/>
        <v>m2</v>
      </c>
      <c r="P112" s="17" t="str">
        <f t="shared" si="24"/>
        <v>m2</v>
      </c>
      <c r="Q112" s="34" t="s">
        <v>436</v>
      </c>
      <c r="R112" s="18">
        <f t="shared" si="19"/>
        <v>11.668172447982675</v>
      </c>
      <c r="S112" s="18">
        <v>2100</v>
      </c>
      <c r="T112" s="18">
        <f t="shared" si="26"/>
        <v>0</v>
      </c>
      <c r="U112" s="18" t="s">
        <v>64</v>
      </c>
      <c r="V112" s="18">
        <f t="shared" si="25"/>
        <v>9.0428919880488129E-5</v>
      </c>
      <c r="X112" s="18" t="s">
        <v>397</v>
      </c>
      <c r="Y112" s="18" t="s">
        <v>435</v>
      </c>
    </row>
    <row r="113" spans="1:25" x14ac:dyDescent="0.2">
      <c r="A113" s="19" t="s">
        <v>202</v>
      </c>
      <c r="B113" s="35" t="s">
        <v>211</v>
      </c>
      <c r="C113" s="17" t="s">
        <v>254</v>
      </c>
      <c r="D113" s="19" t="s">
        <v>512</v>
      </c>
      <c r="E113" s="17" t="s">
        <v>412</v>
      </c>
      <c r="F113" s="17">
        <v>1.4999999999999999E-2</v>
      </c>
      <c r="G113" s="17" t="s">
        <v>413</v>
      </c>
      <c r="H113" s="17" t="s">
        <v>330</v>
      </c>
      <c r="I113" s="17">
        <v>1.6999999999999999E-9</v>
      </c>
      <c r="J113" s="32" t="s">
        <v>414</v>
      </c>
      <c r="K113" s="17">
        <f t="shared" si="13"/>
        <v>2.5499999999999999E-11</v>
      </c>
      <c r="L113" s="32" t="s">
        <v>396</v>
      </c>
      <c r="M113" s="17" t="str">
        <f t="shared" si="15"/>
        <v>m2</v>
      </c>
      <c r="P113" s="17" t="str">
        <f t="shared" si="24"/>
        <v>m2</v>
      </c>
      <c r="Q113" s="34" t="s">
        <v>436</v>
      </c>
      <c r="R113" s="18">
        <f t="shared" si="19"/>
        <v>11.668172447982675</v>
      </c>
      <c r="S113" s="18">
        <v>2100</v>
      </c>
      <c r="T113" s="18">
        <f t="shared" si="26"/>
        <v>0</v>
      </c>
      <c r="U113" s="18" t="s">
        <v>64</v>
      </c>
      <c r="V113" s="18">
        <f t="shared" si="25"/>
        <v>6.2483063458947224E-7</v>
      </c>
      <c r="X113" s="18" t="s">
        <v>397</v>
      </c>
      <c r="Y113" s="18" t="s">
        <v>435</v>
      </c>
    </row>
    <row r="114" spans="1:25" x14ac:dyDescent="0.2">
      <c r="A114" s="19" t="s">
        <v>202</v>
      </c>
      <c r="B114" s="35" t="s">
        <v>211</v>
      </c>
      <c r="C114" s="17" t="s">
        <v>254</v>
      </c>
      <c r="D114" s="19" t="s">
        <v>512</v>
      </c>
      <c r="E114" s="17" t="s">
        <v>424</v>
      </c>
      <c r="F114" s="17">
        <v>1.3800689999999999E-2</v>
      </c>
      <c r="G114" s="17" t="s">
        <v>425</v>
      </c>
      <c r="H114" s="17" t="s">
        <v>330</v>
      </c>
      <c r="I114" s="17">
        <v>6.9499999999999998E-10</v>
      </c>
      <c r="J114" s="32" t="s">
        <v>426</v>
      </c>
      <c r="K114" s="17">
        <f t="shared" si="13"/>
        <v>9.5914795499999988E-12</v>
      </c>
      <c r="L114" s="32" t="s">
        <v>396</v>
      </c>
      <c r="M114" s="17" t="str">
        <f t="shared" si="15"/>
        <v>m2</v>
      </c>
      <c r="P114" s="17" t="str">
        <f t="shared" si="24"/>
        <v>m2</v>
      </c>
      <c r="Q114" s="34" t="s">
        <v>436</v>
      </c>
      <c r="R114" s="18">
        <f t="shared" si="19"/>
        <v>11.668172447982675</v>
      </c>
      <c r="S114" s="18">
        <v>2100</v>
      </c>
      <c r="T114" s="18">
        <f t="shared" si="26"/>
        <v>0</v>
      </c>
      <c r="U114" s="18" t="s">
        <v>64</v>
      </c>
      <c r="V114" s="18">
        <f t="shared" si="25"/>
        <v>2.3502157858346843E-7</v>
      </c>
      <c r="X114" s="18" t="s">
        <v>397</v>
      </c>
      <c r="Y114" s="18" t="s">
        <v>435</v>
      </c>
    </row>
    <row r="115" spans="1:25" ht="18" customHeight="1" x14ac:dyDescent="0.2">
      <c r="A115" s="19" t="s">
        <v>202</v>
      </c>
      <c r="B115" s="35" t="s">
        <v>211</v>
      </c>
      <c r="C115" s="17" t="s">
        <v>254</v>
      </c>
      <c r="D115" s="19" t="s">
        <v>512</v>
      </c>
      <c r="E115" s="17" t="s">
        <v>120</v>
      </c>
      <c r="F115" s="17">
        <v>2.3E-2</v>
      </c>
      <c r="G115" s="17" t="s">
        <v>418</v>
      </c>
      <c r="H115" s="17" t="s">
        <v>330</v>
      </c>
      <c r="I115" s="17">
        <v>1.35E-8</v>
      </c>
      <c r="J115" s="32" t="s">
        <v>419</v>
      </c>
      <c r="K115" s="17">
        <f t="shared" si="13"/>
        <v>3.1050000000000001E-10</v>
      </c>
      <c r="L115" s="32" t="s">
        <v>396</v>
      </c>
      <c r="M115" s="17" t="str">
        <f t="shared" si="15"/>
        <v>m2</v>
      </c>
      <c r="P115" s="17" t="str">
        <f t="shared" si="24"/>
        <v>m2</v>
      </c>
      <c r="Q115" s="34" t="s">
        <v>436</v>
      </c>
      <c r="R115" s="18">
        <f t="shared" si="19"/>
        <v>11.668172447982675</v>
      </c>
      <c r="S115" s="18">
        <v>2100</v>
      </c>
      <c r="T115" s="18">
        <f t="shared" si="26"/>
        <v>0</v>
      </c>
      <c r="U115" s="18" t="s">
        <v>64</v>
      </c>
      <c r="V115" s="18">
        <f t="shared" si="25"/>
        <v>7.6082318447071033E-6</v>
      </c>
      <c r="X115" s="18" t="s">
        <v>397</v>
      </c>
      <c r="Y115" s="18" t="s">
        <v>435</v>
      </c>
    </row>
    <row r="116" spans="1:25" x14ac:dyDescent="0.2">
      <c r="A116" s="19" t="s">
        <v>202</v>
      </c>
      <c r="B116" s="35" t="s">
        <v>211</v>
      </c>
      <c r="C116" s="17" t="s">
        <v>254</v>
      </c>
      <c r="D116" s="19" t="s">
        <v>512</v>
      </c>
      <c r="E116" s="19" t="s">
        <v>393</v>
      </c>
      <c r="F116" s="17">
        <v>15.52</v>
      </c>
      <c r="G116" s="17" t="s">
        <v>394</v>
      </c>
      <c r="H116" s="17" t="s">
        <v>330</v>
      </c>
      <c r="I116" s="17">
        <v>7.6500000000000002E-14</v>
      </c>
      <c r="J116" s="32" t="s">
        <v>404</v>
      </c>
      <c r="K116" s="17">
        <f t="shared" si="13"/>
        <v>1.18728E-12</v>
      </c>
      <c r="L116" s="32" t="s">
        <v>396</v>
      </c>
      <c r="M116" s="17" t="str">
        <f t="shared" si="15"/>
        <v>m2</v>
      </c>
      <c r="N116" s="17">
        <v>15.52</v>
      </c>
      <c r="O116" s="17" t="s">
        <v>394</v>
      </c>
      <c r="P116" s="17" t="str">
        <f t="shared" si="24"/>
        <v>m2</v>
      </c>
      <c r="Q116" s="34" t="s">
        <v>436</v>
      </c>
      <c r="R116" s="18">
        <f t="shared" si="19"/>
        <v>11.668172447982675</v>
      </c>
      <c r="S116" s="18">
        <v>2100</v>
      </c>
      <c r="T116" s="18">
        <f t="shared" si="26"/>
        <v>380289.07642465131</v>
      </c>
      <c r="U116" s="18" t="s">
        <v>64</v>
      </c>
      <c r="V116" s="18">
        <f t="shared" si="25"/>
        <v>2.9092114346485828E-8</v>
      </c>
      <c r="W116" s="18">
        <f>SUM(V109:V116)</f>
        <v>2.2077397791202828E-3</v>
      </c>
      <c r="X116" s="18" t="s">
        <v>397</v>
      </c>
      <c r="Y116" s="18" t="s">
        <v>435</v>
      </c>
    </row>
    <row r="117" spans="1:25" x14ac:dyDescent="0.2">
      <c r="A117" s="19" t="s">
        <v>202</v>
      </c>
      <c r="B117" s="19" t="s">
        <v>212</v>
      </c>
      <c r="C117" s="17" t="s">
        <v>268</v>
      </c>
      <c r="D117" s="17" t="s">
        <v>516</v>
      </c>
      <c r="E117" s="17" t="s">
        <v>393</v>
      </c>
      <c r="F117" s="17">
        <v>198.4956</v>
      </c>
      <c r="G117" s="17" t="s">
        <v>394</v>
      </c>
      <c r="H117" s="17" t="s">
        <v>330</v>
      </c>
      <c r="I117" s="17">
        <v>7.6500000000000002E-14</v>
      </c>
      <c r="J117" s="32" t="s">
        <v>404</v>
      </c>
      <c r="K117" s="17">
        <f t="shared" si="13"/>
        <v>1.5184913399999999E-11</v>
      </c>
      <c r="L117" s="32" t="s">
        <v>396</v>
      </c>
      <c r="M117" s="17" t="str">
        <f t="shared" si="15"/>
        <v>m2</v>
      </c>
      <c r="N117" s="17">
        <v>198.4956</v>
      </c>
      <c r="O117" s="17" t="s">
        <v>394</v>
      </c>
      <c r="P117" s="17" t="str">
        <f t="shared" si="24"/>
        <v>m2</v>
      </c>
      <c r="Q117" s="18" t="s">
        <v>437</v>
      </c>
      <c r="R117" s="18">
        <f>E$235</f>
        <v>1.94682</v>
      </c>
      <c r="S117" s="18">
        <v>7</v>
      </c>
      <c r="T117" s="18">
        <f t="shared" si="26"/>
        <v>2705.0464279439998</v>
      </c>
      <c r="U117" s="18" t="s">
        <v>64</v>
      </c>
      <c r="V117" s="18">
        <f t="shared" si="25"/>
        <v>2.0693605173771598E-10</v>
      </c>
      <c r="W117" s="18">
        <f>SUM(V117:V123)</f>
        <v>9.1795292509707412E-4</v>
      </c>
      <c r="X117" s="18" t="s">
        <v>397</v>
      </c>
    </row>
    <row r="118" spans="1:25" x14ac:dyDescent="0.2">
      <c r="A118" s="19" t="s">
        <v>202</v>
      </c>
      <c r="B118" s="19" t="s">
        <v>212</v>
      </c>
      <c r="C118" s="17" t="s">
        <v>268</v>
      </c>
      <c r="D118" s="17" t="s">
        <v>516</v>
      </c>
      <c r="E118" s="17" t="s">
        <v>406</v>
      </c>
      <c r="F118" s="17">
        <v>198.4956</v>
      </c>
      <c r="G118" s="17" t="s">
        <v>394</v>
      </c>
      <c r="H118" s="17" t="s">
        <v>330</v>
      </c>
      <c r="I118" s="17">
        <v>2.7999999999999998E-9</v>
      </c>
      <c r="J118" s="32" t="s">
        <v>404</v>
      </c>
      <c r="K118" s="17">
        <f t="shared" si="13"/>
        <v>5.5578767999999992E-7</v>
      </c>
      <c r="L118" s="32" t="s">
        <v>396</v>
      </c>
      <c r="M118" s="17" t="str">
        <f t="shared" si="15"/>
        <v>m2</v>
      </c>
      <c r="N118" s="17" t="s">
        <v>61</v>
      </c>
      <c r="O118" s="17" t="s">
        <v>394</v>
      </c>
      <c r="P118" s="17" t="str">
        <f t="shared" si="24"/>
        <v>m2</v>
      </c>
      <c r="Q118" s="18" t="s">
        <v>437</v>
      </c>
      <c r="R118" s="18">
        <f t="shared" ref="R118:R123" si="27">E$235</f>
        <v>1.94682</v>
      </c>
      <c r="S118" s="18">
        <v>7</v>
      </c>
      <c r="T118" s="18" t="s">
        <v>61</v>
      </c>
      <c r="U118" s="18" t="s">
        <v>64</v>
      </c>
      <c r="V118" s="18">
        <f t="shared" si="25"/>
        <v>7.5741299982431991E-6</v>
      </c>
      <c r="X118" s="18" t="s">
        <v>397</v>
      </c>
    </row>
    <row r="119" spans="1:25" x14ac:dyDescent="0.2">
      <c r="A119" s="19" t="s">
        <v>202</v>
      </c>
      <c r="B119" s="19" t="s">
        <v>212</v>
      </c>
      <c r="C119" s="17" t="s">
        <v>268</v>
      </c>
      <c r="D119" s="17" t="s">
        <v>516</v>
      </c>
      <c r="E119" s="17" t="s">
        <v>91</v>
      </c>
      <c r="F119" s="17">
        <v>0.88543647999999986</v>
      </c>
      <c r="G119" s="17" t="s">
        <v>407</v>
      </c>
      <c r="H119" s="17" t="s">
        <v>330</v>
      </c>
      <c r="I119" s="17">
        <v>2.1199999999999999E-7</v>
      </c>
      <c r="J119" s="32" t="s">
        <v>408</v>
      </c>
      <c r="K119" s="17">
        <f t="shared" si="13"/>
        <v>1.8771253375999998E-7</v>
      </c>
      <c r="L119" s="32" t="s">
        <v>396</v>
      </c>
      <c r="M119" s="17" t="str">
        <f t="shared" si="15"/>
        <v>m2</v>
      </c>
      <c r="P119" s="17" t="str">
        <f t="shared" si="24"/>
        <v>m2</v>
      </c>
      <c r="Q119" s="18" t="s">
        <v>437</v>
      </c>
      <c r="R119" s="18">
        <f t="shared" si="27"/>
        <v>1.94682</v>
      </c>
      <c r="S119" s="18">
        <v>7</v>
      </c>
      <c r="T119" s="18">
        <f>N119*R119*S119</f>
        <v>0</v>
      </c>
      <c r="U119" s="18" t="s">
        <v>64</v>
      </c>
      <c r="V119" s="18">
        <f t="shared" si="25"/>
        <v>2.5580976048225019E-6</v>
      </c>
      <c r="X119" s="18" t="s">
        <v>397</v>
      </c>
    </row>
    <row r="120" spans="1:25" x14ac:dyDescent="0.2">
      <c r="A120" s="19" t="s">
        <v>202</v>
      </c>
      <c r="B120" s="19" t="s">
        <v>212</v>
      </c>
      <c r="C120" s="17" t="s">
        <v>268</v>
      </c>
      <c r="D120" s="17" t="s">
        <v>516</v>
      </c>
      <c r="E120" s="17" t="s">
        <v>409</v>
      </c>
      <c r="F120" s="17">
        <v>0.33</v>
      </c>
      <c r="G120" s="17" t="s">
        <v>410</v>
      </c>
      <c r="H120" s="17" t="s">
        <v>330</v>
      </c>
      <c r="I120" s="17">
        <v>6.7100000000000001E-7</v>
      </c>
      <c r="J120" s="32" t="s">
        <v>411</v>
      </c>
      <c r="K120" s="17">
        <f t="shared" si="13"/>
        <v>2.2143000000000002E-7</v>
      </c>
      <c r="L120" s="32" t="s">
        <v>396</v>
      </c>
      <c r="M120" s="17" t="str">
        <f t="shared" si="15"/>
        <v>m2</v>
      </c>
      <c r="P120" s="17" t="str">
        <f t="shared" si="24"/>
        <v>m2</v>
      </c>
      <c r="Q120" s="18" t="s">
        <v>437</v>
      </c>
      <c r="R120" s="18">
        <f t="shared" si="27"/>
        <v>1.94682</v>
      </c>
      <c r="S120" s="18">
        <v>7</v>
      </c>
      <c r="T120" s="18">
        <f>N120*R120*S120</f>
        <v>0</v>
      </c>
      <c r="U120" s="18" t="s">
        <v>64</v>
      </c>
      <c r="V120" s="18">
        <f t="shared" si="25"/>
        <v>3.0175904682000004E-6</v>
      </c>
      <c r="X120" s="18" t="s">
        <v>397</v>
      </c>
    </row>
    <row r="121" spans="1:25" x14ac:dyDescent="0.2">
      <c r="A121" s="19" t="s">
        <v>202</v>
      </c>
      <c r="B121" s="19" t="s">
        <v>212</v>
      </c>
      <c r="C121" s="17" t="s">
        <v>268</v>
      </c>
      <c r="D121" s="17" t="s">
        <v>516</v>
      </c>
      <c r="E121" s="17" t="s">
        <v>412</v>
      </c>
      <c r="F121" s="17">
        <v>0.10359758000000002</v>
      </c>
      <c r="G121" s="17" t="s">
        <v>413</v>
      </c>
      <c r="H121" s="17" t="s">
        <v>330</v>
      </c>
      <c r="I121" s="17">
        <v>1.6999999999999999E-9</v>
      </c>
      <c r="J121" s="32" t="s">
        <v>414</v>
      </c>
      <c r="K121" s="17">
        <f t="shared" si="13"/>
        <v>1.7611588600000002E-10</v>
      </c>
      <c r="L121" s="32" t="s">
        <v>396</v>
      </c>
      <c r="M121" s="17" t="str">
        <f t="shared" si="15"/>
        <v>m2</v>
      </c>
      <c r="P121" s="17" t="str">
        <f t="shared" si="24"/>
        <v>m2</v>
      </c>
      <c r="Q121" s="18" t="s">
        <v>437</v>
      </c>
      <c r="R121" s="18">
        <f t="shared" si="27"/>
        <v>1.94682</v>
      </c>
      <c r="S121" s="18">
        <v>7</v>
      </c>
      <c r="T121" s="18">
        <f>N121*R121*S121</f>
        <v>0</v>
      </c>
      <c r="U121" s="18" t="s">
        <v>64</v>
      </c>
      <c r="V121" s="18">
        <f t="shared" si="25"/>
        <v>2.4000615042776402E-9</v>
      </c>
      <c r="X121" s="18" t="s">
        <v>397</v>
      </c>
    </row>
    <row r="122" spans="1:25" x14ac:dyDescent="0.2">
      <c r="A122" s="19" t="s">
        <v>202</v>
      </c>
      <c r="B122" s="19" t="s">
        <v>212</v>
      </c>
      <c r="C122" s="17" t="s">
        <v>268</v>
      </c>
      <c r="D122" s="17" t="s">
        <v>516</v>
      </c>
      <c r="E122" s="17" t="s">
        <v>415</v>
      </c>
      <c r="F122" s="17">
        <v>0.132684106</v>
      </c>
      <c r="G122" s="17" t="s">
        <v>416</v>
      </c>
      <c r="H122" s="17" t="s">
        <v>330</v>
      </c>
      <c r="I122" s="17">
        <v>1.29E-7</v>
      </c>
      <c r="J122" s="32" t="s">
        <v>438</v>
      </c>
      <c r="K122" s="17">
        <f t="shared" ref="K122:K185" si="28">I122*F122</f>
        <v>1.7116249674E-8</v>
      </c>
      <c r="L122" s="32" t="s">
        <v>396</v>
      </c>
      <c r="M122" s="17" t="str">
        <f t="shared" si="15"/>
        <v>m2</v>
      </c>
      <c r="P122" s="17" t="str">
        <f t="shared" si="24"/>
        <v>m2</v>
      </c>
      <c r="Q122" s="18" t="s">
        <v>437</v>
      </c>
      <c r="R122" s="18">
        <f t="shared" si="27"/>
        <v>1.94682</v>
      </c>
      <c r="S122" s="18">
        <v>7</v>
      </c>
      <c r="T122" s="18">
        <f>N122*R122*S122</f>
        <v>0</v>
      </c>
      <c r="U122" s="18" t="s">
        <v>64</v>
      </c>
      <c r="V122" s="18">
        <f t="shared" si="25"/>
        <v>2.3325580033235675E-7</v>
      </c>
      <c r="X122" s="18" t="s">
        <v>397</v>
      </c>
    </row>
    <row r="123" spans="1:25" x14ac:dyDescent="0.2">
      <c r="A123" s="19" t="s">
        <v>202</v>
      </c>
      <c r="B123" s="19" t="s">
        <v>212</v>
      </c>
      <c r="C123" s="17" t="s">
        <v>268</v>
      </c>
      <c r="D123" s="17" t="s">
        <v>516</v>
      </c>
      <c r="E123" s="17" t="s">
        <v>120</v>
      </c>
      <c r="F123" s="17">
        <v>4916.8079999999991</v>
      </c>
      <c r="G123" s="17" t="s">
        <v>418</v>
      </c>
      <c r="H123" s="17" t="s">
        <v>330</v>
      </c>
      <c r="I123" s="17">
        <v>1.35E-8</v>
      </c>
      <c r="J123" s="32" t="s">
        <v>419</v>
      </c>
      <c r="K123" s="17">
        <f t="shared" si="28"/>
        <v>6.6376907999999993E-5</v>
      </c>
      <c r="L123" s="32" t="s">
        <v>396</v>
      </c>
      <c r="M123" s="17" t="str">
        <f t="shared" si="15"/>
        <v>m2</v>
      </c>
      <c r="P123" s="17" t="str">
        <f t="shared" si="24"/>
        <v>m2</v>
      </c>
      <c r="Q123" s="18" t="s">
        <v>437</v>
      </c>
      <c r="R123" s="18">
        <f t="shared" si="27"/>
        <v>1.94682</v>
      </c>
      <c r="S123" s="18">
        <v>7</v>
      </c>
      <c r="T123" s="18">
        <f>N123*R123*S123</f>
        <v>0</v>
      </c>
      <c r="U123" s="18" t="s">
        <v>64</v>
      </c>
      <c r="V123" s="18">
        <f t="shared" si="25"/>
        <v>9.0456724422792001E-4</v>
      </c>
      <c r="X123" s="18" t="s">
        <v>397</v>
      </c>
    </row>
    <row r="124" spans="1:25" x14ac:dyDescent="0.2">
      <c r="A124" s="17" t="s">
        <v>213</v>
      </c>
      <c r="B124" s="19" t="s">
        <v>214</v>
      </c>
      <c r="C124" s="17" t="s">
        <v>270</v>
      </c>
      <c r="D124" s="19" t="s">
        <v>517</v>
      </c>
      <c r="E124" s="32" t="s">
        <v>406</v>
      </c>
      <c r="F124" s="17">
        <v>226.04340044100002</v>
      </c>
      <c r="G124" s="17" t="s">
        <v>394</v>
      </c>
      <c r="H124" s="17" t="s">
        <v>439</v>
      </c>
      <c r="I124" s="17">
        <v>2.7999999999999998E-9</v>
      </c>
      <c r="J124" s="32" t="s">
        <v>404</v>
      </c>
      <c r="K124" s="17">
        <f t="shared" si="28"/>
        <v>6.3292152123480001E-7</v>
      </c>
      <c r="L124" s="32" t="s">
        <v>396</v>
      </c>
      <c r="M124" s="17" t="str">
        <f t="shared" si="15"/>
        <v>m3</v>
      </c>
      <c r="N124" s="17" t="s">
        <v>61</v>
      </c>
      <c r="O124" s="17" t="s">
        <v>394</v>
      </c>
      <c r="P124" s="17" t="str">
        <f t="shared" si="24"/>
        <v>m3</v>
      </c>
      <c r="Q124" s="34" t="s">
        <v>440</v>
      </c>
      <c r="R124" s="18">
        <f>E$237</f>
        <v>6.4999999999999997E-3</v>
      </c>
      <c r="S124" s="18">
        <v>4427.0200000000004</v>
      </c>
      <c r="T124" s="18" t="s">
        <v>61</v>
      </c>
      <c r="U124" s="18" t="s">
        <v>64</v>
      </c>
      <c r="V124" s="18">
        <f t="shared" si="25"/>
        <v>1.8212715514089748E-5</v>
      </c>
      <c r="X124" s="18" t="s">
        <v>397</v>
      </c>
    </row>
    <row r="125" spans="1:25" x14ac:dyDescent="0.2">
      <c r="A125" s="17" t="s">
        <v>213</v>
      </c>
      <c r="B125" s="19" t="s">
        <v>214</v>
      </c>
      <c r="C125" s="17" t="s">
        <v>270</v>
      </c>
      <c r="D125" s="19" t="s">
        <v>517</v>
      </c>
      <c r="E125" s="32" t="s">
        <v>91</v>
      </c>
      <c r="F125" s="17">
        <v>1.32517400239</v>
      </c>
      <c r="G125" s="19" t="s">
        <v>407</v>
      </c>
      <c r="H125" s="17" t="s">
        <v>439</v>
      </c>
      <c r="I125" s="17">
        <v>2.1199999999999999E-7</v>
      </c>
      <c r="J125" s="32" t="s">
        <v>408</v>
      </c>
      <c r="K125" s="17">
        <f t="shared" si="28"/>
        <v>2.8093688850667998E-7</v>
      </c>
      <c r="L125" s="32" t="s">
        <v>396</v>
      </c>
      <c r="M125" s="17" t="str">
        <f t="shared" si="15"/>
        <v>m3</v>
      </c>
      <c r="P125" s="17" t="str">
        <f t="shared" si="24"/>
        <v>m3</v>
      </c>
      <c r="Q125" s="34" t="s">
        <v>440</v>
      </c>
      <c r="R125" s="18">
        <f t="shared" ref="R125:R131" si="29">E$237</f>
        <v>6.4999999999999997E-3</v>
      </c>
      <c r="S125" s="18">
        <v>4427.0200000000004</v>
      </c>
      <c r="T125" s="18">
        <f>N125*R125*S125</f>
        <v>0</v>
      </c>
      <c r="U125" s="18" t="s">
        <v>64</v>
      </c>
      <c r="V125" s="18">
        <f t="shared" si="25"/>
        <v>8.084135957019476E-6</v>
      </c>
      <c r="X125" s="18" t="s">
        <v>397</v>
      </c>
    </row>
    <row r="126" spans="1:25" x14ac:dyDescent="0.2">
      <c r="A126" s="17" t="s">
        <v>213</v>
      </c>
      <c r="B126" s="19" t="s">
        <v>214</v>
      </c>
      <c r="C126" s="17" t="s">
        <v>270</v>
      </c>
      <c r="D126" s="19" t="s">
        <v>517</v>
      </c>
      <c r="E126" s="17" t="s">
        <v>409</v>
      </c>
      <c r="F126" s="17">
        <v>0.12941049018084</v>
      </c>
      <c r="G126" s="17" t="s">
        <v>410</v>
      </c>
      <c r="H126" s="17" t="s">
        <v>439</v>
      </c>
      <c r="I126" s="17">
        <v>6.7100000000000001E-7</v>
      </c>
      <c r="J126" s="32" t="s">
        <v>411</v>
      </c>
      <c r="K126" s="17">
        <f t="shared" si="28"/>
        <v>8.6834438911343642E-8</v>
      </c>
      <c r="L126" s="32" t="s">
        <v>396</v>
      </c>
      <c r="M126" s="17" t="str">
        <f t="shared" si="15"/>
        <v>m3</v>
      </c>
      <c r="P126" s="17" t="str">
        <f t="shared" si="24"/>
        <v>m3</v>
      </c>
      <c r="Q126" s="34" t="s">
        <v>440</v>
      </c>
      <c r="R126" s="18">
        <f t="shared" si="29"/>
        <v>6.4999999999999997E-3</v>
      </c>
      <c r="S126" s="18">
        <v>4427.0200000000004</v>
      </c>
      <c r="T126" s="18">
        <f>N126*R126*S126</f>
        <v>0</v>
      </c>
      <c r="U126" s="18" t="s">
        <v>64</v>
      </c>
      <c r="V126" s="18">
        <f t="shared" si="25"/>
        <v>2.4987156853704278E-6</v>
      </c>
      <c r="X126" s="18" t="s">
        <v>397</v>
      </c>
    </row>
    <row r="127" spans="1:25" x14ac:dyDescent="0.2">
      <c r="A127" s="17" t="s">
        <v>213</v>
      </c>
      <c r="B127" s="19" t="s">
        <v>214</v>
      </c>
      <c r="C127" s="17" t="s">
        <v>270</v>
      </c>
      <c r="D127" s="19" t="s">
        <v>517</v>
      </c>
      <c r="E127" s="19" t="s">
        <v>393</v>
      </c>
      <c r="F127" s="17">
        <v>226.04340044100002</v>
      </c>
      <c r="G127" s="17" t="s">
        <v>394</v>
      </c>
      <c r="H127" s="17" t="s">
        <v>439</v>
      </c>
      <c r="I127" s="17">
        <v>7.6500000000000002E-14</v>
      </c>
      <c r="J127" s="32" t="s">
        <v>404</v>
      </c>
      <c r="K127" s="17">
        <f t="shared" si="28"/>
        <v>1.7292320133736501E-11</v>
      </c>
      <c r="L127" s="32" t="s">
        <v>396</v>
      </c>
      <c r="M127" s="17" t="str">
        <f t="shared" si="15"/>
        <v>m3</v>
      </c>
      <c r="N127" s="17">
        <v>226.04340044100002</v>
      </c>
      <c r="O127" s="17" t="s">
        <v>394</v>
      </c>
      <c r="P127" s="17" t="str">
        <f t="shared" si="24"/>
        <v>m3</v>
      </c>
      <c r="Q127" s="34" t="s">
        <v>440</v>
      </c>
      <c r="R127" s="18">
        <f t="shared" si="29"/>
        <v>6.4999999999999997E-3</v>
      </c>
      <c r="S127" s="18">
        <v>4427.0200000000004</v>
      </c>
      <c r="T127" s="18">
        <f>N127*R127*S127</f>
        <v>6504.5412550320534</v>
      </c>
      <c r="U127" s="18" t="s">
        <v>64</v>
      </c>
      <c r="V127" s="18">
        <f t="shared" si="25"/>
        <v>4.975974060099521E-10</v>
      </c>
      <c r="W127" s="18">
        <f>SUM(V124:V127)</f>
        <v>2.8796064753885664E-5</v>
      </c>
      <c r="X127" s="18" t="s">
        <v>397</v>
      </c>
    </row>
    <row r="128" spans="1:25" x14ac:dyDescent="0.2">
      <c r="A128" s="19" t="s">
        <v>213</v>
      </c>
      <c r="B128" s="19" t="s">
        <v>215</v>
      </c>
      <c r="C128" s="17" t="s">
        <v>270</v>
      </c>
      <c r="D128" s="19" t="s">
        <v>517</v>
      </c>
      <c r="E128" s="32" t="s">
        <v>406</v>
      </c>
      <c r="F128" s="17">
        <v>226.04340044100002</v>
      </c>
      <c r="G128" s="17" t="s">
        <v>394</v>
      </c>
      <c r="H128" s="17" t="s">
        <v>439</v>
      </c>
      <c r="I128" s="17">
        <v>2.7999999999999998E-9</v>
      </c>
      <c r="J128" s="32" t="s">
        <v>404</v>
      </c>
      <c r="K128" s="17">
        <f t="shared" si="28"/>
        <v>6.3292152123480001E-7</v>
      </c>
      <c r="L128" s="32" t="s">
        <v>396</v>
      </c>
      <c r="M128" s="17" t="str">
        <f t="shared" si="15"/>
        <v>m3</v>
      </c>
      <c r="N128" s="17" t="s">
        <v>61</v>
      </c>
      <c r="O128" s="17" t="s">
        <v>394</v>
      </c>
      <c r="P128" s="17" t="str">
        <f t="shared" si="24"/>
        <v>m3</v>
      </c>
      <c r="Q128" s="34" t="s">
        <v>440</v>
      </c>
      <c r="R128" s="18">
        <f t="shared" si="29"/>
        <v>6.4999999999999997E-3</v>
      </c>
      <c r="S128" s="18">
        <v>4397.0200000000004</v>
      </c>
      <c r="T128" s="18" t="s">
        <v>61</v>
      </c>
      <c r="U128" s="18" t="s">
        <v>64</v>
      </c>
      <c r="V128" s="18">
        <f t="shared" si="25"/>
        <v>1.8089295817448962E-5</v>
      </c>
      <c r="X128" s="18" t="s">
        <v>397</v>
      </c>
    </row>
    <row r="129" spans="1:33" x14ac:dyDescent="0.2">
      <c r="A129" s="19" t="s">
        <v>213</v>
      </c>
      <c r="B129" s="19" t="s">
        <v>215</v>
      </c>
      <c r="C129" s="17" t="s">
        <v>270</v>
      </c>
      <c r="D129" s="19" t="s">
        <v>517</v>
      </c>
      <c r="E129" s="32" t="s">
        <v>91</v>
      </c>
      <c r="F129" s="17">
        <v>1.32517400239</v>
      </c>
      <c r="G129" s="19" t="s">
        <v>407</v>
      </c>
      <c r="H129" s="17" t="s">
        <v>439</v>
      </c>
      <c r="I129" s="17">
        <v>2.1199999999999999E-7</v>
      </c>
      <c r="J129" s="32" t="s">
        <v>408</v>
      </c>
      <c r="K129" s="17">
        <f t="shared" si="28"/>
        <v>2.8093688850667998E-7</v>
      </c>
      <c r="L129" s="32" t="s">
        <v>396</v>
      </c>
      <c r="M129" s="17" t="str">
        <f t="shared" si="15"/>
        <v>m3</v>
      </c>
      <c r="P129" s="17" t="str">
        <f t="shared" si="24"/>
        <v>m3</v>
      </c>
      <c r="Q129" s="34" t="s">
        <v>440</v>
      </c>
      <c r="R129" s="18">
        <f t="shared" si="29"/>
        <v>6.4999999999999997E-3</v>
      </c>
      <c r="S129" s="18">
        <v>4397.0200000000004</v>
      </c>
      <c r="T129" s="18">
        <f>N129*R129*S129</f>
        <v>0</v>
      </c>
      <c r="U129" s="18" t="s">
        <v>64</v>
      </c>
      <c r="V129" s="18">
        <f t="shared" si="25"/>
        <v>8.0293532637606738E-6</v>
      </c>
      <c r="X129" s="18" t="s">
        <v>397</v>
      </c>
    </row>
    <row r="130" spans="1:33" x14ac:dyDescent="0.2">
      <c r="A130" s="19" t="s">
        <v>213</v>
      </c>
      <c r="B130" s="19" t="s">
        <v>215</v>
      </c>
      <c r="C130" s="17" t="s">
        <v>270</v>
      </c>
      <c r="D130" s="19" t="s">
        <v>517</v>
      </c>
      <c r="E130" s="17" t="s">
        <v>409</v>
      </c>
      <c r="F130" s="17">
        <v>0.12941049018084</v>
      </c>
      <c r="G130" s="17" t="s">
        <v>410</v>
      </c>
      <c r="H130" s="17" t="s">
        <v>439</v>
      </c>
      <c r="I130" s="17">
        <v>6.7100000000000001E-7</v>
      </c>
      <c r="J130" s="32" t="s">
        <v>411</v>
      </c>
      <c r="K130" s="17">
        <f t="shared" si="28"/>
        <v>8.6834438911343642E-8</v>
      </c>
      <c r="L130" s="32" t="s">
        <v>396</v>
      </c>
      <c r="M130" s="17" t="str">
        <f t="shared" ref="M130:M192" si="30">H130</f>
        <v>m3</v>
      </c>
      <c r="P130" s="17" t="str">
        <f t="shared" si="24"/>
        <v>m3</v>
      </c>
      <c r="Q130" s="34" t="s">
        <v>440</v>
      </c>
      <c r="R130" s="18">
        <f t="shared" si="29"/>
        <v>6.4999999999999997E-3</v>
      </c>
      <c r="S130" s="18">
        <v>4397.0200000000004</v>
      </c>
      <c r="T130" s="18">
        <f>N130*R130*S130</f>
        <v>0</v>
      </c>
      <c r="U130" s="18" t="s">
        <v>64</v>
      </c>
      <c r="V130" s="18">
        <f t="shared" si="25"/>
        <v>2.4817829697827157E-6</v>
      </c>
      <c r="X130" s="18" t="s">
        <v>397</v>
      </c>
    </row>
    <row r="131" spans="1:33" x14ac:dyDescent="0.2">
      <c r="A131" s="19" t="s">
        <v>213</v>
      </c>
      <c r="B131" s="19" t="s">
        <v>215</v>
      </c>
      <c r="C131" s="17" t="s">
        <v>270</v>
      </c>
      <c r="D131" s="19" t="s">
        <v>517</v>
      </c>
      <c r="E131" s="19" t="s">
        <v>393</v>
      </c>
      <c r="F131" s="17">
        <v>226.04340044100002</v>
      </c>
      <c r="G131" s="17" t="s">
        <v>394</v>
      </c>
      <c r="H131" s="17" t="s">
        <v>439</v>
      </c>
      <c r="I131" s="17">
        <v>7.6500000000000002E-14</v>
      </c>
      <c r="J131" s="32" t="s">
        <v>404</v>
      </c>
      <c r="K131" s="17">
        <f t="shared" si="28"/>
        <v>1.7292320133736501E-11</v>
      </c>
      <c r="L131" s="32" t="s">
        <v>396</v>
      </c>
      <c r="M131" s="17" t="str">
        <f t="shared" si="30"/>
        <v>m3</v>
      </c>
      <c r="N131" s="17">
        <v>226.04340044100002</v>
      </c>
      <c r="O131" s="17" t="s">
        <v>394</v>
      </c>
      <c r="P131" s="17" t="str">
        <f t="shared" si="24"/>
        <v>m3</v>
      </c>
      <c r="Q131" s="34" t="s">
        <v>440</v>
      </c>
      <c r="R131" s="18">
        <f t="shared" si="29"/>
        <v>6.4999999999999997E-3</v>
      </c>
      <c r="S131" s="18">
        <v>4397.0200000000004</v>
      </c>
      <c r="T131" s="18">
        <f>N131*R131*S131</f>
        <v>6460.4627919460581</v>
      </c>
      <c r="U131" s="18" t="s">
        <v>64</v>
      </c>
      <c r="V131" s="18">
        <f t="shared" si="25"/>
        <v>4.9422540358387347E-10</v>
      </c>
      <c r="W131" s="18">
        <f>SUM(V128:V131)</f>
        <v>2.8600926276395935E-5</v>
      </c>
      <c r="X131" s="18" t="s">
        <v>397</v>
      </c>
    </row>
    <row r="132" spans="1:33" x14ac:dyDescent="0.2">
      <c r="A132" s="19" t="s">
        <v>213</v>
      </c>
      <c r="B132" s="19" t="s">
        <v>216</v>
      </c>
      <c r="C132" s="17" t="s">
        <v>272</v>
      </c>
      <c r="D132" s="17" t="s">
        <v>518</v>
      </c>
      <c r="E132" s="17" t="s">
        <v>393</v>
      </c>
      <c r="F132" s="17">
        <v>104.66560000000001</v>
      </c>
      <c r="G132" s="17" t="s">
        <v>394</v>
      </c>
      <c r="H132" s="17" t="s">
        <v>441</v>
      </c>
      <c r="I132" s="17">
        <v>7.6500000000000002E-14</v>
      </c>
      <c r="J132" s="32" t="s">
        <v>404</v>
      </c>
      <c r="K132" s="17">
        <f t="shared" si="28"/>
        <v>8.0069184000000015E-12</v>
      </c>
      <c r="L132" s="32" t="s">
        <v>396</v>
      </c>
      <c r="M132" s="17" t="str">
        <f t="shared" si="30"/>
        <v>1 pump</v>
      </c>
      <c r="N132" s="17">
        <v>104.66560000000001</v>
      </c>
      <c r="O132" s="17" t="s">
        <v>394</v>
      </c>
      <c r="P132" s="17" t="str">
        <f t="shared" si="24"/>
        <v>1 pump</v>
      </c>
      <c r="Q132" s="18" t="s">
        <v>441</v>
      </c>
      <c r="R132" s="18">
        <v>1</v>
      </c>
      <c r="S132" s="18">
        <v>60</v>
      </c>
      <c r="T132" s="18">
        <f>N132*R132*S132</f>
        <v>6279.9360000000006</v>
      </c>
      <c r="U132" s="18" t="s">
        <v>64</v>
      </c>
      <c r="V132" s="18">
        <f t="shared" si="25"/>
        <v>4.8041510400000005E-10</v>
      </c>
      <c r="X132" s="18" t="s">
        <v>397</v>
      </c>
    </row>
    <row r="133" spans="1:33" x14ac:dyDescent="0.2">
      <c r="A133" s="19" t="s">
        <v>213</v>
      </c>
      <c r="B133" s="19" t="s">
        <v>216</v>
      </c>
      <c r="C133" s="17" t="s">
        <v>272</v>
      </c>
      <c r="D133" s="17" t="s">
        <v>518</v>
      </c>
      <c r="E133" s="17" t="s">
        <v>406</v>
      </c>
      <c r="F133" s="17">
        <v>104.66560000000001</v>
      </c>
      <c r="G133" s="17" t="s">
        <v>394</v>
      </c>
      <c r="H133" s="17" t="s">
        <v>441</v>
      </c>
      <c r="I133" s="17">
        <v>2.7999999999999998E-9</v>
      </c>
      <c r="J133" s="32" t="s">
        <v>404</v>
      </c>
      <c r="K133" s="17">
        <f t="shared" si="28"/>
        <v>2.9306368000000001E-7</v>
      </c>
      <c r="L133" s="32" t="s">
        <v>396</v>
      </c>
      <c r="M133" s="17" t="str">
        <f t="shared" si="30"/>
        <v>1 pump</v>
      </c>
      <c r="N133" s="17" t="s">
        <v>61</v>
      </c>
      <c r="O133" s="17" t="s">
        <v>394</v>
      </c>
      <c r="P133" s="17" t="str">
        <f t="shared" si="24"/>
        <v>1 pump</v>
      </c>
      <c r="Q133" s="18" t="s">
        <v>441</v>
      </c>
      <c r="R133" s="18">
        <v>1</v>
      </c>
      <c r="S133" s="18">
        <v>60</v>
      </c>
      <c r="T133" s="18" t="s">
        <v>61</v>
      </c>
      <c r="U133" s="18" t="s">
        <v>64</v>
      </c>
      <c r="V133" s="18">
        <f t="shared" si="25"/>
        <v>1.75838208E-5</v>
      </c>
      <c r="X133" s="18" t="s">
        <v>397</v>
      </c>
    </row>
    <row r="134" spans="1:33" x14ac:dyDescent="0.2">
      <c r="A134" s="19" t="s">
        <v>213</v>
      </c>
      <c r="B134" s="19" t="s">
        <v>216</v>
      </c>
      <c r="C134" s="17" t="s">
        <v>272</v>
      </c>
      <c r="D134" s="17" t="s">
        <v>518</v>
      </c>
      <c r="E134" s="17" t="s">
        <v>91</v>
      </c>
      <c r="F134" s="17">
        <v>0.60835060000000019</v>
      </c>
      <c r="G134" s="17" t="s">
        <v>407</v>
      </c>
      <c r="H134" s="17" t="s">
        <v>441</v>
      </c>
      <c r="I134" s="17">
        <v>2.1199999999999999E-7</v>
      </c>
      <c r="J134" s="32" t="s">
        <v>408</v>
      </c>
      <c r="K134" s="17">
        <f t="shared" si="28"/>
        <v>1.2897032720000003E-7</v>
      </c>
      <c r="L134" s="32" t="s">
        <v>396</v>
      </c>
      <c r="M134" s="17" t="str">
        <f t="shared" si="30"/>
        <v>1 pump</v>
      </c>
      <c r="P134" s="17" t="str">
        <f t="shared" si="24"/>
        <v>1 pump</v>
      </c>
      <c r="Q134" s="18" t="s">
        <v>441</v>
      </c>
      <c r="R134" s="18">
        <v>1</v>
      </c>
      <c r="S134" s="18">
        <v>60</v>
      </c>
      <c r="T134" s="18">
        <f>N134*R134*S134</f>
        <v>0</v>
      </c>
      <c r="U134" s="18" t="s">
        <v>64</v>
      </c>
      <c r="V134" s="18">
        <f t="shared" si="25"/>
        <v>7.7382196320000016E-6</v>
      </c>
      <c r="X134" s="18" t="s">
        <v>397</v>
      </c>
    </row>
    <row r="135" spans="1:33" x14ac:dyDescent="0.2">
      <c r="A135" s="19" t="s">
        <v>213</v>
      </c>
      <c r="B135" s="19" t="s">
        <v>216</v>
      </c>
      <c r="C135" s="17" t="s">
        <v>272</v>
      </c>
      <c r="D135" s="17" t="s">
        <v>518</v>
      </c>
      <c r="E135" s="17" t="s">
        <v>409</v>
      </c>
      <c r="F135" s="17">
        <v>1.2872145E-2</v>
      </c>
      <c r="G135" s="17" t="s">
        <v>410</v>
      </c>
      <c r="H135" s="17" t="s">
        <v>441</v>
      </c>
      <c r="I135" s="17">
        <v>6.7100000000000001E-7</v>
      </c>
      <c r="J135" s="32" t="s">
        <v>411</v>
      </c>
      <c r="K135" s="17">
        <f t="shared" si="28"/>
        <v>8.6372092949999996E-9</v>
      </c>
      <c r="L135" s="32" t="s">
        <v>396</v>
      </c>
      <c r="M135" s="17" t="str">
        <f t="shared" si="30"/>
        <v>1 pump</v>
      </c>
      <c r="P135" s="17" t="str">
        <f t="shared" si="24"/>
        <v>1 pump</v>
      </c>
      <c r="Q135" s="18" t="s">
        <v>441</v>
      </c>
      <c r="R135" s="18">
        <v>1</v>
      </c>
      <c r="S135" s="18">
        <v>60</v>
      </c>
      <c r="T135" s="18">
        <f>N135*R135*S135</f>
        <v>0</v>
      </c>
      <c r="U135" s="18" t="s">
        <v>64</v>
      </c>
      <c r="V135" s="18">
        <f t="shared" si="25"/>
        <v>5.1823255770000001E-7</v>
      </c>
      <c r="W135" s="18">
        <f>SUM(V132:V135)</f>
        <v>2.5840753404804001E-5</v>
      </c>
      <c r="X135" s="18" t="s">
        <v>397</v>
      </c>
    </row>
    <row r="136" spans="1:33" x14ac:dyDescent="0.2">
      <c r="A136" s="19" t="s">
        <v>213</v>
      </c>
      <c r="B136" s="19" t="s">
        <v>292</v>
      </c>
      <c r="C136" s="17" t="s">
        <v>375</v>
      </c>
      <c r="D136" s="1" t="s">
        <v>519</v>
      </c>
      <c r="E136" s="17" t="s">
        <v>393</v>
      </c>
      <c r="F136" s="17">
        <v>2386</v>
      </c>
      <c r="G136" s="17" t="s">
        <v>394</v>
      </c>
      <c r="H136" s="17" t="s">
        <v>442</v>
      </c>
      <c r="I136" s="17">
        <v>7.6500000000000002E-14</v>
      </c>
      <c r="J136" s="32" t="s">
        <v>404</v>
      </c>
      <c r="K136" s="17">
        <f t="shared" si="28"/>
        <v>1.8252900000000001E-10</v>
      </c>
      <c r="L136" s="32" t="s">
        <v>396</v>
      </c>
      <c r="M136" s="17" t="str">
        <f t="shared" si="30"/>
        <v>1L hot water</v>
      </c>
      <c r="N136" s="17">
        <v>2386</v>
      </c>
      <c r="O136" s="17" t="s">
        <v>394</v>
      </c>
      <c r="P136" s="17" t="str">
        <f t="shared" si="24"/>
        <v>1L hot water</v>
      </c>
      <c r="Q136" s="18" t="s">
        <v>443</v>
      </c>
      <c r="R136" s="18">
        <v>1</v>
      </c>
      <c r="S136" s="18">
        <v>110</v>
      </c>
      <c r="T136" s="18">
        <f>N136*R136*S136</f>
        <v>262460</v>
      </c>
      <c r="U136" s="18" t="s">
        <v>64</v>
      </c>
      <c r="V136" s="18">
        <f t="shared" si="25"/>
        <v>2.0078190000000001E-8</v>
      </c>
      <c r="W136" s="18">
        <f>SUM(V136:V137)</f>
        <v>7.3490807818999998E-4</v>
      </c>
      <c r="X136" s="18" t="s">
        <v>397</v>
      </c>
    </row>
    <row r="137" spans="1:33" x14ac:dyDescent="0.2">
      <c r="A137" s="19" t="s">
        <v>213</v>
      </c>
      <c r="B137" s="19" t="s">
        <v>292</v>
      </c>
      <c r="C137" s="17" t="s">
        <v>444</v>
      </c>
      <c r="D137" s="1" t="s">
        <v>520</v>
      </c>
      <c r="E137" s="17" t="s">
        <v>406</v>
      </c>
      <c r="F137" s="17">
        <v>2386</v>
      </c>
      <c r="G137" s="17" t="s">
        <v>394</v>
      </c>
      <c r="H137" s="17" t="s">
        <v>442</v>
      </c>
      <c r="I137" s="17">
        <v>2.7999999999999998E-9</v>
      </c>
      <c r="J137" s="32" t="s">
        <v>404</v>
      </c>
      <c r="K137" s="17">
        <f t="shared" si="28"/>
        <v>6.6807999999999996E-6</v>
      </c>
      <c r="L137" s="32" t="s">
        <v>396</v>
      </c>
      <c r="M137" s="17" t="str">
        <f t="shared" si="30"/>
        <v>1L hot water</v>
      </c>
      <c r="N137" s="17" t="s">
        <v>61</v>
      </c>
      <c r="O137" s="17" t="s">
        <v>394</v>
      </c>
      <c r="P137" s="17" t="str">
        <f t="shared" si="24"/>
        <v>1L hot water</v>
      </c>
      <c r="Q137" s="18" t="s">
        <v>443</v>
      </c>
      <c r="R137" s="18">
        <v>1</v>
      </c>
      <c r="S137" s="18">
        <v>110</v>
      </c>
      <c r="T137" s="18" t="s">
        <v>61</v>
      </c>
      <c r="U137" s="18" t="s">
        <v>64</v>
      </c>
      <c r="V137" s="18">
        <f t="shared" si="25"/>
        <v>7.3488799999999995E-4</v>
      </c>
      <c r="X137" s="18" t="s">
        <v>397</v>
      </c>
    </row>
    <row r="138" spans="1:33" x14ac:dyDescent="0.2">
      <c r="A138" s="19" t="s">
        <v>213</v>
      </c>
      <c r="B138" s="19" t="s">
        <v>217</v>
      </c>
      <c r="C138" s="17" t="s">
        <v>274</v>
      </c>
      <c r="D138" s="17" t="s">
        <v>521</v>
      </c>
      <c r="E138" s="17" t="s">
        <v>393</v>
      </c>
      <c r="F138" s="17">
        <v>573.90000000000009</v>
      </c>
      <c r="G138" s="17" t="s">
        <v>394</v>
      </c>
      <c r="H138" s="17" t="s">
        <v>445</v>
      </c>
      <c r="I138" s="17">
        <v>7.6500000000000002E-14</v>
      </c>
      <c r="J138" s="32" t="s">
        <v>404</v>
      </c>
      <c r="K138" s="17">
        <f t="shared" si="28"/>
        <v>4.3903350000000006E-11</v>
      </c>
      <c r="L138" s="32" t="s">
        <v>396</v>
      </c>
      <c r="M138" s="17" t="s">
        <v>445</v>
      </c>
      <c r="N138" s="17">
        <v>573.90000000000009</v>
      </c>
      <c r="O138" s="17" t="s">
        <v>394</v>
      </c>
      <c r="P138" s="17" t="s">
        <v>446</v>
      </c>
      <c r="Q138" s="18" t="s">
        <v>447</v>
      </c>
      <c r="R138" s="18">
        <f>E$239</f>
        <v>0.3</v>
      </c>
      <c r="S138" s="18">
        <v>657</v>
      </c>
      <c r="T138" s="18">
        <f>N138*R138*S138</f>
        <v>113115.69000000002</v>
      </c>
      <c r="U138" s="18" t="s">
        <v>64</v>
      </c>
      <c r="V138" s="18">
        <f t="shared" si="25"/>
        <v>8.6533502850000017E-9</v>
      </c>
      <c r="W138" s="18">
        <f>SUM(V138:V142)</f>
        <v>9.9906761581017387E-4</v>
      </c>
      <c r="X138" s="18" t="s">
        <v>397</v>
      </c>
      <c r="Y138" s="18">
        <v>0</v>
      </c>
      <c r="AA138" s="16"/>
      <c r="AD138" s="35"/>
      <c r="AE138" s="1"/>
      <c r="AF138" s="1"/>
      <c r="AG138" s="1"/>
    </row>
    <row r="139" spans="1:33" x14ac:dyDescent="0.2">
      <c r="A139" s="19" t="s">
        <v>213</v>
      </c>
      <c r="B139" s="19" t="s">
        <v>217</v>
      </c>
      <c r="C139" s="17" t="s">
        <v>274</v>
      </c>
      <c r="D139" s="17" t="s">
        <v>521</v>
      </c>
      <c r="E139" s="17" t="s">
        <v>406</v>
      </c>
      <c r="F139" s="17">
        <v>573.90000000000009</v>
      </c>
      <c r="G139" s="17" t="s">
        <v>394</v>
      </c>
      <c r="H139" s="17" t="s">
        <v>445</v>
      </c>
      <c r="I139" s="17">
        <v>2.7999999999999998E-9</v>
      </c>
      <c r="J139" s="32" t="s">
        <v>404</v>
      </c>
      <c r="K139" s="17">
        <f t="shared" si="28"/>
        <v>1.6069200000000002E-6</v>
      </c>
      <c r="L139" s="32" t="s">
        <v>396</v>
      </c>
      <c r="M139" s="17" t="s">
        <v>445</v>
      </c>
      <c r="N139" s="17" t="s">
        <v>61</v>
      </c>
      <c r="O139" s="17" t="s">
        <v>394</v>
      </c>
      <c r="P139" s="17" t="s">
        <v>446</v>
      </c>
      <c r="Q139" s="18" t="s">
        <v>447</v>
      </c>
      <c r="R139" s="18">
        <f t="shared" ref="R139:R142" si="31">E$239</f>
        <v>0.3</v>
      </c>
      <c r="S139" s="18">
        <v>657</v>
      </c>
      <c r="T139" s="18" t="s">
        <v>61</v>
      </c>
      <c r="U139" s="18" t="s">
        <v>64</v>
      </c>
      <c r="V139" s="18">
        <f t="shared" si="25"/>
        <v>3.16723932E-4</v>
      </c>
      <c r="X139" s="18" t="s">
        <v>397</v>
      </c>
      <c r="Y139" s="18">
        <v>0</v>
      </c>
      <c r="AA139" s="16"/>
      <c r="AD139" s="35"/>
      <c r="AE139" s="1"/>
      <c r="AF139" s="1"/>
      <c r="AG139" s="1"/>
    </row>
    <row r="140" spans="1:33" x14ac:dyDescent="0.2">
      <c r="A140" s="19" t="s">
        <v>213</v>
      </c>
      <c r="B140" s="19" t="s">
        <v>217</v>
      </c>
      <c r="C140" s="17" t="s">
        <v>274</v>
      </c>
      <c r="D140" s="17" t="s">
        <v>521</v>
      </c>
      <c r="E140" s="17" t="s">
        <v>91</v>
      </c>
      <c r="F140" s="17">
        <v>1.7490000000000001</v>
      </c>
      <c r="G140" s="17" t="s">
        <v>407</v>
      </c>
      <c r="H140" s="17" t="s">
        <v>445</v>
      </c>
      <c r="I140" s="17">
        <v>2.1199999999999999E-7</v>
      </c>
      <c r="J140" s="32" t="s">
        <v>408</v>
      </c>
      <c r="K140" s="17">
        <f t="shared" si="28"/>
        <v>3.70788E-7</v>
      </c>
      <c r="L140" s="32" t="s">
        <v>396</v>
      </c>
      <c r="M140" s="17" t="s">
        <v>445</v>
      </c>
      <c r="P140" s="17" t="s">
        <v>446</v>
      </c>
      <c r="Q140" s="18" t="s">
        <v>447</v>
      </c>
      <c r="R140" s="18">
        <f t="shared" si="31"/>
        <v>0.3</v>
      </c>
      <c r="S140" s="18">
        <v>657</v>
      </c>
      <c r="T140" s="18">
        <f t="shared" ref="T140:T153" si="32">N140*R140*S140</f>
        <v>0</v>
      </c>
      <c r="U140" s="18" t="s">
        <v>64</v>
      </c>
      <c r="V140" s="18">
        <f t="shared" si="25"/>
        <v>7.3082314799999994E-5</v>
      </c>
      <c r="X140" s="18" t="s">
        <v>397</v>
      </c>
      <c r="Y140" s="18">
        <v>0</v>
      </c>
      <c r="AA140" s="16"/>
      <c r="AD140" s="35"/>
      <c r="AE140" s="1"/>
      <c r="AF140" s="1"/>
      <c r="AG140" s="1"/>
    </row>
    <row r="141" spans="1:33" x14ac:dyDescent="0.2">
      <c r="A141" s="19" t="s">
        <v>213</v>
      </c>
      <c r="B141" s="19" t="s">
        <v>217</v>
      </c>
      <c r="C141" s="17" t="s">
        <v>274</v>
      </c>
      <c r="D141" s="17" t="s">
        <v>521</v>
      </c>
      <c r="E141" s="17" t="s">
        <v>409</v>
      </c>
      <c r="F141" s="17">
        <v>1.8022290000000002E-3</v>
      </c>
      <c r="G141" s="17" t="s">
        <v>410</v>
      </c>
      <c r="H141" s="17" t="s">
        <v>445</v>
      </c>
      <c r="I141" s="17">
        <v>6.7100000000000001E-7</v>
      </c>
      <c r="J141" s="32" t="s">
        <v>411</v>
      </c>
      <c r="K141" s="17">
        <f t="shared" si="28"/>
        <v>1.2092956590000001E-9</v>
      </c>
      <c r="L141" s="32" t="s">
        <v>396</v>
      </c>
      <c r="M141" s="17" t="s">
        <v>445</v>
      </c>
      <c r="P141" s="17" t="s">
        <v>446</v>
      </c>
      <c r="Q141" s="18" t="s">
        <v>447</v>
      </c>
      <c r="R141" s="18">
        <f t="shared" si="31"/>
        <v>0.3</v>
      </c>
      <c r="S141" s="18">
        <v>657</v>
      </c>
      <c r="T141" s="18">
        <f t="shared" si="32"/>
        <v>0</v>
      </c>
      <c r="U141" s="18" t="s">
        <v>64</v>
      </c>
      <c r="V141" s="18">
        <f t="shared" ref="V141:V158" si="33">K141*R141*S141</f>
        <v>2.383521743889E-7</v>
      </c>
      <c r="X141" s="18" t="s">
        <v>397</v>
      </c>
      <c r="Y141" s="18">
        <v>0</v>
      </c>
      <c r="AA141" s="16"/>
      <c r="AD141" s="35"/>
      <c r="AE141" s="1"/>
      <c r="AF141" s="1"/>
      <c r="AG141" s="1"/>
    </row>
    <row r="142" spans="1:33" x14ac:dyDescent="0.2">
      <c r="A142" s="19" t="s">
        <v>213</v>
      </c>
      <c r="B142" s="19" t="s">
        <v>217</v>
      </c>
      <c r="C142" s="17" t="s">
        <v>274</v>
      </c>
      <c r="D142" s="17" t="s">
        <v>521</v>
      </c>
      <c r="E142" s="17" t="s">
        <v>120</v>
      </c>
      <c r="F142" s="17">
        <v>228.87963000000002</v>
      </c>
      <c r="G142" s="17" t="s">
        <v>418</v>
      </c>
      <c r="H142" s="17" t="s">
        <v>445</v>
      </c>
      <c r="I142" s="17">
        <v>1.35E-8</v>
      </c>
      <c r="J142" s="32" t="s">
        <v>419</v>
      </c>
      <c r="K142" s="17">
        <f t="shared" si="28"/>
        <v>3.0898750050000001E-6</v>
      </c>
      <c r="L142" s="32" t="s">
        <v>396</v>
      </c>
      <c r="M142" s="17" t="s">
        <v>445</v>
      </c>
      <c r="P142" s="17" t="s">
        <v>446</v>
      </c>
      <c r="Q142" s="18" t="s">
        <v>447</v>
      </c>
      <c r="R142" s="18">
        <f t="shared" si="31"/>
        <v>0.3</v>
      </c>
      <c r="S142" s="18">
        <v>657</v>
      </c>
      <c r="T142" s="18">
        <f t="shared" si="32"/>
        <v>0</v>
      </c>
      <c r="U142" s="18" t="s">
        <v>64</v>
      </c>
      <c r="V142" s="18">
        <f t="shared" si="33"/>
        <v>6.0901436348550001E-4</v>
      </c>
      <c r="X142" s="18" t="s">
        <v>397</v>
      </c>
      <c r="Y142" s="18">
        <v>0</v>
      </c>
      <c r="AA142" s="16"/>
      <c r="AD142" s="35"/>
      <c r="AE142" s="1"/>
      <c r="AF142" s="1"/>
      <c r="AG142" s="1"/>
    </row>
    <row r="143" spans="1:33" x14ac:dyDescent="0.2">
      <c r="A143" s="19" t="s">
        <v>213</v>
      </c>
      <c r="B143" s="19" t="s">
        <v>218</v>
      </c>
      <c r="C143" s="17" t="s">
        <v>448</v>
      </c>
      <c r="D143" s="1" t="s">
        <v>522</v>
      </c>
      <c r="E143" s="17" t="s">
        <v>406</v>
      </c>
      <c r="F143" s="17">
        <v>161.19999999999999</v>
      </c>
      <c r="G143" s="17" t="s">
        <v>394</v>
      </c>
      <c r="H143" s="17" t="s">
        <v>449</v>
      </c>
      <c r="I143" s="17">
        <v>7.6500000000000002E-14</v>
      </c>
      <c r="J143" s="32" t="s">
        <v>404</v>
      </c>
      <c r="K143" s="17">
        <f t="shared" si="28"/>
        <v>1.23318E-11</v>
      </c>
      <c r="L143" s="32" t="s">
        <v>396</v>
      </c>
      <c r="M143" s="17" t="s">
        <v>449</v>
      </c>
      <c r="N143" s="17">
        <v>161.19999999999999</v>
      </c>
      <c r="O143" s="17" t="s">
        <v>394</v>
      </c>
      <c r="P143" s="17" t="s">
        <v>449</v>
      </c>
      <c r="Q143" s="17" t="s">
        <v>449</v>
      </c>
      <c r="R143" s="18">
        <v>1</v>
      </c>
      <c r="S143" s="18">
        <v>330</v>
      </c>
      <c r="T143" s="18">
        <f t="shared" si="32"/>
        <v>53195.999999999993</v>
      </c>
      <c r="U143" s="18" t="s">
        <v>64</v>
      </c>
      <c r="V143" s="18">
        <f t="shared" si="33"/>
        <v>4.0694940000000002E-9</v>
      </c>
      <c r="W143" s="18">
        <f>SUM(V143:V150)</f>
        <v>2.7038397764400001E-4</v>
      </c>
      <c r="Y143" s="18" t="s">
        <v>450</v>
      </c>
    </row>
    <row r="144" spans="1:33" x14ac:dyDescent="0.2">
      <c r="A144" s="19" t="s">
        <v>213</v>
      </c>
      <c r="B144" s="19" t="s">
        <v>218</v>
      </c>
      <c r="C144" s="17" t="s">
        <v>448</v>
      </c>
      <c r="D144" s="1" t="s">
        <v>522</v>
      </c>
      <c r="E144" s="17" t="s">
        <v>393</v>
      </c>
      <c r="F144" s="17">
        <v>161.19999999999999</v>
      </c>
      <c r="G144" s="17" t="s">
        <v>394</v>
      </c>
      <c r="H144" s="17" t="s">
        <v>449</v>
      </c>
      <c r="I144" s="17">
        <v>2.7999999999999998E-9</v>
      </c>
      <c r="J144" s="32" t="s">
        <v>404</v>
      </c>
      <c r="K144" s="17">
        <f t="shared" si="28"/>
        <v>4.5135999999999993E-7</v>
      </c>
      <c r="L144" s="32" t="s">
        <v>396</v>
      </c>
      <c r="M144" s="17" t="s">
        <v>449</v>
      </c>
      <c r="P144" s="17" t="s">
        <v>449</v>
      </c>
      <c r="Q144" s="17" t="s">
        <v>449</v>
      </c>
      <c r="R144" s="18">
        <v>1</v>
      </c>
      <c r="S144" s="18">
        <v>330</v>
      </c>
      <c r="T144" s="18">
        <f t="shared" si="32"/>
        <v>0</v>
      </c>
      <c r="U144" s="18" t="s">
        <v>64</v>
      </c>
      <c r="V144" s="18">
        <f t="shared" si="33"/>
        <v>1.4894879999999999E-4</v>
      </c>
      <c r="Y144" s="18" t="s">
        <v>450</v>
      </c>
    </row>
    <row r="145" spans="1:25" x14ac:dyDescent="0.2">
      <c r="A145" s="19" t="s">
        <v>213</v>
      </c>
      <c r="B145" s="19" t="s">
        <v>218</v>
      </c>
      <c r="C145" s="17" t="s">
        <v>448</v>
      </c>
      <c r="D145" s="1" t="s">
        <v>522</v>
      </c>
      <c r="E145" s="17" t="s">
        <v>91</v>
      </c>
      <c r="F145" s="17">
        <v>1.2229999999999999</v>
      </c>
      <c r="G145" s="17" t="s">
        <v>407</v>
      </c>
      <c r="H145" s="17" t="s">
        <v>449</v>
      </c>
      <c r="I145" s="17">
        <v>2.1199999999999999E-7</v>
      </c>
      <c r="J145" s="32" t="s">
        <v>408</v>
      </c>
      <c r="K145" s="17">
        <f t="shared" si="28"/>
        <v>2.5927599999999997E-7</v>
      </c>
      <c r="L145" s="32" t="s">
        <v>396</v>
      </c>
      <c r="M145" s="17" t="s">
        <v>449</v>
      </c>
      <c r="P145" s="17" t="s">
        <v>449</v>
      </c>
      <c r="Q145" s="17" t="s">
        <v>449</v>
      </c>
      <c r="R145" s="18">
        <v>1</v>
      </c>
      <c r="S145" s="18">
        <v>330</v>
      </c>
      <c r="T145" s="18">
        <f t="shared" si="32"/>
        <v>0</v>
      </c>
      <c r="U145" s="18" t="s">
        <v>64</v>
      </c>
      <c r="V145" s="18">
        <f t="shared" si="33"/>
        <v>8.5561079999999995E-5</v>
      </c>
      <c r="Y145" s="18" t="s">
        <v>450</v>
      </c>
    </row>
    <row r="146" spans="1:25" x14ac:dyDescent="0.2">
      <c r="A146" s="19" t="s">
        <v>213</v>
      </c>
      <c r="B146" s="19" t="s">
        <v>218</v>
      </c>
      <c r="C146" s="17" t="s">
        <v>448</v>
      </c>
      <c r="D146" s="1" t="s">
        <v>522</v>
      </c>
      <c r="E146" s="17" t="s">
        <v>409</v>
      </c>
      <c r="F146" s="17">
        <v>0.11360000000000001</v>
      </c>
      <c r="G146" s="17" t="s">
        <v>410</v>
      </c>
      <c r="H146" s="17" t="s">
        <v>449</v>
      </c>
      <c r="I146" s="17">
        <v>6.7100000000000001E-7</v>
      </c>
      <c r="J146" s="32" t="s">
        <v>411</v>
      </c>
      <c r="K146" s="17">
        <f t="shared" si="28"/>
        <v>7.6225600000000002E-8</v>
      </c>
      <c r="L146" s="32" t="s">
        <v>396</v>
      </c>
      <c r="M146" s="17" t="s">
        <v>449</v>
      </c>
      <c r="P146" s="17" t="s">
        <v>449</v>
      </c>
      <c r="Q146" s="17" t="s">
        <v>449</v>
      </c>
      <c r="R146" s="18">
        <v>1</v>
      </c>
      <c r="S146" s="18">
        <v>330</v>
      </c>
      <c r="T146" s="18">
        <f t="shared" si="32"/>
        <v>0</v>
      </c>
      <c r="U146" s="18" t="s">
        <v>64</v>
      </c>
      <c r="V146" s="18">
        <f t="shared" si="33"/>
        <v>2.5154448000000002E-5</v>
      </c>
      <c r="Y146" s="18" t="s">
        <v>450</v>
      </c>
    </row>
    <row r="147" spans="1:25" x14ac:dyDescent="0.2">
      <c r="A147" s="19" t="s">
        <v>213</v>
      </c>
      <c r="B147" s="19" t="s">
        <v>218</v>
      </c>
      <c r="C147" s="17" t="s">
        <v>448</v>
      </c>
      <c r="D147" s="1" t="s">
        <v>522</v>
      </c>
      <c r="E147" s="17" t="s">
        <v>412</v>
      </c>
      <c r="F147" s="17">
        <v>4.6300000000000008E-2</v>
      </c>
      <c r="G147" s="17" t="s">
        <v>413</v>
      </c>
      <c r="H147" s="17" t="s">
        <v>449</v>
      </c>
      <c r="I147" s="17">
        <v>1.6999999999999999E-9</v>
      </c>
      <c r="J147" s="32" t="s">
        <v>414</v>
      </c>
      <c r="K147" s="17">
        <f t="shared" si="28"/>
        <v>7.8710000000000005E-11</v>
      </c>
      <c r="L147" s="32" t="s">
        <v>396</v>
      </c>
      <c r="M147" s="17" t="s">
        <v>449</v>
      </c>
      <c r="P147" s="17" t="s">
        <v>449</v>
      </c>
      <c r="Q147" s="17" t="s">
        <v>449</v>
      </c>
      <c r="R147" s="18">
        <v>1</v>
      </c>
      <c r="S147" s="18">
        <v>330</v>
      </c>
      <c r="T147" s="18">
        <f t="shared" si="32"/>
        <v>0</v>
      </c>
      <c r="U147" s="18" t="s">
        <v>64</v>
      </c>
      <c r="V147" s="18">
        <f t="shared" si="33"/>
        <v>2.5974300000000001E-8</v>
      </c>
      <c r="Y147" s="18" t="s">
        <v>450</v>
      </c>
    </row>
    <row r="148" spans="1:25" x14ac:dyDescent="0.2">
      <c r="A148" s="19" t="s">
        <v>213</v>
      </c>
      <c r="B148" s="19" t="s">
        <v>218</v>
      </c>
      <c r="C148" s="17" t="s">
        <v>448</v>
      </c>
      <c r="D148" s="1" t="s">
        <v>522</v>
      </c>
      <c r="E148" s="17" t="s">
        <v>415</v>
      </c>
      <c r="F148" s="17">
        <v>0.17254999999999998</v>
      </c>
      <c r="G148" s="17" t="s">
        <v>416</v>
      </c>
      <c r="H148" s="17" t="s">
        <v>449</v>
      </c>
      <c r="I148" s="17">
        <v>1.29E-7</v>
      </c>
      <c r="J148" s="32" t="s">
        <v>438</v>
      </c>
      <c r="K148" s="17">
        <f t="shared" si="28"/>
        <v>2.2258949999999998E-8</v>
      </c>
      <c r="L148" s="32" t="s">
        <v>396</v>
      </c>
      <c r="M148" s="17" t="s">
        <v>449</v>
      </c>
      <c r="P148" s="17" t="s">
        <v>449</v>
      </c>
      <c r="Q148" s="17" t="s">
        <v>449</v>
      </c>
      <c r="R148" s="18">
        <v>1</v>
      </c>
      <c r="S148" s="18">
        <v>330</v>
      </c>
      <c r="T148" s="18">
        <f t="shared" si="32"/>
        <v>0</v>
      </c>
      <c r="U148" s="18" t="s">
        <v>64</v>
      </c>
      <c r="V148" s="18">
        <f t="shared" si="33"/>
        <v>7.3454534999999997E-6</v>
      </c>
      <c r="Y148" s="18" t="s">
        <v>450</v>
      </c>
    </row>
    <row r="149" spans="1:25" x14ac:dyDescent="0.2">
      <c r="A149" s="19" t="s">
        <v>213</v>
      </c>
      <c r="B149" s="19" t="s">
        <v>218</v>
      </c>
      <c r="C149" s="17" t="s">
        <v>448</v>
      </c>
      <c r="D149" s="1" t="s">
        <v>522</v>
      </c>
      <c r="E149" s="17" t="s">
        <v>424</v>
      </c>
      <c r="F149" s="17">
        <v>7.359</v>
      </c>
      <c r="G149" s="17" t="s">
        <v>425</v>
      </c>
      <c r="H149" s="17" t="s">
        <v>449</v>
      </c>
      <c r="I149" s="17">
        <v>6.9499999999999998E-10</v>
      </c>
      <c r="J149" s="32" t="s">
        <v>426</v>
      </c>
      <c r="K149" s="17">
        <f t="shared" si="28"/>
        <v>5.114505E-9</v>
      </c>
      <c r="L149" s="32" t="s">
        <v>396</v>
      </c>
      <c r="M149" s="17" t="s">
        <v>449</v>
      </c>
      <c r="P149" s="17" t="s">
        <v>449</v>
      </c>
      <c r="Q149" s="17" t="s">
        <v>449</v>
      </c>
      <c r="R149" s="18">
        <v>1</v>
      </c>
      <c r="S149" s="18">
        <v>330</v>
      </c>
      <c r="T149" s="18">
        <f t="shared" si="32"/>
        <v>0</v>
      </c>
      <c r="U149" s="18" t="s">
        <v>64</v>
      </c>
      <c r="V149" s="18">
        <f t="shared" si="33"/>
        <v>1.68778665E-6</v>
      </c>
      <c r="Y149" s="18" t="s">
        <v>450</v>
      </c>
    </row>
    <row r="150" spans="1:25" x14ac:dyDescent="0.2">
      <c r="A150" s="19" t="s">
        <v>213</v>
      </c>
      <c r="B150" s="19" t="s">
        <v>218</v>
      </c>
      <c r="C150" s="17" t="s">
        <v>448</v>
      </c>
      <c r="D150" s="1" t="s">
        <v>522</v>
      </c>
      <c r="E150" s="17" t="s">
        <v>427</v>
      </c>
      <c r="F150" s="17">
        <v>7.2220000000000004</v>
      </c>
      <c r="G150" s="17" t="s">
        <v>425</v>
      </c>
      <c r="H150" s="17" t="s">
        <v>449</v>
      </c>
      <c r="I150" s="17">
        <v>6.9499999999999998E-10</v>
      </c>
      <c r="J150" s="32" t="s">
        <v>426</v>
      </c>
      <c r="K150" s="17">
        <f t="shared" si="28"/>
        <v>5.0192899999999999E-9</v>
      </c>
      <c r="L150" s="32" t="s">
        <v>396</v>
      </c>
      <c r="M150" s="17" t="s">
        <v>449</v>
      </c>
      <c r="P150" s="17" t="s">
        <v>449</v>
      </c>
      <c r="Q150" s="17" t="s">
        <v>449</v>
      </c>
      <c r="R150" s="18">
        <v>1</v>
      </c>
      <c r="S150" s="18">
        <v>330</v>
      </c>
      <c r="T150" s="18">
        <f t="shared" si="32"/>
        <v>0</v>
      </c>
      <c r="U150" s="18" t="s">
        <v>64</v>
      </c>
      <c r="V150" s="18">
        <f t="shared" si="33"/>
        <v>1.6563657E-6</v>
      </c>
      <c r="Y150" s="18" t="s">
        <v>450</v>
      </c>
    </row>
    <row r="151" spans="1:25" x14ac:dyDescent="0.2">
      <c r="A151" s="19" t="s">
        <v>213</v>
      </c>
      <c r="B151" s="19" t="s">
        <v>219</v>
      </c>
      <c r="C151" s="17" t="s">
        <v>278</v>
      </c>
      <c r="D151" s="17" t="s">
        <v>523</v>
      </c>
      <c r="E151" s="17" t="s">
        <v>91</v>
      </c>
      <c r="F151" s="17">
        <v>0.4456</v>
      </c>
      <c r="G151" s="17" t="s">
        <v>407</v>
      </c>
      <c r="H151" s="17" t="s">
        <v>451</v>
      </c>
      <c r="I151" s="17">
        <v>2.1199999999999999E-7</v>
      </c>
      <c r="J151" s="17" t="s">
        <v>408</v>
      </c>
      <c r="K151" s="17">
        <f t="shared" si="28"/>
        <v>9.4467199999999992E-8</v>
      </c>
      <c r="L151" s="32" t="s">
        <v>396</v>
      </c>
      <c r="M151" s="17" t="str">
        <f t="shared" si="30"/>
        <v>1 hob</v>
      </c>
      <c r="P151" s="17" t="str">
        <f t="shared" ref="P151:P158" si="34">H151</f>
        <v>1 hob</v>
      </c>
      <c r="Q151" s="18" t="s">
        <v>452</v>
      </c>
      <c r="R151" s="18">
        <v>1</v>
      </c>
      <c r="S151" s="18">
        <v>44</v>
      </c>
      <c r="T151" s="18">
        <f t="shared" si="32"/>
        <v>0</v>
      </c>
      <c r="U151" s="18" t="s">
        <v>64</v>
      </c>
      <c r="V151" s="18">
        <f t="shared" si="33"/>
        <v>4.1565567999999993E-6</v>
      </c>
      <c r="X151" s="18" t="s">
        <v>397</v>
      </c>
      <c r="Y151" s="18" t="s">
        <v>453</v>
      </c>
    </row>
    <row r="152" spans="1:25" x14ac:dyDescent="0.2">
      <c r="A152" s="19" t="s">
        <v>213</v>
      </c>
      <c r="B152" s="19" t="s">
        <v>219</v>
      </c>
      <c r="C152" s="17" t="s">
        <v>278</v>
      </c>
      <c r="D152" s="17" t="s">
        <v>523</v>
      </c>
      <c r="E152" s="17" t="s">
        <v>409</v>
      </c>
      <c r="F152" s="17">
        <v>0.11352000000000001</v>
      </c>
      <c r="G152" s="17" t="s">
        <v>410</v>
      </c>
      <c r="H152" s="17" t="s">
        <v>451</v>
      </c>
      <c r="I152" s="17">
        <v>6.7100000000000001E-7</v>
      </c>
      <c r="J152" s="17" t="s">
        <v>411</v>
      </c>
      <c r="K152" s="17">
        <f t="shared" si="28"/>
        <v>7.6171920000000003E-8</v>
      </c>
      <c r="L152" s="32" t="s">
        <v>396</v>
      </c>
      <c r="M152" s="17" t="str">
        <f t="shared" si="30"/>
        <v>1 hob</v>
      </c>
      <c r="P152" s="17" t="str">
        <f t="shared" si="34"/>
        <v>1 hob</v>
      </c>
      <c r="Q152" s="18" t="s">
        <v>452</v>
      </c>
      <c r="R152" s="18">
        <v>1</v>
      </c>
      <c r="S152" s="18">
        <v>44</v>
      </c>
      <c r="T152" s="18">
        <f t="shared" si="32"/>
        <v>0</v>
      </c>
      <c r="U152" s="18" t="s">
        <v>64</v>
      </c>
      <c r="V152" s="18">
        <f t="shared" si="33"/>
        <v>3.3515644800000001E-6</v>
      </c>
      <c r="X152" s="18" t="s">
        <v>397</v>
      </c>
      <c r="Y152" s="18" t="s">
        <v>453</v>
      </c>
    </row>
    <row r="153" spans="1:25" x14ac:dyDescent="0.2">
      <c r="A153" s="19" t="s">
        <v>213</v>
      </c>
      <c r="B153" s="19" t="s">
        <v>219</v>
      </c>
      <c r="C153" s="17" t="s">
        <v>278</v>
      </c>
      <c r="D153" s="17" t="s">
        <v>523</v>
      </c>
      <c r="E153" s="17" t="s">
        <v>393</v>
      </c>
      <c r="F153" s="17">
        <v>72.61</v>
      </c>
      <c r="G153" s="17" t="s">
        <v>394</v>
      </c>
      <c r="H153" s="17" t="s">
        <v>451</v>
      </c>
      <c r="I153" s="17">
        <v>7.6500000000000002E-14</v>
      </c>
      <c r="J153" s="17" t="s">
        <v>404</v>
      </c>
      <c r="K153" s="17">
        <f t="shared" si="28"/>
        <v>5.5546650000000001E-12</v>
      </c>
      <c r="L153" s="32" t="s">
        <v>396</v>
      </c>
      <c r="M153" s="17" t="str">
        <f t="shared" si="30"/>
        <v>1 hob</v>
      </c>
      <c r="N153" s="17">
        <v>72.61</v>
      </c>
      <c r="O153" s="17" t="s">
        <v>394</v>
      </c>
      <c r="P153" s="17" t="str">
        <f t="shared" si="34"/>
        <v>1 hob</v>
      </c>
      <c r="Q153" s="18" t="s">
        <v>452</v>
      </c>
      <c r="R153" s="18">
        <v>1</v>
      </c>
      <c r="S153" s="18">
        <v>44</v>
      </c>
      <c r="T153" s="18">
        <f t="shared" si="32"/>
        <v>3194.84</v>
      </c>
      <c r="U153" s="18" t="s">
        <v>64</v>
      </c>
      <c r="V153" s="18">
        <f t="shared" si="33"/>
        <v>2.4440526000000002E-10</v>
      </c>
      <c r="W153" s="18">
        <f>SUM(V151:V156)</f>
        <v>1.8762307982219999E-5</v>
      </c>
      <c r="X153" s="18" t="s">
        <v>397</v>
      </c>
      <c r="Y153" s="18" t="s">
        <v>453</v>
      </c>
    </row>
    <row r="154" spans="1:25" x14ac:dyDescent="0.2">
      <c r="A154" s="19" t="s">
        <v>213</v>
      </c>
      <c r="B154" s="19" t="s">
        <v>219</v>
      </c>
      <c r="C154" s="17" t="s">
        <v>278</v>
      </c>
      <c r="D154" s="17" t="s">
        <v>523</v>
      </c>
      <c r="E154" s="17" t="s">
        <v>406</v>
      </c>
      <c r="F154" s="17">
        <v>72.61</v>
      </c>
      <c r="G154" s="17" t="s">
        <v>394</v>
      </c>
      <c r="H154" s="17" t="s">
        <v>451</v>
      </c>
      <c r="I154" s="17">
        <v>2.7999999999999998E-9</v>
      </c>
      <c r="J154" s="17" t="s">
        <v>404</v>
      </c>
      <c r="K154" s="17">
        <f t="shared" si="28"/>
        <v>2.0330799999999998E-7</v>
      </c>
      <c r="L154" s="32" t="s">
        <v>396</v>
      </c>
      <c r="M154" s="17" t="str">
        <f t="shared" si="30"/>
        <v>1 hob</v>
      </c>
      <c r="N154" s="17" t="s">
        <v>61</v>
      </c>
      <c r="O154" s="17" t="s">
        <v>394</v>
      </c>
      <c r="P154" s="17" t="str">
        <f t="shared" si="34"/>
        <v>1 hob</v>
      </c>
      <c r="Q154" s="18" t="s">
        <v>452</v>
      </c>
      <c r="R154" s="18">
        <v>1</v>
      </c>
      <c r="S154" s="18">
        <v>44</v>
      </c>
      <c r="T154" s="18" t="s">
        <v>61</v>
      </c>
      <c r="U154" s="18" t="s">
        <v>64</v>
      </c>
      <c r="V154" s="18">
        <f t="shared" si="33"/>
        <v>8.9455519999999999E-6</v>
      </c>
      <c r="X154" s="18" t="s">
        <v>397</v>
      </c>
      <c r="Y154" s="18" t="s">
        <v>453</v>
      </c>
    </row>
    <row r="155" spans="1:25" x14ac:dyDescent="0.2">
      <c r="A155" s="19" t="s">
        <v>213</v>
      </c>
      <c r="B155" s="19" t="s">
        <v>219</v>
      </c>
      <c r="C155" s="17" t="s">
        <v>278</v>
      </c>
      <c r="D155" s="17" t="s">
        <v>523</v>
      </c>
      <c r="E155" s="17" t="s">
        <v>424</v>
      </c>
      <c r="F155" s="17">
        <v>75</v>
      </c>
      <c r="G155" s="17" t="s">
        <v>425</v>
      </c>
      <c r="H155" s="17" t="s">
        <v>451</v>
      </c>
      <c r="I155" s="17">
        <v>6.9499999999999998E-10</v>
      </c>
      <c r="J155" s="17" t="s">
        <v>426</v>
      </c>
      <c r="K155" s="17">
        <f t="shared" si="28"/>
        <v>5.2124999999999999E-8</v>
      </c>
      <c r="L155" s="32" t="s">
        <v>396</v>
      </c>
      <c r="M155" s="17" t="str">
        <f t="shared" si="30"/>
        <v>1 hob</v>
      </c>
      <c r="P155" s="17" t="str">
        <f t="shared" si="34"/>
        <v>1 hob</v>
      </c>
      <c r="Q155" s="18" t="s">
        <v>452</v>
      </c>
      <c r="R155" s="18">
        <v>1</v>
      </c>
      <c r="S155" s="18">
        <v>44</v>
      </c>
      <c r="T155" s="18">
        <f>N155*R155*S155</f>
        <v>0</v>
      </c>
      <c r="U155" s="18" t="s">
        <v>64</v>
      </c>
      <c r="V155" s="18">
        <f t="shared" si="33"/>
        <v>2.2935000000000001E-6</v>
      </c>
      <c r="X155" s="18" t="s">
        <v>397</v>
      </c>
      <c r="Y155" s="18" t="s">
        <v>453</v>
      </c>
    </row>
    <row r="156" spans="1:25" x14ac:dyDescent="0.2">
      <c r="A156" s="19" t="s">
        <v>213</v>
      </c>
      <c r="B156" s="19" t="s">
        <v>219</v>
      </c>
      <c r="C156" s="17" t="s">
        <v>278</v>
      </c>
      <c r="D156" s="17" t="s">
        <v>523</v>
      </c>
      <c r="E156" s="17" t="s">
        <v>428</v>
      </c>
      <c r="F156" s="17">
        <v>29.685600000000001</v>
      </c>
      <c r="G156" s="17" t="s">
        <v>425</v>
      </c>
      <c r="H156" s="17" t="s">
        <v>451</v>
      </c>
      <c r="I156" s="17">
        <v>1.1400000000000001E-11</v>
      </c>
      <c r="J156" s="17" t="s">
        <v>426</v>
      </c>
      <c r="K156" s="17">
        <f t="shared" si="28"/>
        <v>3.3841584000000003E-10</v>
      </c>
      <c r="L156" s="32" t="s">
        <v>396</v>
      </c>
      <c r="M156" s="17" t="str">
        <f t="shared" si="30"/>
        <v>1 hob</v>
      </c>
      <c r="P156" s="17" t="str">
        <f t="shared" si="34"/>
        <v>1 hob</v>
      </c>
      <c r="Q156" s="18" t="s">
        <v>452</v>
      </c>
      <c r="R156" s="18">
        <v>1</v>
      </c>
      <c r="S156" s="18">
        <v>44</v>
      </c>
      <c r="T156" s="18">
        <f>N156*R156*S156</f>
        <v>0</v>
      </c>
      <c r="U156" s="18" t="s">
        <v>64</v>
      </c>
      <c r="V156" s="18">
        <f t="shared" si="33"/>
        <v>1.4890296960000002E-8</v>
      </c>
      <c r="X156" s="18" t="s">
        <v>397</v>
      </c>
      <c r="Y156" s="18" t="s">
        <v>453</v>
      </c>
    </row>
    <row r="157" spans="1:25" x14ac:dyDescent="0.2">
      <c r="A157" s="19" t="s">
        <v>213</v>
      </c>
      <c r="B157" s="17" t="s">
        <v>220</v>
      </c>
      <c r="C157" s="17" t="s">
        <v>454</v>
      </c>
      <c r="D157" s="17" t="s">
        <v>524</v>
      </c>
      <c r="E157" s="17" t="s">
        <v>393</v>
      </c>
      <c r="F157" s="17">
        <v>51.725999999999999</v>
      </c>
      <c r="G157" s="17" t="e">
        <f>#REF!</f>
        <v>#REF!</v>
      </c>
      <c r="H157" s="17" t="s">
        <v>455</v>
      </c>
      <c r="I157" s="17">
        <v>7.6500000000000002E-14</v>
      </c>
      <c r="J157" s="17" t="s">
        <v>404</v>
      </c>
      <c r="K157" s="17">
        <f t="shared" si="28"/>
        <v>3.9570390000000001E-12</v>
      </c>
      <c r="L157" s="32" t="s">
        <v>396</v>
      </c>
      <c r="M157" s="17" t="str">
        <f t="shared" si="30"/>
        <v>1 dishwasher</v>
      </c>
      <c r="N157" s="17">
        <v>51.725999999999999</v>
      </c>
      <c r="O157" s="17" t="s">
        <v>394</v>
      </c>
      <c r="P157" s="17" t="str">
        <f t="shared" si="34"/>
        <v>1 dishwasher</v>
      </c>
      <c r="Q157" s="18" t="s">
        <v>456</v>
      </c>
      <c r="R157" s="18">
        <v>1</v>
      </c>
      <c r="S157" s="18">
        <v>14</v>
      </c>
      <c r="T157" s="18">
        <f>N157*R157*S157</f>
        <v>724.16399999999999</v>
      </c>
      <c r="U157" s="18" t="s">
        <v>64</v>
      </c>
      <c r="V157" s="18">
        <f t="shared" si="33"/>
        <v>5.5398545999999998E-11</v>
      </c>
      <c r="W157" s="18">
        <f>SUM(V157:V158)</f>
        <v>2.0277145985459999E-6</v>
      </c>
      <c r="X157" s="18" t="s">
        <v>397</v>
      </c>
      <c r="Y157" s="18" t="s">
        <v>457</v>
      </c>
    </row>
    <row r="158" spans="1:25" x14ac:dyDescent="0.2">
      <c r="A158" s="19" t="s">
        <v>213</v>
      </c>
      <c r="B158" s="17" t="s">
        <v>220</v>
      </c>
      <c r="C158" s="17" t="s">
        <v>454</v>
      </c>
      <c r="D158" s="17" t="s">
        <v>524</v>
      </c>
      <c r="E158" s="17" t="s">
        <v>406</v>
      </c>
      <c r="F158" s="17">
        <v>51.725999999999999</v>
      </c>
      <c r="G158" s="17" t="e">
        <f>#REF!</f>
        <v>#REF!</v>
      </c>
      <c r="H158" s="17" t="s">
        <v>455</v>
      </c>
      <c r="I158" s="17">
        <v>2.7999999999999998E-9</v>
      </c>
      <c r="J158" s="17" t="s">
        <v>404</v>
      </c>
      <c r="K158" s="17">
        <f t="shared" si="28"/>
        <v>1.448328E-7</v>
      </c>
      <c r="L158" s="32" t="s">
        <v>396</v>
      </c>
      <c r="M158" s="17" t="str">
        <f t="shared" si="30"/>
        <v>1 dishwasher</v>
      </c>
      <c r="N158" s="17" t="s">
        <v>61</v>
      </c>
      <c r="O158" s="17" t="s">
        <v>394</v>
      </c>
      <c r="P158" s="17" t="str">
        <f t="shared" si="34"/>
        <v>1 dishwasher</v>
      </c>
      <c r="Q158" s="18" t="s">
        <v>456</v>
      </c>
      <c r="R158" s="18">
        <v>1</v>
      </c>
      <c r="S158" s="18">
        <v>14</v>
      </c>
      <c r="T158" s="18" t="s">
        <v>61</v>
      </c>
      <c r="U158" s="18" t="s">
        <v>64</v>
      </c>
      <c r="V158" s="18">
        <f t="shared" si="33"/>
        <v>2.0276591999999999E-6</v>
      </c>
      <c r="X158" s="18" t="s">
        <v>397</v>
      </c>
      <c r="Y158" s="18" t="s">
        <v>457</v>
      </c>
    </row>
    <row r="159" spans="1:25" x14ac:dyDescent="0.2">
      <c r="A159" s="19" t="s">
        <v>213</v>
      </c>
      <c r="B159" s="17" t="s">
        <v>282</v>
      </c>
      <c r="C159" s="17" t="s">
        <v>154</v>
      </c>
      <c r="D159" s="17" t="s">
        <v>154</v>
      </c>
      <c r="E159" s="17" t="s">
        <v>154</v>
      </c>
      <c r="F159" s="17" t="s">
        <v>154</v>
      </c>
      <c r="G159" s="17" t="e">
        <f>#REF!</f>
        <v>#REF!</v>
      </c>
      <c r="H159" s="17" t="s">
        <v>154</v>
      </c>
      <c r="I159" s="17" t="s">
        <v>154</v>
      </c>
      <c r="J159" s="17" t="s">
        <v>154</v>
      </c>
      <c r="K159" s="17" t="e">
        <f t="shared" si="28"/>
        <v>#VALUE!</v>
      </c>
      <c r="L159" s="32" t="s">
        <v>154</v>
      </c>
      <c r="M159" s="17" t="str">
        <f t="shared" si="30"/>
        <v>NA</v>
      </c>
      <c r="N159" s="17" t="s">
        <v>154</v>
      </c>
      <c r="P159" s="17" t="s">
        <v>458</v>
      </c>
      <c r="Q159" s="18" t="s">
        <v>458</v>
      </c>
      <c r="R159" s="18">
        <v>1</v>
      </c>
      <c r="S159" s="18">
        <v>19</v>
      </c>
      <c r="T159" s="18">
        <v>0</v>
      </c>
      <c r="U159" s="18" t="s">
        <v>64</v>
      </c>
      <c r="V159" s="18">
        <v>0</v>
      </c>
      <c r="W159" s="18">
        <v>0</v>
      </c>
      <c r="X159" s="18" t="s">
        <v>397</v>
      </c>
    </row>
    <row r="160" spans="1:25" x14ac:dyDescent="0.2">
      <c r="A160" s="19" t="s">
        <v>213</v>
      </c>
      <c r="B160" s="19" t="s">
        <v>222</v>
      </c>
      <c r="C160" s="17" t="s">
        <v>283</v>
      </c>
      <c r="D160" s="17" t="s">
        <v>525</v>
      </c>
      <c r="E160" s="17" t="s">
        <v>393</v>
      </c>
      <c r="F160" s="17">
        <v>37.113799999999998</v>
      </c>
      <c r="G160" s="17" t="e">
        <f>#REF!</f>
        <v>#REF!</v>
      </c>
      <c r="H160" s="17" t="s">
        <v>459</v>
      </c>
      <c r="I160" s="17">
        <v>7.6500000000000002E-14</v>
      </c>
      <c r="J160" s="17" t="s">
        <v>404</v>
      </c>
      <c r="K160" s="17">
        <f t="shared" si="28"/>
        <v>2.8392056999999999E-12</v>
      </c>
      <c r="L160" s="32" t="s">
        <v>396</v>
      </c>
      <c r="M160" s="17" t="str">
        <f t="shared" si="30"/>
        <v>1 fitting</v>
      </c>
      <c r="N160" s="17">
        <v>37.113799999999998</v>
      </c>
      <c r="O160" s="17" t="s">
        <v>394</v>
      </c>
      <c r="P160" s="17" t="str">
        <f t="shared" ref="P160:P188" si="35">H160</f>
        <v>1 fitting</v>
      </c>
      <c r="Q160" s="18" t="s">
        <v>460</v>
      </c>
      <c r="R160" s="18">
        <v>1</v>
      </c>
      <c r="S160" s="18">
        <v>820.54</v>
      </c>
      <c r="T160" s="18">
        <f>N160*R160*S160</f>
        <v>30453.357451999997</v>
      </c>
      <c r="U160" s="18" t="s">
        <v>64</v>
      </c>
      <c r="V160" s="18">
        <f t="shared" ref="V160:V188" si="36">K160*R160*S160</f>
        <v>2.3296818450779998E-9</v>
      </c>
      <c r="W160" s="18">
        <f>SUM(V160:V166)</f>
        <v>1.5055498184652903E-4</v>
      </c>
      <c r="X160" s="18" t="s">
        <v>397</v>
      </c>
      <c r="Y160" s="18" t="s">
        <v>461</v>
      </c>
    </row>
    <row r="161" spans="1:25" x14ac:dyDescent="0.2">
      <c r="A161" s="19" t="s">
        <v>213</v>
      </c>
      <c r="B161" s="19" t="s">
        <v>222</v>
      </c>
      <c r="C161" s="17" t="s">
        <v>283</v>
      </c>
      <c r="D161" s="17" t="s">
        <v>525</v>
      </c>
      <c r="E161" s="17" t="s">
        <v>406</v>
      </c>
      <c r="F161" s="17">
        <v>37.113799999999998</v>
      </c>
      <c r="G161" s="17" t="e">
        <f>#REF!</f>
        <v>#REF!</v>
      </c>
      <c r="H161" s="17" t="s">
        <v>459</v>
      </c>
      <c r="I161" s="17">
        <v>2.7999999999999998E-9</v>
      </c>
      <c r="J161" s="17" t="s">
        <v>404</v>
      </c>
      <c r="K161" s="17">
        <f t="shared" si="28"/>
        <v>1.0391863999999998E-7</v>
      </c>
      <c r="L161" s="32" t="s">
        <v>396</v>
      </c>
      <c r="M161" s="17" t="str">
        <f t="shared" si="30"/>
        <v>1 fitting</v>
      </c>
      <c r="N161" s="17" t="s">
        <v>61</v>
      </c>
      <c r="O161" s="17" t="s">
        <v>394</v>
      </c>
      <c r="P161" s="17" t="str">
        <f t="shared" si="35"/>
        <v>1 fitting</v>
      </c>
      <c r="Q161" s="18" t="s">
        <v>460</v>
      </c>
      <c r="R161" s="18">
        <v>1</v>
      </c>
      <c r="S161" s="18">
        <v>820.54</v>
      </c>
      <c r="T161" s="18" t="s">
        <v>61</v>
      </c>
      <c r="U161" s="18" t="s">
        <v>64</v>
      </c>
      <c r="V161" s="18">
        <f t="shared" si="36"/>
        <v>8.5269400865599978E-5</v>
      </c>
      <c r="X161" s="18" t="s">
        <v>397</v>
      </c>
      <c r="Y161" s="18" t="s">
        <v>461</v>
      </c>
    </row>
    <row r="162" spans="1:25" x14ac:dyDescent="0.2">
      <c r="A162" s="19" t="s">
        <v>213</v>
      </c>
      <c r="B162" s="19" t="s">
        <v>222</v>
      </c>
      <c r="C162" s="17" t="s">
        <v>283</v>
      </c>
      <c r="D162" s="17" t="s">
        <v>525</v>
      </c>
      <c r="E162" s="17" t="s">
        <v>91</v>
      </c>
      <c r="F162" s="17">
        <v>0.33306919400000001</v>
      </c>
      <c r="G162" s="17" t="s">
        <v>407</v>
      </c>
      <c r="H162" s="17" t="s">
        <v>459</v>
      </c>
      <c r="I162" s="17">
        <v>2.1199999999999999E-7</v>
      </c>
      <c r="J162" s="17" t="s">
        <v>408</v>
      </c>
      <c r="K162" s="17">
        <f t="shared" si="28"/>
        <v>7.0610669128000006E-8</v>
      </c>
      <c r="L162" s="32" t="s">
        <v>396</v>
      </c>
      <c r="M162" s="17" t="str">
        <f t="shared" si="30"/>
        <v>1 fitting</v>
      </c>
      <c r="P162" s="17" t="str">
        <f t="shared" si="35"/>
        <v>1 fitting</v>
      </c>
      <c r="Q162" s="18" t="s">
        <v>460</v>
      </c>
      <c r="R162" s="18">
        <v>1</v>
      </c>
      <c r="S162" s="18">
        <v>820.54</v>
      </c>
      <c r="T162" s="18">
        <f t="shared" ref="T162:T168" si="37">N162*R162*S162</f>
        <v>0</v>
      </c>
      <c r="U162" s="18" t="s">
        <v>64</v>
      </c>
      <c r="V162" s="18">
        <f t="shared" si="36"/>
        <v>5.7938878446289119E-5</v>
      </c>
      <c r="X162" s="18" t="s">
        <v>397</v>
      </c>
      <c r="Y162" s="18" t="s">
        <v>461</v>
      </c>
    </row>
    <row r="163" spans="1:25" x14ac:dyDescent="0.2">
      <c r="A163" s="19" t="s">
        <v>213</v>
      </c>
      <c r="B163" s="19" t="s">
        <v>222</v>
      </c>
      <c r="C163" s="17" t="s">
        <v>283</v>
      </c>
      <c r="D163" s="17" t="s">
        <v>525</v>
      </c>
      <c r="E163" s="17" t="s">
        <v>409</v>
      </c>
      <c r="F163" s="17">
        <v>4.1175688000000005E-3</v>
      </c>
      <c r="G163" s="17" t="s">
        <v>410</v>
      </c>
      <c r="H163" s="17" t="s">
        <v>459</v>
      </c>
      <c r="I163" s="17">
        <v>6.7100000000000001E-7</v>
      </c>
      <c r="J163" s="17" t="s">
        <v>411</v>
      </c>
      <c r="K163" s="17">
        <f t="shared" si="28"/>
        <v>2.7628886648000005E-9</v>
      </c>
      <c r="L163" s="32" t="s">
        <v>396</v>
      </c>
      <c r="M163" s="17" t="str">
        <f t="shared" si="30"/>
        <v>1 fitting</v>
      </c>
      <c r="P163" s="17" t="str">
        <f t="shared" si="35"/>
        <v>1 fitting</v>
      </c>
      <c r="Q163" s="18" t="s">
        <v>460</v>
      </c>
      <c r="R163" s="18">
        <v>1</v>
      </c>
      <c r="S163" s="18">
        <v>820.54</v>
      </c>
      <c r="T163" s="18">
        <f t="shared" si="37"/>
        <v>0</v>
      </c>
      <c r="U163" s="18" t="s">
        <v>64</v>
      </c>
      <c r="V163" s="18">
        <f t="shared" si="36"/>
        <v>2.2670606650149923E-6</v>
      </c>
      <c r="X163" s="18" t="s">
        <v>397</v>
      </c>
      <c r="Y163" s="18" t="s">
        <v>461</v>
      </c>
    </row>
    <row r="164" spans="1:25" x14ac:dyDescent="0.2">
      <c r="A164" s="19" t="s">
        <v>213</v>
      </c>
      <c r="B164" s="19" t="s">
        <v>222</v>
      </c>
      <c r="C164" s="17" t="s">
        <v>283</v>
      </c>
      <c r="D164" s="17" t="s">
        <v>525</v>
      </c>
      <c r="E164" s="17" t="s">
        <v>412</v>
      </c>
      <c r="F164" s="17">
        <v>3.6772299999999994E-2</v>
      </c>
      <c r="G164" s="17" t="s">
        <v>413</v>
      </c>
      <c r="H164" s="17" t="s">
        <v>459</v>
      </c>
      <c r="I164" s="17">
        <v>1.6999999999999999E-9</v>
      </c>
      <c r="J164" s="17" t="s">
        <v>414</v>
      </c>
      <c r="K164" s="17">
        <f t="shared" si="28"/>
        <v>6.2512909999999986E-11</v>
      </c>
      <c r="L164" s="32" t="s">
        <v>396</v>
      </c>
      <c r="M164" s="17" t="str">
        <f t="shared" si="30"/>
        <v>1 fitting</v>
      </c>
      <c r="P164" s="17" t="str">
        <f t="shared" si="35"/>
        <v>1 fitting</v>
      </c>
      <c r="Q164" s="18" t="s">
        <v>460</v>
      </c>
      <c r="R164" s="18">
        <v>1</v>
      </c>
      <c r="S164" s="18">
        <v>820.54</v>
      </c>
      <c r="T164" s="18">
        <f t="shared" si="37"/>
        <v>0</v>
      </c>
      <c r="U164" s="18" t="s">
        <v>64</v>
      </c>
      <c r="V164" s="18">
        <f t="shared" si="36"/>
        <v>5.1294343171399985E-8</v>
      </c>
      <c r="X164" s="18" t="s">
        <v>397</v>
      </c>
      <c r="Y164" s="18" t="s">
        <v>461</v>
      </c>
    </row>
    <row r="165" spans="1:25" x14ac:dyDescent="0.2">
      <c r="A165" s="19" t="s">
        <v>213</v>
      </c>
      <c r="B165" s="19" t="s">
        <v>222</v>
      </c>
      <c r="C165" s="17" t="s">
        <v>283</v>
      </c>
      <c r="D165" s="17" t="s">
        <v>525</v>
      </c>
      <c r="E165" s="17" t="s">
        <v>415</v>
      </c>
      <c r="F165" s="17">
        <v>3.7745616999999988E-2</v>
      </c>
      <c r="G165" s="17" t="s">
        <v>416</v>
      </c>
      <c r="H165" s="17" t="s">
        <v>459</v>
      </c>
      <c r="I165" s="17">
        <v>1.29E-7</v>
      </c>
      <c r="J165" s="17" t="s">
        <v>438</v>
      </c>
      <c r="K165" s="17">
        <f t="shared" si="28"/>
        <v>4.8691845929999987E-9</v>
      </c>
      <c r="L165" s="32" t="s">
        <v>396</v>
      </c>
      <c r="M165" s="17" t="str">
        <f t="shared" si="30"/>
        <v>1 fitting</v>
      </c>
      <c r="P165" s="17" t="str">
        <f t="shared" si="35"/>
        <v>1 fitting</v>
      </c>
      <c r="Q165" s="18" t="s">
        <v>460</v>
      </c>
      <c r="R165" s="18">
        <v>1</v>
      </c>
      <c r="S165" s="18">
        <v>820.54</v>
      </c>
      <c r="T165" s="18">
        <f t="shared" si="37"/>
        <v>0</v>
      </c>
      <c r="U165" s="18" t="s">
        <v>64</v>
      </c>
      <c r="V165" s="18">
        <f t="shared" si="36"/>
        <v>3.9953607259402189E-6</v>
      </c>
      <c r="X165" s="18" t="s">
        <v>397</v>
      </c>
      <c r="Y165" s="18" t="s">
        <v>461</v>
      </c>
    </row>
    <row r="166" spans="1:25" x14ac:dyDescent="0.2">
      <c r="A166" s="19" t="s">
        <v>213</v>
      </c>
      <c r="B166" s="19" t="s">
        <v>222</v>
      </c>
      <c r="C166" s="17" t="s">
        <v>283</v>
      </c>
      <c r="D166" s="17" t="s">
        <v>525</v>
      </c>
      <c r="E166" s="17" t="s">
        <v>120</v>
      </c>
      <c r="F166" s="17">
        <v>2079.5890000000004</v>
      </c>
      <c r="G166" s="17" t="s">
        <v>418</v>
      </c>
      <c r="H166" s="17" t="s">
        <v>459</v>
      </c>
      <c r="I166" s="17">
        <v>6.0399999999999995E-13</v>
      </c>
      <c r="J166" s="17" t="s">
        <v>419</v>
      </c>
      <c r="K166" s="17">
        <f t="shared" si="28"/>
        <v>1.2560717560000002E-9</v>
      </c>
      <c r="L166" s="32" t="s">
        <v>396</v>
      </c>
      <c r="M166" s="17" t="str">
        <f t="shared" si="30"/>
        <v>1 fitting</v>
      </c>
      <c r="P166" s="17" t="str">
        <f t="shared" si="35"/>
        <v>1 fitting</v>
      </c>
      <c r="Q166" s="18" t="s">
        <v>460</v>
      </c>
      <c r="R166" s="18">
        <v>1</v>
      </c>
      <c r="S166" s="18">
        <v>820.54</v>
      </c>
      <c r="T166" s="18">
        <f t="shared" si="37"/>
        <v>0</v>
      </c>
      <c r="U166" s="18" t="s">
        <v>64</v>
      </c>
      <c r="V166" s="18">
        <f t="shared" si="36"/>
        <v>1.0306571186682402E-6</v>
      </c>
      <c r="X166" s="18" t="s">
        <v>397</v>
      </c>
      <c r="Y166" s="18" t="s">
        <v>461</v>
      </c>
    </row>
    <row r="167" spans="1:25" x14ac:dyDescent="0.2">
      <c r="A167" s="19" t="s">
        <v>213</v>
      </c>
      <c r="B167" s="19" t="s">
        <v>223</v>
      </c>
      <c r="C167" s="17" t="s">
        <v>154</v>
      </c>
      <c r="D167" s="17" t="s">
        <v>154</v>
      </c>
      <c r="E167" s="17" t="s">
        <v>393</v>
      </c>
      <c r="F167" s="17">
        <v>0</v>
      </c>
      <c r="G167" s="19" t="s">
        <v>394</v>
      </c>
      <c r="H167" s="19" t="s">
        <v>398</v>
      </c>
      <c r="I167" s="17">
        <v>7.6500000000000002E-14</v>
      </c>
      <c r="J167" s="17" t="s">
        <v>154</v>
      </c>
      <c r="K167" s="17">
        <f t="shared" si="28"/>
        <v>0</v>
      </c>
      <c r="L167" s="32" t="s">
        <v>396</v>
      </c>
      <c r="M167" s="17" t="str">
        <f t="shared" si="30"/>
        <v>per room</v>
      </c>
      <c r="N167" s="17">
        <v>0</v>
      </c>
      <c r="O167" s="17" t="s">
        <v>394</v>
      </c>
      <c r="P167" s="17" t="str">
        <f t="shared" si="35"/>
        <v>per room</v>
      </c>
      <c r="Q167" s="34" t="s">
        <v>398</v>
      </c>
      <c r="R167" s="18">
        <v>1</v>
      </c>
      <c r="S167" s="18">
        <v>620</v>
      </c>
      <c r="T167" s="18">
        <f t="shared" si="37"/>
        <v>0</v>
      </c>
      <c r="U167" s="18" t="s">
        <v>64</v>
      </c>
      <c r="V167" s="18">
        <f t="shared" si="36"/>
        <v>0</v>
      </c>
      <c r="W167" s="18">
        <v>0</v>
      </c>
      <c r="X167" s="18" t="s">
        <v>397</v>
      </c>
    </row>
    <row r="168" spans="1:25" x14ac:dyDescent="0.2">
      <c r="A168" s="19" t="s">
        <v>213</v>
      </c>
      <c r="B168" s="19" t="s">
        <v>224</v>
      </c>
      <c r="C168" s="17" t="s">
        <v>285</v>
      </c>
      <c r="D168" s="17" t="s">
        <v>526</v>
      </c>
      <c r="E168" s="17" t="s">
        <v>393</v>
      </c>
      <c r="F168" s="17">
        <v>9.2753999999999994</v>
      </c>
      <c r="G168" s="17" t="e">
        <f>#REF!</f>
        <v>#REF!</v>
      </c>
      <c r="H168" s="17" t="s">
        <v>330</v>
      </c>
      <c r="I168" s="17">
        <v>7.6500000000000002E-14</v>
      </c>
      <c r="J168" s="17" t="s">
        <v>404</v>
      </c>
      <c r="K168" s="17">
        <f t="shared" si="28"/>
        <v>7.0956809999999999E-13</v>
      </c>
      <c r="L168" s="32" t="s">
        <v>396</v>
      </c>
      <c r="M168" s="17" t="str">
        <f t="shared" si="30"/>
        <v>m2</v>
      </c>
      <c r="N168" s="17">
        <v>9.2753999999999994</v>
      </c>
      <c r="O168" s="17" t="s">
        <v>394</v>
      </c>
      <c r="P168" s="17" t="str">
        <f t="shared" si="35"/>
        <v>m2</v>
      </c>
      <c r="Q168" s="18" t="s">
        <v>398</v>
      </c>
      <c r="R168" s="18">
        <f>B$263</f>
        <v>32.714880881358624</v>
      </c>
      <c r="S168" s="18">
        <v>510.00066666666669</v>
      </c>
      <c r="T168" s="18">
        <f t="shared" si="37"/>
        <v>154756.44142048384</v>
      </c>
      <c r="U168" s="18" t="s">
        <v>64</v>
      </c>
      <c r="V168" s="18">
        <f t="shared" si="36"/>
        <v>1.1838867768667014E-8</v>
      </c>
      <c r="W168" s="18">
        <f>SUM(V168:V174)</f>
        <v>6.0514654171653825E-4</v>
      </c>
      <c r="X168" s="18" t="s">
        <v>397</v>
      </c>
      <c r="Y168" s="18" t="s">
        <v>462</v>
      </c>
    </row>
    <row r="169" spans="1:25" x14ac:dyDescent="0.2">
      <c r="A169" s="19" t="s">
        <v>213</v>
      </c>
      <c r="B169" s="19" t="s">
        <v>224</v>
      </c>
      <c r="C169" s="17" t="s">
        <v>285</v>
      </c>
      <c r="D169" s="17" t="s">
        <v>526</v>
      </c>
      <c r="E169" s="17" t="s">
        <v>406</v>
      </c>
      <c r="F169" s="17">
        <v>9.2753999999999994</v>
      </c>
      <c r="G169" s="17" t="e">
        <f>#REF!</f>
        <v>#REF!</v>
      </c>
      <c r="H169" s="17" t="s">
        <v>330</v>
      </c>
      <c r="I169" s="17">
        <v>2.7999999999999998E-9</v>
      </c>
      <c r="J169" s="17" t="s">
        <v>404</v>
      </c>
      <c r="K169" s="17">
        <f t="shared" si="28"/>
        <v>2.5971119999999997E-8</v>
      </c>
      <c r="L169" s="32" t="s">
        <v>396</v>
      </c>
      <c r="M169" s="17" t="str">
        <f t="shared" si="30"/>
        <v>m2</v>
      </c>
      <c r="N169" s="17" t="s">
        <v>61</v>
      </c>
      <c r="O169" s="17" t="s">
        <v>394</v>
      </c>
      <c r="P169" s="17" t="str">
        <f t="shared" si="35"/>
        <v>m2</v>
      </c>
      <c r="Q169" s="18" t="s">
        <v>398</v>
      </c>
      <c r="R169" s="18">
        <f t="shared" ref="R169:R174" si="38">B$263</f>
        <v>32.714880881358624</v>
      </c>
      <c r="S169" s="18">
        <v>510.00066666666669</v>
      </c>
      <c r="T169" s="18" t="s">
        <v>61</v>
      </c>
      <c r="U169" s="18" t="s">
        <v>64</v>
      </c>
      <c r="V169" s="18">
        <f t="shared" si="36"/>
        <v>4.3331803597735475E-4</v>
      </c>
      <c r="X169" s="18" t="s">
        <v>397</v>
      </c>
      <c r="Y169" s="18" t="s">
        <v>462</v>
      </c>
    </row>
    <row r="170" spans="1:25" x14ac:dyDescent="0.2">
      <c r="A170" s="19" t="s">
        <v>213</v>
      </c>
      <c r="B170" s="19" t="s">
        <v>224</v>
      </c>
      <c r="C170" s="17" t="s">
        <v>285</v>
      </c>
      <c r="D170" s="17" t="s">
        <v>526</v>
      </c>
      <c r="E170" s="17" t="s">
        <v>91</v>
      </c>
      <c r="F170" s="17">
        <v>4.3288027000000007E-2</v>
      </c>
      <c r="G170" s="17" t="s">
        <v>407</v>
      </c>
      <c r="H170" s="17" t="s">
        <v>330</v>
      </c>
      <c r="I170" s="17">
        <v>2.1199999999999999E-7</v>
      </c>
      <c r="J170" s="17" t="s">
        <v>408</v>
      </c>
      <c r="K170" s="17">
        <f t="shared" si="28"/>
        <v>9.1770617240000018E-9</v>
      </c>
      <c r="L170" s="32" t="s">
        <v>396</v>
      </c>
      <c r="M170" s="17" t="str">
        <f t="shared" si="30"/>
        <v>m2</v>
      </c>
      <c r="P170" s="17" t="str">
        <f t="shared" si="35"/>
        <v>m2</v>
      </c>
      <c r="Q170" s="18" t="s">
        <v>398</v>
      </c>
      <c r="R170" s="18">
        <f t="shared" si="38"/>
        <v>32.714880881358624</v>
      </c>
      <c r="S170" s="18">
        <v>510.00066666666669</v>
      </c>
      <c r="T170" s="18">
        <f t="shared" ref="T170:T175" si="39">N170*R170*S170</f>
        <v>0</v>
      </c>
      <c r="U170" s="18" t="s">
        <v>64</v>
      </c>
      <c r="V170" s="18">
        <f t="shared" si="36"/>
        <v>1.5311570553317062E-4</v>
      </c>
      <c r="X170" s="18" t="s">
        <v>397</v>
      </c>
      <c r="Y170" s="18" t="s">
        <v>462</v>
      </c>
    </row>
    <row r="171" spans="1:25" x14ac:dyDescent="0.2">
      <c r="A171" s="19" t="s">
        <v>213</v>
      </c>
      <c r="B171" s="19" t="s">
        <v>224</v>
      </c>
      <c r="C171" s="17" t="s">
        <v>285</v>
      </c>
      <c r="D171" s="17" t="s">
        <v>526</v>
      </c>
      <c r="E171" s="17" t="s">
        <v>409</v>
      </c>
      <c r="F171" s="17">
        <v>1.5337400000000001E-4</v>
      </c>
      <c r="G171" s="17" t="e">
        <f>#REF!</f>
        <v>#REF!</v>
      </c>
      <c r="H171" s="17" t="s">
        <v>330</v>
      </c>
      <c r="I171" s="17">
        <v>6.7100000000000001E-7</v>
      </c>
      <c r="J171" s="17" t="s">
        <v>411</v>
      </c>
      <c r="K171" s="17">
        <f t="shared" si="28"/>
        <v>1.02913954E-10</v>
      </c>
      <c r="L171" s="32" t="s">
        <v>396</v>
      </c>
      <c r="M171" s="17" t="str">
        <f t="shared" si="30"/>
        <v>m2</v>
      </c>
      <c r="P171" s="17" t="str">
        <f t="shared" si="35"/>
        <v>m2</v>
      </c>
      <c r="Q171" s="18" t="s">
        <v>398</v>
      </c>
      <c r="R171" s="18">
        <f t="shared" si="38"/>
        <v>32.714880881358624</v>
      </c>
      <c r="S171" s="18">
        <v>510.00066666666669</v>
      </c>
      <c r="T171" s="18">
        <f t="shared" si="39"/>
        <v>0</v>
      </c>
      <c r="U171" s="18" t="s">
        <v>64</v>
      </c>
      <c r="V171" s="18">
        <f t="shared" si="36"/>
        <v>1.717079295076371E-6</v>
      </c>
      <c r="X171" s="18" t="s">
        <v>397</v>
      </c>
      <c r="Y171" s="18" t="s">
        <v>462</v>
      </c>
    </row>
    <row r="172" spans="1:25" x14ac:dyDescent="0.2">
      <c r="A172" s="19" t="s">
        <v>213</v>
      </c>
      <c r="B172" s="19" t="s">
        <v>224</v>
      </c>
      <c r="C172" s="17" t="s">
        <v>285</v>
      </c>
      <c r="D172" s="17" t="s">
        <v>526</v>
      </c>
      <c r="E172" s="17" t="s">
        <v>412</v>
      </c>
      <c r="F172" s="17">
        <v>5.8585000000000009E-3</v>
      </c>
      <c r="G172" s="17" t="e">
        <f>#REF!</f>
        <v>#REF!</v>
      </c>
      <c r="H172" s="17" t="s">
        <v>330</v>
      </c>
      <c r="I172" s="17">
        <v>1.6999999999999999E-9</v>
      </c>
      <c r="J172" s="17" t="s">
        <v>414</v>
      </c>
      <c r="K172" s="17">
        <f t="shared" si="28"/>
        <v>9.9594500000000011E-12</v>
      </c>
      <c r="L172" s="32" t="s">
        <v>396</v>
      </c>
      <c r="M172" s="17" t="str">
        <f t="shared" si="30"/>
        <v>m2</v>
      </c>
      <c r="P172" s="17" t="str">
        <f t="shared" si="35"/>
        <v>m2</v>
      </c>
      <c r="Q172" s="18" t="s">
        <v>398</v>
      </c>
      <c r="R172" s="18">
        <f t="shared" si="38"/>
        <v>32.714880881358624</v>
      </c>
      <c r="S172" s="18">
        <v>510.00066666666669</v>
      </c>
      <c r="T172" s="18">
        <f t="shared" si="39"/>
        <v>0</v>
      </c>
      <c r="U172" s="18" t="s">
        <v>64</v>
      </c>
      <c r="V172" s="18">
        <f t="shared" si="36"/>
        <v>1.6616954961567568E-7</v>
      </c>
      <c r="X172" s="18" t="s">
        <v>397</v>
      </c>
      <c r="Y172" s="18" t="s">
        <v>462</v>
      </c>
    </row>
    <row r="173" spans="1:25" x14ac:dyDescent="0.2">
      <c r="A173" s="19" t="s">
        <v>213</v>
      </c>
      <c r="B173" s="19" t="s">
        <v>224</v>
      </c>
      <c r="C173" s="17" t="s">
        <v>285</v>
      </c>
      <c r="D173" s="17" t="s">
        <v>526</v>
      </c>
      <c r="E173" s="17" t="s">
        <v>415</v>
      </c>
      <c r="F173" s="17">
        <v>7.7869059999999997E-3</v>
      </c>
      <c r="G173" s="17" t="s">
        <v>416</v>
      </c>
      <c r="H173" s="17" t="s">
        <v>330</v>
      </c>
      <c r="I173" s="17">
        <v>1.29E-7</v>
      </c>
      <c r="J173" s="17" t="s">
        <v>438</v>
      </c>
      <c r="K173" s="17">
        <f t="shared" si="28"/>
        <v>1.004510874E-9</v>
      </c>
      <c r="L173" s="32" t="s">
        <v>396</v>
      </c>
      <c r="M173" s="17" t="str">
        <f t="shared" si="30"/>
        <v>m2</v>
      </c>
      <c r="P173" s="17" t="str">
        <f t="shared" si="35"/>
        <v>m2</v>
      </c>
      <c r="Q173" s="18" t="s">
        <v>398</v>
      </c>
      <c r="R173" s="18">
        <f t="shared" si="38"/>
        <v>32.714880881358624</v>
      </c>
      <c r="S173" s="18">
        <v>510.00066666666669</v>
      </c>
      <c r="T173" s="18">
        <f t="shared" si="39"/>
        <v>0</v>
      </c>
      <c r="U173" s="18" t="s">
        <v>64</v>
      </c>
      <c r="V173" s="18">
        <f t="shared" si="36"/>
        <v>1.6759873237641505E-5</v>
      </c>
      <c r="X173" s="18" t="s">
        <v>397</v>
      </c>
      <c r="Y173" s="18" t="s">
        <v>462</v>
      </c>
    </row>
    <row r="174" spans="1:25" x14ac:dyDescent="0.2">
      <c r="A174" s="19" t="s">
        <v>213</v>
      </c>
      <c r="B174" s="19" t="s">
        <v>224</v>
      </c>
      <c r="C174" s="17" t="s">
        <v>285</v>
      </c>
      <c r="D174" s="17" t="s">
        <v>526</v>
      </c>
      <c r="E174" s="17" t="s">
        <v>120</v>
      </c>
      <c r="F174" s="17">
        <v>5.7394420000000004</v>
      </c>
      <c r="G174" s="17" t="e">
        <f>#REF!</f>
        <v>#REF!</v>
      </c>
      <c r="H174" s="17" t="s">
        <v>330</v>
      </c>
      <c r="I174" s="17">
        <v>6.0399999999999995E-13</v>
      </c>
      <c r="J174" s="17" t="s">
        <v>419</v>
      </c>
      <c r="K174" s="17">
        <f t="shared" si="28"/>
        <v>3.4666229679999999E-12</v>
      </c>
      <c r="L174" s="32" t="s">
        <v>396</v>
      </c>
      <c r="M174" s="17" t="str">
        <f t="shared" si="30"/>
        <v>m2</v>
      </c>
      <c r="P174" s="17" t="str">
        <f t="shared" si="35"/>
        <v>m2</v>
      </c>
      <c r="Q174" s="18" t="s">
        <v>398</v>
      </c>
      <c r="R174" s="18">
        <f t="shared" si="38"/>
        <v>32.714880881358624</v>
      </c>
      <c r="S174" s="18">
        <v>510.00066666666669</v>
      </c>
      <c r="T174" s="18">
        <f t="shared" si="39"/>
        <v>0</v>
      </c>
      <c r="U174" s="18" t="s">
        <v>64</v>
      </c>
      <c r="V174" s="18">
        <f t="shared" si="36"/>
        <v>5.7839255910709606E-8</v>
      </c>
      <c r="X174" s="18" t="s">
        <v>397</v>
      </c>
      <c r="Y174" s="18" t="s">
        <v>462</v>
      </c>
    </row>
    <row r="175" spans="1:25" x14ac:dyDescent="0.2">
      <c r="A175" s="19" t="s">
        <v>213</v>
      </c>
      <c r="B175" s="19" t="s">
        <v>225</v>
      </c>
      <c r="C175" s="17" t="s">
        <v>287</v>
      </c>
      <c r="D175" s="17" t="s">
        <v>527</v>
      </c>
      <c r="E175" s="17" t="s">
        <v>393</v>
      </c>
      <c r="F175" s="17">
        <v>7.0969829999999874</v>
      </c>
      <c r="G175" s="17" t="e">
        <f>#REF!</f>
        <v>#REF!</v>
      </c>
      <c r="H175" s="17" t="s">
        <v>463</v>
      </c>
      <c r="I175" s="17">
        <v>7.6500000000000002E-14</v>
      </c>
      <c r="J175" s="17" t="s">
        <v>404</v>
      </c>
      <c r="K175" s="17">
        <f t="shared" si="28"/>
        <v>5.4291919949999902E-13</v>
      </c>
      <c r="L175" s="32" t="s">
        <v>396</v>
      </c>
      <c r="M175" s="17" t="str">
        <f t="shared" si="30"/>
        <v>1 radiator</v>
      </c>
      <c r="N175" s="17">
        <v>7.0969829999999874</v>
      </c>
      <c r="O175" s="17" t="s">
        <v>394</v>
      </c>
      <c r="P175" s="17" t="str">
        <f t="shared" si="35"/>
        <v>1 radiator</v>
      </c>
      <c r="Q175" s="18" t="s">
        <v>398</v>
      </c>
      <c r="R175" s="18">
        <f>E$247</f>
        <v>1.5</v>
      </c>
      <c r="S175" s="18">
        <v>537.14285714285711</v>
      </c>
      <c r="T175" s="18">
        <f t="shared" si="39"/>
        <v>5718.1405885714184</v>
      </c>
      <c r="U175" s="18" t="s">
        <v>64</v>
      </c>
      <c r="V175" s="18">
        <f t="shared" si="36"/>
        <v>4.3743775502571345E-10</v>
      </c>
      <c r="W175" s="18">
        <f>SUM(V175:V181)</f>
        <v>3.7906277644606876E-5</v>
      </c>
      <c r="X175" s="18" t="s">
        <v>397</v>
      </c>
      <c r="Y175" s="18" t="s">
        <v>464</v>
      </c>
    </row>
    <row r="176" spans="1:25" x14ac:dyDescent="0.2">
      <c r="A176" s="19" t="s">
        <v>213</v>
      </c>
      <c r="B176" s="19" t="s">
        <v>225</v>
      </c>
      <c r="C176" s="17" t="s">
        <v>287</v>
      </c>
      <c r="D176" s="17" t="s">
        <v>527</v>
      </c>
      <c r="E176" s="17" t="s">
        <v>406</v>
      </c>
      <c r="F176" s="17">
        <v>7.0969829999999874</v>
      </c>
      <c r="G176" s="17" t="e">
        <f>#REF!</f>
        <v>#REF!</v>
      </c>
      <c r="H176" s="17" t="s">
        <v>463</v>
      </c>
      <c r="I176" s="17">
        <v>2.7999999999999998E-9</v>
      </c>
      <c r="J176" s="17" t="s">
        <v>404</v>
      </c>
      <c r="K176" s="17">
        <f t="shared" si="28"/>
        <v>1.9871552399999964E-8</v>
      </c>
      <c r="L176" s="32" t="s">
        <v>396</v>
      </c>
      <c r="M176" s="17" t="str">
        <f t="shared" si="30"/>
        <v>1 radiator</v>
      </c>
      <c r="N176" s="17" t="s">
        <v>61</v>
      </c>
      <c r="O176" s="17" t="s">
        <v>394</v>
      </c>
      <c r="P176" s="17" t="str">
        <f t="shared" si="35"/>
        <v>1 radiator</v>
      </c>
      <c r="Q176" s="18" t="s">
        <v>398</v>
      </c>
      <c r="R176" s="18">
        <f t="shared" ref="R176:R181" si="40">E$247</f>
        <v>1.5</v>
      </c>
      <c r="S176" s="18">
        <v>537.14285714285711</v>
      </c>
      <c r="T176" s="18" t="s">
        <v>61</v>
      </c>
      <c r="U176" s="18" t="s">
        <v>64</v>
      </c>
      <c r="V176" s="18">
        <f t="shared" si="36"/>
        <v>1.6010793647999971E-5</v>
      </c>
      <c r="X176" s="18" t="s">
        <v>397</v>
      </c>
      <c r="Y176" s="18" t="s">
        <v>464</v>
      </c>
    </row>
    <row r="177" spans="1:25" x14ac:dyDescent="0.2">
      <c r="A177" s="19" t="s">
        <v>213</v>
      </c>
      <c r="B177" s="19" t="s">
        <v>225</v>
      </c>
      <c r="C177" s="17" t="s">
        <v>287</v>
      </c>
      <c r="D177" s="17" t="s">
        <v>527</v>
      </c>
      <c r="E177" s="17" t="s">
        <v>91</v>
      </c>
      <c r="F177" s="17">
        <v>9.5291309000000005E-2</v>
      </c>
      <c r="G177" s="17" t="s">
        <v>407</v>
      </c>
      <c r="H177" s="17" t="s">
        <v>463</v>
      </c>
      <c r="I177" s="17">
        <v>2.1199999999999999E-7</v>
      </c>
      <c r="J177" s="17" t="s">
        <v>408</v>
      </c>
      <c r="K177" s="17">
        <f t="shared" si="28"/>
        <v>2.0201757508E-8</v>
      </c>
      <c r="L177" s="32" t="s">
        <v>396</v>
      </c>
      <c r="M177" s="17" t="str">
        <f t="shared" si="30"/>
        <v>1 radiator</v>
      </c>
      <c r="P177" s="17" t="str">
        <f t="shared" si="35"/>
        <v>1 radiator</v>
      </c>
      <c r="Q177" s="18" t="s">
        <v>398</v>
      </c>
      <c r="R177" s="18">
        <f t="shared" si="40"/>
        <v>1.5</v>
      </c>
      <c r="S177" s="18">
        <v>537.14285714285711</v>
      </c>
      <c r="T177" s="18">
        <f t="shared" ref="T177:T182" si="41">N177*R177*S177</f>
        <v>0</v>
      </c>
      <c r="U177" s="18" t="s">
        <v>64</v>
      </c>
      <c r="V177" s="18">
        <f t="shared" si="36"/>
        <v>1.6276844620731429E-5</v>
      </c>
      <c r="X177" s="18" t="s">
        <v>397</v>
      </c>
      <c r="Y177" s="18" t="s">
        <v>464</v>
      </c>
    </row>
    <row r="178" spans="1:25" x14ac:dyDescent="0.2">
      <c r="A178" s="19" t="s">
        <v>213</v>
      </c>
      <c r="B178" s="19" t="s">
        <v>225</v>
      </c>
      <c r="C178" s="17" t="s">
        <v>287</v>
      </c>
      <c r="D178" s="17" t="s">
        <v>527</v>
      </c>
      <c r="E178" s="17" t="s">
        <v>409</v>
      </c>
      <c r="F178" s="17">
        <v>9.6233934000000028E-3</v>
      </c>
      <c r="G178" s="17" t="e">
        <f>#REF!</f>
        <v>#REF!</v>
      </c>
      <c r="H178" s="17" t="s">
        <v>463</v>
      </c>
      <c r="I178" s="17">
        <v>6.7100000000000001E-7</v>
      </c>
      <c r="J178" s="17" t="s">
        <v>411</v>
      </c>
      <c r="K178" s="17">
        <f t="shared" si="28"/>
        <v>6.4572969714000019E-9</v>
      </c>
      <c r="L178" s="32" t="s">
        <v>396</v>
      </c>
      <c r="M178" s="17" t="str">
        <f t="shared" si="30"/>
        <v>1 radiator</v>
      </c>
      <c r="P178" s="17" t="str">
        <f t="shared" si="35"/>
        <v>1 radiator</v>
      </c>
      <c r="Q178" s="18" t="s">
        <v>398</v>
      </c>
      <c r="R178" s="18">
        <f t="shared" si="40"/>
        <v>1.5</v>
      </c>
      <c r="S178" s="18">
        <v>537.14285714285711</v>
      </c>
      <c r="T178" s="18">
        <f t="shared" si="41"/>
        <v>0</v>
      </c>
      <c r="U178" s="18" t="s">
        <v>64</v>
      </c>
      <c r="V178" s="18">
        <f t="shared" si="36"/>
        <v>5.2027364169565731E-6</v>
      </c>
      <c r="X178" s="18" t="s">
        <v>397</v>
      </c>
      <c r="Y178" s="18" t="s">
        <v>464</v>
      </c>
    </row>
    <row r="179" spans="1:25" x14ac:dyDescent="0.2">
      <c r="A179" s="19" t="s">
        <v>213</v>
      </c>
      <c r="B179" s="19" t="s">
        <v>225</v>
      </c>
      <c r="C179" s="17" t="s">
        <v>287</v>
      </c>
      <c r="D179" s="17" t="s">
        <v>527</v>
      </c>
      <c r="E179" s="17" t="s">
        <v>412</v>
      </c>
      <c r="F179" s="17">
        <v>1.3226300000000003E-2</v>
      </c>
      <c r="G179" s="17" t="e">
        <f>#REF!</f>
        <v>#REF!</v>
      </c>
      <c r="H179" s="17" t="s">
        <v>463</v>
      </c>
      <c r="I179" s="17">
        <v>1.6999999999999999E-9</v>
      </c>
      <c r="J179" s="17" t="s">
        <v>414</v>
      </c>
      <c r="K179" s="17">
        <f t="shared" si="28"/>
        <v>2.2484710000000004E-11</v>
      </c>
      <c r="L179" s="32" t="s">
        <v>396</v>
      </c>
      <c r="M179" s="17" t="str">
        <f t="shared" si="30"/>
        <v>1 radiator</v>
      </c>
      <c r="P179" s="17" t="str">
        <f t="shared" si="35"/>
        <v>1 radiator</v>
      </c>
      <c r="Q179" s="18" t="s">
        <v>398</v>
      </c>
      <c r="R179" s="18">
        <f t="shared" si="40"/>
        <v>1.5</v>
      </c>
      <c r="S179" s="18">
        <v>537.14285714285711</v>
      </c>
      <c r="T179" s="18">
        <f t="shared" si="41"/>
        <v>0</v>
      </c>
      <c r="U179" s="18" t="s">
        <v>64</v>
      </c>
      <c r="V179" s="18">
        <f t="shared" si="36"/>
        <v>1.811625205714286E-8</v>
      </c>
      <c r="X179" s="18" t="s">
        <v>397</v>
      </c>
      <c r="Y179" s="18" t="s">
        <v>464</v>
      </c>
    </row>
    <row r="180" spans="1:25" x14ac:dyDescent="0.2">
      <c r="A180" s="19" t="s">
        <v>213</v>
      </c>
      <c r="B180" s="19" t="s">
        <v>225</v>
      </c>
      <c r="C180" s="17" t="s">
        <v>287</v>
      </c>
      <c r="D180" s="17" t="s">
        <v>527</v>
      </c>
      <c r="E180" s="17" t="s">
        <v>415</v>
      </c>
      <c r="F180" s="17">
        <v>3.8122820000000036E-3</v>
      </c>
      <c r="G180" s="17" t="s">
        <v>416</v>
      </c>
      <c r="H180" s="17" t="s">
        <v>463</v>
      </c>
      <c r="I180" s="17">
        <v>1.29E-7</v>
      </c>
      <c r="J180" s="17" t="s">
        <v>438</v>
      </c>
      <c r="K180" s="17">
        <f t="shared" si="28"/>
        <v>4.9178437800000053E-10</v>
      </c>
      <c r="L180" s="32" t="s">
        <v>396</v>
      </c>
      <c r="M180" s="17" t="str">
        <f t="shared" si="30"/>
        <v>1 radiator</v>
      </c>
      <c r="P180" s="17" t="str">
        <f t="shared" si="35"/>
        <v>1 radiator</v>
      </c>
      <c r="Q180" s="18" t="s">
        <v>398</v>
      </c>
      <c r="R180" s="18">
        <f t="shared" si="40"/>
        <v>1.5</v>
      </c>
      <c r="S180" s="18">
        <v>537.14285714285711</v>
      </c>
      <c r="T180" s="18">
        <f t="shared" si="41"/>
        <v>0</v>
      </c>
      <c r="U180" s="18" t="s">
        <v>64</v>
      </c>
      <c r="V180" s="18">
        <f t="shared" si="36"/>
        <v>3.9623769884571467E-7</v>
      </c>
      <c r="X180" s="18" t="s">
        <v>397</v>
      </c>
      <c r="Y180" s="18" t="s">
        <v>464</v>
      </c>
    </row>
    <row r="181" spans="1:25" x14ac:dyDescent="0.2">
      <c r="A181" s="19" t="s">
        <v>213</v>
      </c>
      <c r="B181" s="19" t="s">
        <v>225</v>
      </c>
      <c r="C181" s="17" t="s">
        <v>287</v>
      </c>
      <c r="D181" s="17" t="s">
        <v>527</v>
      </c>
      <c r="E181" s="17" t="s">
        <v>120</v>
      </c>
      <c r="F181" s="17">
        <v>2.2841200000000015</v>
      </c>
      <c r="G181" s="17" t="e">
        <f>#REF!</f>
        <v>#REF!</v>
      </c>
      <c r="H181" s="17" t="s">
        <v>463</v>
      </c>
      <c r="I181" s="17">
        <v>6.0399999999999995E-13</v>
      </c>
      <c r="J181" s="17" t="s">
        <v>419</v>
      </c>
      <c r="K181" s="17">
        <f t="shared" si="28"/>
        <v>1.3796084800000008E-12</v>
      </c>
      <c r="L181" s="32" t="s">
        <v>396</v>
      </c>
      <c r="M181" s="17" t="str">
        <f t="shared" si="30"/>
        <v>1 radiator</v>
      </c>
      <c r="P181" s="17" t="str">
        <f t="shared" si="35"/>
        <v>1 radiator</v>
      </c>
      <c r="Q181" s="18" t="s">
        <v>398</v>
      </c>
      <c r="R181" s="18">
        <f t="shared" si="40"/>
        <v>1.5</v>
      </c>
      <c r="S181" s="18">
        <v>537.14285714285711</v>
      </c>
      <c r="T181" s="18">
        <f t="shared" si="41"/>
        <v>0</v>
      </c>
      <c r="U181" s="18" t="s">
        <v>64</v>
      </c>
      <c r="V181" s="18">
        <f t="shared" si="36"/>
        <v>1.111570261028572E-9</v>
      </c>
      <c r="X181" s="18" t="s">
        <v>397</v>
      </c>
      <c r="Y181" s="18" t="s">
        <v>464</v>
      </c>
    </row>
    <row r="182" spans="1:25" x14ac:dyDescent="0.2">
      <c r="A182" s="19" t="s">
        <v>213</v>
      </c>
      <c r="B182" s="19" t="s">
        <v>226</v>
      </c>
      <c r="C182" s="17" t="s">
        <v>289</v>
      </c>
      <c r="D182" s="17" t="s">
        <v>528</v>
      </c>
      <c r="E182" s="17" t="s">
        <v>393</v>
      </c>
      <c r="F182" s="17">
        <v>14.497020000000003</v>
      </c>
      <c r="G182" s="17" t="e">
        <f>#REF!</f>
        <v>#REF!</v>
      </c>
      <c r="H182" s="17" t="s">
        <v>330</v>
      </c>
      <c r="I182" s="17">
        <v>7.6500000000000002E-14</v>
      </c>
      <c r="J182" s="17" t="s">
        <v>404</v>
      </c>
      <c r="K182" s="17">
        <f t="shared" si="28"/>
        <v>1.1090220300000003E-12</v>
      </c>
      <c r="L182" s="32" t="s">
        <v>396</v>
      </c>
      <c r="M182" s="17" t="str">
        <f t="shared" si="30"/>
        <v>m2</v>
      </c>
      <c r="N182" s="17">
        <v>14.497020000000003</v>
      </c>
      <c r="O182" s="17" t="s">
        <v>394</v>
      </c>
      <c r="P182" s="17" t="str">
        <f t="shared" si="35"/>
        <v>m2</v>
      </c>
      <c r="Q182" s="18" t="s">
        <v>398</v>
      </c>
      <c r="R182" s="18">
        <f>B$263</f>
        <v>32.714880881358624</v>
      </c>
      <c r="S182" s="18">
        <v>521.66666666666663</v>
      </c>
      <c r="T182" s="18">
        <f t="shared" si="41"/>
        <v>247409.95400342142</v>
      </c>
      <c r="U182" s="18" t="s">
        <v>64</v>
      </c>
      <c r="V182" s="18">
        <f t="shared" si="36"/>
        <v>1.892686148126174E-8</v>
      </c>
      <c r="W182" s="18">
        <f>SUM(V182:V188)</f>
        <v>1.3960896742291095E-3</v>
      </c>
      <c r="X182" s="18" t="s">
        <v>397</v>
      </c>
      <c r="Y182" s="18" t="s">
        <v>465</v>
      </c>
    </row>
    <row r="183" spans="1:25" x14ac:dyDescent="0.2">
      <c r="A183" s="19" t="s">
        <v>213</v>
      </c>
      <c r="B183" s="19" t="s">
        <v>226</v>
      </c>
      <c r="C183" s="17" t="s">
        <v>289</v>
      </c>
      <c r="D183" s="17" t="s">
        <v>528</v>
      </c>
      <c r="E183" s="17" t="s">
        <v>406</v>
      </c>
      <c r="F183" s="17">
        <v>14.497020000000003</v>
      </c>
      <c r="G183" s="17" t="e">
        <f>#REF!</f>
        <v>#REF!</v>
      </c>
      <c r="H183" s="17" t="s">
        <v>330</v>
      </c>
      <c r="I183" s="17">
        <v>2.7999999999999998E-9</v>
      </c>
      <c r="J183" s="17" t="s">
        <v>404</v>
      </c>
      <c r="K183" s="17">
        <f t="shared" si="28"/>
        <v>4.0591656000000007E-8</v>
      </c>
      <c r="L183" s="32" t="s">
        <v>396</v>
      </c>
      <c r="M183" s="17" t="str">
        <f t="shared" si="30"/>
        <v>m2</v>
      </c>
      <c r="N183" s="17" t="s">
        <v>61</v>
      </c>
      <c r="O183" s="17" t="s">
        <v>394</v>
      </c>
      <c r="P183" s="17" t="str">
        <f t="shared" si="35"/>
        <v>m2</v>
      </c>
      <c r="Q183" s="18" t="s">
        <v>398</v>
      </c>
      <c r="R183" s="18">
        <f t="shared" ref="R183:R188" si="42">B$263</f>
        <v>32.714880881358624</v>
      </c>
      <c r="S183" s="18">
        <v>521.66666666666663</v>
      </c>
      <c r="T183" s="18" t="s">
        <v>61</v>
      </c>
      <c r="U183" s="18" t="s">
        <v>64</v>
      </c>
      <c r="V183" s="18">
        <f t="shared" si="36"/>
        <v>6.9274787120958002E-4</v>
      </c>
      <c r="X183" s="18" t="s">
        <v>397</v>
      </c>
      <c r="Y183" s="18" t="s">
        <v>465</v>
      </c>
    </row>
    <row r="184" spans="1:25" x14ac:dyDescent="0.2">
      <c r="A184" s="19" t="s">
        <v>213</v>
      </c>
      <c r="B184" s="19" t="s">
        <v>226</v>
      </c>
      <c r="C184" s="17" t="s">
        <v>289</v>
      </c>
      <c r="D184" s="17" t="s">
        <v>528</v>
      </c>
      <c r="E184" s="17" t="s">
        <v>91</v>
      </c>
      <c r="F184" s="17">
        <v>0.11531166700000001</v>
      </c>
      <c r="G184" s="17" t="s">
        <v>407</v>
      </c>
      <c r="H184" s="17" t="s">
        <v>330</v>
      </c>
      <c r="I184" s="17">
        <v>2.1199999999999999E-7</v>
      </c>
      <c r="J184" s="17" t="s">
        <v>408</v>
      </c>
      <c r="K184" s="17">
        <f t="shared" si="28"/>
        <v>2.4446073404E-8</v>
      </c>
      <c r="L184" s="32" t="s">
        <v>396</v>
      </c>
      <c r="M184" s="17" t="str">
        <f t="shared" si="30"/>
        <v>m2</v>
      </c>
      <c r="P184" s="17" t="str">
        <f t="shared" si="35"/>
        <v>m2</v>
      </c>
      <c r="Q184" s="18" t="s">
        <v>398</v>
      </c>
      <c r="R184" s="18">
        <f t="shared" si="42"/>
        <v>32.714880881358624</v>
      </c>
      <c r="S184" s="18">
        <v>521.66666666666663</v>
      </c>
      <c r="T184" s="18">
        <f>N184*R184*S184</f>
        <v>0</v>
      </c>
      <c r="U184" s="18" t="s">
        <v>64</v>
      </c>
      <c r="V184" s="18">
        <f t="shared" si="36"/>
        <v>4.1720311460202871E-4</v>
      </c>
      <c r="X184" s="18" t="s">
        <v>397</v>
      </c>
      <c r="Y184" s="18" t="s">
        <v>465</v>
      </c>
    </row>
    <row r="185" spans="1:25" x14ac:dyDescent="0.2">
      <c r="A185" s="19" t="s">
        <v>213</v>
      </c>
      <c r="B185" s="19" t="s">
        <v>226</v>
      </c>
      <c r="C185" s="17" t="s">
        <v>289</v>
      </c>
      <c r="D185" s="17" t="s">
        <v>528</v>
      </c>
      <c r="E185" s="17" t="s">
        <v>409</v>
      </c>
      <c r="F185" s="17">
        <v>2.1950870000000001E-2</v>
      </c>
      <c r="G185" s="17" t="e">
        <f>#REF!</f>
        <v>#REF!</v>
      </c>
      <c r="H185" s="17" t="s">
        <v>330</v>
      </c>
      <c r="I185" s="17">
        <v>6.7100000000000001E-7</v>
      </c>
      <c r="J185" s="17" t="s">
        <v>411</v>
      </c>
      <c r="K185" s="17">
        <f t="shared" si="28"/>
        <v>1.472903377E-8</v>
      </c>
      <c r="L185" s="32" t="s">
        <v>396</v>
      </c>
      <c r="M185" s="17" t="str">
        <f t="shared" si="30"/>
        <v>m2</v>
      </c>
      <c r="P185" s="17" t="str">
        <f t="shared" si="35"/>
        <v>m2</v>
      </c>
      <c r="Q185" s="18" t="s">
        <v>398</v>
      </c>
      <c r="R185" s="18">
        <f t="shared" si="42"/>
        <v>32.714880881358624</v>
      </c>
      <c r="S185" s="18">
        <v>521.66666666666663</v>
      </c>
      <c r="T185" s="18">
        <f>N185*R185*S185</f>
        <v>0</v>
      </c>
      <c r="U185" s="18" t="s">
        <v>64</v>
      </c>
      <c r="V185" s="18">
        <f t="shared" si="36"/>
        <v>2.5136956198932886E-4</v>
      </c>
      <c r="X185" s="18" t="s">
        <v>397</v>
      </c>
      <c r="Y185" s="18" t="s">
        <v>465</v>
      </c>
    </row>
    <row r="186" spans="1:25" x14ac:dyDescent="0.2">
      <c r="A186" s="19" t="s">
        <v>213</v>
      </c>
      <c r="B186" s="19" t="s">
        <v>226</v>
      </c>
      <c r="C186" s="17" t="s">
        <v>289</v>
      </c>
      <c r="D186" s="17" t="s">
        <v>528</v>
      </c>
      <c r="E186" s="17" t="s">
        <v>412</v>
      </c>
      <c r="F186" s="17">
        <v>2.7698999999999998E-2</v>
      </c>
      <c r="G186" s="17" t="e">
        <f>#REF!</f>
        <v>#REF!</v>
      </c>
      <c r="H186" s="17" t="s">
        <v>330</v>
      </c>
      <c r="I186" s="17">
        <v>1.6999999999999999E-9</v>
      </c>
      <c r="J186" s="17" t="s">
        <v>414</v>
      </c>
      <c r="K186" s="17">
        <f t="shared" ref="K186:K211" si="43">I186*F186</f>
        <v>4.7088299999999997E-11</v>
      </c>
      <c r="L186" s="32" t="s">
        <v>396</v>
      </c>
      <c r="M186" s="17" t="str">
        <f t="shared" si="30"/>
        <v>m2</v>
      </c>
      <c r="P186" s="17" t="str">
        <f t="shared" si="35"/>
        <v>m2</v>
      </c>
      <c r="Q186" s="18" t="s">
        <v>398</v>
      </c>
      <c r="R186" s="18">
        <f t="shared" si="42"/>
        <v>32.714880881358624</v>
      </c>
      <c r="S186" s="18">
        <v>521.66666666666663</v>
      </c>
      <c r="T186" s="18">
        <f>N186*R186*S186</f>
        <v>0</v>
      </c>
      <c r="U186" s="18" t="s">
        <v>64</v>
      </c>
      <c r="V186" s="18">
        <f t="shared" si="36"/>
        <v>8.0362130541996266E-7</v>
      </c>
      <c r="X186" s="18" t="s">
        <v>397</v>
      </c>
      <c r="Y186" s="18" t="s">
        <v>465</v>
      </c>
    </row>
    <row r="187" spans="1:25" x14ac:dyDescent="0.2">
      <c r="A187" s="19" t="s">
        <v>213</v>
      </c>
      <c r="B187" s="19" t="s">
        <v>226</v>
      </c>
      <c r="C187" s="17" t="s">
        <v>289</v>
      </c>
      <c r="D187" s="17" t="s">
        <v>528</v>
      </c>
      <c r="E187" s="17" t="s">
        <v>415</v>
      </c>
      <c r="F187" s="17">
        <v>1.5367535E-2</v>
      </c>
      <c r="G187" s="17" t="s">
        <v>416</v>
      </c>
      <c r="H187" s="17" t="s">
        <v>330</v>
      </c>
      <c r="I187" s="17">
        <v>1.29E-7</v>
      </c>
      <c r="J187" s="17" t="s">
        <v>438</v>
      </c>
      <c r="K187" s="17">
        <f t="shared" si="43"/>
        <v>1.982412015E-9</v>
      </c>
      <c r="L187" s="32" t="s">
        <v>396</v>
      </c>
      <c r="M187" s="17" t="str">
        <f t="shared" si="30"/>
        <v>m2</v>
      </c>
      <c r="P187" s="17" t="str">
        <f t="shared" si="35"/>
        <v>m2</v>
      </c>
      <c r="Q187" s="18" t="s">
        <v>398</v>
      </c>
      <c r="R187" s="18">
        <f t="shared" si="42"/>
        <v>32.714880881358624</v>
      </c>
      <c r="S187" s="18">
        <v>521.66666666666663</v>
      </c>
      <c r="T187" s="18">
        <f>N187*R187*S187</f>
        <v>0</v>
      </c>
      <c r="U187" s="18" t="s">
        <v>64</v>
      </c>
      <c r="V187" s="18">
        <f t="shared" si="36"/>
        <v>3.3832364544367041E-5</v>
      </c>
      <c r="X187" s="18" t="s">
        <v>397</v>
      </c>
      <c r="Y187" s="18" t="s">
        <v>465</v>
      </c>
    </row>
    <row r="188" spans="1:25" x14ac:dyDescent="0.2">
      <c r="A188" s="19" t="s">
        <v>213</v>
      </c>
      <c r="B188" s="19" t="s">
        <v>226</v>
      </c>
      <c r="C188" s="17" t="s">
        <v>289</v>
      </c>
      <c r="D188" s="17" t="s">
        <v>528</v>
      </c>
      <c r="E188" s="17" t="s">
        <v>120</v>
      </c>
      <c r="F188" s="17">
        <v>11.080079999999999</v>
      </c>
      <c r="G188" s="17" t="e">
        <f>#REF!</f>
        <v>#REF!</v>
      </c>
      <c r="H188" s="17" t="s">
        <v>330</v>
      </c>
      <c r="I188" s="17">
        <v>6.0399999999999995E-13</v>
      </c>
      <c r="J188" s="17" t="s">
        <v>419</v>
      </c>
      <c r="K188" s="17">
        <f t="shared" si="43"/>
        <v>6.6923683199999989E-12</v>
      </c>
      <c r="L188" s="32" t="s">
        <v>396</v>
      </c>
      <c r="M188" s="17" t="str">
        <f t="shared" si="30"/>
        <v>m2</v>
      </c>
      <c r="P188" s="17" t="str">
        <f t="shared" si="35"/>
        <v>m2</v>
      </c>
      <c r="Q188" s="18" t="s">
        <v>398</v>
      </c>
      <c r="R188" s="18">
        <f t="shared" si="42"/>
        <v>32.714880881358624</v>
      </c>
      <c r="S188" s="18">
        <v>521.66666666666663</v>
      </c>
      <c r="T188" s="18">
        <f>N188*R188*S188</f>
        <v>0</v>
      </c>
      <c r="U188" s="18" t="s">
        <v>64</v>
      </c>
      <c r="V188" s="18">
        <f t="shared" si="36"/>
        <v>1.1421371690355357E-7</v>
      </c>
      <c r="X188" s="18" t="s">
        <v>397</v>
      </c>
      <c r="Y188" s="18" t="s">
        <v>465</v>
      </c>
    </row>
    <row r="189" spans="1:25" x14ac:dyDescent="0.2">
      <c r="A189" s="19" t="s">
        <v>213</v>
      </c>
      <c r="B189" s="19" t="s">
        <v>291</v>
      </c>
      <c r="C189" s="17" t="s">
        <v>154</v>
      </c>
      <c r="D189" s="17" t="s">
        <v>154</v>
      </c>
      <c r="E189" s="17" t="s">
        <v>154</v>
      </c>
      <c r="F189" s="17" t="s">
        <v>154</v>
      </c>
      <c r="G189" s="17" t="s">
        <v>154</v>
      </c>
      <c r="H189" s="17" t="s">
        <v>154</v>
      </c>
      <c r="I189" s="17" t="s">
        <v>154</v>
      </c>
      <c r="J189" s="17" t="s">
        <v>154</v>
      </c>
      <c r="K189" s="17" t="e">
        <f t="shared" si="43"/>
        <v>#VALUE!</v>
      </c>
      <c r="L189" s="32" t="s">
        <v>154</v>
      </c>
      <c r="M189" s="17" t="str">
        <f t="shared" si="30"/>
        <v>NA</v>
      </c>
      <c r="N189" s="17" t="s">
        <v>154</v>
      </c>
      <c r="P189" s="17" t="s">
        <v>466</v>
      </c>
      <c r="Q189" s="18" t="s">
        <v>466</v>
      </c>
      <c r="R189" s="18">
        <v>1</v>
      </c>
      <c r="S189" s="18">
        <v>21</v>
      </c>
      <c r="T189" s="18">
        <v>0</v>
      </c>
      <c r="U189" s="18" t="s">
        <v>64</v>
      </c>
      <c r="V189" s="18">
        <v>0</v>
      </c>
      <c r="W189" s="18">
        <v>0</v>
      </c>
      <c r="X189" s="18" t="s">
        <v>397</v>
      </c>
    </row>
    <row r="190" spans="1:25" x14ac:dyDescent="0.2">
      <c r="A190" s="19" t="s">
        <v>213</v>
      </c>
      <c r="B190" s="19" t="s">
        <v>228</v>
      </c>
      <c r="C190" s="17" t="s">
        <v>154</v>
      </c>
      <c r="D190" s="17" t="s">
        <v>154</v>
      </c>
      <c r="E190" s="17" t="s">
        <v>154</v>
      </c>
      <c r="F190" s="17" t="s">
        <v>154</v>
      </c>
      <c r="G190" s="17" t="s">
        <v>154</v>
      </c>
      <c r="H190" s="17" t="s">
        <v>154</v>
      </c>
      <c r="I190" s="17" t="s">
        <v>154</v>
      </c>
      <c r="J190" s="17" t="s">
        <v>154</v>
      </c>
      <c r="K190" s="17" t="e">
        <f t="shared" si="43"/>
        <v>#VALUE!</v>
      </c>
      <c r="L190" s="32" t="s">
        <v>154</v>
      </c>
      <c r="M190" s="17" t="str">
        <f t="shared" si="30"/>
        <v>NA</v>
      </c>
      <c r="N190" s="17" t="s">
        <v>154</v>
      </c>
      <c r="P190" s="17" t="s">
        <v>398</v>
      </c>
      <c r="Q190" s="18" t="s">
        <v>398</v>
      </c>
      <c r="R190" s="18">
        <v>1</v>
      </c>
      <c r="S190" s="18">
        <v>19</v>
      </c>
      <c r="T190" s="18">
        <v>0</v>
      </c>
      <c r="U190" s="18" t="s">
        <v>64</v>
      </c>
      <c r="V190" s="18">
        <v>0</v>
      </c>
      <c r="W190" s="18">
        <v>0</v>
      </c>
      <c r="X190" s="18" t="s">
        <v>397</v>
      </c>
    </row>
    <row r="191" spans="1:25" x14ac:dyDescent="0.2">
      <c r="A191" s="19" t="s">
        <v>295</v>
      </c>
      <c r="B191" s="17" t="s">
        <v>235</v>
      </c>
      <c r="C191" s="17" t="s">
        <v>467</v>
      </c>
      <c r="D191" s="17" t="s">
        <v>529</v>
      </c>
      <c r="E191" s="17" t="s">
        <v>393</v>
      </c>
      <c r="F191" s="17">
        <v>823.697</v>
      </c>
      <c r="G191" s="17" t="s">
        <v>394</v>
      </c>
      <c r="H191" s="17" t="s">
        <v>468</v>
      </c>
      <c r="I191" s="17">
        <v>7.6500000000000002E-14</v>
      </c>
      <c r="J191" s="17" t="s">
        <v>404</v>
      </c>
      <c r="K191" s="17">
        <f t="shared" si="43"/>
        <v>6.3012820500000007E-11</v>
      </c>
      <c r="L191" s="32" t="s">
        <v>396</v>
      </c>
      <c r="M191" s="17" t="str">
        <f t="shared" si="30"/>
        <v>per SunAmp</v>
      </c>
      <c r="N191" s="17">
        <v>823.697</v>
      </c>
      <c r="O191" s="17" t="s">
        <v>394</v>
      </c>
      <c r="P191" s="17" t="str">
        <f>H191</f>
        <v>per SunAmp</v>
      </c>
      <c r="Q191" s="18" t="s">
        <v>399</v>
      </c>
      <c r="R191" s="18">
        <v>1</v>
      </c>
      <c r="S191" s="18">
        <v>94.75</v>
      </c>
      <c r="T191" s="18">
        <f>N191*R191*S191</f>
        <v>78045.29075</v>
      </c>
      <c r="U191" s="18" t="s">
        <v>64</v>
      </c>
      <c r="V191" s="18">
        <f t="shared" ref="V191:V208" si="44">K191*R191*S191</f>
        <v>5.9704647423750003E-9</v>
      </c>
      <c r="W191" s="18">
        <f>SUM(V191:V192)</f>
        <v>2.1853278456474234E-4</v>
      </c>
      <c r="X191" s="18" t="s">
        <v>397</v>
      </c>
      <c r="Y191" s="18" t="s">
        <v>469</v>
      </c>
    </row>
    <row r="192" spans="1:25" x14ac:dyDescent="0.2">
      <c r="A192" s="19" t="s">
        <v>295</v>
      </c>
      <c r="B192" s="17" t="s">
        <v>235</v>
      </c>
      <c r="C192" s="17" t="s">
        <v>467</v>
      </c>
      <c r="D192" s="17" t="s">
        <v>529</v>
      </c>
      <c r="E192" s="17" t="s">
        <v>406</v>
      </c>
      <c r="F192" s="17">
        <v>823.697</v>
      </c>
      <c r="G192" s="17" t="s">
        <v>394</v>
      </c>
      <c r="H192" s="17" t="s">
        <v>468</v>
      </c>
      <c r="I192" s="17">
        <v>2.7999999999999998E-9</v>
      </c>
      <c r="J192" s="17" t="s">
        <v>404</v>
      </c>
      <c r="K192" s="17">
        <f t="shared" si="43"/>
        <v>2.3063515999999998E-6</v>
      </c>
      <c r="L192" s="32" t="s">
        <v>396</v>
      </c>
      <c r="M192" s="17" t="str">
        <f t="shared" si="30"/>
        <v>per SunAmp</v>
      </c>
      <c r="N192" s="17" t="s">
        <v>61</v>
      </c>
      <c r="O192" s="17" t="s">
        <v>394</v>
      </c>
      <c r="P192" s="17" t="str">
        <f>H192</f>
        <v>per SunAmp</v>
      </c>
      <c r="Q192" s="18" t="s">
        <v>399</v>
      </c>
      <c r="R192" s="18">
        <v>1</v>
      </c>
      <c r="S192" s="18">
        <v>94.75</v>
      </c>
      <c r="T192" s="18" t="s">
        <v>61</v>
      </c>
      <c r="U192" s="18" t="s">
        <v>64</v>
      </c>
      <c r="V192" s="18">
        <f t="shared" si="44"/>
        <v>2.1852681409999998E-4</v>
      </c>
      <c r="X192" s="18" t="s">
        <v>397</v>
      </c>
      <c r="Y192" s="18" t="s">
        <v>469</v>
      </c>
    </row>
    <row r="193" spans="1:24" ht="18" customHeight="1" x14ac:dyDescent="0.25">
      <c r="A193" s="19" t="s">
        <v>295</v>
      </c>
      <c r="B193" s="19" t="s">
        <v>232</v>
      </c>
      <c r="C193" s="17" t="s">
        <v>470</v>
      </c>
      <c r="D193" s="36" t="s">
        <v>530</v>
      </c>
      <c r="E193" s="19" t="s">
        <v>393</v>
      </c>
      <c r="F193" s="17">
        <v>10200.000000000004</v>
      </c>
      <c r="G193" s="17" t="s">
        <v>394</v>
      </c>
      <c r="H193" s="17" t="s">
        <v>471</v>
      </c>
      <c r="I193" s="17">
        <v>7.6500000000000002E-14</v>
      </c>
      <c r="J193" s="32" t="s">
        <v>404</v>
      </c>
      <c r="K193" s="17">
        <f t="shared" si="43"/>
        <v>7.8030000000000029E-10</v>
      </c>
      <c r="L193" s="32" t="s">
        <v>396</v>
      </c>
      <c r="M193" s="17" t="s">
        <v>472</v>
      </c>
      <c r="N193" s="17">
        <v>10200.000000000004</v>
      </c>
      <c r="O193" s="17" t="s">
        <v>394</v>
      </c>
      <c r="P193" s="17" t="s">
        <v>472</v>
      </c>
      <c r="Q193" s="18" t="s">
        <v>473</v>
      </c>
      <c r="R193" s="18">
        <v>1</v>
      </c>
      <c r="S193" s="18">
        <v>23</v>
      </c>
      <c r="T193" s="18">
        <f>N193*R193*S193</f>
        <v>234600.00000000009</v>
      </c>
      <c r="U193" s="18" t="s">
        <v>64</v>
      </c>
      <c r="V193" s="18">
        <f t="shared" si="44"/>
        <v>1.7946900000000006E-8</v>
      </c>
      <c r="W193" s="18">
        <f>SUM(V193:V202)</f>
        <v>7.9433830078000009E-4</v>
      </c>
      <c r="X193" s="18" t="s">
        <v>397</v>
      </c>
    </row>
    <row r="194" spans="1:24" ht="18" customHeight="1" x14ac:dyDescent="0.25">
      <c r="A194" s="19" t="s">
        <v>295</v>
      </c>
      <c r="B194" s="19" t="s">
        <v>232</v>
      </c>
      <c r="C194" s="17" t="s">
        <v>470</v>
      </c>
      <c r="D194" s="36" t="s">
        <v>530</v>
      </c>
      <c r="E194" s="19" t="s">
        <v>406</v>
      </c>
      <c r="F194" s="17">
        <v>10200.000000000004</v>
      </c>
      <c r="G194" s="17" t="s">
        <v>394</v>
      </c>
      <c r="H194" s="17" t="s">
        <v>471</v>
      </c>
      <c r="I194" s="17">
        <v>2.7999999999999998E-9</v>
      </c>
      <c r="J194" s="32" t="s">
        <v>404</v>
      </c>
      <c r="K194" s="17">
        <f t="shared" si="43"/>
        <v>2.8560000000000008E-5</v>
      </c>
      <c r="L194" s="32" t="s">
        <v>396</v>
      </c>
      <c r="M194" s="17" t="s">
        <v>472</v>
      </c>
      <c r="P194" s="17" t="s">
        <v>472</v>
      </c>
      <c r="Q194" s="18" t="s">
        <v>473</v>
      </c>
      <c r="R194" s="18">
        <v>1</v>
      </c>
      <c r="S194" s="18">
        <v>23</v>
      </c>
      <c r="T194" s="18" t="s">
        <v>61</v>
      </c>
      <c r="U194" s="18" t="s">
        <v>64</v>
      </c>
      <c r="V194" s="18">
        <f t="shared" si="44"/>
        <v>6.568800000000002E-4</v>
      </c>
      <c r="X194" s="18" t="s">
        <v>397</v>
      </c>
    </row>
    <row r="195" spans="1:24" ht="18" customHeight="1" x14ac:dyDescent="0.25">
      <c r="A195" s="19" t="s">
        <v>295</v>
      </c>
      <c r="B195" s="19" t="s">
        <v>232</v>
      </c>
      <c r="C195" s="17" t="s">
        <v>470</v>
      </c>
      <c r="D195" s="36" t="s">
        <v>530</v>
      </c>
      <c r="E195" s="19" t="s">
        <v>91</v>
      </c>
      <c r="F195" s="17">
        <v>20.799999999999983</v>
      </c>
      <c r="G195" s="17" t="s">
        <v>407</v>
      </c>
      <c r="H195" s="17" t="s">
        <v>471</v>
      </c>
      <c r="I195" s="17">
        <v>2.1199999999999999E-7</v>
      </c>
      <c r="J195" s="32" t="s">
        <v>408</v>
      </c>
      <c r="K195" s="17">
        <f t="shared" si="43"/>
        <v>4.4095999999999959E-6</v>
      </c>
      <c r="L195" s="32" t="s">
        <v>396</v>
      </c>
      <c r="M195" s="17" t="s">
        <v>472</v>
      </c>
      <c r="P195" s="17" t="s">
        <v>472</v>
      </c>
      <c r="Q195" s="18" t="s">
        <v>473</v>
      </c>
      <c r="R195" s="18">
        <v>1</v>
      </c>
      <c r="S195" s="18">
        <v>23</v>
      </c>
      <c r="T195" s="18">
        <f t="shared" ref="T195:T203" si="45">N195*R195*S195</f>
        <v>0</v>
      </c>
      <c r="U195" s="18" t="s">
        <v>64</v>
      </c>
      <c r="V195" s="18">
        <f t="shared" si="44"/>
        <v>1.0142079999999991E-4</v>
      </c>
      <c r="X195" s="18" t="s">
        <v>397</v>
      </c>
    </row>
    <row r="196" spans="1:24" ht="18" customHeight="1" x14ac:dyDescent="0.25">
      <c r="A196" s="19" t="s">
        <v>295</v>
      </c>
      <c r="B196" s="19" t="s">
        <v>232</v>
      </c>
      <c r="C196" s="17" t="s">
        <v>470</v>
      </c>
      <c r="D196" s="36" t="s">
        <v>530</v>
      </c>
      <c r="E196" s="19" t="s">
        <v>409</v>
      </c>
      <c r="F196" s="17">
        <v>0.16000000000000003</v>
      </c>
      <c r="G196" s="17" t="s">
        <v>410</v>
      </c>
      <c r="H196" s="17" t="s">
        <v>471</v>
      </c>
      <c r="I196" s="17">
        <v>6.7100000000000001E-7</v>
      </c>
      <c r="J196" s="32" t="s">
        <v>411</v>
      </c>
      <c r="K196" s="17">
        <f t="shared" si="43"/>
        <v>1.0736000000000002E-7</v>
      </c>
      <c r="L196" s="32" t="s">
        <v>396</v>
      </c>
      <c r="M196" s="17" t="s">
        <v>472</v>
      </c>
      <c r="P196" s="17" t="s">
        <v>472</v>
      </c>
      <c r="Q196" s="18" t="s">
        <v>473</v>
      </c>
      <c r="R196" s="18">
        <v>1</v>
      </c>
      <c r="S196" s="18">
        <v>23</v>
      </c>
      <c r="T196" s="18">
        <f t="shared" si="45"/>
        <v>0</v>
      </c>
      <c r="U196" s="18" t="s">
        <v>64</v>
      </c>
      <c r="V196" s="18">
        <f t="shared" si="44"/>
        <v>2.4692800000000005E-6</v>
      </c>
      <c r="X196" s="18" t="s">
        <v>397</v>
      </c>
    </row>
    <row r="197" spans="1:24" ht="18" customHeight="1" x14ac:dyDescent="0.25">
      <c r="A197" s="19" t="s">
        <v>295</v>
      </c>
      <c r="B197" s="19" t="s">
        <v>232</v>
      </c>
      <c r="C197" s="17" t="s">
        <v>470</v>
      </c>
      <c r="D197" s="36" t="s">
        <v>530</v>
      </c>
      <c r="E197" s="19" t="s">
        <v>412</v>
      </c>
      <c r="F197" s="17">
        <v>2.8999999999999986</v>
      </c>
      <c r="G197" s="17" t="s">
        <v>413</v>
      </c>
      <c r="H197" s="17" t="s">
        <v>471</v>
      </c>
      <c r="I197" s="17">
        <v>1.6999999999999999E-9</v>
      </c>
      <c r="J197" s="32" t="s">
        <v>414</v>
      </c>
      <c r="K197" s="17">
        <f t="shared" si="43"/>
        <v>4.9299999999999977E-9</v>
      </c>
      <c r="L197" s="32" t="s">
        <v>396</v>
      </c>
      <c r="M197" s="17" t="s">
        <v>472</v>
      </c>
      <c r="P197" s="17" t="s">
        <v>472</v>
      </c>
      <c r="Q197" s="18" t="s">
        <v>473</v>
      </c>
      <c r="R197" s="18">
        <v>1</v>
      </c>
      <c r="S197" s="18">
        <v>23</v>
      </c>
      <c r="T197" s="18">
        <f t="shared" si="45"/>
        <v>0</v>
      </c>
      <c r="U197" s="18" t="s">
        <v>64</v>
      </c>
      <c r="V197" s="18">
        <f t="shared" si="44"/>
        <v>1.1338999999999995E-7</v>
      </c>
      <c r="X197" s="18" t="s">
        <v>397</v>
      </c>
    </row>
    <row r="198" spans="1:24" ht="18" customHeight="1" x14ac:dyDescent="0.25">
      <c r="A198" s="19" t="s">
        <v>295</v>
      </c>
      <c r="B198" s="19" t="s">
        <v>232</v>
      </c>
      <c r="C198" s="17" t="s">
        <v>470</v>
      </c>
      <c r="D198" s="36" t="s">
        <v>530</v>
      </c>
      <c r="E198" s="19" t="s">
        <v>415</v>
      </c>
      <c r="F198" s="17">
        <v>8.0039999999999978</v>
      </c>
      <c r="G198" s="17" t="s">
        <v>416</v>
      </c>
      <c r="H198" s="17" t="s">
        <v>471</v>
      </c>
      <c r="I198" s="17">
        <v>1.29E-7</v>
      </c>
      <c r="J198" s="32" t="s">
        <v>438</v>
      </c>
      <c r="K198" s="17">
        <f t="shared" si="43"/>
        <v>1.0325159999999997E-6</v>
      </c>
      <c r="L198" s="32" t="s">
        <v>396</v>
      </c>
      <c r="M198" s="17" t="s">
        <v>472</v>
      </c>
      <c r="P198" s="17" t="s">
        <v>472</v>
      </c>
      <c r="Q198" s="18" t="s">
        <v>473</v>
      </c>
      <c r="R198" s="18">
        <v>1</v>
      </c>
      <c r="S198" s="18">
        <v>23</v>
      </c>
      <c r="T198" s="18">
        <f t="shared" si="45"/>
        <v>0</v>
      </c>
      <c r="U198" s="18" t="s">
        <v>64</v>
      </c>
      <c r="V198" s="18">
        <f t="shared" si="44"/>
        <v>2.3747867999999992E-5</v>
      </c>
      <c r="X198" s="18" t="s">
        <v>397</v>
      </c>
    </row>
    <row r="199" spans="1:24" ht="18" customHeight="1" x14ac:dyDescent="0.25">
      <c r="A199" s="19" t="s">
        <v>295</v>
      </c>
      <c r="B199" s="19" t="s">
        <v>232</v>
      </c>
      <c r="C199" s="17" t="s">
        <v>470</v>
      </c>
      <c r="D199" s="36" t="s">
        <v>530</v>
      </c>
      <c r="E199" s="19" t="s">
        <v>428</v>
      </c>
      <c r="F199" s="17">
        <v>0.40000000000000036</v>
      </c>
      <c r="G199" s="17" t="s">
        <v>425</v>
      </c>
      <c r="H199" s="17" t="s">
        <v>471</v>
      </c>
      <c r="I199" s="17">
        <v>1.1400000000000001E-11</v>
      </c>
      <c r="J199" s="32" t="s">
        <v>426</v>
      </c>
      <c r="K199" s="17">
        <f t="shared" si="43"/>
        <v>4.560000000000004E-12</v>
      </c>
      <c r="L199" s="32" t="s">
        <v>396</v>
      </c>
      <c r="M199" s="17" t="s">
        <v>472</v>
      </c>
      <c r="P199" s="17" t="s">
        <v>472</v>
      </c>
      <c r="Q199" s="18" t="s">
        <v>473</v>
      </c>
      <c r="R199" s="18">
        <v>1</v>
      </c>
      <c r="S199" s="18">
        <v>23</v>
      </c>
      <c r="T199" s="18">
        <f t="shared" si="45"/>
        <v>0</v>
      </c>
      <c r="U199" s="18" t="s">
        <v>64</v>
      </c>
      <c r="V199" s="18">
        <f t="shared" si="44"/>
        <v>1.0488000000000009E-10</v>
      </c>
      <c r="X199" s="18" t="s">
        <v>397</v>
      </c>
    </row>
    <row r="200" spans="1:24" ht="18" customHeight="1" x14ac:dyDescent="0.25">
      <c r="A200" s="19" t="s">
        <v>295</v>
      </c>
      <c r="B200" s="19" t="s">
        <v>232</v>
      </c>
      <c r="C200" s="17" t="s">
        <v>470</v>
      </c>
      <c r="D200" s="36" t="s">
        <v>530</v>
      </c>
      <c r="E200" s="19" t="s">
        <v>424</v>
      </c>
      <c r="F200" s="17">
        <v>7.7999999999999972</v>
      </c>
      <c r="G200" s="17" t="s">
        <v>425</v>
      </c>
      <c r="H200" s="17" t="s">
        <v>471</v>
      </c>
      <c r="I200" s="17">
        <v>6.9499999999999998E-10</v>
      </c>
      <c r="J200" s="32" t="s">
        <v>426</v>
      </c>
      <c r="K200" s="17">
        <f t="shared" si="43"/>
        <v>5.4209999999999977E-9</v>
      </c>
      <c r="L200" s="32" t="s">
        <v>396</v>
      </c>
      <c r="M200" s="17" t="s">
        <v>472</v>
      </c>
      <c r="P200" s="17" t="s">
        <v>472</v>
      </c>
      <c r="Q200" s="18" t="s">
        <v>473</v>
      </c>
      <c r="R200" s="18">
        <v>1</v>
      </c>
      <c r="S200" s="18">
        <v>23</v>
      </c>
      <c r="T200" s="18">
        <f t="shared" si="45"/>
        <v>0</v>
      </c>
      <c r="U200" s="18" t="s">
        <v>64</v>
      </c>
      <c r="V200" s="18">
        <f t="shared" si="44"/>
        <v>1.2468299999999995E-7</v>
      </c>
      <c r="X200" s="18" t="s">
        <v>397</v>
      </c>
    </row>
    <row r="201" spans="1:24" ht="18" customHeight="1" x14ac:dyDescent="0.25">
      <c r="A201" s="19" t="s">
        <v>295</v>
      </c>
      <c r="B201" s="19" t="s">
        <v>232</v>
      </c>
      <c r="C201" s="17" t="s">
        <v>470</v>
      </c>
      <c r="D201" s="36" t="s">
        <v>530</v>
      </c>
      <c r="E201" s="19" t="s">
        <v>427</v>
      </c>
      <c r="F201" s="17">
        <v>13.200000000000003</v>
      </c>
      <c r="G201" s="17" t="s">
        <v>425</v>
      </c>
      <c r="H201" s="17" t="s">
        <v>471</v>
      </c>
      <c r="I201" s="17">
        <v>1.05E-10</v>
      </c>
      <c r="J201" s="32" t="s">
        <v>426</v>
      </c>
      <c r="K201" s="17">
        <f t="shared" si="43"/>
        <v>1.3860000000000004E-9</v>
      </c>
      <c r="L201" s="32" t="s">
        <v>396</v>
      </c>
      <c r="M201" s="17" t="s">
        <v>472</v>
      </c>
      <c r="P201" s="17" t="s">
        <v>472</v>
      </c>
      <c r="Q201" s="18" t="s">
        <v>473</v>
      </c>
      <c r="R201" s="18">
        <v>1</v>
      </c>
      <c r="S201" s="18">
        <v>23</v>
      </c>
      <c r="T201" s="18">
        <f t="shared" si="45"/>
        <v>0</v>
      </c>
      <c r="U201" s="18" t="s">
        <v>64</v>
      </c>
      <c r="V201" s="18">
        <f t="shared" si="44"/>
        <v>3.1878000000000009E-8</v>
      </c>
      <c r="X201" s="18" t="s">
        <v>397</v>
      </c>
    </row>
    <row r="202" spans="1:24" ht="18" customHeight="1" x14ac:dyDescent="0.25">
      <c r="A202" s="19" t="s">
        <v>295</v>
      </c>
      <c r="B202" s="19" t="s">
        <v>232</v>
      </c>
      <c r="C202" s="17" t="s">
        <v>470</v>
      </c>
      <c r="D202" s="36" t="s">
        <v>530</v>
      </c>
      <c r="E202" s="19" t="s">
        <v>120</v>
      </c>
      <c r="F202" s="17">
        <v>30.700000000000045</v>
      </c>
      <c r="G202" s="17" t="s">
        <v>418</v>
      </c>
      <c r="H202" s="17" t="s">
        <v>471</v>
      </c>
      <c r="I202" s="17">
        <v>1.35E-8</v>
      </c>
      <c r="J202" s="32" t="s">
        <v>419</v>
      </c>
      <c r="K202" s="17">
        <f t="shared" si="43"/>
        <v>4.1445000000000059E-7</v>
      </c>
      <c r="L202" s="32" t="s">
        <v>396</v>
      </c>
      <c r="M202" s="17" t="s">
        <v>472</v>
      </c>
      <c r="P202" s="17" t="s">
        <v>472</v>
      </c>
      <c r="Q202" s="18" t="s">
        <v>473</v>
      </c>
      <c r="R202" s="18">
        <v>1</v>
      </c>
      <c r="S202" s="18">
        <v>23</v>
      </c>
      <c r="T202" s="18">
        <f t="shared" si="45"/>
        <v>0</v>
      </c>
      <c r="U202" s="18" t="s">
        <v>64</v>
      </c>
      <c r="V202" s="18">
        <f t="shared" si="44"/>
        <v>9.5323500000000139E-6</v>
      </c>
      <c r="X202" s="18" t="s">
        <v>397</v>
      </c>
    </row>
    <row r="203" spans="1:24" x14ac:dyDescent="0.2">
      <c r="A203" s="19" t="s">
        <v>295</v>
      </c>
      <c r="B203" s="19" t="s">
        <v>234</v>
      </c>
      <c r="C203" s="17" t="s">
        <v>474</v>
      </c>
      <c r="D203" s="19" t="s">
        <v>531</v>
      </c>
      <c r="E203" s="17" t="s">
        <v>393</v>
      </c>
      <c r="F203" s="17">
        <v>49.543450000000021</v>
      </c>
      <c r="G203" s="17" t="s">
        <v>394</v>
      </c>
      <c r="H203" s="17" t="s">
        <v>475</v>
      </c>
      <c r="I203" s="17">
        <v>7.6500000000000002E-14</v>
      </c>
      <c r="J203" s="32" t="s">
        <v>404</v>
      </c>
      <c r="K203" s="17">
        <f t="shared" si="43"/>
        <v>3.7900739250000021E-12</v>
      </c>
      <c r="L203" s="32" t="s">
        <v>396</v>
      </c>
      <c r="M203" s="17" t="s">
        <v>472</v>
      </c>
      <c r="N203" s="17">
        <v>49.543450000000021</v>
      </c>
      <c r="O203" s="17" t="s">
        <v>394</v>
      </c>
      <c r="P203" s="17" t="s">
        <v>472</v>
      </c>
      <c r="Q203" s="18" t="s">
        <v>472</v>
      </c>
      <c r="R203" s="18">
        <v>1</v>
      </c>
      <c r="S203" s="16">
        <v>850</v>
      </c>
      <c r="T203" s="18">
        <f t="shared" si="45"/>
        <v>42111.932500000017</v>
      </c>
      <c r="U203" s="18" t="s">
        <v>64</v>
      </c>
      <c r="V203" s="18">
        <f t="shared" si="44"/>
        <v>3.2215628362500019E-9</v>
      </c>
      <c r="W203" s="18">
        <f>SUM(V203:V206)</f>
        <v>1.3504356990521731E-4</v>
      </c>
      <c r="X203" s="18" t="s">
        <v>397</v>
      </c>
    </row>
    <row r="204" spans="1:24" x14ac:dyDescent="0.2">
      <c r="A204" s="19" t="s">
        <v>295</v>
      </c>
      <c r="B204" s="19" t="s">
        <v>234</v>
      </c>
      <c r="C204" s="17" t="s">
        <v>474</v>
      </c>
      <c r="D204" s="19" t="s">
        <v>531</v>
      </c>
      <c r="E204" s="17" t="s">
        <v>406</v>
      </c>
      <c r="F204" s="17">
        <v>49.543450000000021</v>
      </c>
      <c r="G204" s="17" t="s">
        <v>394</v>
      </c>
      <c r="H204" s="17" t="s">
        <v>475</v>
      </c>
      <c r="I204" s="17">
        <v>2.7999999999999998E-9</v>
      </c>
      <c r="J204" s="32" t="s">
        <v>404</v>
      </c>
      <c r="K204" s="17">
        <f t="shared" si="43"/>
        <v>1.3872166000000005E-7</v>
      </c>
      <c r="L204" s="32" t="s">
        <v>396</v>
      </c>
      <c r="M204" s="17" t="s">
        <v>472</v>
      </c>
      <c r="N204" s="17" t="s">
        <v>61</v>
      </c>
      <c r="O204" s="17" t="s">
        <v>394</v>
      </c>
      <c r="P204" s="17" t="s">
        <v>472</v>
      </c>
      <c r="Q204" s="18" t="s">
        <v>472</v>
      </c>
      <c r="R204" s="18">
        <v>1</v>
      </c>
      <c r="S204" s="16">
        <v>850</v>
      </c>
      <c r="T204" s="18" t="s">
        <v>61</v>
      </c>
      <c r="U204" s="18" t="s">
        <v>64</v>
      </c>
      <c r="V204" s="18">
        <f t="shared" si="44"/>
        <v>1.1791341100000005E-4</v>
      </c>
      <c r="X204" s="18" t="s">
        <v>397</v>
      </c>
    </row>
    <row r="205" spans="1:24" x14ac:dyDescent="0.2">
      <c r="A205" s="19" t="s">
        <v>295</v>
      </c>
      <c r="B205" s="19" t="s">
        <v>234</v>
      </c>
      <c r="C205" s="17" t="s">
        <v>474</v>
      </c>
      <c r="D205" s="19" t="s">
        <v>531</v>
      </c>
      <c r="E205" s="17" t="s">
        <v>91</v>
      </c>
      <c r="F205" s="17">
        <v>4.6488102000000003E-2</v>
      </c>
      <c r="G205" s="19" t="s">
        <v>407</v>
      </c>
      <c r="H205" s="17" t="s">
        <v>475</v>
      </c>
      <c r="I205" s="17">
        <v>2.1199999999999999E-7</v>
      </c>
      <c r="J205" s="32" t="s">
        <v>408</v>
      </c>
      <c r="K205" s="17">
        <f t="shared" si="43"/>
        <v>9.8554776239999999E-9</v>
      </c>
      <c r="L205" s="32" t="s">
        <v>396</v>
      </c>
      <c r="M205" s="17" t="s">
        <v>472</v>
      </c>
      <c r="P205" s="17" t="s">
        <v>472</v>
      </c>
      <c r="Q205" s="18" t="s">
        <v>472</v>
      </c>
      <c r="R205" s="18">
        <v>1</v>
      </c>
      <c r="S205" s="16">
        <v>850</v>
      </c>
      <c r="T205" s="18">
        <f>N205*R205*S205</f>
        <v>0</v>
      </c>
      <c r="U205" s="18" t="s">
        <v>64</v>
      </c>
      <c r="V205" s="18">
        <f t="shared" si="44"/>
        <v>8.3771559803999995E-6</v>
      </c>
      <c r="X205" s="18" t="s">
        <v>397</v>
      </c>
    </row>
    <row r="206" spans="1:24" x14ac:dyDescent="0.2">
      <c r="A206" s="19" t="s">
        <v>295</v>
      </c>
      <c r="B206" s="19" t="s">
        <v>234</v>
      </c>
      <c r="C206" s="17" t="s">
        <v>474</v>
      </c>
      <c r="D206" s="19" t="s">
        <v>531</v>
      </c>
      <c r="E206" s="17" t="s">
        <v>409</v>
      </c>
      <c r="F206" s="17">
        <v>1.5341073660000001E-2</v>
      </c>
      <c r="G206" s="17" t="s">
        <v>410</v>
      </c>
      <c r="H206" s="17" t="s">
        <v>475</v>
      </c>
      <c r="I206" s="17">
        <v>6.7100000000000001E-7</v>
      </c>
      <c r="J206" s="32" t="s">
        <v>411</v>
      </c>
      <c r="K206" s="17">
        <f t="shared" si="43"/>
        <v>1.0293860425860001E-8</v>
      </c>
      <c r="L206" s="32" t="s">
        <v>396</v>
      </c>
      <c r="M206" s="17" t="s">
        <v>472</v>
      </c>
      <c r="P206" s="17" t="s">
        <v>472</v>
      </c>
      <c r="Q206" s="18" t="s">
        <v>472</v>
      </c>
      <c r="R206" s="18">
        <v>1</v>
      </c>
      <c r="S206" s="16">
        <v>850</v>
      </c>
      <c r="T206" s="18">
        <f>N206*R206*S206</f>
        <v>0</v>
      </c>
      <c r="U206" s="18" t="s">
        <v>64</v>
      </c>
      <c r="V206" s="18">
        <f t="shared" si="44"/>
        <v>8.7497813619810006E-6</v>
      </c>
      <c r="X206" s="18" t="s">
        <v>397</v>
      </c>
    </row>
    <row r="207" spans="1:24" x14ac:dyDescent="0.2">
      <c r="A207" s="19" t="s">
        <v>295</v>
      </c>
      <c r="B207" s="19" t="s">
        <v>233</v>
      </c>
      <c r="C207" s="17" t="s">
        <v>476</v>
      </c>
      <c r="D207" s="1" t="s">
        <v>519</v>
      </c>
      <c r="E207" s="19" t="s">
        <v>393</v>
      </c>
      <c r="F207" s="17">
        <v>2655</v>
      </c>
      <c r="G207" s="17" t="s">
        <v>394</v>
      </c>
      <c r="H207" s="17" t="s">
        <v>475</v>
      </c>
      <c r="I207" s="17">
        <v>7.6500000000000002E-14</v>
      </c>
      <c r="J207" s="32" t="s">
        <v>404</v>
      </c>
      <c r="K207" s="17">
        <f t="shared" si="43"/>
        <v>2.0310750000000001E-10</v>
      </c>
      <c r="L207" s="32" t="s">
        <v>396</v>
      </c>
      <c r="M207" s="17" t="str">
        <f t="shared" ref="M207:M211" si="46">H207</f>
        <v>kWh</v>
      </c>
      <c r="N207" s="17">
        <v>2655</v>
      </c>
      <c r="O207" s="17" t="s">
        <v>394</v>
      </c>
      <c r="P207" s="17" t="str">
        <f t="shared" ref="P207:P208" si="47">H207</f>
        <v>kWh</v>
      </c>
      <c r="Q207" s="18" t="s">
        <v>477</v>
      </c>
      <c r="R207" s="18">
        <v>1</v>
      </c>
      <c r="S207" s="18">
        <v>61.333329999999997</v>
      </c>
      <c r="T207" s="18">
        <f>N207*R207*S207</f>
        <v>162839.99114999999</v>
      </c>
      <c r="U207" s="18" t="s">
        <v>64</v>
      </c>
      <c r="V207" s="18">
        <f t="shared" si="44"/>
        <v>1.2457259322975E-8</v>
      </c>
      <c r="W207" s="18">
        <f>SUM(V207:V208)</f>
        <v>4.5596443247932292E-4</v>
      </c>
      <c r="X207" s="18" t="s">
        <v>397</v>
      </c>
    </row>
    <row r="208" spans="1:24" x14ac:dyDescent="0.2">
      <c r="A208" s="19" t="s">
        <v>295</v>
      </c>
      <c r="B208" s="19" t="s">
        <v>233</v>
      </c>
      <c r="C208" s="17" t="s">
        <v>476</v>
      </c>
      <c r="D208" s="1" t="s">
        <v>519</v>
      </c>
      <c r="E208" s="19" t="s">
        <v>406</v>
      </c>
      <c r="F208" s="17">
        <v>2655</v>
      </c>
      <c r="G208" s="17" t="s">
        <v>394</v>
      </c>
      <c r="H208" s="17" t="s">
        <v>475</v>
      </c>
      <c r="I208" s="17">
        <v>2.7999999999999998E-9</v>
      </c>
      <c r="J208" s="32" t="s">
        <v>404</v>
      </c>
      <c r="K208" s="17">
        <f t="shared" si="43"/>
        <v>7.4339999999999995E-6</v>
      </c>
      <c r="L208" s="32" t="s">
        <v>396</v>
      </c>
      <c r="M208" s="17" t="str">
        <f t="shared" si="46"/>
        <v>kWh</v>
      </c>
      <c r="N208" s="17" t="s">
        <v>61</v>
      </c>
      <c r="O208" s="17" t="s">
        <v>394</v>
      </c>
      <c r="P208" s="17" t="str">
        <f t="shared" si="47"/>
        <v>kWh</v>
      </c>
      <c r="Q208" s="18" t="s">
        <v>477</v>
      </c>
      <c r="R208" s="18">
        <v>1</v>
      </c>
      <c r="S208" s="18">
        <v>61.333329999999997</v>
      </c>
      <c r="T208" s="18" t="s">
        <v>61</v>
      </c>
      <c r="U208" s="18" t="s">
        <v>64</v>
      </c>
      <c r="V208" s="18">
        <f t="shared" si="44"/>
        <v>4.5595197521999993E-4</v>
      </c>
      <c r="X208" s="18" t="s">
        <v>397</v>
      </c>
    </row>
    <row r="209" spans="1:24" x14ac:dyDescent="0.2">
      <c r="A209" s="19" t="s">
        <v>295</v>
      </c>
      <c r="B209" s="19" t="s">
        <v>236</v>
      </c>
      <c r="C209" s="17" t="s">
        <v>154</v>
      </c>
      <c r="D209" s="19" t="s">
        <v>154</v>
      </c>
      <c r="E209" s="19" t="s">
        <v>154</v>
      </c>
      <c r="F209" s="17" t="s">
        <v>154</v>
      </c>
      <c r="G209" s="17" t="s">
        <v>154</v>
      </c>
      <c r="H209" s="17" t="s">
        <v>154</v>
      </c>
      <c r="I209" s="17" t="s">
        <v>154</v>
      </c>
      <c r="J209" s="32" t="s">
        <v>154</v>
      </c>
      <c r="K209" s="17" t="e">
        <f t="shared" si="43"/>
        <v>#VALUE!</v>
      </c>
      <c r="L209" s="32" t="s">
        <v>154</v>
      </c>
      <c r="M209" s="17" t="s">
        <v>154</v>
      </c>
      <c r="P209" s="17" t="s">
        <v>458</v>
      </c>
      <c r="Q209" s="18" t="s">
        <v>458</v>
      </c>
      <c r="R209" s="18">
        <v>1</v>
      </c>
      <c r="S209" s="18">
        <v>1</v>
      </c>
      <c r="T209" s="18">
        <v>0</v>
      </c>
      <c r="U209" s="18" t="s">
        <v>64</v>
      </c>
      <c r="V209" s="18">
        <v>0</v>
      </c>
      <c r="W209" s="18">
        <v>0</v>
      </c>
      <c r="X209" s="18" t="s">
        <v>397</v>
      </c>
    </row>
    <row r="210" spans="1:24" x14ac:dyDescent="0.2">
      <c r="A210" s="19" t="s">
        <v>295</v>
      </c>
      <c r="B210" s="19" t="s">
        <v>237</v>
      </c>
      <c r="C210" s="17" t="s">
        <v>478</v>
      </c>
      <c r="D210" s="17" t="s">
        <v>154</v>
      </c>
      <c r="E210" s="19" t="s">
        <v>154</v>
      </c>
      <c r="F210" s="17" t="s">
        <v>154</v>
      </c>
      <c r="G210" s="17" t="s">
        <v>154</v>
      </c>
      <c r="H210" s="17" t="s">
        <v>154</v>
      </c>
      <c r="I210" s="17" t="s">
        <v>154</v>
      </c>
      <c r="J210" s="32" t="s">
        <v>154</v>
      </c>
      <c r="K210" s="17" t="e">
        <f t="shared" si="43"/>
        <v>#VALUE!</v>
      </c>
      <c r="L210" s="32" t="s">
        <v>154</v>
      </c>
      <c r="M210" s="17" t="s">
        <v>154</v>
      </c>
      <c r="N210" s="17" t="s">
        <v>154</v>
      </c>
      <c r="O210" s="17" t="s">
        <v>479</v>
      </c>
      <c r="P210" s="17" t="s">
        <v>473</v>
      </c>
      <c r="Q210" s="18" t="s">
        <v>473</v>
      </c>
      <c r="R210" s="18">
        <v>1</v>
      </c>
      <c r="S210" s="18">
        <v>23</v>
      </c>
      <c r="T210" s="18">
        <v>0</v>
      </c>
      <c r="U210" s="18" t="s">
        <v>64</v>
      </c>
      <c r="V210" s="18">
        <v>0</v>
      </c>
      <c r="W210" s="18">
        <v>0</v>
      </c>
      <c r="X210" s="18" t="s">
        <v>397</v>
      </c>
    </row>
    <row r="211" spans="1:24" x14ac:dyDescent="0.2">
      <c r="A211" s="17" t="s">
        <v>295</v>
      </c>
      <c r="B211" s="17" t="s">
        <v>238</v>
      </c>
      <c r="C211" s="17" t="s">
        <v>154</v>
      </c>
      <c r="D211" s="17" t="s">
        <v>154</v>
      </c>
      <c r="E211" s="17" t="s">
        <v>154</v>
      </c>
      <c r="F211" s="17" t="s">
        <v>154</v>
      </c>
      <c r="G211" s="17" t="s">
        <v>154</v>
      </c>
      <c r="H211" s="17" t="s">
        <v>154</v>
      </c>
      <c r="I211" s="17" t="s">
        <v>154</v>
      </c>
      <c r="J211" s="17" t="s">
        <v>154</v>
      </c>
      <c r="K211" s="17" t="e">
        <f t="shared" si="43"/>
        <v>#VALUE!</v>
      </c>
      <c r="L211" s="17" t="s">
        <v>154</v>
      </c>
      <c r="M211" s="17" t="str">
        <f t="shared" si="46"/>
        <v>NA</v>
      </c>
      <c r="P211" s="17" t="s">
        <v>480</v>
      </c>
      <c r="Q211" s="18" t="s">
        <v>480</v>
      </c>
      <c r="R211" s="18">
        <v>1</v>
      </c>
      <c r="S211" s="18">
        <v>74</v>
      </c>
      <c r="T211" s="18">
        <v>0</v>
      </c>
      <c r="U211" s="18" t="s">
        <v>64</v>
      </c>
      <c r="V211" s="18">
        <v>0</v>
      </c>
      <c r="W211" s="18">
        <v>0</v>
      </c>
      <c r="X211" s="18" t="s">
        <v>397</v>
      </c>
    </row>
    <row r="215" spans="1:24" ht="24" x14ac:dyDescent="0.3">
      <c r="A215" s="37" t="s">
        <v>548</v>
      </c>
      <c r="B215" s="1"/>
      <c r="C215" s="1"/>
      <c r="D215" s="1"/>
      <c r="E215" s="1"/>
    </row>
    <row r="216" spans="1:24" x14ac:dyDescent="0.2">
      <c r="A216" s="1"/>
      <c r="B216" s="1"/>
      <c r="C216" s="1"/>
      <c r="D216" s="1"/>
      <c r="E216" s="1"/>
    </row>
    <row r="217" spans="1:24" x14ac:dyDescent="0.2">
      <c r="A217" s="38" t="s">
        <v>179</v>
      </c>
      <c r="B217" s="38" t="s">
        <v>181</v>
      </c>
      <c r="C217" s="1" t="s">
        <v>481</v>
      </c>
      <c r="D217" s="1" t="s">
        <v>384</v>
      </c>
      <c r="E217" s="1" t="s">
        <v>545</v>
      </c>
    </row>
    <row r="218" spans="1:24" x14ac:dyDescent="0.2">
      <c r="A218" s="39" t="s">
        <v>192</v>
      </c>
      <c r="B218" s="40" t="s">
        <v>193</v>
      </c>
      <c r="C218" s="40" t="s">
        <v>395</v>
      </c>
      <c r="D218" s="41" t="s">
        <v>395</v>
      </c>
      <c r="E218" s="21">
        <v>1</v>
      </c>
    </row>
    <row r="219" spans="1:24" x14ac:dyDescent="0.2">
      <c r="A219" s="39" t="s">
        <v>192</v>
      </c>
      <c r="B219" s="40" t="s">
        <v>194</v>
      </c>
      <c r="C219" s="40" t="s">
        <v>398</v>
      </c>
      <c r="D219" s="41" t="s">
        <v>398</v>
      </c>
      <c r="E219" s="21">
        <v>1</v>
      </c>
    </row>
    <row r="220" spans="1:24" x14ac:dyDescent="0.2">
      <c r="A220" s="40" t="s">
        <v>195</v>
      </c>
      <c r="B220" s="39" t="s">
        <v>196</v>
      </c>
      <c r="C220" s="39" t="s">
        <v>399</v>
      </c>
      <c r="D220" s="42" t="s">
        <v>399</v>
      </c>
      <c r="E220" s="21">
        <v>1</v>
      </c>
    </row>
    <row r="221" spans="1:24" x14ac:dyDescent="0.2">
      <c r="A221" s="40" t="s">
        <v>195</v>
      </c>
      <c r="B221" s="39" t="s">
        <v>197</v>
      </c>
      <c r="C221" s="39" t="s">
        <v>399</v>
      </c>
      <c r="D221" s="42" t="s">
        <v>399</v>
      </c>
      <c r="E221" s="21">
        <v>1</v>
      </c>
    </row>
    <row r="222" spans="1:24" x14ac:dyDescent="0.2">
      <c r="A222" s="40" t="s">
        <v>195</v>
      </c>
      <c r="B222" s="40" t="s">
        <v>198</v>
      </c>
      <c r="C222" s="39" t="s">
        <v>400</v>
      </c>
      <c r="D222" s="42" t="s">
        <v>400</v>
      </c>
      <c r="E222" s="21">
        <v>1</v>
      </c>
    </row>
    <row r="223" spans="1:24" x14ac:dyDescent="0.2">
      <c r="A223" s="40" t="s">
        <v>195</v>
      </c>
      <c r="B223" s="40" t="s">
        <v>199</v>
      </c>
      <c r="C223" s="39" t="s">
        <v>401</v>
      </c>
      <c r="D223" s="42" t="s">
        <v>401</v>
      </c>
      <c r="E223" s="21">
        <v>1</v>
      </c>
    </row>
    <row r="224" spans="1:24" x14ac:dyDescent="0.2">
      <c r="A224" s="40" t="s">
        <v>195</v>
      </c>
      <c r="B224" s="40" t="s">
        <v>200</v>
      </c>
      <c r="C224" s="39" t="s">
        <v>401</v>
      </c>
      <c r="D224" s="42" t="s">
        <v>401</v>
      </c>
      <c r="E224" s="21">
        <v>1</v>
      </c>
    </row>
    <row r="225" spans="1:5" x14ac:dyDescent="0.2">
      <c r="A225" s="40" t="s">
        <v>195</v>
      </c>
      <c r="B225" s="40" t="s">
        <v>201</v>
      </c>
      <c r="C225" s="39" t="s">
        <v>402</v>
      </c>
      <c r="D225" s="42" t="s">
        <v>402</v>
      </c>
      <c r="E225" s="21">
        <v>1</v>
      </c>
    </row>
    <row r="226" spans="1:5" x14ac:dyDescent="0.2">
      <c r="A226" s="40" t="s">
        <v>202</v>
      </c>
      <c r="B226" s="40" t="s">
        <v>203</v>
      </c>
      <c r="C226" s="21" t="s">
        <v>330</v>
      </c>
      <c r="D226" s="21" t="s">
        <v>405</v>
      </c>
      <c r="E226" s="21">
        <v>0.9847107438016528</v>
      </c>
    </row>
    <row r="227" spans="1:5" x14ac:dyDescent="0.2">
      <c r="A227" s="40" t="s">
        <v>202</v>
      </c>
      <c r="B227" s="40" t="s">
        <v>204</v>
      </c>
      <c r="C227" s="21" t="s">
        <v>330</v>
      </c>
      <c r="D227" s="21" t="s">
        <v>405</v>
      </c>
      <c r="E227" s="21">
        <v>0.9847107438016528</v>
      </c>
    </row>
    <row r="228" spans="1:5" x14ac:dyDescent="0.2">
      <c r="A228" s="40" t="s">
        <v>202</v>
      </c>
      <c r="B228" s="40" t="s">
        <v>205</v>
      </c>
      <c r="C228" s="21" t="s">
        <v>330</v>
      </c>
      <c r="D228" s="21" t="s">
        <v>330</v>
      </c>
      <c r="E228" s="21">
        <v>1</v>
      </c>
    </row>
    <row r="229" spans="1:5" x14ac:dyDescent="0.2">
      <c r="A229" s="40" t="s">
        <v>202</v>
      </c>
      <c r="B229" s="40" t="s">
        <v>206</v>
      </c>
      <c r="C229" s="39" t="s">
        <v>429</v>
      </c>
      <c r="D229" s="43" t="s">
        <v>398</v>
      </c>
      <c r="E229" s="21">
        <v>3.2805855519187653E-2</v>
      </c>
    </row>
    <row r="230" spans="1:5" x14ac:dyDescent="0.2">
      <c r="A230" s="40" t="s">
        <v>202</v>
      </c>
      <c r="B230" s="40" t="s">
        <v>207</v>
      </c>
      <c r="C230" s="21" t="s">
        <v>429</v>
      </c>
      <c r="D230" s="43" t="s">
        <v>421</v>
      </c>
      <c r="E230" s="44">
        <v>10.7674144038</v>
      </c>
    </row>
    <row r="231" spans="1:5" x14ac:dyDescent="0.2">
      <c r="A231" s="40" t="s">
        <v>202</v>
      </c>
      <c r="B231" s="40" t="s">
        <v>208</v>
      </c>
      <c r="C231" s="21" t="s">
        <v>330</v>
      </c>
      <c r="D231" s="21" t="s">
        <v>330</v>
      </c>
      <c r="E231" s="21">
        <v>1</v>
      </c>
    </row>
    <row r="232" spans="1:5" x14ac:dyDescent="0.2">
      <c r="A232" s="40" t="s">
        <v>202</v>
      </c>
      <c r="B232" s="40" t="s">
        <v>209</v>
      </c>
      <c r="C232" s="21" t="s">
        <v>398</v>
      </c>
      <c r="D232" s="21" t="s">
        <v>398</v>
      </c>
      <c r="E232" s="21">
        <v>1</v>
      </c>
    </row>
    <row r="233" spans="1:5" x14ac:dyDescent="0.2">
      <c r="A233" s="40" t="s">
        <v>202</v>
      </c>
      <c r="B233" s="40" t="s">
        <v>210</v>
      </c>
      <c r="C233" s="21" t="s">
        <v>330</v>
      </c>
      <c r="D233" s="21" t="s">
        <v>398</v>
      </c>
      <c r="E233" s="21">
        <v>11.668172447982675</v>
      </c>
    </row>
    <row r="234" spans="1:5" x14ac:dyDescent="0.2">
      <c r="A234" s="40" t="s">
        <v>202</v>
      </c>
      <c r="B234" s="45" t="s">
        <v>211</v>
      </c>
      <c r="C234" s="21" t="s">
        <v>330</v>
      </c>
      <c r="D234" s="21" t="s">
        <v>436</v>
      </c>
      <c r="E234" s="21">
        <v>11.668172447982675</v>
      </c>
    </row>
    <row r="235" spans="1:5" x14ac:dyDescent="0.2">
      <c r="A235" s="40" t="s">
        <v>202</v>
      </c>
      <c r="B235" s="40" t="s">
        <v>212</v>
      </c>
      <c r="C235" s="21" t="s">
        <v>330</v>
      </c>
      <c r="D235" s="21" t="s">
        <v>437</v>
      </c>
      <c r="E235" s="21">
        <v>1.94682</v>
      </c>
    </row>
    <row r="236" spans="1:5" x14ac:dyDescent="0.2">
      <c r="A236" s="39" t="s">
        <v>213</v>
      </c>
      <c r="B236" s="40" t="s">
        <v>214</v>
      </c>
      <c r="C236" s="21" t="s">
        <v>439</v>
      </c>
      <c r="D236" s="21" t="s">
        <v>440</v>
      </c>
      <c r="E236" s="21">
        <v>6.4999999999999997E-3</v>
      </c>
    </row>
    <row r="237" spans="1:5" x14ac:dyDescent="0.2">
      <c r="A237" s="40" t="s">
        <v>213</v>
      </c>
      <c r="B237" s="40" t="s">
        <v>215</v>
      </c>
      <c r="C237" s="21" t="s">
        <v>439</v>
      </c>
      <c r="D237" s="21" t="s">
        <v>440</v>
      </c>
      <c r="E237" s="21">
        <v>6.4999999999999997E-3</v>
      </c>
    </row>
    <row r="238" spans="1:5" x14ac:dyDescent="0.2">
      <c r="A238" s="40" t="s">
        <v>213</v>
      </c>
      <c r="B238" s="40" t="s">
        <v>216</v>
      </c>
      <c r="C238" s="39" t="s">
        <v>441</v>
      </c>
      <c r="D238" s="42" t="s">
        <v>441</v>
      </c>
      <c r="E238" s="21">
        <v>1</v>
      </c>
    </row>
    <row r="239" spans="1:5" x14ac:dyDescent="0.2">
      <c r="A239" s="40" t="s">
        <v>213</v>
      </c>
      <c r="B239" s="40" t="s">
        <v>217</v>
      </c>
      <c r="C239" s="39" t="s">
        <v>446</v>
      </c>
      <c r="D239" s="42" t="s">
        <v>447</v>
      </c>
      <c r="E239" s="21">
        <v>0.3</v>
      </c>
    </row>
    <row r="240" spans="1:5" x14ac:dyDescent="0.2">
      <c r="A240" s="40" t="s">
        <v>213</v>
      </c>
      <c r="B240" s="40" t="s">
        <v>218</v>
      </c>
      <c r="C240" s="39" t="s">
        <v>482</v>
      </c>
      <c r="D240" s="42" t="s">
        <v>482</v>
      </c>
      <c r="E240" s="21">
        <v>1</v>
      </c>
    </row>
    <row r="241" spans="1:5" x14ac:dyDescent="0.2">
      <c r="A241" s="40" t="s">
        <v>213</v>
      </c>
      <c r="B241" s="40" t="s">
        <v>219</v>
      </c>
      <c r="C241" s="39" t="s">
        <v>482</v>
      </c>
      <c r="D241" s="42" t="s">
        <v>452</v>
      </c>
      <c r="E241" s="21">
        <v>1</v>
      </c>
    </row>
    <row r="242" spans="1:5" x14ac:dyDescent="0.2">
      <c r="A242" s="40" t="s">
        <v>213</v>
      </c>
      <c r="B242" s="39" t="s">
        <v>220</v>
      </c>
      <c r="C242" s="39" t="s">
        <v>456</v>
      </c>
      <c r="D242" s="42" t="s">
        <v>456</v>
      </c>
      <c r="E242" s="21">
        <v>1</v>
      </c>
    </row>
    <row r="243" spans="1:5" x14ac:dyDescent="0.2">
      <c r="A243" s="40" t="s">
        <v>213</v>
      </c>
      <c r="B243" s="39" t="s">
        <v>221</v>
      </c>
      <c r="C243" s="39" t="s">
        <v>483</v>
      </c>
      <c r="D243" s="42" t="s">
        <v>483</v>
      </c>
      <c r="E243" s="21">
        <v>1</v>
      </c>
    </row>
    <row r="244" spans="1:5" x14ac:dyDescent="0.2">
      <c r="A244" s="40" t="s">
        <v>213</v>
      </c>
      <c r="B244" s="40" t="s">
        <v>222</v>
      </c>
      <c r="C244" s="39" t="s">
        <v>460</v>
      </c>
      <c r="D244" s="43" t="s">
        <v>460</v>
      </c>
      <c r="E244" s="21">
        <v>1</v>
      </c>
    </row>
    <row r="245" spans="1:5" x14ac:dyDescent="0.2">
      <c r="A245" s="40" t="s">
        <v>213</v>
      </c>
      <c r="B245" s="40" t="s">
        <v>223</v>
      </c>
      <c r="C245" s="39" t="s">
        <v>398</v>
      </c>
      <c r="D245" s="43" t="s">
        <v>398</v>
      </c>
      <c r="E245" s="21">
        <v>1</v>
      </c>
    </row>
    <row r="246" spans="1:5" x14ac:dyDescent="0.2">
      <c r="A246" s="40" t="s">
        <v>213</v>
      </c>
      <c r="B246" s="40" t="s">
        <v>224</v>
      </c>
      <c r="C246" s="39" t="s">
        <v>330</v>
      </c>
      <c r="D246" s="42" t="s">
        <v>398</v>
      </c>
      <c r="E246" s="21">
        <v>32.714880881358624</v>
      </c>
    </row>
    <row r="247" spans="1:5" x14ac:dyDescent="0.2">
      <c r="A247" s="40" t="s">
        <v>213</v>
      </c>
      <c r="B247" s="40" t="s">
        <v>225</v>
      </c>
      <c r="C247" s="39" t="s">
        <v>463</v>
      </c>
      <c r="D247" s="42" t="s">
        <v>398</v>
      </c>
      <c r="E247" s="21">
        <v>1.5</v>
      </c>
    </row>
    <row r="248" spans="1:5" x14ac:dyDescent="0.2">
      <c r="A248" s="40" t="s">
        <v>213</v>
      </c>
      <c r="B248" s="40" t="s">
        <v>226</v>
      </c>
      <c r="C248" s="21" t="s">
        <v>330</v>
      </c>
      <c r="D248" s="21" t="s">
        <v>398</v>
      </c>
      <c r="E248" s="21">
        <v>32.714880881358624</v>
      </c>
    </row>
    <row r="249" spans="1:5" x14ac:dyDescent="0.2">
      <c r="A249" s="40" t="s">
        <v>213</v>
      </c>
      <c r="B249" s="40" t="s">
        <v>227</v>
      </c>
      <c r="C249" s="39" t="s">
        <v>484</v>
      </c>
      <c r="D249" s="21" t="s">
        <v>484</v>
      </c>
      <c r="E249" s="21">
        <v>1</v>
      </c>
    </row>
    <row r="250" spans="1:5" x14ac:dyDescent="0.2">
      <c r="A250" s="40" t="s">
        <v>213</v>
      </c>
      <c r="B250" s="40" t="s">
        <v>228</v>
      </c>
      <c r="C250" s="39" t="s">
        <v>398</v>
      </c>
      <c r="D250" s="21" t="s">
        <v>398</v>
      </c>
      <c r="E250" s="21">
        <v>1</v>
      </c>
    </row>
    <row r="251" spans="1:5" x14ac:dyDescent="0.2">
      <c r="A251" s="39" t="s">
        <v>229</v>
      </c>
      <c r="B251" s="39" t="s">
        <v>235</v>
      </c>
      <c r="C251" s="21" t="s">
        <v>468</v>
      </c>
      <c r="D251" s="21" t="s">
        <v>480</v>
      </c>
      <c r="E251" s="21">
        <v>1</v>
      </c>
    </row>
    <row r="252" spans="1:5" x14ac:dyDescent="0.2">
      <c r="A252" s="40" t="s">
        <v>213</v>
      </c>
      <c r="B252" s="40" t="s">
        <v>292</v>
      </c>
      <c r="C252" s="39" t="s">
        <v>443</v>
      </c>
      <c r="D252" s="42" t="s">
        <v>443</v>
      </c>
      <c r="E252" s="21">
        <v>1</v>
      </c>
    </row>
    <row r="253" spans="1:5" x14ac:dyDescent="0.2">
      <c r="A253" s="40" t="s">
        <v>231</v>
      </c>
      <c r="B253" s="40" t="s">
        <v>232</v>
      </c>
      <c r="C253" s="21" t="s">
        <v>472</v>
      </c>
      <c r="D253" s="21" t="s">
        <v>472</v>
      </c>
      <c r="E253" s="21">
        <v>1</v>
      </c>
    </row>
    <row r="254" spans="1:5" x14ac:dyDescent="0.2">
      <c r="A254" s="40" t="s">
        <v>231</v>
      </c>
      <c r="B254" s="40" t="s">
        <v>234</v>
      </c>
      <c r="C254" s="21" t="s">
        <v>472</v>
      </c>
      <c r="D254" s="21" t="s">
        <v>472</v>
      </c>
      <c r="E254" s="21">
        <v>1</v>
      </c>
    </row>
    <row r="255" spans="1:5" x14ac:dyDescent="0.2">
      <c r="A255" s="40" t="s">
        <v>231</v>
      </c>
      <c r="B255" s="40" t="s">
        <v>233</v>
      </c>
      <c r="C255" s="21" t="s">
        <v>472</v>
      </c>
      <c r="D255" s="21" t="s">
        <v>472</v>
      </c>
      <c r="E255" s="21">
        <v>1</v>
      </c>
    </row>
    <row r="256" spans="1:5" x14ac:dyDescent="0.2">
      <c r="A256" s="40" t="s">
        <v>231</v>
      </c>
      <c r="B256" s="21" t="s">
        <v>236</v>
      </c>
      <c r="C256" s="21" t="s">
        <v>458</v>
      </c>
      <c r="D256" s="21" t="s">
        <v>458</v>
      </c>
      <c r="E256" s="21">
        <v>1</v>
      </c>
    </row>
    <row r="257" spans="1:5" x14ac:dyDescent="0.2">
      <c r="A257" s="40" t="s">
        <v>231</v>
      </c>
      <c r="B257" s="21" t="s">
        <v>237</v>
      </c>
      <c r="C257" s="21" t="s">
        <v>485</v>
      </c>
      <c r="D257" s="21" t="s">
        <v>485</v>
      </c>
      <c r="E257" s="21">
        <v>1</v>
      </c>
    </row>
    <row r="258" spans="1:5" x14ac:dyDescent="0.2">
      <c r="A258" s="40" t="s">
        <v>231</v>
      </c>
      <c r="B258" s="21" t="s">
        <v>238</v>
      </c>
      <c r="C258" s="21" t="s">
        <v>399</v>
      </c>
      <c r="D258" s="21" t="s">
        <v>399</v>
      </c>
      <c r="E258" s="21">
        <v>1</v>
      </c>
    </row>
    <row r="260" spans="1:5" x14ac:dyDescent="0.2">
      <c r="A260" s="39" t="s">
        <v>498</v>
      </c>
      <c r="B260" s="39" t="s">
        <v>499</v>
      </c>
      <c r="C260" s="39" t="s">
        <v>55</v>
      </c>
    </row>
    <row r="261" spans="1:5" x14ac:dyDescent="0.2">
      <c r="A261" s="39" t="s">
        <v>500</v>
      </c>
      <c r="B261" s="39">
        <v>32902.009999999995</v>
      </c>
      <c r="C261" s="39" t="s">
        <v>330</v>
      </c>
    </row>
    <row r="262" spans="1:5" x14ac:dyDescent="0.2">
      <c r="A262" s="39" t="s">
        <v>501</v>
      </c>
      <c r="B262" s="39">
        <v>1005.72</v>
      </c>
      <c r="C262" s="39" t="s">
        <v>154</v>
      </c>
    </row>
    <row r="263" spans="1:5" x14ac:dyDescent="0.2">
      <c r="A263" s="39" t="s">
        <v>502</v>
      </c>
      <c r="B263" s="39">
        <v>32.714880881358624</v>
      </c>
      <c r="C263" s="39" t="s">
        <v>330</v>
      </c>
    </row>
    <row r="298" ht="70" customHeight="1" x14ac:dyDescent="0.2"/>
  </sheetData>
  <mergeCells count="5">
    <mergeCell ref="A2:C2"/>
    <mergeCell ref="D2:H2"/>
    <mergeCell ref="I2:M2"/>
    <mergeCell ref="N2:P2"/>
    <mergeCell ref="Q2:X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2A042-84CE-264E-901C-FECB82D24A3B}">
  <dimension ref="A1:CN83"/>
  <sheetViews>
    <sheetView zoomScale="93" zoomScaleNormal="137" workbookViewId="0"/>
  </sheetViews>
  <sheetFormatPr baseColWidth="10" defaultColWidth="11" defaultRowHeight="16" x14ac:dyDescent="0.2"/>
  <cols>
    <col min="3" max="3" width="26.6640625" customWidth="1"/>
    <col min="4" max="4" width="20.33203125" customWidth="1"/>
    <col min="5" max="5" width="25.33203125" customWidth="1"/>
    <col min="6" max="6" width="20.33203125" customWidth="1"/>
    <col min="8" max="8" width="11" customWidth="1"/>
    <col min="9" max="9" width="11.6640625" customWidth="1"/>
    <col min="10" max="12" width="11" customWidth="1"/>
    <col min="13" max="39" width="10.83203125" customWidth="1"/>
    <col min="40" max="40" width="11.1640625" customWidth="1"/>
    <col min="41" max="41" width="11" customWidth="1"/>
    <col min="42" max="45" width="11.1640625" customWidth="1"/>
    <col min="46" max="49" width="11" customWidth="1"/>
    <col min="50" max="52" width="11.1640625" customWidth="1"/>
    <col min="53" max="53" width="11.33203125" customWidth="1"/>
    <col min="54" max="54" width="11" customWidth="1"/>
    <col min="55" max="62" width="11.33203125" customWidth="1"/>
    <col min="63" max="64" width="11.1640625" customWidth="1"/>
    <col min="65" max="66" width="11" customWidth="1"/>
    <col min="67" max="68" width="11.1640625" customWidth="1"/>
    <col min="69" max="69" width="16.83203125" customWidth="1"/>
    <col min="70" max="70" width="14.5" customWidth="1"/>
    <col min="71" max="71" width="11.33203125" customWidth="1"/>
    <col min="72" max="72" width="16.83203125" customWidth="1"/>
    <col min="73" max="73" width="13.5" customWidth="1"/>
    <col min="74" max="74" width="11.33203125" customWidth="1"/>
    <col min="75" max="75" width="16.83203125" customWidth="1"/>
    <col min="76" max="76" width="11.33203125" customWidth="1"/>
    <col min="77" max="77" width="11" customWidth="1"/>
    <col min="78" max="83" width="11.1640625" customWidth="1"/>
    <col min="92" max="92" width="11" style="98"/>
  </cols>
  <sheetData>
    <row r="1" spans="1:92" ht="18" x14ac:dyDescent="0.2">
      <c r="A1" s="139" t="s">
        <v>590</v>
      </c>
    </row>
    <row r="2" spans="1:92" s="1" customFormat="1" x14ac:dyDescent="0.2">
      <c r="A2" s="145" t="s">
        <v>46</v>
      </c>
      <c r="B2" s="145"/>
      <c r="C2" s="151" t="s">
        <v>176</v>
      </c>
      <c r="D2" s="151"/>
      <c r="E2" s="151"/>
      <c r="F2" s="151"/>
      <c r="G2" s="151"/>
      <c r="H2" s="151"/>
      <c r="I2" s="151"/>
      <c r="J2" s="151"/>
      <c r="K2" s="151"/>
      <c r="L2" s="151"/>
      <c r="M2" s="152" t="s">
        <v>177</v>
      </c>
      <c r="N2" s="152"/>
      <c r="O2" s="152"/>
      <c r="P2" s="152"/>
      <c r="Q2" s="152"/>
      <c r="R2" s="152"/>
      <c r="S2" s="152"/>
      <c r="T2" s="152"/>
      <c r="U2" s="152"/>
      <c r="V2" s="152"/>
      <c r="W2" s="151" t="s">
        <v>335</v>
      </c>
      <c r="X2" s="151"/>
      <c r="Y2" s="151"/>
      <c r="Z2" s="151" t="s">
        <v>336</v>
      </c>
      <c r="AA2" s="151"/>
      <c r="AB2" s="151"/>
      <c r="AC2" s="94" t="s">
        <v>337</v>
      </c>
      <c r="AD2" s="94"/>
      <c r="AE2" s="94"/>
      <c r="AF2" s="153" t="s">
        <v>338</v>
      </c>
      <c r="AG2" s="153"/>
      <c r="AH2" s="153"/>
      <c r="AI2" s="153" t="s">
        <v>339</v>
      </c>
      <c r="AJ2" s="153"/>
      <c r="AK2" s="153"/>
      <c r="AL2" s="95" t="s">
        <v>340</v>
      </c>
      <c r="AM2" s="95"/>
      <c r="AN2" s="154" t="s">
        <v>558</v>
      </c>
      <c r="AO2" s="154"/>
      <c r="AP2" s="154"/>
      <c r="AQ2" s="154"/>
      <c r="AR2" s="154"/>
      <c r="AS2" s="154"/>
      <c r="AT2" s="154"/>
      <c r="AU2" s="154"/>
      <c r="AV2" s="154"/>
      <c r="AW2" s="154" t="s">
        <v>558</v>
      </c>
      <c r="AX2" s="154"/>
      <c r="AY2" s="154"/>
      <c r="AZ2" s="154"/>
      <c r="BA2" s="154"/>
      <c r="BB2" s="154"/>
      <c r="BC2" s="154"/>
      <c r="BD2" s="154"/>
      <c r="BE2" s="154"/>
      <c r="BF2" s="154"/>
      <c r="BG2" s="154" t="s">
        <v>558</v>
      </c>
      <c r="BH2" s="154"/>
      <c r="BI2" s="154"/>
      <c r="BJ2" s="154"/>
      <c r="BK2" s="154"/>
      <c r="BL2" s="154"/>
      <c r="BM2" s="154"/>
      <c r="BN2" s="154"/>
      <c r="BO2" s="154"/>
      <c r="BP2" s="146" t="s">
        <v>341</v>
      </c>
      <c r="BQ2" s="146"/>
      <c r="BR2" s="146"/>
      <c r="BS2" s="146" t="s">
        <v>342</v>
      </c>
      <c r="BT2" s="146"/>
      <c r="BU2" s="146"/>
      <c r="BV2" s="146" t="s">
        <v>343</v>
      </c>
      <c r="BW2" s="146"/>
      <c r="BX2" s="146"/>
      <c r="BY2" s="151" t="s">
        <v>344</v>
      </c>
      <c r="BZ2" s="151"/>
      <c r="CA2" s="151" t="s">
        <v>345</v>
      </c>
      <c r="CB2" s="151"/>
      <c r="CC2" s="151" t="s">
        <v>346</v>
      </c>
      <c r="CD2" s="151"/>
      <c r="CE2" s="164" t="s">
        <v>178</v>
      </c>
      <c r="CF2" s="164"/>
      <c r="CG2" s="144" t="s">
        <v>563</v>
      </c>
      <c r="CH2" s="144"/>
      <c r="CI2" s="144" t="s">
        <v>564</v>
      </c>
      <c r="CJ2" s="144"/>
      <c r="CK2" s="144" t="s">
        <v>565</v>
      </c>
      <c r="CL2" s="144"/>
      <c r="CN2" s="93"/>
    </row>
    <row r="3" spans="1:92" ht="51" x14ac:dyDescent="0.2">
      <c r="A3" t="s">
        <v>180</v>
      </c>
      <c r="B3" s="96" t="s">
        <v>181</v>
      </c>
      <c r="C3" t="s">
        <v>182</v>
      </c>
      <c r="D3" t="s">
        <v>183</v>
      </c>
      <c r="E3" t="s">
        <v>184</v>
      </c>
      <c r="F3" t="s">
        <v>185</v>
      </c>
      <c r="G3" t="s">
        <v>347</v>
      </c>
      <c r="H3" t="s">
        <v>186</v>
      </c>
      <c r="I3" t="s">
        <v>187</v>
      </c>
      <c r="J3" t="s">
        <v>347</v>
      </c>
      <c r="K3" t="s">
        <v>186</v>
      </c>
      <c r="L3" t="s">
        <v>348</v>
      </c>
      <c r="M3" t="s">
        <v>183</v>
      </c>
      <c r="N3" t="s">
        <v>188</v>
      </c>
      <c r="O3" t="s">
        <v>185</v>
      </c>
      <c r="P3" t="s">
        <v>347</v>
      </c>
      <c r="Q3" t="s">
        <v>188</v>
      </c>
      <c r="R3" t="s">
        <v>187</v>
      </c>
      <c r="S3" t="s">
        <v>347</v>
      </c>
      <c r="T3" t="s">
        <v>188</v>
      </c>
      <c r="U3" s="2" t="s">
        <v>349</v>
      </c>
      <c r="V3" s="97" t="s">
        <v>189</v>
      </c>
      <c r="W3" s="96" t="s">
        <v>494</v>
      </c>
      <c r="X3" s="2" t="s">
        <v>349</v>
      </c>
      <c r="Y3" s="97" t="s">
        <v>189</v>
      </c>
      <c r="Z3" s="96" t="s">
        <v>494</v>
      </c>
      <c r="AA3" s="97" t="s">
        <v>350</v>
      </c>
      <c r="AB3" s="97" t="s">
        <v>189</v>
      </c>
      <c r="AC3" s="96" t="s">
        <v>494</v>
      </c>
      <c r="AD3" s="97" t="s">
        <v>350</v>
      </c>
      <c r="AE3" s="97" t="s">
        <v>189</v>
      </c>
      <c r="AF3" s="96" t="s">
        <v>494</v>
      </c>
      <c r="AG3" s="97" t="s">
        <v>350</v>
      </c>
      <c r="AH3" s="97" t="s">
        <v>189</v>
      </c>
      <c r="AI3" s="96" t="s">
        <v>494</v>
      </c>
      <c r="AJ3" s="97" t="s">
        <v>350</v>
      </c>
      <c r="AK3" s="97" t="s">
        <v>189</v>
      </c>
      <c r="AL3" s="96" t="s">
        <v>494</v>
      </c>
      <c r="AM3" s="97" t="s">
        <v>351</v>
      </c>
      <c r="AN3" s="22" t="s">
        <v>358</v>
      </c>
      <c r="AO3" s="23" t="s">
        <v>560</v>
      </c>
      <c r="AP3" s="23" t="s">
        <v>561</v>
      </c>
      <c r="AQ3" s="23" t="s">
        <v>562</v>
      </c>
      <c r="AR3" s="97" t="s">
        <v>355</v>
      </c>
      <c r="AS3" s="97" t="s">
        <v>352</v>
      </c>
      <c r="AT3" t="s">
        <v>183</v>
      </c>
      <c r="AU3" t="s">
        <v>571</v>
      </c>
      <c r="AV3" t="s">
        <v>351</v>
      </c>
      <c r="AW3" t="s">
        <v>358</v>
      </c>
      <c r="AX3" s="23" t="s">
        <v>560</v>
      </c>
      <c r="AY3" s="23" t="s">
        <v>561</v>
      </c>
      <c r="AZ3" s="23" t="s">
        <v>562</v>
      </c>
      <c r="BA3" t="s">
        <v>359</v>
      </c>
      <c r="BB3" t="s">
        <v>356</v>
      </c>
      <c r="BC3" t="s">
        <v>183</v>
      </c>
      <c r="BD3" t="s">
        <v>184</v>
      </c>
      <c r="BE3" t="s">
        <v>360</v>
      </c>
      <c r="BF3" t="s">
        <v>351</v>
      </c>
      <c r="BG3" t="s">
        <v>358</v>
      </c>
      <c r="BH3" s="23" t="s">
        <v>560</v>
      </c>
      <c r="BI3" s="23" t="s">
        <v>561</v>
      </c>
      <c r="BJ3" s="23" t="s">
        <v>562</v>
      </c>
      <c r="BK3" t="s">
        <v>355</v>
      </c>
      <c r="BL3" t="s">
        <v>356</v>
      </c>
      <c r="BM3" t="s">
        <v>183</v>
      </c>
      <c r="BN3" t="s">
        <v>184</v>
      </c>
      <c r="BO3" t="s">
        <v>353</v>
      </c>
      <c r="BP3" s="97" t="s">
        <v>357</v>
      </c>
      <c r="BQ3" s="97" t="s">
        <v>189</v>
      </c>
      <c r="BR3" s="96" t="s">
        <v>494</v>
      </c>
      <c r="BS3" s="97" t="s">
        <v>357</v>
      </c>
      <c r="BT3" s="97" t="s">
        <v>189</v>
      </c>
      <c r="BU3" s="96" t="s">
        <v>494</v>
      </c>
      <c r="BV3" s="97" t="s">
        <v>357</v>
      </c>
      <c r="BW3" s="97" t="s">
        <v>189</v>
      </c>
      <c r="BX3" s="96" t="s">
        <v>494</v>
      </c>
      <c r="BY3" s="97" t="s">
        <v>189</v>
      </c>
      <c r="BZ3" s="96" t="s">
        <v>494</v>
      </c>
      <c r="CA3" s="97" t="s">
        <v>189</v>
      </c>
      <c r="CB3" s="96" t="s">
        <v>494</v>
      </c>
      <c r="CC3" s="97" t="s">
        <v>189</v>
      </c>
      <c r="CD3" s="96" t="s">
        <v>494</v>
      </c>
      <c r="CE3" s="97" t="s">
        <v>189</v>
      </c>
      <c r="CF3" s="97" t="s">
        <v>494</v>
      </c>
      <c r="CG3" s="97" t="s">
        <v>189</v>
      </c>
      <c r="CH3" s="96" t="s">
        <v>494</v>
      </c>
      <c r="CI3" s="97" t="s">
        <v>189</v>
      </c>
      <c r="CJ3" s="96" t="s">
        <v>494</v>
      </c>
      <c r="CK3" s="97" t="s">
        <v>189</v>
      </c>
      <c r="CL3" s="96" t="s">
        <v>494</v>
      </c>
    </row>
    <row r="4" spans="1:92" ht="17" x14ac:dyDescent="0.2">
      <c r="A4" s="97">
        <v>2022</v>
      </c>
      <c r="B4" s="99" t="s">
        <v>154</v>
      </c>
      <c r="C4">
        <v>0</v>
      </c>
      <c r="D4">
        <v>1</v>
      </c>
      <c r="G4">
        <v>1</v>
      </c>
      <c r="J4">
        <v>1</v>
      </c>
      <c r="M4">
        <v>1</v>
      </c>
      <c r="P4">
        <v>1</v>
      </c>
      <c r="S4">
        <v>1</v>
      </c>
      <c r="V4" s="97"/>
      <c r="W4" s="96"/>
      <c r="X4" s="97"/>
      <c r="Y4" s="97"/>
      <c r="Z4" s="96"/>
      <c r="AA4" s="97"/>
      <c r="AB4" s="97"/>
      <c r="AC4" s="96"/>
      <c r="AD4" s="97"/>
      <c r="AM4">
        <v>0</v>
      </c>
      <c r="AN4" s="1">
        <f t="shared" ref="AN4:AN48" si="0">AM4*$C$74</f>
        <v>0</v>
      </c>
      <c r="AR4">
        <f t="shared" ref="AR4:AR48" si="1">SUM(AO4:AQ4)</f>
        <v>0</v>
      </c>
      <c r="AS4">
        <v>0</v>
      </c>
      <c r="AT4">
        <v>1</v>
      </c>
      <c r="AU4">
        <f>AR4*AT4</f>
        <v>0</v>
      </c>
      <c r="AV4">
        <v>0</v>
      </c>
      <c r="AW4" s="1">
        <f t="shared" ref="AW4:AW48" si="2">AV4*$C$74</f>
        <v>0</v>
      </c>
      <c r="BA4">
        <f>SUM(AX4:AZ4)</f>
        <v>0</v>
      </c>
      <c r="BB4">
        <v>0</v>
      </c>
      <c r="BC4">
        <v>1</v>
      </c>
      <c r="BE4">
        <f>BC4*BA4</f>
        <v>0</v>
      </c>
      <c r="BF4">
        <v>0</v>
      </c>
      <c r="BG4" s="1">
        <f t="shared" ref="BG4:BG48" si="3">BF4*$C$74</f>
        <v>0</v>
      </c>
      <c r="BK4">
        <f t="shared" ref="BK4:BK47" si="4">SUM(BH4:BJ4)</f>
        <v>0</v>
      </c>
      <c r="BL4">
        <v>0</v>
      </c>
      <c r="BM4">
        <v>1</v>
      </c>
      <c r="BO4">
        <f>BM4*BK4</f>
        <v>0</v>
      </c>
      <c r="BP4">
        <f>AU4</f>
        <v>0</v>
      </c>
      <c r="BS4">
        <f t="shared" ref="BS4:BS48" si="5">BE4</f>
        <v>0</v>
      </c>
      <c r="BV4">
        <f t="shared" ref="BV4:BV48" si="6">BO4</f>
        <v>0</v>
      </c>
      <c r="CE4" s="23">
        <f>'3a. Trajectories- Recipe'!CG4</f>
        <v>1333122.0555662964</v>
      </c>
      <c r="CF4" s="23">
        <f>'3a. Trajectories- Recipe'!CH4</f>
        <v>5.8591826135009923E-3</v>
      </c>
      <c r="CG4" s="1">
        <f t="shared" ref="CG4:CG48" si="7">CE4-BY4</f>
        <v>1333122.0555662964</v>
      </c>
      <c r="CH4" s="1">
        <f t="shared" ref="CH4:CH48" si="8">CF4-BZ4</f>
        <v>5.8591826135009923E-3</v>
      </c>
      <c r="CI4" s="1">
        <f t="shared" ref="CI4:CI48" si="9">CE4-CA4</f>
        <v>1333122.0555662964</v>
      </c>
      <c r="CJ4" s="1">
        <f t="shared" ref="CJ4:CJ48" si="10">CF4-CB4</f>
        <v>5.8591826135009923E-3</v>
      </c>
      <c r="CK4" s="1">
        <f t="shared" ref="CK4:CK48" si="11">CE4-CC4</f>
        <v>1333122.0555662964</v>
      </c>
      <c r="CL4" s="1">
        <f t="shared" ref="CL4:CL48" si="12">CF4-CD4</f>
        <v>5.8591826135009923E-3</v>
      </c>
    </row>
    <row r="5" spans="1:92" x14ac:dyDescent="0.2">
      <c r="A5" s="97">
        <v>2022</v>
      </c>
      <c r="B5" s="100" t="s">
        <v>193</v>
      </c>
      <c r="C5" s="101">
        <v>0</v>
      </c>
      <c r="D5">
        <f>D4*(1-C5)</f>
        <v>1</v>
      </c>
      <c r="E5">
        <f t="shared" ref="E5:E19" si="13">($D$4- D5) / $D$4</f>
        <v>0</v>
      </c>
      <c r="F5" s="101">
        <v>0</v>
      </c>
      <c r="G5">
        <f>G4*(1-F5)</f>
        <v>1</v>
      </c>
      <c r="H5">
        <f t="shared" ref="H5:H19" si="14">(G$4- G5) / G$4</f>
        <v>0</v>
      </c>
      <c r="I5" s="101">
        <f>MEDIAN(C5,F5)</f>
        <v>0</v>
      </c>
      <c r="J5">
        <v>1</v>
      </c>
      <c r="L5">
        <v>0</v>
      </c>
      <c r="M5">
        <f>M4*(1-L5)</f>
        <v>1</v>
      </c>
      <c r="N5">
        <f t="shared" ref="N5:N45" si="15">(M$4- M5) / M$4</f>
        <v>0</v>
      </c>
      <c r="O5">
        <v>0</v>
      </c>
      <c r="P5">
        <f>P4*(1-O5)</f>
        <v>1</v>
      </c>
      <c r="Q5">
        <f t="shared" ref="Q5:Q45" si="16">(P$4- P5) / P$4</f>
        <v>0</v>
      </c>
      <c r="R5">
        <f t="shared" ref="R5:R48" si="17">MEDIAN(L5,O5)</f>
        <v>0</v>
      </c>
      <c r="S5">
        <f>S4*(1-R5)</f>
        <v>1</v>
      </c>
      <c r="T5">
        <f t="shared" ref="T5:T45" si="18">(S$4- S5) / S$4</f>
        <v>0</v>
      </c>
      <c r="U5" s="1">
        <f t="shared" ref="U5:U48" si="19">E5*$C$74</f>
        <v>0</v>
      </c>
      <c r="V5" s="1">
        <f t="shared" ref="V5:V48" si="20">$U5*D$74</f>
        <v>0</v>
      </c>
      <c r="W5" s="1">
        <f t="shared" ref="W5:W48" si="21">$U5*E$74</f>
        <v>0</v>
      </c>
      <c r="X5">
        <f t="shared" ref="X5:X48" si="22">H5*$C$74</f>
        <v>0</v>
      </c>
      <c r="Y5">
        <f t="shared" ref="Y5:Y48" si="23">$X5*D$74</f>
        <v>0</v>
      </c>
      <c r="Z5">
        <f t="shared" ref="Z5:Z48" si="24">$X5*E$74</f>
        <v>0</v>
      </c>
      <c r="AA5" s="1">
        <f t="shared" ref="AA5:AA48" si="25">K5*$C$74</f>
        <v>0</v>
      </c>
      <c r="AB5">
        <f t="shared" ref="AB5:AB48" si="26">$AA5*D$74</f>
        <v>0</v>
      </c>
      <c r="AC5">
        <f t="shared" ref="AC5:AC48" si="27">$AA5*E$74</f>
        <v>0</v>
      </c>
      <c r="AD5" s="1">
        <f t="shared" ref="AD5:AD44" si="28">N5*$C$73</f>
        <v>0</v>
      </c>
      <c r="AE5" s="1">
        <f>$AD5*D60</f>
        <v>0</v>
      </c>
      <c r="AF5">
        <f>$AD5*E60</f>
        <v>0</v>
      </c>
      <c r="AG5" s="1">
        <f t="shared" ref="AG5:AG44" si="29">Q5*$C$73</f>
        <v>0</v>
      </c>
      <c r="AH5">
        <f>$AG5*D$60</f>
        <v>0</v>
      </c>
      <c r="AI5">
        <f>$AG5*E$60</f>
        <v>0</v>
      </c>
      <c r="AJ5" s="1">
        <f t="shared" ref="AJ5:AJ44" si="30">T5*$C$73</f>
        <v>0</v>
      </c>
      <c r="AK5">
        <f>$AJ5*D$60</f>
        <v>0</v>
      </c>
      <c r="AL5">
        <f>$AJ5*E$60</f>
        <v>0</v>
      </c>
      <c r="AM5">
        <v>0</v>
      </c>
      <c r="AN5" s="1">
        <f t="shared" si="0"/>
        <v>0</v>
      </c>
      <c r="AO5">
        <v>0</v>
      </c>
      <c r="AP5">
        <v>0</v>
      </c>
      <c r="AQ5">
        <v>0</v>
      </c>
      <c r="AR5">
        <f t="shared" si="1"/>
        <v>0</v>
      </c>
      <c r="AS5">
        <v>0</v>
      </c>
      <c r="AT5">
        <f>AT4*(1-AS5)</f>
        <v>1</v>
      </c>
      <c r="AU5">
        <f t="shared" ref="AU5:AU47" si="31">AR5*AT5</f>
        <v>0</v>
      </c>
      <c r="AV5">
        <v>0</v>
      </c>
      <c r="AW5" s="1">
        <f t="shared" si="2"/>
        <v>0</v>
      </c>
      <c r="AX5">
        <v>0</v>
      </c>
      <c r="AY5">
        <v>0</v>
      </c>
      <c r="AZ5">
        <v>0</v>
      </c>
      <c r="BA5">
        <f t="shared" ref="BA5:BA48" si="32">SUM(AX5:AZ5)</f>
        <v>0</v>
      </c>
      <c r="BB5">
        <v>0</v>
      </c>
      <c r="BC5">
        <f>BC4*(1-BB5)</f>
        <v>1</v>
      </c>
      <c r="BD5">
        <f t="shared" ref="BD5:BD47" si="33">($AT$4- BC5) / $AT$4</f>
        <v>0</v>
      </c>
      <c r="BE5">
        <f t="shared" ref="BE5:BE48" si="34">BC5*BA5</f>
        <v>0</v>
      </c>
      <c r="BF5">
        <v>0</v>
      </c>
      <c r="BG5" s="1">
        <f t="shared" si="3"/>
        <v>0</v>
      </c>
      <c r="BH5">
        <v>0</v>
      </c>
      <c r="BI5">
        <v>0</v>
      </c>
      <c r="BJ5">
        <v>0</v>
      </c>
      <c r="BK5">
        <f t="shared" si="4"/>
        <v>0</v>
      </c>
      <c r="BL5">
        <v>0</v>
      </c>
      <c r="BM5">
        <f>BM4*(1-BL5)</f>
        <v>1</v>
      </c>
      <c r="BN5">
        <f t="shared" ref="BN5:BN47" si="35">($AT$4- BM5) / $AT$4</f>
        <v>0</v>
      </c>
      <c r="BO5">
        <f t="shared" ref="BO5:BO48" si="36">BM5*BK5</f>
        <v>0</v>
      </c>
      <c r="BP5">
        <f t="shared" ref="BP5:BP48" si="37">AU5</f>
        <v>0</v>
      </c>
      <c r="BQ5" s="1">
        <f>$BP4*D$60</f>
        <v>0</v>
      </c>
      <c r="BR5">
        <f>$BP4*E$60</f>
        <v>0</v>
      </c>
      <c r="BS5">
        <f t="shared" si="5"/>
        <v>0</v>
      </c>
      <c r="BT5" s="1">
        <f>$BS5*D$60</f>
        <v>0</v>
      </c>
      <c r="BU5">
        <f>$BS5*E$60</f>
        <v>0</v>
      </c>
      <c r="BV5">
        <f t="shared" si="6"/>
        <v>0</v>
      </c>
      <c r="BW5">
        <f>$BV5*D$60</f>
        <v>0</v>
      </c>
      <c r="BX5">
        <f>$BV5*E$60</f>
        <v>0</v>
      </c>
      <c r="BY5">
        <f t="shared" ref="BY5:BY48" si="38">V5+AE5+BQ5</f>
        <v>0</v>
      </c>
      <c r="BZ5">
        <f t="shared" ref="BZ5:BZ48" si="39">W5+AF5+BR5</f>
        <v>0</v>
      </c>
      <c r="CA5">
        <f t="shared" ref="CA5:CA48" si="40">Y5+AH5+BT5</f>
        <v>0</v>
      </c>
      <c r="CB5">
        <f t="shared" ref="CB5:CB48" si="41">Z5+AI5+BU5</f>
        <v>0</v>
      </c>
      <c r="CC5">
        <f t="shared" ref="CC5:CC48" si="42">AB5+AK5+BW5</f>
        <v>0</v>
      </c>
      <c r="CD5">
        <f t="shared" ref="CD5:CD48" si="43">AC5+AL5+BX5</f>
        <v>0</v>
      </c>
      <c r="CE5" s="23">
        <f>'3a. Trajectories- Recipe'!CG5</f>
        <v>1333122.0555662964</v>
      </c>
      <c r="CF5" s="23">
        <f>'3a. Trajectories- Recipe'!CH5</f>
        <v>5.8591826135009923E-3</v>
      </c>
      <c r="CG5" s="1">
        <f t="shared" si="7"/>
        <v>1333122.0555662964</v>
      </c>
      <c r="CH5" s="1">
        <f t="shared" si="8"/>
        <v>5.8591826135009923E-3</v>
      </c>
      <c r="CI5" s="1">
        <f t="shared" si="9"/>
        <v>1333122.0555662964</v>
      </c>
      <c r="CJ5" s="1">
        <f t="shared" si="10"/>
        <v>5.8591826135009923E-3</v>
      </c>
      <c r="CK5" s="1">
        <f t="shared" si="11"/>
        <v>1333122.0555662964</v>
      </c>
      <c r="CL5" s="1">
        <f t="shared" si="12"/>
        <v>5.8591826135009923E-3</v>
      </c>
    </row>
    <row r="6" spans="1:92" x14ac:dyDescent="0.2">
      <c r="A6">
        <v>2023</v>
      </c>
      <c r="B6" s="102" t="s">
        <v>194</v>
      </c>
      <c r="C6" s="101">
        <v>0.11</v>
      </c>
      <c r="D6">
        <f t="shared" ref="D6:D19" si="44">D5*(1-C6)</f>
        <v>0.89</v>
      </c>
      <c r="E6">
        <f t="shared" si="13"/>
        <v>0.10999999999999999</v>
      </c>
      <c r="F6" s="101">
        <v>0.34</v>
      </c>
      <c r="G6">
        <f t="shared" ref="G6:G19" si="45">G5*(1-F6)</f>
        <v>0.65999999999999992</v>
      </c>
      <c r="H6">
        <f t="shared" si="14"/>
        <v>0.34000000000000008</v>
      </c>
      <c r="I6">
        <f t="shared" ref="I6:I48" si="46">MEDIAN(C6,F6)</f>
        <v>0.22500000000000003</v>
      </c>
      <c r="J6">
        <f>J5*(1-I6)</f>
        <v>0.77499999999999991</v>
      </c>
      <c r="K6">
        <f t="shared" ref="K6:K19" si="47">(J$4- J6) / J$4</f>
        <v>0.22500000000000009</v>
      </c>
      <c r="L6" s="101">
        <v>0</v>
      </c>
      <c r="M6">
        <f t="shared" ref="M6:M24" si="48">M5*(1-L6)</f>
        <v>1</v>
      </c>
      <c r="N6">
        <f t="shared" si="15"/>
        <v>0</v>
      </c>
      <c r="O6" s="101">
        <v>0</v>
      </c>
      <c r="P6">
        <f t="shared" ref="P6:P36" si="49">P5*(1-O6)</f>
        <v>1</v>
      </c>
      <c r="Q6">
        <f t="shared" si="16"/>
        <v>0</v>
      </c>
      <c r="R6">
        <f t="shared" si="17"/>
        <v>0</v>
      </c>
      <c r="S6">
        <f t="shared" ref="S6:S24" si="50">S5*(1-R6)</f>
        <v>1</v>
      </c>
      <c r="T6">
        <f t="shared" si="18"/>
        <v>0</v>
      </c>
      <c r="U6" s="1">
        <f t="shared" si="19"/>
        <v>436085.22110621881</v>
      </c>
      <c r="V6" s="1">
        <f t="shared" si="20"/>
        <v>93165.246637132572</v>
      </c>
      <c r="W6" s="1">
        <f t="shared" si="21"/>
        <v>3.819295017498431E-4</v>
      </c>
      <c r="X6">
        <f t="shared" si="22"/>
        <v>1347899.7743283131</v>
      </c>
      <c r="Y6">
        <f t="shared" si="23"/>
        <v>287965.30778750079</v>
      </c>
      <c r="Z6">
        <f t="shared" si="24"/>
        <v>1.1805093690449699E-3</v>
      </c>
      <c r="AA6" s="1">
        <f t="shared" si="25"/>
        <v>891992.4977172662</v>
      </c>
      <c r="AB6">
        <f t="shared" si="26"/>
        <v>190565.27721231672</v>
      </c>
      <c r="AC6">
        <f t="shared" si="27"/>
        <v>7.8121943539740681E-4</v>
      </c>
      <c r="AD6" s="1">
        <f t="shared" si="28"/>
        <v>0</v>
      </c>
      <c r="AE6">
        <f t="shared" ref="AE6:AF8" si="51">$AD6*D$61</f>
        <v>0</v>
      </c>
      <c r="AF6">
        <f t="shared" si="51"/>
        <v>0</v>
      </c>
      <c r="AG6" s="1">
        <f t="shared" si="29"/>
        <v>0</v>
      </c>
      <c r="AH6">
        <f t="shared" ref="AH6:AI8" si="52">$AG6*D$61</f>
        <v>0</v>
      </c>
      <c r="AI6">
        <f t="shared" si="52"/>
        <v>0</v>
      </c>
      <c r="AJ6" s="1">
        <f t="shared" si="30"/>
        <v>0</v>
      </c>
      <c r="AK6">
        <f t="shared" ref="AK6:AL8" si="53">$AJ6*D$61</f>
        <v>0</v>
      </c>
      <c r="AL6">
        <f t="shared" si="53"/>
        <v>0</v>
      </c>
      <c r="AM6">
        <v>0</v>
      </c>
      <c r="AN6" s="1">
        <f t="shared" si="0"/>
        <v>0</v>
      </c>
      <c r="AO6">
        <v>0</v>
      </c>
      <c r="AP6">
        <v>0</v>
      </c>
      <c r="AQ6">
        <v>0</v>
      </c>
      <c r="AR6">
        <f t="shared" si="1"/>
        <v>0</v>
      </c>
      <c r="AS6">
        <v>0</v>
      </c>
      <c r="AT6">
        <f t="shared" ref="AT6:AT48" si="54">AT5*(1-AS6)</f>
        <v>1</v>
      </c>
      <c r="AU6">
        <f t="shared" si="31"/>
        <v>0</v>
      </c>
      <c r="AV6">
        <v>0</v>
      </c>
      <c r="AW6" s="1">
        <f t="shared" si="2"/>
        <v>0</v>
      </c>
      <c r="AX6">
        <v>0</v>
      </c>
      <c r="AY6">
        <v>0</v>
      </c>
      <c r="AZ6">
        <v>0</v>
      </c>
      <c r="BA6">
        <f t="shared" si="32"/>
        <v>0</v>
      </c>
      <c r="BB6">
        <v>0</v>
      </c>
      <c r="BC6">
        <f t="shared" ref="BC6:BC47" si="55">BC5*(1-BB6)</f>
        <v>1</v>
      </c>
      <c r="BD6">
        <f t="shared" si="33"/>
        <v>0</v>
      </c>
      <c r="BE6">
        <f t="shared" si="34"/>
        <v>0</v>
      </c>
      <c r="BF6">
        <v>0</v>
      </c>
      <c r="BG6" s="1">
        <f t="shared" si="3"/>
        <v>0</v>
      </c>
      <c r="BH6">
        <v>0</v>
      </c>
      <c r="BI6">
        <v>0</v>
      </c>
      <c r="BJ6">
        <v>0</v>
      </c>
      <c r="BK6">
        <f t="shared" si="4"/>
        <v>0</v>
      </c>
      <c r="BL6">
        <v>0</v>
      </c>
      <c r="BM6">
        <f t="shared" ref="BM6:BM47" si="56">BM5*(1-BL6)</f>
        <v>1</v>
      </c>
      <c r="BN6">
        <f t="shared" si="35"/>
        <v>0</v>
      </c>
      <c r="BO6">
        <f t="shared" si="36"/>
        <v>0</v>
      </c>
      <c r="BP6">
        <f t="shared" si="37"/>
        <v>0</v>
      </c>
      <c r="BQ6">
        <f t="shared" ref="BQ6:BQ19" si="57">$BP6*D$61</f>
        <v>0</v>
      </c>
      <c r="BR6">
        <f t="shared" ref="BR6:BR19" si="58">$BP6*E$61</f>
        <v>0</v>
      </c>
      <c r="BS6">
        <f t="shared" si="5"/>
        <v>0</v>
      </c>
      <c r="BT6" s="1">
        <f t="shared" ref="BT6:BT19" si="59">$BS6*D$61</f>
        <v>0</v>
      </c>
      <c r="BU6">
        <f t="shared" ref="BU6:BU19" si="60">$BS6*E$61</f>
        <v>0</v>
      </c>
      <c r="BV6">
        <f t="shared" si="6"/>
        <v>0</v>
      </c>
      <c r="BW6">
        <f t="shared" ref="BW6:BW19" si="61">$BV6*D$61</f>
        <v>0</v>
      </c>
      <c r="BX6">
        <f t="shared" ref="BX6:BX19" si="62">$BV6*E$61</f>
        <v>0</v>
      </c>
      <c r="BY6">
        <f t="shared" si="38"/>
        <v>93165.246637132572</v>
      </c>
      <c r="BZ6">
        <f t="shared" si="39"/>
        <v>3.819295017498431E-4</v>
      </c>
      <c r="CA6">
        <f t="shared" si="40"/>
        <v>287965.30778750079</v>
      </c>
      <c r="CB6">
        <f t="shared" si="41"/>
        <v>1.1805093690449699E-3</v>
      </c>
      <c r="CC6">
        <f t="shared" si="42"/>
        <v>190565.27721231672</v>
      </c>
      <c r="CD6">
        <f t="shared" si="43"/>
        <v>7.8121943539740681E-4</v>
      </c>
      <c r="CE6" s="23">
        <f>'3a. Trajectories- Recipe'!CG6</f>
        <v>1303637.7260264684</v>
      </c>
      <c r="CF6" s="23">
        <f>'3a. Trajectories- Recipe'!CH6</f>
        <v>5.8061682145090672E-3</v>
      </c>
      <c r="CG6" s="1">
        <f t="shared" si="7"/>
        <v>1210472.479389336</v>
      </c>
      <c r="CH6" s="1">
        <f t="shared" si="8"/>
        <v>5.4242387127592245E-3</v>
      </c>
      <c r="CI6" s="1">
        <f t="shared" si="9"/>
        <v>1015672.4182389677</v>
      </c>
      <c r="CJ6" s="1">
        <f t="shared" si="10"/>
        <v>4.6256588454640975E-3</v>
      </c>
      <c r="CK6" s="1">
        <f t="shared" si="11"/>
        <v>1113072.4488141518</v>
      </c>
      <c r="CL6" s="1">
        <f t="shared" si="12"/>
        <v>5.0249487791116602E-3</v>
      </c>
    </row>
    <row r="7" spans="1:92" x14ac:dyDescent="0.2">
      <c r="A7">
        <v>2023</v>
      </c>
      <c r="B7" s="102" t="s">
        <v>196</v>
      </c>
      <c r="C7" s="101">
        <v>0</v>
      </c>
      <c r="D7">
        <f t="shared" si="44"/>
        <v>0.89</v>
      </c>
      <c r="E7">
        <f t="shared" si="13"/>
        <v>0.10999999999999999</v>
      </c>
      <c r="F7" s="101">
        <v>0</v>
      </c>
      <c r="G7">
        <f t="shared" si="45"/>
        <v>0.65999999999999992</v>
      </c>
      <c r="H7">
        <f t="shared" si="14"/>
        <v>0.34000000000000008</v>
      </c>
      <c r="I7">
        <f t="shared" si="46"/>
        <v>0</v>
      </c>
      <c r="J7">
        <f t="shared" ref="J7:J18" si="63">J6*(1-I7)</f>
        <v>0.77499999999999991</v>
      </c>
      <c r="K7">
        <f t="shared" si="47"/>
        <v>0.22500000000000009</v>
      </c>
      <c r="L7" s="101">
        <v>0</v>
      </c>
      <c r="M7">
        <f t="shared" si="48"/>
        <v>1</v>
      </c>
      <c r="N7">
        <f t="shared" si="15"/>
        <v>0</v>
      </c>
      <c r="O7" s="101">
        <v>0</v>
      </c>
      <c r="P7">
        <f t="shared" si="49"/>
        <v>1</v>
      </c>
      <c r="Q7">
        <f t="shared" si="16"/>
        <v>0</v>
      </c>
      <c r="R7">
        <f t="shared" si="17"/>
        <v>0</v>
      </c>
      <c r="S7">
        <f t="shared" si="50"/>
        <v>1</v>
      </c>
      <c r="T7">
        <f t="shared" si="18"/>
        <v>0</v>
      </c>
      <c r="U7" s="1">
        <f t="shared" si="19"/>
        <v>436085.22110621881</v>
      </c>
      <c r="V7" s="1">
        <f t="shared" si="20"/>
        <v>93165.246637132572</v>
      </c>
      <c r="W7" s="1">
        <f t="shared" si="21"/>
        <v>3.819295017498431E-4</v>
      </c>
      <c r="X7" s="1">
        <f t="shared" si="22"/>
        <v>1347899.7743283131</v>
      </c>
      <c r="Y7">
        <f t="shared" si="23"/>
        <v>287965.30778750079</v>
      </c>
      <c r="Z7">
        <f t="shared" si="24"/>
        <v>1.1805093690449699E-3</v>
      </c>
      <c r="AA7" s="1">
        <f t="shared" si="25"/>
        <v>891992.4977172662</v>
      </c>
      <c r="AB7">
        <f t="shared" si="26"/>
        <v>190565.27721231672</v>
      </c>
      <c r="AC7">
        <f t="shared" si="27"/>
        <v>7.8121943539740681E-4</v>
      </c>
      <c r="AD7" s="1">
        <f t="shared" si="28"/>
        <v>0</v>
      </c>
      <c r="AE7">
        <f t="shared" si="51"/>
        <v>0</v>
      </c>
      <c r="AF7">
        <f t="shared" si="51"/>
        <v>0</v>
      </c>
      <c r="AG7" s="1">
        <f t="shared" si="29"/>
        <v>0</v>
      </c>
      <c r="AH7">
        <f t="shared" si="52"/>
        <v>0</v>
      </c>
      <c r="AI7">
        <f t="shared" si="52"/>
        <v>0</v>
      </c>
      <c r="AJ7" s="1">
        <f t="shared" si="30"/>
        <v>0</v>
      </c>
      <c r="AK7">
        <f t="shared" si="53"/>
        <v>0</v>
      </c>
      <c r="AL7">
        <f t="shared" si="53"/>
        <v>0</v>
      </c>
      <c r="AM7">
        <v>0</v>
      </c>
      <c r="AN7" s="1">
        <f t="shared" si="0"/>
        <v>0</v>
      </c>
      <c r="AO7">
        <v>0</v>
      </c>
      <c r="AP7">
        <v>0</v>
      </c>
      <c r="AQ7">
        <v>0</v>
      </c>
      <c r="AR7">
        <f t="shared" si="1"/>
        <v>0</v>
      </c>
      <c r="AS7">
        <v>0</v>
      </c>
      <c r="AT7">
        <f>AT6*(1-AS7)</f>
        <v>1</v>
      </c>
      <c r="AU7">
        <f t="shared" si="31"/>
        <v>0</v>
      </c>
      <c r="AV7">
        <v>0</v>
      </c>
      <c r="AW7" s="1">
        <f t="shared" si="2"/>
        <v>0</v>
      </c>
      <c r="AX7">
        <v>0</v>
      </c>
      <c r="AY7">
        <v>0</v>
      </c>
      <c r="AZ7">
        <v>0</v>
      </c>
      <c r="BA7">
        <f t="shared" si="32"/>
        <v>0</v>
      </c>
      <c r="BB7">
        <v>0</v>
      </c>
      <c r="BC7">
        <f>BC6*(1-BB7)</f>
        <v>1</v>
      </c>
      <c r="BD7">
        <f t="shared" si="33"/>
        <v>0</v>
      </c>
      <c r="BE7">
        <f t="shared" si="34"/>
        <v>0</v>
      </c>
      <c r="BF7">
        <v>0</v>
      </c>
      <c r="BG7" s="1">
        <f t="shared" si="3"/>
        <v>0</v>
      </c>
      <c r="BH7">
        <v>0</v>
      </c>
      <c r="BI7">
        <v>0</v>
      </c>
      <c r="BJ7">
        <v>0</v>
      </c>
      <c r="BK7">
        <f t="shared" si="4"/>
        <v>0</v>
      </c>
      <c r="BL7">
        <v>0</v>
      </c>
      <c r="BM7">
        <f>BM6*(1-BL7)</f>
        <v>1</v>
      </c>
      <c r="BN7">
        <f t="shared" si="35"/>
        <v>0</v>
      </c>
      <c r="BO7">
        <f t="shared" si="36"/>
        <v>0</v>
      </c>
      <c r="BP7">
        <f t="shared" si="37"/>
        <v>0</v>
      </c>
      <c r="BQ7">
        <f t="shared" si="57"/>
        <v>0</v>
      </c>
      <c r="BR7">
        <f t="shared" si="58"/>
        <v>0</v>
      </c>
      <c r="BS7">
        <f t="shared" si="5"/>
        <v>0</v>
      </c>
      <c r="BT7" s="1">
        <f t="shared" si="59"/>
        <v>0</v>
      </c>
      <c r="BU7">
        <f t="shared" si="60"/>
        <v>0</v>
      </c>
      <c r="BV7">
        <f t="shared" si="6"/>
        <v>0</v>
      </c>
      <c r="BW7">
        <f t="shared" si="61"/>
        <v>0</v>
      </c>
      <c r="BX7">
        <f t="shared" si="62"/>
        <v>0</v>
      </c>
      <c r="BY7">
        <f t="shared" si="38"/>
        <v>93165.246637132572</v>
      </c>
      <c r="BZ7">
        <f t="shared" si="39"/>
        <v>3.819295017498431E-4</v>
      </c>
      <c r="CA7">
        <f t="shared" si="40"/>
        <v>287965.30778750079</v>
      </c>
      <c r="CB7">
        <f t="shared" si="41"/>
        <v>1.1805093690449699E-3</v>
      </c>
      <c r="CC7">
        <f t="shared" si="42"/>
        <v>190565.27721231672</v>
      </c>
      <c r="CD7">
        <f t="shared" si="43"/>
        <v>7.8121943539740681E-4</v>
      </c>
      <c r="CE7" s="23">
        <f>'3a. Trajectories- Recipe'!CG7</f>
        <v>1303637.7260264684</v>
      </c>
      <c r="CF7" s="23">
        <f>'3a. Trajectories- Recipe'!CH7</f>
        <v>5.8061682145090672E-3</v>
      </c>
      <c r="CG7" s="1">
        <f t="shared" si="7"/>
        <v>1210472.479389336</v>
      </c>
      <c r="CH7" s="1">
        <f t="shared" si="8"/>
        <v>5.4242387127592245E-3</v>
      </c>
      <c r="CI7" s="1">
        <f t="shared" si="9"/>
        <v>1015672.4182389677</v>
      </c>
      <c r="CJ7" s="1">
        <f t="shared" si="10"/>
        <v>4.6256588454640975E-3</v>
      </c>
      <c r="CK7" s="1">
        <f t="shared" si="11"/>
        <v>1113072.4488141518</v>
      </c>
      <c r="CL7" s="1">
        <f t="shared" si="12"/>
        <v>5.0249487791116602E-3</v>
      </c>
    </row>
    <row r="8" spans="1:92" x14ac:dyDescent="0.2">
      <c r="A8">
        <v>2023</v>
      </c>
      <c r="B8" s="102" t="s">
        <v>197</v>
      </c>
      <c r="C8" s="101">
        <v>0</v>
      </c>
      <c r="D8">
        <f t="shared" si="44"/>
        <v>0.89</v>
      </c>
      <c r="E8">
        <f t="shared" si="13"/>
        <v>0.10999999999999999</v>
      </c>
      <c r="F8" s="101">
        <v>0</v>
      </c>
      <c r="G8">
        <f t="shared" si="45"/>
        <v>0.65999999999999992</v>
      </c>
      <c r="H8">
        <f t="shared" si="14"/>
        <v>0.34000000000000008</v>
      </c>
      <c r="I8">
        <f t="shared" si="46"/>
        <v>0</v>
      </c>
      <c r="J8">
        <f t="shared" si="63"/>
        <v>0.77499999999999991</v>
      </c>
      <c r="K8">
        <f t="shared" si="47"/>
        <v>0.22500000000000009</v>
      </c>
      <c r="L8" s="101">
        <v>0</v>
      </c>
      <c r="M8">
        <f t="shared" si="48"/>
        <v>1</v>
      </c>
      <c r="N8">
        <f t="shared" si="15"/>
        <v>0</v>
      </c>
      <c r="O8" s="101">
        <v>0</v>
      </c>
      <c r="P8">
        <f t="shared" si="49"/>
        <v>1</v>
      </c>
      <c r="Q8">
        <f t="shared" si="16"/>
        <v>0</v>
      </c>
      <c r="R8">
        <f t="shared" si="17"/>
        <v>0</v>
      </c>
      <c r="S8">
        <f t="shared" si="50"/>
        <v>1</v>
      </c>
      <c r="T8">
        <f t="shared" si="18"/>
        <v>0</v>
      </c>
      <c r="U8" s="1">
        <f t="shared" si="19"/>
        <v>436085.22110621881</v>
      </c>
      <c r="V8" s="1">
        <f t="shared" si="20"/>
        <v>93165.246637132572</v>
      </c>
      <c r="W8" s="1">
        <f t="shared" si="21"/>
        <v>3.819295017498431E-4</v>
      </c>
      <c r="X8">
        <f t="shared" si="22"/>
        <v>1347899.7743283131</v>
      </c>
      <c r="Y8">
        <f t="shared" si="23"/>
        <v>287965.30778750079</v>
      </c>
      <c r="Z8">
        <f t="shared" si="24"/>
        <v>1.1805093690449699E-3</v>
      </c>
      <c r="AA8" s="1">
        <f t="shared" si="25"/>
        <v>891992.4977172662</v>
      </c>
      <c r="AB8">
        <f t="shared" si="26"/>
        <v>190565.27721231672</v>
      </c>
      <c r="AC8">
        <f t="shared" si="27"/>
        <v>7.8121943539740681E-4</v>
      </c>
      <c r="AD8" s="1">
        <f t="shared" si="28"/>
        <v>0</v>
      </c>
      <c r="AE8">
        <f t="shared" si="51"/>
        <v>0</v>
      </c>
      <c r="AF8">
        <f t="shared" si="51"/>
        <v>0</v>
      </c>
      <c r="AG8" s="1">
        <f t="shared" si="29"/>
        <v>0</v>
      </c>
      <c r="AH8">
        <f t="shared" si="52"/>
        <v>0</v>
      </c>
      <c r="AI8">
        <f t="shared" si="52"/>
        <v>0</v>
      </c>
      <c r="AJ8" s="1">
        <f t="shared" si="30"/>
        <v>0</v>
      </c>
      <c r="AK8">
        <f t="shared" si="53"/>
        <v>0</v>
      </c>
      <c r="AL8">
        <f t="shared" si="53"/>
        <v>0</v>
      </c>
      <c r="AM8">
        <v>0</v>
      </c>
      <c r="AN8" s="1">
        <f t="shared" si="0"/>
        <v>0</v>
      </c>
      <c r="AO8">
        <v>0</v>
      </c>
      <c r="AP8">
        <v>0</v>
      </c>
      <c r="AQ8">
        <v>0</v>
      </c>
      <c r="AR8">
        <f t="shared" si="1"/>
        <v>0</v>
      </c>
      <c r="AS8">
        <v>0</v>
      </c>
      <c r="AT8">
        <f t="shared" si="54"/>
        <v>1</v>
      </c>
      <c r="AU8">
        <f t="shared" si="31"/>
        <v>0</v>
      </c>
      <c r="AV8">
        <v>0</v>
      </c>
      <c r="AW8" s="1">
        <f t="shared" si="2"/>
        <v>0</v>
      </c>
      <c r="AX8">
        <v>0</v>
      </c>
      <c r="AY8">
        <v>0</v>
      </c>
      <c r="AZ8">
        <v>0</v>
      </c>
      <c r="BA8">
        <f t="shared" si="32"/>
        <v>0</v>
      </c>
      <c r="BB8">
        <v>0</v>
      </c>
      <c r="BC8">
        <f t="shared" si="55"/>
        <v>1</v>
      </c>
      <c r="BD8">
        <f t="shared" si="33"/>
        <v>0</v>
      </c>
      <c r="BE8">
        <f t="shared" si="34"/>
        <v>0</v>
      </c>
      <c r="BF8">
        <v>0</v>
      </c>
      <c r="BG8" s="1">
        <f t="shared" si="3"/>
        <v>0</v>
      </c>
      <c r="BH8">
        <v>0</v>
      </c>
      <c r="BI8">
        <v>0</v>
      </c>
      <c r="BJ8">
        <v>0</v>
      </c>
      <c r="BK8">
        <f t="shared" si="4"/>
        <v>0</v>
      </c>
      <c r="BL8">
        <v>0</v>
      </c>
      <c r="BM8">
        <f t="shared" si="56"/>
        <v>1</v>
      </c>
      <c r="BN8">
        <f t="shared" si="35"/>
        <v>0</v>
      </c>
      <c r="BO8">
        <f t="shared" si="36"/>
        <v>0</v>
      </c>
      <c r="BP8">
        <f t="shared" si="37"/>
        <v>0</v>
      </c>
      <c r="BQ8">
        <f t="shared" si="57"/>
        <v>0</v>
      </c>
      <c r="BR8">
        <f t="shared" si="58"/>
        <v>0</v>
      </c>
      <c r="BS8">
        <f t="shared" si="5"/>
        <v>0</v>
      </c>
      <c r="BT8">
        <f t="shared" si="59"/>
        <v>0</v>
      </c>
      <c r="BU8">
        <f t="shared" si="60"/>
        <v>0</v>
      </c>
      <c r="BV8">
        <f t="shared" si="6"/>
        <v>0</v>
      </c>
      <c r="BW8">
        <f t="shared" si="61"/>
        <v>0</v>
      </c>
      <c r="BX8">
        <f t="shared" si="62"/>
        <v>0</v>
      </c>
      <c r="BY8">
        <f t="shared" si="38"/>
        <v>93165.246637132572</v>
      </c>
      <c r="BZ8">
        <f t="shared" si="39"/>
        <v>3.819295017498431E-4</v>
      </c>
      <c r="CA8">
        <f t="shared" si="40"/>
        <v>287965.30778750079</v>
      </c>
      <c r="CB8">
        <f t="shared" si="41"/>
        <v>1.1805093690449699E-3</v>
      </c>
      <c r="CC8">
        <f t="shared" si="42"/>
        <v>190565.27721231672</v>
      </c>
      <c r="CD8">
        <f t="shared" si="43"/>
        <v>7.8121943539740681E-4</v>
      </c>
      <c r="CE8" s="23">
        <f>'3a. Trajectories- Recipe'!CG8</f>
        <v>1303637.7260264684</v>
      </c>
      <c r="CF8" s="23">
        <f>'3a. Trajectories- Recipe'!CH8</f>
        <v>5.8061682145090672E-3</v>
      </c>
      <c r="CG8" s="1">
        <f t="shared" si="7"/>
        <v>1210472.479389336</v>
      </c>
      <c r="CH8" s="1">
        <f t="shared" si="8"/>
        <v>5.4242387127592245E-3</v>
      </c>
      <c r="CI8" s="1">
        <f t="shared" si="9"/>
        <v>1015672.4182389677</v>
      </c>
      <c r="CJ8" s="1">
        <f t="shared" si="10"/>
        <v>4.6256588454640975E-3</v>
      </c>
      <c r="CK8" s="1">
        <f t="shared" si="11"/>
        <v>1113072.4488141518</v>
      </c>
      <c r="CL8" s="1">
        <f t="shared" si="12"/>
        <v>5.0249487791116602E-3</v>
      </c>
    </row>
    <row r="9" spans="1:92" x14ac:dyDescent="0.2">
      <c r="A9">
        <v>2024</v>
      </c>
      <c r="B9" s="102" t="s">
        <v>198</v>
      </c>
      <c r="C9" s="101">
        <v>0</v>
      </c>
      <c r="D9">
        <f t="shared" si="44"/>
        <v>0.89</v>
      </c>
      <c r="E9">
        <f t="shared" si="13"/>
        <v>0.10999999999999999</v>
      </c>
      <c r="F9" s="101">
        <v>0</v>
      </c>
      <c r="G9">
        <f t="shared" si="45"/>
        <v>0.65999999999999992</v>
      </c>
      <c r="H9">
        <f t="shared" si="14"/>
        <v>0.34000000000000008</v>
      </c>
      <c r="I9">
        <f t="shared" si="46"/>
        <v>0</v>
      </c>
      <c r="J9">
        <f t="shared" si="63"/>
        <v>0.77499999999999991</v>
      </c>
      <c r="K9">
        <f t="shared" si="47"/>
        <v>0.22500000000000009</v>
      </c>
      <c r="L9" s="101">
        <v>0</v>
      </c>
      <c r="M9">
        <f t="shared" si="48"/>
        <v>1</v>
      </c>
      <c r="N9">
        <f t="shared" si="15"/>
        <v>0</v>
      </c>
      <c r="O9" s="101">
        <v>0</v>
      </c>
      <c r="P9">
        <f t="shared" si="49"/>
        <v>1</v>
      </c>
      <c r="Q9">
        <f t="shared" si="16"/>
        <v>0</v>
      </c>
      <c r="R9">
        <f t="shared" si="17"/>
        <v>0</v>
      </c>
      <c r="S9">
        <f t="shared" si="50"/>
        <v>1</v>
      </c>
      <c r="T9">
        <f t="shared" si="18"/>
        <v>0</v>
      </c>
      <c r="U9" s="1">
        <f t="shared" si="19"/>
        <v>436085.22110621881</v>
      </c>
      <c r="V9" s="1">
        <f t="shared" si="20"/>
        <v>93165.246637132572</v>
      </c>
      <c r="W9" s="1">
        <f t="shared" si="21"/>
        <v>3.819295017498431E-4</v>
      </c>
      <c r="X9">
        <f t="shared" si="22"/>
        <v>1347899.7743283131</v>
      </c>
      <c r="Y9">
        <f t="shared" si="23"/>
        <v>287965.30778750079</v>
      </c>
      <c r="Z9">
        <f t="shared" si="24"/>
        <v>1.1805093690449699E-3</v>
      </c>
      <c r="AA9" s="1">
        <f t="shared" si="25"/>
        <v>891992.4977172662</v>
      </c>
      <c r="AB9">
        <f t="shared" si="26"/>
        <v>190565.27721231672</v>
      </c>
      <c r="AC9">
        <f t="shared" si="27"/>
        <v>7.8121943539740681E-4</v>
      </c>
      <c r="AD9" s="1">
        <f t="shared" si="28"/>
        <v>0</v>
      </c>
      <c r="AE9">
        <f t="shared" ref="AE9:AF11" si="64">$AD9*D$62</f>
        <v>0</v>
      </c>
      <c r="AF9">
        <f t="shared" si="64"/>
        <v>0</v>
      </c>
      <c r="AG9" s="1">
        <f t="shared" si="29"/>
        <v>0</v>
      </c>
      <c r="AH9">
        <f t="shared" ref="AH9:AI11" si="65">$AG9*D$62</f>
        <v>0</v>
      </c>
      <c r="AI9">
        <f t="shared" si="65"/>
        <v>0</v>
      </c>
      <c r="AJ9" s="1">
        <f t="shared" si="30"/>
        <v>0</v>
      </c>
      <c r="AK9">
        <f t="shared" ref="AK9:AL11" si="66">$AJ9*D$62</f>
        <v>0</v>
      </c>
      <c r="AL9">
        <f t="shared" si="66"/>
        <v>0</v>
      </c>
      <c r="AM9">
        <v>0</v>
      </c>
      <c r="AN9" s="1">
        <f t="shared" si="0"/>
        <v>0</v>
      </c>
      <c r="AO9">
        <v>0</v>
      </c>
      <c r="AP9">
        <v>0</v>
      </c>
      <c r="AQ9">
        <v>0</v>
      </c>
      <c r="AR9">
        <f t="shared" si="1"/>
        <v>0</v>
      </c>
      <c r="AS9">
        <v>0</v>
      </c>
      <c r="AT9">
        <f t="shared" si="54"/>
        <v>1</v>
      </c>
      <c r="AU9">
        <f t="shared" si="31"/>
        <v>0</v>
      </c>
      <c r="AV9">
        <v>0</v>
      </c>
      <c r="AW9" s="1">
        <f t="shared" si="2"/>
        <v>0</v>
      </c>
      <c r="AX9">
        <v>0</v>
      </c>
      <c r="AY9">
        <v>0</v>
      </c>
      <c r="AZ9">
        <v>0</v>
      </c>
      <c r="BA9">
        <f t="shared" si="32"/>
        <v>0</v>
      </c>
      <c r="BB9">
        <v>0</v>
      </c>
      <c r="BC9">
        <f t="shared" si="55"/>
        <v>1</v>
      </c>
      <c r="BD9">
        <f t="shared" si="33"/>
        <v>0</v>
      </c>
      <c r="BE9">
        <f t="shared" si="34"/>
        <v>0</v>
      </c>
      <c r="BF9">
        <v>0</v>
      </c>
      <c r="BG9" s="1">
        <f t="shared" si="3"/>
        <v>0</v>
      </c>
      <c r="BH9">
        <v>0</v>
      </c>
      <c r="BI9">
        <v>0</v>
      </c>
      <c r="BJ9">
        <v>0</v>
      </c>
      <c r="BK9">
        <f t="shared" si="4"/>
        <v>0</v>
      </c>
      <c r="BL9">
        <v>0</v>
      </c>
      <c r="BM9">
        <f t="shared" si="56"/>
        <v>1</v>
      </c>
      <c r="BN9">
        <f t="shared" si="35"/>
        <v>0</v>
      </c>
      <c r="BO9">
        <f t="shared" si="36"/>
        <v>0</v>
      </c>
      <c r="BP9">
        <f t="shared" si="37"/>
        <v>0</v>
      </c>
      <c r="BQ9">
        <f t="shared" si="57"/>
        <v>0</v>
      </c>
      <c r="BR9">
        <f t="shared" si="58"/>
        <v>0</v>
      </c>
      <c r="BS9">
        <f t="shared" si="5"/>
        <v>0</v>
      </c>
      <c r="BT9">
        <f t="shared" si="59"/>
        <v>0</v>
      </c>
      <c r="BU9">
        <f t="shared" si="60"/>
        <v>0</v>
      </c>
      <c r="BV9">
        <f t="shared" si="6"/>
        <v>0</v>
      </c>
      <c r="BW9">
        <f t="shared" si="61"/>
        <v>0</v>
      </c>
      <c r="BX9">
        <f t="shared" si="62"/>
        <v>0</v>
      </c>
      <c r="BY9">
        <f t="shared" si="38"/>
        <v>93165.246637132572</v>
      </c>
      <c r="BZ9">
        <f t="shared" si="39"/>
        <v>3.819295017498431E-4</v>
      </c>
      <c r="CA9">
        <f t="shared" si="40"/>
        <v>287965.30778750079</v>
      </c>
      <c r="CB9">
        <f t="shared" si="41"/>
        <v>1.1805093690449699E-3</v>
      </c>
      <c r="CC9">
        <f t="shared" si="42"/>
        <v>190565.27721231672</v>
      </c>
      <c r="CD9">
        <f t="shared" si="43"/>
        <v>7.8121943539740681E-4</v>
      </c>
      <c r="CE9" s="23">
        <f>'3a. Trajectories- Recipe'!CG9</f>
        <v>1274153.3964866402</v>
      </c>
      <c r="CF9" s="23">
        <f>'3a. Trajectories- Recipe'!CH9</f>
        <v>5.7531538155171412E-3</v>
      </c>
      <c r="CG9" s="1">
        <f t="shared" si="7"/>
        <v>1180988.1498495077</v>
      </c>
      <c r="CH9" s="1">
        <f t="shared" si="8"/>
        <v>5.3712243137672977E-3</v>
      </c>
      <c r="CI9" s="1">
        <f t="shared" si="9"/>
        <v>986188.08869913942</v>
      </c>
      <c r="CJ9" s="1">
        <f t="shared" si="10"/>
        <v>4.5726444464721716E-3</v>
      </c>
      <c r="CK9" s="1">
        <f t="shared" si="11"/>
        <v>1083588.1192743236</v>
      </c>
      <c r="CL9" s="1">
        <f t="shared" si="12"/>
        <v>4.9719343801197342E-3</v>
      </c>
    </row>
    <row r="10" spans="1:92" x14ac:dyDescent="0.2">
      <c r="A10">
        <v>2024</v>
      </c>
      <c r="B10" s="102" t="s">
        <v>199</v>
      </c>
      <c r="C10" s="101">
        <v>0</v>
      </c>
      <c r="D10">
        <f t="shared" si="44"/>
        <v>0.89</v>
      </c>
      <c r="E10">
        <f t="shared" si="13"/>
        <v>0.10999999999999999</v>
      </c>
      <c r="F10" s="101">
        <v>0</v>
      </c>
      <c r="G10">
        <f t="shared" si="45"/>
        <v>0.65999999999999992</v>
      </c>
      <c r="H10">
        <f t="shared" si="14"/>
        <v>0.34000000000000008</v>
      </c>
      <c r="I10">
        <f t="shared" si="46"/>
        <v>0</v>
      </c>
      <c r="J10">
        <f t="shared" si="63"/>
        <v>0.77499999999999991</v>
      </c>
      <c r="K10">
        <f t="shared" si="47"/>
        <v>0.22500000000000009</v>
      </c>
      <c r="L10" s="101">
        <v>0</v>
      </c>
      <c r="M10">
        <f t="shared" si="48"/>
        <v>1</v>
      </c>
      <c r="N10">
        <f t="shared" si="15"/>
        <v>0</v>
      </c>
      <c r="O10" s="101">
        <v>0</v>
      </c>
      <c r="P10">
        <f t="shared" si="49"/>
        <v>1</v>
      </c>
      <c r="Q10">
        <f t="shared" si="16"/>
        <v>0</v>
      </c>
      <c r="R10">
        <f t="shared" si="17"/>
        <v>0</v>
      </c>
      <c r="S10">
        <f t="shared" si="50"/>
        <v>1</v>
      </c>
      <c r="T10">
        <f t="shared" si="18"/>
        <v>0</v>
      </c>
      <c r="U10" s="1">
        <f t="shared" si="19"/>
        <v>436085.22110621881</v>
      </c>
      <c r="V10" s="1">
        <f t="shared" si="20"/>
        <v>93165.246637132572</v>
      </c>
      <c r="W10" s="1">
        <f t="shared" si="21"/>
        <v>3.819295017498431E-4</v>
      </c>
      <c r="X10">
        <f t="shared" si="22"/>
        <v>1347899.7743283131</v>
      </c>
      <c r="Y10">
        <f t="shared" si="23"/>
        <v>287965.30778750079</v>
      </c>
      <c r="Z10">
        <f t="shared" si="24"/>
        <v>1.1805093690449699E-3</v>
      </c>
      <c r="AA10" s="1">
        <f t="shared" si="25"/>
        <v>891992.4977172662</v>
      </c>
      <c r="AB10">
        <f t="shared" si="26"/>
        <v>190565.27721231672</v>
      </c>
      <c r="AC10">
        <f t="shared" si="27"/>
        <v>7.8121943539740681E-4</v>
      </c>
      <c r="AD10" s="1">
        <f t="shared" si="28"/>
        <v>0</v>
      </c>
      <c r="AE10">
        <f t="shared" si="64"/>
        <v>0</v>
      </c>
      <c r="AF10">
        <f t="shared" si="64"/>
        <v>0</v>
      </c>
      <c r="AG10" s="1">
        <f t="shared" si="29"/>
        <v>0</v>
      </c>
      <c r="AH10">
        <f t="shared" si="65"/>
        <v>0</v>
      </c>
      <c r="AI10">
        <f t="shared" si="65"/>
        <v>0</v>
      </c>
      <c r="AJ10" s="1">
        <f t="shared" si="30"/>
        <v>0</v>
      </c>
      <c r="AK10">
        <f t="shared" si="66"/>
        <v>0</v>
      </c>
      <c r="AL10">
        <f t="shared" si="66"/>
        <v>0</v>
      </c>
      <c r="AM10">
        <v>0</v>
      </c>
      <c r="AN10" s="1">
        <f t="shared" si="0"/>
        <v>0</v>
      </c>
      <c r="AO10">
        <v>0</v>
      </c>
      <c r="AP10">
        <v>0</v>
      </c>
      <c r="AQ10">
        <v>0</v>
      </c>
      <c r="AR10">
        <f t="shared" si="1"/>
        <v>0</v>
      </c>
      <c r="AS10">
        <v>0</v>
      </c>
      <c r="AT10">
        <f t="shared" si="54"/>
        <v>1</v>
      </c>
      <c r="AU10">
        <f t="shared" si="31"/>
        <v>0</v>
      </c>
      <c r="AV10">
        <v>0</v>
      </c>
      <c r="AW10" s="1">
        <f t="shared" si="2"/>
        <v>0</v>
      </c>
      <c r="AX10">
        <v>0</v>
      </c>
      <c r="AY10">
        <v>0</v>
      </c>
      <c r="AZ10">
        <v>0</v>
      </c>
      <c r="BA10">
        <f t="shared" si="32"/>
        <v>0</v>
      </c>
      <c r="BB10">
        <v>0</v>
      </c>
      <c r="BC10">
        <f t="shared" si="55"/>
        <v>1</v>
      </c>
      <c r="BD10">
        <f t="shared" si="33"/>
        <v>0</v>
      </c>
      <c r="BE10">
        <f t="shared" si="34"/>
        <v>0</v>
      </c>
      <c r="BF10">
        <v>0</v>
      </c>
      <c r="BG10" s="1">
        <f t="shared" si="3"/>
        <v>0</v>
      </c>
      <c r="BH10">
        <v>0</v>
      </c>
      <c r="BI10">
        <v>0</v>
      </c>
      <c r="BJ10">
        <v>0</v>
      </c>
      <c r="BK10">
        <f t="shared" si="4"/>
        <v>0</v>
      </c>
      <c r="BL10">
        <v>0</v>
      </c>
      <c r="BM10">
        <f t="shared" si="56"/>
        <v>1</v>
      </c>
      <c r="BN10">
        <f t="shared" si="35"/>
        <v>0</v>
      </c>
      <c r="BO10">
        <f t="shared" si="36"/>
        <v>0</v>
      </c>
      <c r="BP10">
        <f t="shared" si="37"/>
        <v>0</v>
      </c>
      <c r="BQ10">
        <f t="shared" si="57"/>
        <v>0</v>
      </c>
      <c r="BR10">
        <f t="shared" si="58"/>
        <v>0</v>
      </c>
      <c r="BS10">
        <f t="shared" si="5"/>
        <v>0</v>
      </c>
      <c r="BT10">
        <f t="shared" si="59"/>
        <v>0</v>
      </c>
      <c r="BU10">
        <f t="shared" si="60"/>
        <v>0</v>
      </c>
      <c r="BV10">
        <f t="shared" si="6"/>
        <v>0</v>
      </c>
      <c r="BW10">
        <f t="shared" si="61"/>
        <v>0</v>
      </c>
      <c r="BX10">
        <f t="shared" si="62"/>
        <v>0</v>
      </c>
      <c r="BY10">
        <f t="shared" si="38"/>
        <v>93165.246637132572</v>
      </c>
      <c r="BZ10">
        <f t="shared" si="39"/>
        <v>3.819295017498431E-4</v>
      </c>
      <c r="CA10">
        <f t="shared" si="40"/>
        <v>287965.30778750079</v>
      </c>
      <c r="CB10">
        <f t="shared" si="41"/>
        <v>1.1805093690449699E-3</v>
      </c>
      <c r="CC10">
        <f t="shared" si="42"/>
        <v>190565.27721231672</v>
      </c>
      <c r="CD10">
        <f t="shared" si="43"/>
        <v>7.8121943539740681E-4</v>
      </c>
      <c r="CE10" s="23">
        <f>'3a. Trajectories- Recipe'!CG10</f>
        <v>1274153.3964866402</v>
      </c>
      <c r="CF10" s="23">
        <f>'3a. Trajectories- Recipe'!CH10</f>
        <v>5.7531538155171412E-3</v>
      </c>
      <c r="CG10" s="1">
        <f t="shared" si="7"/>
        <v>1180988.1498495077</v>
      </c>
      <c r="CH10" s="1">
        <f t="shared" si="8"/>
        <v>5.3712243137672977E-3</v>
      </c>
      <c r="CI10" s="1">
        <f t="shared" si="9"/>
        <v>986188.08869913942</v>
      </c>
      <c r="CJ10" s="1">
        <f t="shared" si="10"/>
        <v>4.5726444464721716E-3</v>
      </c>
      <c r="CK10" s="1">
        <f t="shared" si="11"/>
        <v>1083588.1192743236</v>
      </c>
      <c r="CL10" s="1">
        <f t="shared" si="12"/>
        <v>4.9719343801197342E-3</v>
      </c>
    </row>
    <row r="11" spans="1:92" x14ac:dyDescent="0.2">
      <c r="A11">
        <v>2024</v>
      </c>
      <c r="B11" s="102" t="s">
        <v>200</v>
      </c>
      <c r="C11" s="101">
        <v>0</v>
      </c>
      <c r="D11">
        <f t="shared" si="44"/>
        <v>0.89</v>
      </c>
      <c r="E11">
        <f t="shared" si="13"/>
        <v>0.10999999999999999</v>
      </c>
      <c r="F11" s="101">
        <v>0</v>
      </c>
      <c r="G11">
        <f t="shared" si="45"/>
        <v>0.65999999999999992</v>
      </c>
      <c r="H11">
        <f t="shared" si="14"/>
        <v>0.34000000000000008</v>
      </c>
      <c r="I11">
        <f t="shared" si="46"/>
        <v>0</v>
      </c>
      <c r="J11">
        <f t="shared" si="63"/>
        <v>0.77499999999999991</v>
      </c>
      <c r="K11">
        <f t="shared" si="47"/>
        <v>0.22500000000000009</v>
      </c>
      <c r="L11" s="101">
        <v>0</v>
      </c>
      <c r="M11">
        <f t="shared" si="48"/>
        <v>1</v>
      </c>
      <c r="N11">
        <f t="shared" si="15"/>
        <v>0</v>
      </c>
      <c r="O11" s="101">
        <v>0</v>
      </c>
      <c r="P11">
        <f t="shared" si="49"/>
        <v>1</v>
      </c>
      <c r="Q11">
        <f t="shared" si="16"/>
        <v>0</v>
      </c>
      <c r="R11">
        <f t="shared" si="17"/>
        <v>0</v>
      </c>
      <c r="S11">
        <f t="shared" si="50"/>
        <v>1</v>
      </c>
      <c r="T11">
        <f t="shared" si="18"/>
        <v>0</v>
      </c>
      <c r="U11" s="1">
        <f t="shared" si="19"/>
        <v>436085.22110621881</v>
      </c>
      <c r="V11" s="1">
        <f t="shared" si="20"/>
        <v>93165.246637132572</v>
      </c>
      <c r="W11" s="1">
        <f t="shared" si="21"/>
        <v>3.819295017498431E-4</v>
      </c>
      <c r="X11">
        <f t="shared" si="22"/>
        <v>1347899.7743283131</v>
      </c>
      <c r="Y11">
        <f t="shared" si="23"/>
        <v>287965.30778750079</v>
      </c>
      <c r="Z11">
        <f t="shared" si="24"/>
        <v>1.1805093690449699E-3</v>
      </c>
      <c r="AA11" s="1">
        <f t="shared" si="25"/>
        <v>891992.4977172662</v>
      </c>
      <c r="AB11">
        <f t="shared" si="26"/>
        <v>190565.27721231672</v>
      </c>
      <c r="AC11">
        <f t="shared" si="27"/>
        <v>7.8121943539740681E-4</v>
      </c>
      <c r="AD11" s="1">
        <f t="shared" si="28"/>
        <v>0</v>
      </c>
      <c r="AE11">
        <f t="shared" si="64"/>
        <v>0</v>
      </c>
      <c r="AF11">
        <f t="shared" si="64"/>
        <v>0</v>
      </c>
      <c r="AG11" s="1">
        <f t="shared" si="29"/>
        <v>0</v>
      </c>
      <c r="AH11">
        <f t="shared" si="65"/>
        <v>0</v>
      </c>
      <c r="AI11">
        <f t="shared" si="65"/>
        <v>0</v>
      </c>
      <c r="AJ11" s="1">
        <f t="shared" si="30"/>
        <v>0</v>
      </c>
      <c r="AK11">
        <f t="shared" si="66"/>
        <v>0</v>
      </c>
      <c r="AL11">
        <f t="shared" si="66"/>
        <v>0</v>
      </c>
      <c r="AM11">
        <v>0</v>
      </c>
      <c r="AN11" s="1">
        <f t="shared" si="0"/>
        <v>0</v>
      </c>
      <c r="AO11">
        <v>0</v>
      </c>
      <c r="AP11">
        <v>0</v>
      </c>
      <c r="AQ11">
        <v>0</v>
      </c>
      <c r="AR11">
        <f t="shared" si="1"/>
        <v>0</v>
      </c>
      <c r="AS11">
        <v>0</v>
      </c>
      <c r="AT11">
        <f t="shared" si="54"/>
        <v>1</v>
      </c>
      <c r="AU11">
        <f t="shared" si="31"/>
        <v>0</v>
      </c>
      <c r="AV11">
        <v>0</v>
      </c>
      <c r="AW11" s="1">
        <f t="shared" si="2"/>
        <v>0</v>
      </c>
      <c r="AX11">
        <v>0</v>
      </c>
      <c r="AY11">
        <v>0</v>
      </c>
      <c r="AZ11">
        <v>0</v>
      </c>
      <c r="BA11">
        <f t="shared" si="32"/>
        <v>0</v>
      </c>
      <c r="BB11">
        <v>0</v>
      </c>
      <c r="BC11">
        <f t="shared" si="55"/>
        <v>1</v>
      </c>
      <c r="BD11">
        <f t="shared" si="33"/>
        <v>0</v>
      </c>
      <c r="BE11">
        <f t="shared" si="34"/>
        <v>0</v>
      </c>
      <c r="BF11">
        <v>0</v>
      </c>
      <c r="BG11" s="1">
        <f t="shared" si="3"/>
        <v>0</v>
      </c>
      <c r="BH11">
        <v>0</v>
      </c>
      <c r="BI11">
        <v>0</v>
      </c>
      <c r="BJ11">
        <v>0</v>
      </c>
      <c r="BK11">
        <f t="shared" si="4"/>
        <v>0</v>
      </c>
      <c r="BL11">
        <v>0</v>
      </c>
      <c r="BM11">
        <f t="shared" si="56"/>
        <v>1</v>
      </c>
      <c r="BN11">
        <f t="shared" si="35"/>
        <v>0</v>
      </c>
      <c r="BO11">
        <f t="shared" si="36"/>
        <v>0</v>
      </c>
      <c r="BP11">
        <f t="shared" si="37"/>
        <v>0</v>
      </c>
      <c r="BQ11">
        <f t="shared" si="57"/>
        <v>0</v>
      </c>
      <c r="BR11">
        <f t="shared" si="58"/>
        <v>0</v>
      </c>
      <c r="BS11">
        <f t="shared" si="5"/>
        <v>0</v>
      </c>
      <c r="BT11">
        <f t="shared" si="59"/>
        <v>0</v>
      </c>
      <c r="BU11">
        <f t="shared" si="60"/>
        <v>0</v>
      </c>
      <c r="BV11">
        <f t="shared" si="6"/>
        <v>0</v>
      </c>
      <c r="BW11">
        <f t="shared" si="61"/>
        <v>0</v>
      </c>
      <c r="BX11">
        <f t="shared" si="62"/>
        <v>0</v>
      </c>
      <c r="BY11">
        <f t="shared" si="38"/>
        <v>93165.246637132572</v>
      </c>
      <c r="BZ11">
        <f t="shared" si="39"/>
        <v>3.819295017498431E-4</v>
      </c>
      <c r="CA11">
        <f t="shared" si="40"/>
        <v>287965.30778750079</v>
      </c>
      <c r="CB11">
        <f t="shared" si="41"/>
        <v>1.1805093690449699E-3</v>
      </c>
      <c r="CC11">
        <f t="shared" si="42"/>
        <v>190565.27721231672</v>
      </c>
      <c r="CD11">
        <f t="shared" si="43"/>
        <v>7.8121943539740681E-4</v>
      </c>
      <c r="CE11" s="23">
        <f>'3a. Trajectories- Recipe'!CG11</f>
        <v>1274153.3964866402</v>
      </c>
      <c r="CF11" s="23">
        <f>'3a. Trajectories- Recipe'!CH11</f>
        <v>5.7531538155171412E-3</v>
      </c>
      <c r="CG11" s="1">
        <f t="shared" si="7"/>
        <v>1180988.1498495077</v>
      </c>
      <c r="CH11" s="1">
        <f t="shared" si="8"/>
        <v>5.3712243137672977E-3</v>
      </c>
      <c r="CI11" s="1">
        <f t="shared" si="9"/>
        <v>986188.08869913942</v>
      </c>
      <c r="CJ11" s="1">
        <f t="shared" si="10"/>
        <v>4.5726444464721716E-3</v>
      </c>
      <c r="CK11" s="1">
        <f t="shared" si="11"/>
        <v>1083588.1192743236</v>
      </c>
      <c r="CL11" s="1">
        <f t="shared" si="12"/>
        <v>4.9719343801197342E-3</v>
      </c>
    </row>
    <row r="12" spans="1:92" x14ac:dyDescent="0.2">
      <c r="A12">
        <v>2025</v>
      </c>
      <c r="B12" s="102" t="s">
        <v>201</v>
      </c>
      <c r="C12" s="101">
        <v>0</v>
      </c>
      <c r="D12">
        <f t="shared" si="44"/>
        <v>0.89</v>
      </c>
      <c r="E12">
        <f t="shared" si="13"/>
        <v>0.10999999999999999</v>
      </c>
      <c r="F12" s="101">
        <v>0</v>
      </c>
      <c r="G12">
        <f t="shared" si="45"/>
        <v>0.65999999999999992</v>
      </c>
      <c r="H12">
        <f t="shared" si="14"/>
        <v>0.34000000000000008</v>
      </c>
      <c r="I12">
        <f t="shared" si="46"/>
        <v>0</v>
      </c>
      <c r="J12">
        <f t="shared" si="63"/>
        <v>0.77499999999999991</v>
      </c>
      <c r="K12">
        <f t="shared" si="47"/>
        <v>0.22500000000000009</v>
      </c>
      <c r="L12" s="101">
        <v>0</v>
      </c>
      <c r="M12">
        <f t="shared" si="48"/>
        <v>1</v>
      </c>
      <c r="N12">
        <f t="shared" si="15"/>
        <v>0</v>
      </c>
      <c r="O12" s="101">
        <v>0</v>
      </c>
      <c r="P12">
        <f t="shared" si="49"/>
        <v>1</v>
      </c>
      <c r="Q12">
        <f t="shared" si="16"/>
        <v>0</v>
      </c>
      <c r="R12">
        <f t="shared" si="17"/>
        <v>0</v>
      </c>
      <c r="S12">
        <f t="shared" si="50"/>
        <v>1</v>
      </c>
      <c r="T12">
        <f t="shared" si="18"/>
        <v>0</v>
      </c>
      <c r="U12" s="1">
        <f t="shared" si="19"/>
        <v>436085.22110621881</v>
      </c>
      <c r="V12" s="1">
        <f t="shared" si="20"/>
        <v>93165.246637132572</v>
      </c>
      <c r="W12" s="1">
        <f t="shared" si="21"/>
        <v>3.819295017498431E-4</v>
      </c>
      <c r="X12">
        <f t="shared" si="22"/>
        <v>1347899.7743283131</v>
      </c>
      <c r="Y12">
        <f t="shared" si="23"/>
        <v>287965.30778750079</v>
      </c>
      <c r="Z12">
        <f t="shared" si="24"/>
        <v>1.1805093690449699E-3</v>
      </c>
      <c r="AA12" s="1">
        <f t="shared" si="25"/>
        <v>891992.4977172662</v>
      </c>
      <c r="AB12">
        <f t="shared" si="26"/>
        <v>190565.27721231672</v>
      </c>
      <c r="AC12">
        <f t="shared" si="27"/>
        <v>7.8121943539740681E-4</v>
      </c>
      <c r="AD12" s="1">
        <f t="shared" si="28"/>
        <v>0</v>
      </c>
      <c r="AE12">
        <f t="shared" ref="AE12:AF16" si="67">$AD12*D$63</f>
        <v>0</v>
      </c>
      <c r="AF12">
        <f t="shared" si="67"/>
        <v>0</v>
      </c>
      <c r="AG12" s="1">
        <f t="shared" si="29"/>
        <v>0</v>
      </c>
      <c r="AH12">
        <f t="shared" ref="AH12:AI16" si="68">$AG12*D$63</f>
        <v>0</v>
      </c>
      <c r="AI12">
        <f t="shared" si="68"/>
        <v>0</v>
      </c>
      <c r="AJ12" s="1">
        <f t="shared" si="30"/>
        <v>0</v>
      </c>
      <c r="AK12">
        <f t="shared" ref="AK12:AL16" si="69">$AJ12*D$63</f>
        <v>0</v>
      </c>
      <c r="AL12">
        <f t="shared" si="69"/>
        <v>0</v>
      </c>
      <c r="AM12">
        <v>0</v>
      </c>
      <c r="AN12" s="1">
        <f t="shared" si="0"/>
        <v>0</v>
      </c>
      <c r="AO12">
        <v>0</v>
      </c>
      <c r="AP12">
        <v>0</v>
      </c>
      <c r="AQ12">
        <v>0</v>
      </c>
      <c r="AR12">
        <f t="shared" si="1"/>
        <v>0</v>
      </c>
      <c r="AS12">
        <v>0</v>
      </c>
      <c r="AT12">
        <f t="shared" si="54"/>
        <v>1</v>
      </c>
      <c r="AU12">
        <f t="shared" si="31"/>
        <v>0</v>
      </c>
      <c r="AV12">
        <v>0</v>
      </c>
      <c r="AW12" s="1">
        <f t="shared" si="2"/>
        <v>0</v>
      </c>
      <c r="AX12">
        <v>0</v>
      </c>
      <c r="AY12">
        <v>0</v>
      </c>
      <c r="AZ12">
        <v>0</v>
      </c>
      <c r="BA12">
        <f t="shared" si="32"/>
        <v>0</v>
      </c>
      <c r="BB12">
        <v>0</v>
      </c>
      <c r="BC12">
        <f t="shared" si="55"/>
        <v>1</v>
      </c>
      <c r="BD12">
        <f t="shared" si="33"/>
        <v>0</v>
      </c>
      <c r="BE12">
        <f t="shared" si="34"/>
        <v>0</v>
      </c>
      <c r="BF12">
        <v>0</v>
      </c>
      <c r="BG12" s="1">
        <f t="shared" si="3"/>
        <v>0</v>
      </c>
      <c r="BH12">
        <v>0</v>
      </c>
      <c r="BI12">
        <v>0</v>
      </c>
      <c r="BJ12">
        <v>0</v>
      </c>
      <c r="BK12">
        <f t="shared" si="4"/>
        <v>0</v>
      </c>
      <c r="BL12">
        <v>0</v>
      </c>
      <c r="BM12">
        <f t="shared" si="56"/>
        <v>1</v>
      </c>
      <c r="BN12">
        <f t="shared" si="35"/>
        <v>0</v>
      </c>
      <c r="BO12">
        <f t="shared" si="36"/>
        <v>0</v>
      </c>
      <c r="BP12">
        <f t="shared" si="37"/>
        <v>0</v>
      </c>
      <c r="BQ12">
        <f t="shared" si="57"/>
        <v>0</v>
      </c>
      <c r="BR12">
        <f t="shared" si="58"/>
        <v>0</v>
      </c>
      <c r="BS12">
        <f t="shared" si="5"/>
        <v>0</v>
      </c>
      <c r="BT12">
        <f t="shared" si="59"/>
        <v>0</v>
      </c>
      <c r="BU12">
        <f t="shared" si="60"/>
        <v>0</v>
      </c>
      <c r="BV12">
        <f t="shared" si="6"/>
        <v>0</v>
      </c>
      <c r="BW12">
        <f t="shared" si="61"/>
        <v>0</v>
      </c>
      <c r="BX12">
        <f t="shared" si="62"/>
        <v>0</v>
      </c>
      <c r="BY12">
        <f t="shared" si="38"/>
        <v>93165.246637132572</v>
      </c>
      <c r="BZ12">
        <f t="shared" si="39"/>
        <v>3.819295017498431E-4</v>
      </c>
      <c r="CA12">
        <f t="shared" si="40"/>
        <v>287965.30778750079</v>
      </c>
      <c r="CB12">
        <f t="shared" si="41"/>
        <v>1.1805093690449699E-3</v>
      </c>
      <c r="CC12">
        <f t="shared" si="42"/>
        <v>190565.27721231672</v>
      </c>
      <c r="CD12">
        <f t="shared" si="43"/>
        <v>7.8121943539740681E-4</v>
      </c>
      <c r="CE12" s="23">
        <f>'3a. Trajectories- Recipe'!CG12</f>
        <v>1244669.066946812</v>
      </c>
      <c r="CF12" s="23">
        <f>'3a. Trajectories- Recipe'!CH12</f>
        <v>5.7001394165252161E-3</v>
      </c>
      <c r="CG12" s="1">
        <f t="shared" si="7"/>
        <v>1151503.8203096795</v>
      </c>
      <c r="CH12" s="1">
        <f t="shared" si="8"/>
        <v>5.3182099147753726E-3</v>
      </c>
      <c r="CI12" s="1">
        <f t="shared" si="9"/>
        <v>956703.75915931119</v>
      </c>
      <c r="CJ12" s="1">
        <f t="shared" si="10"/>
        <v>4.5196300474802465E-3</v>
      </c>
      <c r="CK12" s="1">
        <f t="shared" si="11"/>
        <v>1054103.7897344953</v>
      </c>
      <c r="CL12" s="1">
        <f t="shared" si="12"/>
        <v>4.9189199811278091E-3</v>
      </c>
    </row>
    <row r="13" spans="1:92" x14ac:dyDescent="0.2">
      <c r="A13">
        <v>2025</v>
      </c>
      <c r="B13" s="103" t="s">
        <v>208</v>
      </c>
      <c r="C13" s="101">
        <v>8.7999999999999995E-2</v>
      </c>
      <c r="D13">
        <f t="shared" si="44"/>
        <v>0.81168000000000007</v>
      </c>
      <c r="E13">
        <f t="shared" si="13"/>
        <v>0.18831999999999993</v>
      </c>
      <c r="F13" s="101">
        <v>0.25</v>
      </c>
      <c r="G13">
        <f t="shared" si="45"/>
        <v>0.49499999999999994</v>
      </c>
      <c r="H13">
        <f t="shared" si="14"/>
        <v>0.50500000000000012</v>
      </c>
      <c r="I13">
        <f t="shared" si="46"/>
        <v>0.16899999999999998</v>
      </c>
      <c r="J13">
        <f t="shared" si="63"/>
        <v>0.64402499999999985</v>
      </c>
      <c r="K13">
        <f t="shared" si="47"/>
        <v>0.35597500000000015</v>
      </c>
      <c r="L13" s="101">
        <v>0</v>
      </c>
      <c r="M13">
        <f t="shared" si="48"/>
        <v>1</v>
      </c>
      <c r="N13">
        <f t="shared" si="15"/>
        <v>0</v>
      </c>
      <c r="O13" s="101">
        <v>0</v>
      </c>
      <c r="P13">
        <f t="shared" si="49"/>
        <v>1</v>
      </c>
      <c r="Q13">
        <f t="shared" si="16"/>
        <v>0</v>
      </c>
      <c r="R13">
        <f t="shared" si="17"/>
        <v>0</v>
      </c>
      <c r="S13">
        <f t="shared" si="50"/>
        <v>1</v>
      </c>
      <c r="T13">
        <f t="shared" si="18"/>
        <v>0</v>
      </c>
      <c r="U13" s="1">
        <f t="shared" si="19"/>
        <v>746577.89853384648</v>
      </c>
      <c r="V13" s="1">
        <f t="shared" si="20"/>
        <v>159498.90224277094</v>
      </c>
      <c r="W13" s="1">
        <f t="shared" si="21"/>
        <v>6.5386330699573132E-4</v>
      </c>
      <c r="X13">
        <f t="shared" si="22"/>
        <v>2002027.6059876417</v>
      </c>
      <c r="Y13">
        <f t="shared" si="23"/>
        <v>427713.17774319969</v>
      </c>
      <c r="Z13">
        <f t="shared" si="24"/>
        <v>1.753403621669735E-3</v>
      </c>
      <c r="AA13" s="1">
        <f t="shared" si="25"/>
        <v>1411231.2416662395</v>
      </c>
      <c r="AB13">
        <f t="shared" si="26"/>
        <v>301495.44246957533</v>
      </c>
      <c r="AC13">
        <f t="shared" si="27"/>
        <v>1.2359759489581862E-3</v>
      </c>
      <c r="AD13" s="1">
        <f t="shared" si="28"/>
        <v>0</v>
      </c>
      <c r="AE13">
        <f t="shared" si="67"/>
        <v>0</v>
      </c>
      <c r="AF13">
        <f t="shared" si="67"/>
        <v>0</v>
      </c>
      <c r="AG13" s="1">
        <f t="shared" si="29"/>
        <v>0</v>
      </c>
      <c r="AH13">
        <f t="shared" si="68"/>
        <v>0</v>
      </c>
      <c r="AI13">
        <f t="shared" si="68"/>
        <v>0</v>
      </c>
      <c r="AJ13" s="1">
        <f t="shared" si="30"/>
        <v>0</v>
      </c>
      <c r="AK13">
        <f t="shared" si="69"/>
        <v>0</v>
      </c>
      <c r="AL13">
        <f t="shared" si="69"/>
        <v>0</v>
      </c>
      <c r="AM13">
        <v>0</v>
      </c>
      <c r="AN13" s="1">
        <f t="shared" si="0"/>
        <v>0</v>
      </c>
      <c r="AO13">
        <v>0</v>
      </c>
      <c r="AP13">
        <v>0</v>
      </c>
      <c r="AQ13">
        <v>0</v>
      </c>
      <c r="AR13">
        <f t="shared" si="1"/>
        <v>0</v>
      </c>
      <c r="AS13">
        <v>0</v>
      </c>
      <c r="AT13">
        <f t="shared" si="54"/>
        <v>1</v>
      </c>
      <c r="AU13">
        <f t="shared" si="31"/>
        <v>0</v>
      </c>
      <c r="AV13">
        <v>0</v>
      </c>
      <c r="AW13" s="1">
        <f t="shared" si="2"/>
        <v>0</v>
      </c>
      <c r="AX13">
        <v>0</v>
      </c>
      <c r="AY13">
        <v>0</v>
      </c>
      <c r="AZ13">
        <v>0</v>
      </c>
      <c r="BA13">
        <f t="shared" si="32"/>
        <v>0</v>
      </c>
      <c r="BB13">
        <v>0</v>
      </c>
      <c r="BC13">
        <f t="shared" si="55"/>
        <v>1</v>
      </c>
      <c r="BD13">
        <f t="shared" si="33"/>
        <v>0</v>
      </c>
      <c r="BE13">
        <f t="shared" si="34"/>
        <v>0</v>
      </c>
      <c r="BF13">
        <v>0</v>
      </c>
      <c r="BG13" s="1">
        <f t="shared" si="3"/>
        <v>0</v>
      </c>
      <c r="BH13">
        <v>0</v>
      </c>
      <c r="BI13">
        <v>0</v>
      </c>
      <c r="BJ13">
        <v>0</v>
      </c>
      <c r="BK13">
        <f t="shared" si="4"/>
        <v>0</v>
      </c>
      <c r="BL13">
        <v>0</v>
      </c>
      <c r="BM13">
        <f t="shared" si="56"/>
        <v>1</v>
      </c>
      <c r="BN13">
        <f t="shared" si="35"/>
        <v>0</v>
      </c>
      <c r="BO13">
        <f t="shared" si="36"/>
        <v>0</v>
      </c>
      <c r="BP13">
        <f t="shared" si="37"/>
        <v>0</v>
      </c>
      <c r="BQ13">
        <f t="shared" si="57"/>
        <v>0</v>
      </c>
      <c r="BR13">
        <f t="shared" si="58"/>
        <v>0</v>
      </c>
      <c r="BS13">
        <f t="shared" si="5"/>
        <v>0</v>
      </c>
      <c r="BT13">
        <f t="shared" si="59"/>
        <v>0</v>
      </c>
      <c r="BU13">
        <f t="shared" si="60"/>
        <v>0</v>
      </c>
      <c r="BV13">
        <f t="shared" si="6"/>
        <v>0</v>
      </c>
      <c r="BW13">
        <f t="shared" si="61"/>
        <v>0</v>
      </c>
      <c r="BX13">
        <f t="shared" si="62"/>
        <v>0</v>
      </c>
      <c r="BY13">
        <f t="shared" si="38"/>
        <v>159498.90224277094</v>
      </c>
      <c r="BZ13">
        <f t="shared" si="39"/>
        <v>6.5386330699573132E-4</v>
      </c>
      <c r="CA13">
        <f t="shared" si="40"/>
        <v>427713.17774319969</v>
      </c>
      <c r="CB13">
        <f t="shared" si="41"/>
        <v>1.753403621669735E-3</v>
      </c>
      <c r="CC13">
        <f t="shared" si="42"/>
        <v>301495.44246957533</v>
      </c>
      <c r="CD13">
        <f t="shared" si="43"/>
        <v>1.2359759489581862E-3</v>
      </c>
      <c r="CE13" s="23">
        <f>'3a. Trajectories- Recipe'!CG13</f>
        <v>1244669.066946812</v>
      </c>
      <c r="CF13" s="23">
        <f>'3a. Trajectories- Recipe'!CH13</f>
        <v>5.7001394165252161E-3</v>
      </c>
      <c r="CG13" s="1">
        <f t="shared" si="7"/>
        <v>1085170.1647040411</v>
      </c>
      <c r="CH13" s="1">
        <f t="shared" si="8"/>
        <v>5.046276109529485E-3</v>
      </c>
      <c r="CI13" s="1">
        <f t="shared" si="9"/>
        <v>816955.88920361223</v>
      </c>
      <c r="CJ13" s="1">
        <f t="shared" si="10"/>
        <v>3.9467357948554816E-3</v>
      </c>
      <c r="CK13" s="1">
        <f t="shared" si="11"/>
        <v>943173.62447723665</v>
      </c>
      <c r="CL13" s="1">
        <f t="shared" si="12"/>
        <v>4.4641634675670304E-3</v>
      </c>
    </row>
    <row r="14" spans="1:92" x14ac:dyDescent="0.2">
      <c r="A14">
        <v>2025</v>
      </c>
      <c r="B14" s="103" t="s">
        <v>205</v>
      </c>
      <c r="C14" s="101">
        <v>3.9E-2</v>
      </c>
      <c r="D14">
        <f t="shared" si="44"/>
        <v>0.78002448000000002</v>
      </c>
      <c r="E14">
        <f t="shared" si="13"/>
        <v>0.21997551999999998</v>
      </c>
      <c r="F14" s="101">
        <v>0.17</v>
      </c>
      <c r="G14">
        <f t="shared" si="45"/>
        <v>0.41084999999999994</v>
      </c>
      <c r="H14">
        <f t="shared" si="14"/>
        <v>0.58915000000000006</v>
      </c>
      <c r="I14">
        <f t="shared" si="46"/>
        <v>0.10450000000000001</v>
      </c>
      <c r="J14">
        <f t="shared" si="63"/>
        <v>0.57672438749999988</v>
      </c>
      <c r="K14">
        <f t="shared" si="47"/>
        <v>0.42327561250000012</v>
      </c>
      <c r="L14" s="101">
        <v>0</v>
      </c>
      <c r="M14">
        <f>M13*(1-L14)</f>
        <v>1</v>
      </c>
      <c r="N14">
        <f t="shared" si="15"/>
        <v>0</v>
      </c>
      <c r="O14" s="101">
        <v>0</v>
      </c>
      <c r="P14">
        <f t="shared" si="49"/>
        <v>1</v>
      </c>
      <c r="Q14">
        <f t="shared" si="16"/>
        <v>0</v>
      </c>
      <c r="R14">
        <f>MEDIAN(L14,O14)</f>
        <v>0</v>
      </c>
      <c r="S14">
        <f t="shared" si="50"/>
        <v>1</v>
      </c>
      <c r="T14">
        <f t="shared" si="18"/>
        <v>0</v>
      </c>
      <c r="U14" s="1">
        <f t="shared" si="19"/>
        <v>872073.39342868607</v>
      </c>
      <c r="V14" s="1">
        <f t="shared" si="20"/>
        <v>186309.75977210447</v>
      </c>
      <c r="W14" s="1">
        <f t="shared" si="21"/>
        <v>7.6377400682511507E-4</v>
      </c>
      <c r="X14">
        <f t="shared" si="22"/>
        <v>2335632.8001338989</v>
      </c>
      <c r="Y14">
        <f t="shared" si="23"/>
        <v>498984.59142060607</v>
      </c>
      <c r="Z14">
        <f t="shared" si="24"/>
        <v>2.045579690508365E-3</v>
      </c>
      <c r="AA14" s="1">
        <f t="shared" si="25"/>
        <v>1678038.5369630251</v>
      </c>
      <c r="AB14">
        <f t="shared" si="26"/>
        <v>358496.15303678066</v>
      </c>
      <c r="AC14">
        <f t="shared" si="27"/>
        <v>1.4696494889544066E-3</v>
      </c>
      <c r="AD14" s="1">
        <f t="shared" si="28"/>
        <v>0</v>
      </c>
      <c r="AE14">
        <f t="shared" si="67"/>
        <v>0</v>
      </c>
      <c r="AF14">
        <f t="shared" si="67"/>
        <v>0</v>
      </c>
      <c r="AG14" s="1">
        <f t="shared" si="29"/>
        <v>0</v>
      </c>
      <c r="AH14">
        <f t="shared" si="68"/>
        <v>0</v>
      </c>
      <c r="AI14">
        <f t="shared" si="68"/>
        <v>0</v>
      </c>
      <c r="AJ14" s="1">
        <f t="shared" si="30"/>
        <v>0</v>
      </c>
      <c r="AK14">
        <f t="shared" si="69"/>
        <v>0</v>
      </c>
      <c r="AL14">
        <f t="shared" si="69"/>
        <v>0</v>
      </c>
      <c r="AM14">
        <v>0</v>
      </c>
      <c r="AN14" s="1">
        <f t="shared" si="0"/>
        <v>0</v>
      </c>
      <c r="AO14">
        <v>0</v>
      </c>
      <c r="AP14">
        <v>0</v>
      </c>
      <c r="AQ14">
        <v>0</v>
      </c>
      <c r="AR14">
        <f t="shared" si="1"/>
        <v>0</v>
      </c>
      <c r="AS14">
        <v>0</v>
      </c>
      <c r="AT14">
        <f t="shared" si="54"/>
        <v>1</v>
      </c>
      <c r="AU14">
        <f t="shared" si="31"/>
        <v>0</v>
      </c>
      <c r="AV14">
        <v>0</v>
      </c>
      <c r="AW14" s="1">
        <f t="shared" si="2"/>
        <v>0</v>
      </c>
      <c r="AX14">
        <v>0</v>
      </c>
      <c r="AY14">
        <v>0</v>
      </c>
      <c r="AZ14">
        <v>0</v>
      </c>
      <c r="BA14">
        <f t="shared" si="32"/>
        <v>0</v>
      </c>
      <c r="BB14">
        <v>0</v>
      </c>
      <c r="BC14">
        <f t="shared" si="55"/>
        <v>1</v>
      </c>
      <c r="BD14">
        <f t="shared" si="33"/>
        <v>0</v>
      </c>
      <c r="BE14">
        <f t="shared" si="34"/>
        <v>0</v>
      </c>
      <c r="BF14">
        <v>0</v>
      </c>
      <c r="BG14" s="1">
        <f t="shared" si="3"/>
        <v>0</v>
      </c>
      <c r="BH14">
        <v>0</v>
      </c>
      <c r="BI14">
        <v>0</v>
      </c>
      <c r="BJ14">
        <v>0</v>
      </c>
      <c r="BK14">
        <f t="shared" si="4"/>
        <v>0</v>
      </c>
      <c r="BL14">
        <v>0</v>
      </c>
      <c r="BM14">
        <f t="shared" si="56"/>
        <v>1</v>
      </c>
      <c r="BN14">
        <f t="shared" si="35"/>
        <v>0</v>
      </c>
      <c r="BO14">
        <f t="shared" si="36"/>
        <v>0</v>
      </c>
      <c r="BP14">
        <f t="shared" si="37"/>
        <v>0</v>
      </c>
      <c r="BQ14">
        <f t="shared" si="57"/>
        <v>0</v>
      </c>
      <c r="BR14">
        <f t="shared" si="58"/>
        <v>0</v>
      </c>
      <c r="BS14">
        <f t="shared" si="5"/>
        <v>0</v>
      </c>
      <c r="BT14">
        <f t="shared" si="59"/>
        <v>0</v>
      </c>
      <c r="BU14">
        <f t="shared" si="60"/>
        <v>0</v>
      </c>
      <c r="BV14">
        <f t="shared" si="6"/>
        <v>0</v>
      </c>
      <c r="BW14">
        <f t="shared" si="61"/>
        <v>0</v>
      </c>
      <c r="BX14">
        <f t="shared" si="62"/>
        <v>0</v>
      </c>
      <c r="BY14">
        <f t="shared" si="38"/>
        <v>186309.75977210447</v>
      </c>
      <c r="BZ14">
        <f t="shared" si="39"/>
        <v>7.6377400682511507E-4</v>
      </c>
      <c r="CA14">
        <f t="shared" si="40"/>
        <v>498984.59142060607</v>
      </c>
      <c r="CB14">
        <f t="shared" si="41"/>
        <v>2.045579690508365E-3</v>
      </c>
      <c r="CC14">
        <f t="shared" si="42"/>
        <v>358496.15303678066</v>
      </c>
      <c r="CD14">
        <f t="shared" si="43"/>
        <v>1.4696494889544066E-3</v>
      </c>
      <c r="CE14" s="23">
        <f>'3a. Trajectories- Recipe'!CG14</f>
        <v>1244669.066946812</v>
      </c>
      <c r="CF14" s="23">
        <f>'3a. Trajectories- Recipe'!CH14</f>
        <v>5.7001394165252161E-3</v>
      </c>
      <c r="CG14" s="1">
        <f t="shared" si="7"/>
        <v>1058359.3071747075</v>
      </c>
      <c r="CH14" s="1">
        <f t="shared" si="8"/>
        <v>4.936365409700101E-3</v>
      </c>
      <c r="CI14" s="1">
        <f t="shared" si="9"/>
        <v>745684.47552620596</v>
      </c>
      <c r="CJ14" s="1">
        <f t="shared" si="10"/>
        <v>3.6545597260168512E-3</v>
      </c>
      <c r="CK14" s="1">
        <f t="shared" si="11"/>
        <v>886172.91391003132</v>
      </c>
      <c r="CL14" s="1">
        <f t="shared" si="12"/>
        <v>4.2304899275708097E-3</v>
      </c>
    </row>
    <row r="15" spans="1:92" x14ac:dyDescent="0.2">
      <c r="A15">
        <v>2025</v>
      </c>
      <c r="B15" s="103" t="s">
        <v>210</v>
      </c>
      <c r="C15" s="101">
        <v>0.13200000000000001</v>
      </c>
      <c r="D15">
        <f t="shared" si="44"/>
        <v>0.67706124864000006</v>
      </c>
      <c r="E15">
        <f t="shared" si="13"/>
        <v>0.32293875135999994</v>
      </c>
      <c r="F15" s="101">
        <v>0.68</v>
      </c>
      <c r="G15">
        <f t="shared" si="45"/>
        <v>0.13147199999999995</v>
      </c>
      <c r="H15">
        <f t="shared" si="14"/>
        <v>0.86852800000000008</v>
      </c>
      <c r="I15">
        <f t="shared" si="46"/>
        <v>0.40600000000000003</v>
      </c>
      <c r="J15">
        <f t="shared" si="63"/>
        <v>0.34257428617499991</v>
      </c>
      <c r="K15">
        <f t="shared" si="47"/>
        <v>0.65742571382500015</v>
      </c>
      <c r="L15" s="101">
        <v>0</v>
      </c>
      <c r="M15">
        <f>M14*(1-L15)</f>
        <v>1</v>
      </c>
      <c r="N15">
        <f t="shared" si="15"/>
        <v>0</v>
      </c>
      <c r="O15" s="101">
        <v>0</v>
      </c>
      <c r="P15">
        <f t="shared" si="49"/>
        <v>1</v>
      </c>
      <c r="Q15">
        <f t="shared" si="16"/>
        <v>0</v>
      </c>
      <c r="R15">
        <f>MEDIAN(L15,O15)</f>
        <v>0</v>
      </c>
      <c r="S15">
        <f t="shared" si="50"/>
        <v>1</v>
      </c>
      <c r="T15">
        <f t="shared" si="18"/>
        <v>0</v>
      </c>
      <c r="U15" s="1">
        <f t="shared" si="19"/>
        <v>1280261.970823562</v>
      </c>
      <c r="V15" s="1">
        <f t="shared" si="20"/>
        <v>273515.16744674573</v>
      </c>
      <c r="W15" s="1">
        <f t="shared" si="21"/>
        <v>1.1212712400240116E-3</v>
      </c>
      <c r="X15">
        <f t="shared" si="22"/>
        <v>3443202.0446994738</v>
      </c>
      <c r="Y15">
        <f t="shared" si="23"/>
        <v>735605.6848295955</v>
      </c>
      <c r="Z15">
        <f t="shared" si="24"/>
        <v>3.0156042390526165E-3</v>
      </c>
      <c r="AA15" s="1">
        <f t="shared" si="25"/>
        <v>2606305.7979480815</v>
      </c>
      <c r="AB15">
        <f t="shared" si="26"/>
        <v>556811.1706736281</v>
      </c>
      <c r="AC15">
        <f t="shared" si="27"/>
        <v>2.2826388665337935E-3</v>
      </c>
      <c r="AD15" s="1">
        <f t="shared" si="28"/>
        <v>0</v>
      </c>
      <c r="AE15">
        <f t="shared" si="67"/>
        <v>0</v>
      </c>
      <c r="AF15">
        <f t="shared" si="67"/>
        <v>0</v>
      </c>
      <c r="AG15" s="1">
        <f t="shared" si="29"/>
        <v>0</v>
      </c>
      <c r="AH15">
        <f t="shared" si="68"/>
        <v>0</v>
      </c>
      <c r="AI15">
        <f t="shared" si="68"/>
        <v>0</v>
      </c>
      <c r="AJ15" s="1">
        <f t="shared" si="30"/>
        <v>0</v>
      </c>
      <c r="AK15">
        <f t="shared" si="69"/>
        <v>0</v>
      </c>
      <c r="AL15">
        <f t="shared" si="69"/>
        <v>0</v>
      </c>
      <c r="AM15">
        <v>0</v>
      </c>
      <c r="AN15" s="1">
        <f t="shared" si="0"/>
        <v>0</v>
      </c>
      <c r="AO15">
        <v>0</v>
      </c>
      <c r="AP15">
        <v>0</v>
      </c>
      <c r="AQ15">
        <v>0</v>
      </c>
      <c r="AR15">
        <f t="shared" si="1"/>
        <v>0</v>
      </c>
      <c r="AS15">
        <v>0</v>
      </c>
      <c r="AT15">
        <f t="shared" si="54"/>
        <v>1</v>
      </c>
      <c r="AU15">
        <f t="shared" si="31"/>
        <v>0</v>
      </c>
      <c r="AV15">
        <v>0</v>
      </c>
      <c r="AW15" s="1">
        <f t="shared" si="2"/>
        <v>0</v>
      </c>
      <c r="AX15">
        <v>0</v>
      </c>
      <c r="AY15">
        <v>0</v>
      </c>
      <c r="AZ15">
        <v>0</v>
      </c>
      <c r="BA15">
        <f t="shared" si="32"/>
        <v>0</v>
      </c>
      <c r="BB15">
        <v>0</v>
      </c>
      <c r="BC15">
        <f t="shared" si="55"/>
        <v>1</v>
      </c>
      <c r="BD15">
        <f t="shared" si="33"/>
        <v>0</v>
      </c>
      <c r="BE15">
        <f t="shared" si="34"/>
        <v>0</v>
      </c>
      <c r="BF15">
        <v>0</v>
      </c>
      <c r="BG15" s="1">
        <f t="shared" si="3"/>
        <v>0</v>
      </c>
      <c r="BH15">
        <v>0</v>
      </c>
      <c r="BI15">
        <v>0</v>
      </c>
      <c r="BJ15">
        <v>0</v>
      </c>
      <c r="BK15">
        <f t="shared" si="4"/>
        <v>0</v>
      </c>
      <c r="BL15">
        <v>0</v>
      </c>
      <c r="BM15">
        <f t="shared" si="56"/>
        <v>1</v>
      </c>
      <c r="BN15">
        <f t="shared" si="35"/>
        <v>0</v>
      </c>
      <c r="BO15">
        <f t="shared" si="36"/>
        <v>0</v>
      </c>
      <c r="BP15">
        <f t="shared" si="37"/>
        <v>0</v>
      </c>
      <c r="BQ15">
        <f t="shared" si="57"/>
        <v>0</v>
      </c>
      <c r="BR15">
        <f t="shared" si="58"/>
        <v>0</v>
      </c>
      <c r="BS15">
        <f t="shared" si="5"/>
        <v>0</v>
      </c>
      <c r="BT15">
        <f t="shared" si="59"/>
        <v>0</v>
      </c>
      <c r="BU15">
        <f t="shared" si="60"/>
        <v>0</v>
      </c>
      <c r="BV15">
        <f t="shared" si="6"/>
        <v>0</v>
      </c>
      <c r="BW15">
        <f t="shared" si="61"/>
        <v>0</v>
      </c>
      <c r="BX15">
        <f t="shared" si="62"/>
        <v>0</v>
      </c>
      <c r="BY15">
        <f t="shared" si="38"/>
        <v>273515.16744674573</v>
      </c>
      <c r="BZ15">
        <f t="shared" si="39"/>
        <v>1.1212712400240116E-3</v>
      </c>
      <c r="CA15">
        <f t="shared" si="40"/>
        <v>735605.6848295955</v>
      </c>
      <c r="CB15">
        <f t="shared" si="41"/>
        <v>3.0156042390526165E-3</v>
      </c>
      <c r="CC15">
        <f t="shared" si="42"/>
        <v>556811.1706736281</v>
      </c>
      <c r="CD15">
        <f t="shared" si="43"/>
        <v>2.2826388665337935E-3</v>
      </c>
      <c r="CE15" s="23">
        <f>'3a. Trajectories- Recipe'!CG15</f>
        <v>1244669.066946812</v>
      </c>
      <c r="CF15" s="23">
        <f>'3a. Trajectories- Recipe'!CH15</f>
        <v>5.7001394165252161E-3</v>
      </c>
      <c r="CG15" s="1">
        <f t="shared" si="7"/>
        <v>971153.89950006618</v>
      </c>
      <c r="CH15" s="1">
        <f t="shared" si="8"/>
        <v>4.5788681765012041E-3</v>
      </c>
      <c r="CI15" s="1">
        <f t="shared" si="9"/>
        <v>509063.38211721648</v>
      </c>
      <c r="CJ15" s="1">
        <f t="shared" si="10"/>
        <v>2.6845351774725996E-3</v>
      </c>
      <c r="CK15" s="1">
        <f t="shared" si="11"/>
        <v>687857.89627318387</v>
      </c>
      <c r="CL15" s="1">
        <f t="shared" si="12"/>
        <v>3.4175005499914226E-3</v>
      </c>
    </row>
    <row r="16" spans="1:92" ht="24" customHeight="1" x14ac:dyDescent="0.2">
      <c r="A16">
        <v>2025</v>
      </c>
      <c r="B16" s="103" t="s">
        <v>228</v>
      </c>
      <c r="C16" s="101">
        <v>0</v>
      </c>
      <c r="D16">
        <f t="shared" si="44"/>
        <v>0.67706124864000006</v>
      </c>
      <c r="E16">
        <f t="shared" si="13"/>
        <v>0.32293875135999994</v>
      </c>
      <c r="F16" s="101">
        <v>0</v>
      </c>
      <c r="G16">
        <f t="shared" si="45"/>
        <v>0.13147199999999995</v>
      </c>
      <c r="H16">
        <f t="shared" si="14"/>
        <v>0.86852800000000008</v>
      </c>
      <c r="I16">
        <f t="shared" si="46"/>
        <v>0</v>
      </c>
      <c r="J16">
        <f t="shared" si="63"/>
        <v>0.34257428617499991</v>
      </c>
      <c r="K16">
        <f t="shared" si="47"/>
        <v>0.65742571382500015</v>
      </c>
      <c r="L16" s="101">
        <v>0</v>
      </c>
      <c r="M16">
        <f t="shared" si="48"/>
        <v>1</v>
      </c>
      <c r="N16">
        <f t="shared" si="15"/>
        <v>0</v>
      </c>
      <c r="O16" s="101">
        <v>0</v>
      </c>
      <c r="P16">
        <f t="shared" si="49"/>
        <v>1</v>
      </c>
      <c r="Q16">
        <f t="shared" si="16"/>
        <v>0</v>
      </c>
      <c r="R16">
        <f t="shared" si="17"/>
        <v>0</v>
      </c>
      <c r="S16">
        <f t="shared" si="50"/>
        <v>1</v>
      </c>
      <c r="T16">
        <f t="shared" si="18"/>
        <v>0</v>
      </c>
      <c r="U16" s="1">
        <f t="shared" si="19"/>
        <v>1280261.970823562</v>
      </c>
      <c r="V16" s="1">
        <f t="shared" si="20"/>
        <v>273515.16744674573</v>
      </c>
      <c r="W16" s="1">
        <f t="shared" si="21"/>
        <v>1.1212712400240116E-3</v>
      </c>
      <c r="X16">
        <f t="shared" si="22"/>
        <v>3443202.0446994738</v>
      </c>
      <c r="Y16">
        <f t="shared" si="23"/>
        <v>735605.6848295955</v>
      </c>
      <c r="Z16">
        <f t="shared" si="24"/>
        <v>3.0156042390526165E-3</v>
      </c>
      <c r="AA16" s="1">
        <f t="shared" si="25"/>
        <v>2606305.7979480815</v>
      </c>
      <c r="AB16">
        <f t="shared" si="26"/>
        <v>556811.1706736281</v>
      </c>
      <c r="AC16">
        <f t="shared" si="27"/>
        <v>2.2826388665337935E-3</v>
      </c>
      <c r="AD16" s="1">
        <f t="shared" si="28"/>
        <v>0</v>
      </c>
      <c r="AE16">
        <f t="shared" si="67"/>
        <v>0</v>
      </c>
      <c r="AF16">
        <f t="shared" si="67"/>
        <v>0</v>
      </c>
      <c r="AG16" s="1">
        <f t="shared" si="29"/>
        <v>0</v>
      </c>
      <c r="AH16">
        <f t="shared" si="68"/>
        <v>0</v>
      </c>
      <c r="AI16">
        <f t="shared" si="68"/>
        <v>0</v>
      </c>
      <c r="AJ16" s="1">
        <f t="shared" si="30"/>
        <v>0</v>
      </c>
      <c r="AK16">
        <f t="shared" si="69"/>
        <v>0</v>
      </c>
      <c r="AL16">
        <f t="shared" si="69"/>
        <v>0</v>
      </c>
      <c r="AM16">
        <v>0</v>
      </c>
      <c r="AN16" s="1">
        <f t="shared" si="0"/>
        <v>0</v>
      </c>
      <c r="AO16">
        <v>0</v>
      </c>
      <c r="AP16">
        <v>0</v>
      </c>
      <c r="AQ16">
        <v>0</v>
      </c>
      <c r="AR16">
        <f t="shared" si="1"/>
        <v>0</v>
      </c>
      <c r="AS16">
        <v>0</v>
      </c>
      <c r="AT16">
        <f t="shared" si="54"/>
        <v>1</v>
      </c>
      <c r="AU16">
        <f t="shared" si="31"/>
        <v>0</v>
      </c>
      <c r="AV16">
        <v>0</v>
      </c>
      <c r="AW16" s="1">
        <f t="shared" si="2"/>
        <v>0</v>
      </c>
      <c r="AX16">
        <v>0</v>
      </c>
      <c r="AY16">
        <v>0</v>
      </c>
      <c r="AZ16">
        <v>0</v>
      </c>
      <c r="BA16">
        <f t="shared" si="32"/>
        <v>0</v>
      </c>
      <c r="BB16">
        <v>0</v>
      </c>
      <c r="BC16">
        <f t="shared" si="55"/>
        <v>1</v>
      </c>
      <c r="BD16">
        <f t="shared" si="33"/>
        <v>0</v>
      </c>
      <c r="BE16">
        <f t="shared" si="34"/>
        <v>0</v>
      </c>
      <c r="BF16">
        <v>0</v>
      </c>
      <c r="BG16" s="1">
        <f t="shared" si="3"/>
        <v>0</v>
      </c>
      <c r="BH16">
        <v>0</v>
      </c>
      <c r="BI16">
        <v>0</v>
      </c>
      <c r="BJ16">
        <v>0</v>
      </c>
      <c r="BK16">
        <f t="shared" si="4"/>
        <v>0</v>
      </c>
      <c r="BL16">
        <v>0</v>
      </c>
      <c r="BM16">
        <f t="shared" si="56"/>
        <v>1</v>
      </c>
      <c r="BN16">
        <f t="shared" si="35"/>
        <v>0</v>
      </c>
      <c r="BO16">
        <f t="shared" si="36"/>
        <v>0</v>
      </c>
      <c r="BP16">
        <f t="shared" si="37"/>
        <v>0</v>
      </c>
      <c r="BQ16">
        <f t="shared" si="57"/>
        <v>0</v>
      </c>
      <c r="BR16">
        <f t="shared" si="58"/>
        <v>0</v>
      </c>
      <c r="BS16">
        <f t="shared" si="5"/>
        <v>0</v>
      </c>
      <c r="BT16">
        <f t="shared" si="59"/>
        <v>0</v>
      </c>
      <c r="BU16">
        <f t="shared" si="60"/>
        <v>0</v>
      </c>
      <c r="BV16">
        <f t="shared" si="6"/>
        <v>0</v>
      </c>
      <c r="BW16">
        <f t="shared" si="61"/>
        <v>0</v>
      </c>
      <c r="BX16">
        <f t="shared" si="62"/>
        <v>0</v>
      </c>
      <c r="BY16">
        <f t="shared" si="38"/>
        <v>273515.16744674573</v>
      </c>
      <c r="BZ16">
        <f t="shared" si="39"/>
        <v>1.1212712400240116E-3</v>
      </c>
      <c r="CA16">
        <f t="shared" si="40"/>
        <v>735605.6848295955</v>
      </c>
      <c r="CB16">
        <f t="shared" si="41"/>
        <v>3.0156042390526165E-3</v>
      </c>
      <c r="CC16">
        <f t="shared" si="42"/>
        <v>556811.1706736281</v>
      </c>
      <c r="CD16">
        <f t="shared" si="43"/>
        <v>2.2826388665337935E-3</v>
      </c>
      <c r="CE16" s="23">
        <f>'3a. Trajectories- Recipe'!CG16</f>
        <v>1244669.066946812</v>
      </c>
      <c r="CF16" s="23">
        <f>'3a. Trajectories- Recipe'!CH16</f>
        <v>5.7001394165252161E-3</v>
      </c>
      <c r="CG16" s="1">
        <f t="shared" si="7"/>
        <v>971153.89950006618</v>
      </c>
      <c r="CH16" s="1">
        <f t="shared" si="8"/>
        <v>4.5788681765012041E-3</v>
      </c>
      <c r="CI16" s="1">
        <f t="shared" si="9"/>
        <v>509063.38211721648</v>
      </c>
      <c r="CJ16" s="1">
        <f t="shared" si="10"/>
        <v>2.6845351774725996E-3</v>
      </c>
      <c r="CK16" s="1">
        <f t="shared" si="11"/>
        <v>687857.89627318387</v>
      </c>
      <c r="CL16" s="1">
        <f t="shared" si="12"/>
        <v>3.4175005499914226E-3</v>
      </c>
    </row>
    <row r="17" spans="1:90" x14ac:dyDescent="0.2">
      <c r="A17">
        <v>2026</v>
      </c>
      <c r="B17" t="s">
        <v>225</v>
      </c>
      <c r="C17" s="101">
        <v>0</v>
      </c>
      <c r="D17">
        <f t="shared" si="44"/>
        <v>0.67706124864000006</v>
      </c>
      <c r="E17">
        <f t="shared" si="13"/>
        <v>0.32293875135999994</v>
      </c>
      <c r="F17" s="101">
        <v>0</v>
      </c>
      <c r="G17">
        <f t="shared" si="45"/>
        <v>0.13147199999999995</v>
      </c>
      <c r="H17">
        <f t="shared" si="14"/>
        <v>0.86852800000000008</v>
      </c>
      <c r="I17">
        <f t="shared" si="46"/>
        <v>0</v>
      </c>
      <c r="J17">
        <f t="shared" si="63"/>
        <v>0.34257428617499991</v>
      </c>
      <c r="K17">
        <f t="shared" si="47"/>
        <v>0.65742571382500015</v>
      </c>
      <c r="L17" s="101">
        <v>0</v>
      </c>
      <c r="M17">
        <f t="shared" si="48"/>
        <v>1</v>
      </c>
      <c r="N17">
        <f t="shared" si="15"/>
        <v>0</v>
      </c>
      <c r="O17" s="101">
        <v>0</v>
      </c>
      <c r="P17">
        <f t="shared" si="49"/>
        <v>1</v>
      </c>
      <c r="Q17">
        <f t="shared" si="16"/>
        <v>0</v>
      </c>
      <c r="R17">
        <f t="shared" si="17"/>
        <v>0</v>
      </c>
      <c r="S17">
        <f t="shared" si="50"/>
        <v>1</v>
      </c>
      <c r="T17">
        <f t="shared" si="18"/>
        <v>0</v>
      </c>
      <c r="U17" s="1">
        <f t="shared" si="19"/>
        <v>1280261.970823562</v>
      </c>
      <c r="V17" s="1">
        <f t="shared" si="20"/>
        <v>273515.16744674573</v>
      </c>
      <c r="W17" s="1">
        <f t="shared" si="21"/>
        <v>1.1212712400240116E-3</v>
      </c>
      <c r="X17">
        <f t="shared" si="22"/>
        <v>3443202.0446994738</v>
      </c>
      <c r="Y17">
        <f t="shared" si="23"/>
        <v>735605.6848295955</v>
      </c>
      <c r="Z17">
        <f t="shared" si="24"/>
        <v>3.0156042390526165E-3</v>
      </c>
      <c r="AA17" s="1">
        <f t="shared" si="25"/>
        <v>2606305.7979480815</v>
      </c>
      <c r="AB17">
        <f t="shared" si="26"/>
        <v>556811.1706736281</v>
      </c>
      <c r="AC17">
        <f t="shared" si="27"/>
        <v>2.2826388665337935E-3</v>
      </c>
      <c r="AD17" s="1">
        <f t="shared" si="28"/>
        <v>0</v>
      </c>
      <c r="AE17">
        <f t="shared" ref="AE17:AF21" si="70">$AD17*D$64</f>
        <v>0</v>
      </c>
      <c r="AF17">
        <f t="shared" si="70"/>
        <v>0</v>
      </c>
      <c r="AG17" s="1">
        <f t="shared" si="29"/>
        <v>0</v>
      </c>
      <c r="AH17">
        <f t="shared" ref="AH17:AI21" si="71">$AG17*D$64</f>
        <v>0</v>
      </c>
      <c r="AI17">
        <f t="shared" si="71"/>
        <v>0</v>
      </c>
      <c r="AJ17" s="1">
        <f t="shared" si="30"/>
        <v>0</v>
      </c>
      <c r="AK17">
        <f t="shared" ref="AK17:AL21" si="72">$AJ17*D$64</f>
        <v>0</v>
      </c>
      <c r="AL17">
        <f t="shared" si="72"/>
        <v>0</v>
      </c>
      <c r="AM17">
        <v>0</v>
      </c>
      <c r="AN17" s="1">
        <f t="shared" si="0"/>
        <v>0</v>
      </c>
      <c r="AO17">
        <v>0</v>
      </c>
      <c r="AP17">
        <v>0</v>
      </c>
      <c r="AQ17">
        <v>0</v>
      </c>
      <c r="AR17">
        <f t="shared" si="1"/>
        <v>0</v>
      </c>
      <c r="AS17">
        <v>0</v>
      </c>
      <c r="AT17">
        <f t="shared" si="54"/>
        <v>1</v>
      </c>
      <c r="AU17">
        <f t="shared" si="31"/>
        <v>0</v>
      </c>
      <c r="AV17">
        <v>0</v>
      </c>
      <c r="AW17" s="1">
        <f t="shared" si="2"/>
        <v>0</v>
      </c>
      <c r="AX17">
        <v>0</v>
      </c>
      <c r="AY17">
        <v>0</v>
      </c>
      <c r="AZ17">
        <v>0</v>
      </c>
      <c r="BA17">
        <f t="shared" si="32"/>
        <v>0</v>
      </c>
      <c r="BB17">
        <v>0</v>
      </c>
      <c r="BC17">
        <f t="shared" si="55"/>
        <v>1</v>
      </c>
      <c r="BD17">
        <f t="shared" si="33"/>
        <v>0</v>
      </c>
      <c r="BE17">
        <f t="shared" si="34"/>
        <v>0</v>
      </c>
      <c r="BF17">
        <v>0</v>
      </c>
      <c r="BG17" s="1">
        <f t="shared" si="3"/>
        <v>0</v>
      </c>
      <c r="BH17">
        <v>0</v>
      </c>
      <c r="BI17">
        <v>0</v>
      </c>
      <c r="BJ17">
        <v>0</v>
      </c>
      <c r="BK17">
        <f t="shared" si="4"/>
        <v>0</v>
      </c>
      <c r="BL17">
        <v>0</v>
      </c>
      <c r="BM17">
        <f t="shared" si="56"/>
        <v>1</v>
      </c>
      <c r="BN17">
        <f t="shared" si="35"/>
        <v>0</v>
      </c>
      <c r="BO17">
        <f t="shared" si="36"/>
        <v>0</v>
      </c>
      <c r="BP17">
        <f t="shared" si="37"/>
        <v>0</v>
      </c>
      <c r="BQ17">
        <f t="shared" si="57"/>
        <v>0</v>
      </c>
      <c r="BR17">
        <f t="shared" si="58"/>
        <v>0</v>
      </c>
      <c r="BS17">
        <f t="shared" si="5"/>
        <v>0</v>
      </c>
      <c r="BT17">
        <f t="shared" si="59"/>
        <v>0</v>
      </c>
      <c r="BU17">
        <f t="shared" si="60"/>
        <v>0</v>
      </c>
      <c r="BV17">
        <f t="shared" si="6"/>
        <v>0</v>
      </c>
      <c r="BW17">
        <f t="shared" si="61"/>
        <v>0</v>
      </c>
      <c r="BX17">
        <f t="shared" si="62"/>
        <v>0</v>
      </c>
      <c r="BY17">
        <f t="shared" si="38"/>
        <v>273515.16744674573</v>
      </c>
      <c r="BZ17">
        <f t="shared" si="39"/>
        <v>1.1212712400240116E-3</v>
      </c>
      <c r="CA17">
        <f t="shared" si="40"/>
        <v>735605.6848295955</v>
      </c>
      <c r="CB17">
        <f t="shared" si="41"/>
        <v>3.0156042390526165E-3</v>
      </c>
      <c r="CC17">
        <f t="shared" si="42"/>
        <v>556811.1706736281</v>
      </c>
      <c r="CD17">
        <f t="shared" si="43"/>
        <v>2.2826388665337935E-3</v>
      </c>
      <c r="CE17" s="23">
        <f>'3a. Trajectories- Recipe'!CG17</f>
        <v>1215184.737406984</v>
      </c>
      <c r="CF17" s="23">
        <f>'3a. Trajectories- Recipe'!CH17</f>
        <v>5.6471250175332902E-3</v>
      </c>
      <c r="CG17" s="1">
        <f t="shared" si="7"/>
        <v>941669.56996023818</v>
      </c>
      <c r="CH17" s="1">
        <f t="shared" si="8"/>
        <v>4.525853777509279E-3</v>
      </c>
      <c r="CI17" s="1">
        <f t="shared" si="9"/>
        <v>479579.05257738847</v>
      </c>
      <c r="CJ17" s="1">
        <f t="shared" si="10"/>
        <v>2.6315207784806736E-3</v>
      </c>
      <c r="CK17" s="1">
        <f t="shared" si="11"/>
        <v>658373.56673335587</v>
      </c>
      <c r="CL17" s="1">
        <f t="shared" si="12"/>
        <v>3.3644861509994966E-3</v>
      </c>
    </row>
    <row r="18" spans="1:90" x14ac:dyDescent="0.2">
      <c r="A18">
        <v>2026</v>
      </c>
      <c r="B18" s="103" t="s">
        <v>226</v>
      </c>
      <c r="C18" s="101">
        <v>0</v>
      </c>
      <c r="D18">
        <f t="shared" si="44"/>
        <v>0.67706124864000006</v>
      </c>
      <c r="E18">
        <f t="shared" si="13"/>
        <v>0.32293875135999994</v>
      </c>
      <c r="F18" s="101">
        <v>0</v>
      </c>
      <c r="G18">
        <f t="shared" si="45"/>
        <v>0.13147199999999995</v>
      </c>
      <c r="H18">
        <f t="shared" si="14"/>
        <v>0.86852800000000008</v>
      </c>
      <c r="I18">
        <f t="shared" si="46"/>
        <v>0</v>
      </c>
      <c r="J18">
        <f t="shared" si="63"/>
        <v>0.34257428617499991</v>
      </c>
      <c r="K18">
        <f t="shared" si="47"/>
        <v>0.65742571382500015</v>
      </c>
      <c r="L18" s="101">
        <v>0</v>
      </c>
      <c r="M18">
        <f t="shared" si="48"/>
        <v>1</v>
      </c>
      <c r="N18">
        <f t="shared" si="15"/>
        <v>0</v>
      </c>
      <c r="O18" s="101">
        <v>0</v>
      </c>
      <c r="P18">
        <f t="shared" si="49"/>
        <v>1</v>
      </c>
      <c r="Q18">
        <f t="shared" si="16"/>
        <v>0</v>
      </c>
      <c r="R18">
        <f t="shared" si="17"/>
        <v>0</v>
      </c>
      <c r="S18">
        <f t="shared" si="50"/>
        <v>1</v>
      </c>
      <c r="T18">
        <f t="shared" si="18"/>
        <v>0</v>
      </c>
      <c r="U18" s="1">
        <f t="shared" si="19"/>
        <v>1280261.970823562</v>
      </c>
      <c r="V18" s="1">
        <f t="shared" si="20"/>
        <v>273515.16744674573</v>
      </c>
      <c r="W18" s="1">
        <f t="shared" si="21"/>
        <v>1.1212712400240116E-3</v>
      </c>
      <c r="X18">
        <f t="shared" si="22"/>
        <v>3443202.0446994738</v>
      </c>
      <c r="Y18">
        <f t="shared" si="23"/>
        <v>735605.6848295955</v>
      </c>
      <c r="Z18">
        <f t="shared" si="24"/>
        <v>3.0156042390526165E-3</v>
      </c>
      <c r="AA18" s="1">
        <f t="shared" si="25"/>
        <v>2606305.7979480815</v>
      </c>
      <c r="AB18">
        <f t="shared" si="26"/>
        <v>556811.1706736281</v>
      </c>
      <c r="AC18">
        <f t="shared" si="27"/>
        <v>2.2826388665337935E-3</v>
      </c>
      <c r="AD18" s="1">
        <f t="shared" si="28"/>
        <v>0</v>
      </c>
      <c r="AE18">
        <f t="shared" si="70"/>
        <v>0</v>
      </c>
      <c r="AF18">
        <f t="shared" si="70"/>
        <v>0</v>
      </c>
      <c r="AG18" s="1">
        <f t="shared" si="29"/>
        <v>0</v>
      </c>
      <c r="AH18">
        <f t="shared" si="71"/>
        <v>0</v>
      </c>
      <c r="AI18">
        <f t="shared" si="71"/>
        <v>0</v>
      </c>
      <c r="AJ18" s="1">
        <f t="shared" si="30"/>
        <v>0</v>
      </c>
      <c r="AK18">
        <f t="shared" si="72"/>
        <v>0</v>
      </c>
      <c r="AL18">
        <f t="shared" si="72"/>
        <v>0</v>
      </c>
      <c r="AM18">
        <v>0</v>
      </c>
      <c r="AN18" s="1">
        <f t="shared" si="0"/>
        <v>0</v>
      </c>
      <c r="AO18">
        <v>0</v>
      </c>
      <c r="AP18">
        <v>0</v>
      </c>
      <c r="AQ18">
        <v>0</v>
      </c>
      <c r="AR18">
        <f t="shared" si="1"/>
        <v>0</v>
      </c>
      <c r="AS18">
        <v>0</v>
      </c>
      <c r="AT18">
        <f t="shared" si="54"/>
        <v>1</v>
      </c>
      <c r="AU18">
        <f t="shared" si="31"/>
        <v>0</v>
      </c>
      <c r="AV18">
        <v>0</v>
      </c>
      <c r="AW18" s="1">
        <f t="shared" si="2"/>
        <v>0</v>
      </c>
      <c r="AX18">
        <v>0</v>
      </c>
      <c r="AY18">
        <v>0</v>
      </c>
      <c r="AZ18">
        <v>0</v>
      </c>
      <c r="BA18">
        <f t="shared" si="32"/>
        <v>0</v>
      </c>
      <c r="BB18">
        <v>0</v>
      </c>
      <c r="BC18">
        <f t="shared" si="55"/>
        <v>1</v>
      </c>
      <c r="BD18">
        <f t="shared" si="33"/>
        <v>0</v>
      </c>
      <c r="BE18">
        <f t="shared" si="34"/>
        <v>0</v>
      </c>
      <c r="BF18">
        <v>0</v>
      </c>
      <c r="BG18" s="1">
        <f t="shared" si="3"/>
        <v>0</v>
      </c>
      <c r="BH18">
        <v>0</v>
      </c>
      <c r="BI18">
        <v>0</v>
      </c>
      <c r="BJ18">
        <v>0</v>
      </c>
      <c r="BK18">
        <f t="shared" si="4"/>
        <v>0</v>
      </c>
      <c r="BL18">
        <v>0</v>
      </c>
      <c r="BM18">
        <f t="shared" si="56"/>
        <v>1</v>
      </c>
      <c r="BN18">
        <f t="shared" si="35"/>
        <v>0</v>
      </c>
      <c r="BO18">
        <f t="shared" si="36"/>
        <v>0</v>
      </c>
      <c r="BP18">
        <f t="shared" si="37"/>
        <v>0</v>
      </c>
      <c r="BQ18">
        <f t="shared" si="57"/>
        <v>0</v>
      </c>
      <c r="BR18">
        <f t="shared" si="58"/>
        <v>0</v>
      </c>
      <c r="BS18">
        <f t="shared" si="5"/>
        <v>0</v>
      </c>
      <c r="BT18">
        <f t="shared" si="59"/>
        <v>0</v>
      </c>
      <c r="BU18">
        <f t="shared" si="60"/>
        <v>0</v>
      </c>
      <c r="BV18">
        <f t="shared" si="6"/>
        <v>0</v>
      </c>
      <c r="BW18">
        <f t="shared" si="61"/>
        <v>0</v>
      </c>
      <c r="BX18">
        <f t="shared" si="62"/>
        <v>0</v>
      </c>
      <c r="BY18">
        <f t="shared" si="38"/>
        <v>273515.16744674573</v>
      </c>
      <c r="BZ18">
        <f t="shared" si="39"/>
        <v>1.1212712400240116E-3</v>
      </c>
      <c r="CA18">
        <f t="shared" si="40"/>
        <v>735605.6848295955</v>
      </c>
      <c r="CB18">
        <f t="shared" si="41"/>
        <v>3.0156042390526165E-3</v>
      </c>
      <c r="CC18">
        <f t="shared" si="42"/>
        <v>556811.1706736281</v>
      </c>
      <c r="CD18">
        <f t="shared" si="43"/>
        <v>2.2826388665337935E-3</v>
      </c>
      <c r="CE18" s="23">
        <f>'3a. Trajectories- Recipe'!CG18</f>
        <v>1215184.737406984</v>
      </c>
      <c r="CF18" s="23">
        <f>'3a. Trajectories- Recipe'!CH18</f>
        <v>5.6471250175332902E-3</v>
      </c>
      <c r="CG18" s="1">
        <f t="shared" si="7"/>
        <v>941669.56996023818</v>
      </c>
      <c r="CH18" s="1">
        <f t="shared" si="8"/>
        <v>4.525853777509279E-3</v>
      </c>
      <c r="CI18" s="1">
        <f t="shared" si="9"/>
        <v>479579.05257738847</v>
      </c>
      <c r="CJ18" s="1">
        <f t="shared" si="10"/>
        <v>2.6315207784806736E-3</v>
      </c>
      <c r="CK18" s="1">
        <f t="shared" si="11"/>
        <v>658373.56673335587</v>
      </c>
      <c r="CL18" s="1">
        <f t="shared" si="12"/>
        <v>3.3644861509994966E-3</v>
      </c>
    </row>
    <row r="19" spans="1:90" x14ac:dyDescent="0.2">
      <c r="A19">
        <v>2026</v>
      </c>
      <c r="B19" s="104" t="s">
        <v>224</v>
      </c>
      <c r="C19" s="101">
        <v>0</v>
      </c>
      <c r="D19">
        <f t="shared" si="44"/>
        <v>0.67706124864000006</v>
      </c>
      <c r="E19">
        <f t="shared" si="13"/>
        <v>0.32293875135999994</v>
      </c>
      <c r="F19" s="101">
        <v>0</v>
      </c>
      <c r="G19">
        <f t="shared" si="45"/>
        <v>0.13147199999999995</v>
      </c>
      <c r="H19">
        <f t="shared" si="14"/>
        <v>0.86852800000000008</v>
      </c>
      <c r="I19">
        <f t="shared" si="46"/>
        <v>0</v>
      </c>
      <c r="J19">
        <f>J18*(1-I19)</f>
        <v>0.34257428617499991</v>
      </c>
      <c r="K19">
        <f t="shared" si="47"/>
        <v>0.65742571382500015</v>
      </c>
      <c r="L19" s="101">
        <v>0</v>
      </c>
      <c r="M19">
        <f t="shared" si="48"/>
        <v>1</v>
      </c>
      <c r="N19">
        <f t="shared" si="15"/>
        <v>0</v>
      </c>
      <c r="O19" s="101">
        <v>0</v>
      </c>
      <c r="P19">
        <f t="shared" si="49"/>
        <v>1</v>
      </c>
      <c r="Q19">
        <f t="shared" si="16"/>
        <v>0</v>
      </c>
      <c r="R19">
        <f t="shared" si="17"/>
        <v>0</v>
      </c>
      <c r="S19">
        <f t="shared" si="50"/>
        <v>1</v>
      </c>
      <c r="T19">
        <f t="shared" si="18"/>
        <v>0</v>
      </c>
      <c r="U19" s="1">
        <f t="shared" si="19"/>
        <v>1280261.970823562</v>
      </c>
      <c r="V19" s="1">
        <f t="shared" si="20"/>
        <v>273515.16744674573</v>
      </c>
      <c r="W19" s="1">
        <f t="shared" si="21"/>
        <v>1.1212712400240116E-3</v>
      </c>
      <c r="X19">
        <f t="shared" si="22"/>
        <v>3443202.0446994738</v>
      </c>
      <c r="Y19">
        <f t="shared" si="23"/>
        <v>735605.6848295955</v>
      </c>
      <c r="Z19">
        <f t="shared" si="24"/>
        <v>3.0156042390526165E-3</v>
      </c>
      <c r="AA19" s="1">
        <f t="shared" si="25"/>
        <v>2606305.7979480815</v>
      </c>
      <c r="AB19">
        <f t="shared" si="26"/>
        <v>556811.1706736281</v>
      </c>
      <c r="AC19">
        <f t="shared" si="27"/>
        <v>2.2826388665337935E-3</v>
      </c>
      <c r="AD19" s="1">
        <f t="shared" si="28"/>
        <v>0</v>
      </c>
      <c r="AE19">
        <f t="shared" si="70"/>
        <v>0</v>
      </c>
      <c r="AF19">
        <f t="shared" si="70"/>
        <v>0</v>
      </c>
      <c r="AG19" s="1">
        <f t="shared" si="29"/>
        <v>0</v>
      </c>
      <c r="AH19">
        <f t="shared" si="71"/>
        <v>0</v>
      </c>
      <c r="AI19">
        <f t="shared" si="71"/>
        <v>0</v>
      </c>
      <c r="AJ19" s="1">
        <f t="shared" si="30"/>
        <v>0</v>
      </c>
      <c r="AK19">
        <f t="shared" si="72"/>
        <v>0</v>
      </c>
      <c r="AL19">
        <f t="shared" si="72"/>
        <v>0</v>
      </c>
      <c r="AM19">
        <v>0</v>
      </c>
      <c r="AN19" s="1">
        <f t="shared" si="0"/>
        <v>0</v>
      </c>
      <c r="AO19">
        <v>0</v>
      </c>
      <c r="AP19">
        <v>0</v>
      </c>
      <c r="AQ19">
        <v>0</v>
      </c>
      <c r="AR19">
        <f t="shared" si="1"/>
        <v>0</v>
      </c>
      <c r="AS19">
        <v>0</v>
      </c>
      <c r="AT19">
        <f t="shared" si="54"/>
        <v>1</v>
      </c>
      <c r="AU19">
        <f t="shared" si="31"/>
        <v>0</v>
      </c>
      <c r="AV19">
        <v>0</v>
      </c>
      <c r="AW19" s="1">
        <f t="shared" si="2"/>
        <v>0</v>
      </c>
      <c r="AX19">
        <v>0</v>
      </c>
      <c r="AY19">
        <v>0</v>
      </c>
      <c r="AZ19">
        <v>0</v>
      </c>
      <c r="BA19">
        <f t="shared" si="32"/>
        <v>0</v>
      </c>
      <c r="BB19">
        <v>0</v>
      </c>
      <c r="BC19">
        <f t="shared" si="55"/>
        <v>1</v>
      </c>
      <c r="BD19">
        <f t="shared" si="33"/>
        <v>0</v>
      </c>
      <c r="BE19">
        <f t="shared" si="34"/>
        <v>0</v>
      </c>
      <c r="BF19">
        <v>0</v>
      </c>
      <c r="BG19" s="1">
        <f t="shared" si="3"/>
        <v>0</v>
      </c>
      <c r="BH19">
        <v>0</v>
      </c>
      <c r="BI19">
        <v>0</v>
      </c>
      <c r="BJ19">
        <v>0</v>
      </c>
      <c r="BK19">
        <f t="shared" si="4"/>
        <v>0</v>
      </c>
      <c r="BL19">
        <v>0</v>
      </c>
      <c r="BM19">
        <f t="shared" si="56"/>
        <v>1</v>
      </c>
      <c r="BN19">
        <f t="shared" si="35"/>
        <v>0</v>
      </c>
      <c r="BO19">
        <f t="shared" si="36"/>
        <v>0</v>
      </c>
      <c r="BP19">
        <f t="shared" si="37"/>
        <v>0</v>
      </c>
      <c r="BQ19">
        <f t="shared" si="57"/>
        <v>0</v>
      </c>
      <c r="BR19">
        <f t="shared" si="58"/>
        <v>0</v>
      </c>
      <c r="BS19">
        <f t="shared" si="5"/>
        <v>0</v>
      </c>
      <c r="BT19">
        <f t="shared" si="59"/>
        <v>0</v>
      </c>
      <c r="BU19">
        <f t="shared" si="60"/>
        <v>0</v>
      </c>
      <c r="BV19">
        <f t="shared" si="6"/>
        <v>0</v>
      </c>
      <c r="BW19">
        <f t="shared" si="61"/>
        <v>0</v>
      </c>
      <c r="BX19">
        <f t="shared" si="62"/>
        <v>0</v>
      </c>
      <c r="BY19">
        <f t="shared" si="38"/>
        <v>273515.16744674573</v>
      </c>
      <c r="BZ19">
        <f t="shared" si="39"/>
        <v>1.1212712400240116E-3</v>
      </c>
      <c r="CA19">
        <f t="shared" si="40"/>
        <v>735605.6848295955</v>
      </c>
      <c r="CB19">
        <f t="shared" si="41"/>
        <v>3.0156042390526165E-3</v>
      </c>
      <c r="CC19">
        <f t="shared" si="42"/>
        <v>556811.1706736281</v>
      </c>
      <c r="CD19">
        <f t="shared" si="43"/>
        <v>2.2826388665337935E-3</v>
      </c>
      <c r="CE19" s="23">
        <f>'3a. Trajectories- Recipe'!CG19</f>
        <v>1215184.737406984</v>
      </c>
      <c r="CF19" s="23">
        <f>'3a. Trajectories- Recipe'!CH19</f>
        <v>5.6471250175332902E-3</v>
      </c>
      <c r="CG19" s="1">
        <f t="shared" si="7"/>
        <v>941669.56996023818</v>
      </c>
      <c r="CH19" s="1">
        <f t="shared" si="8"/>
        <v>4.525853777509279E-3</v>
      </c>
      <c r="CI19" s="1">
        <f t="shared" si="9"/>
        <v>479579.05257738847</v>
      </c>
      <c r="CJ19" s="1">
        <f t="shared" si="10"/>
        <v>2.6315207784806736E-3</v>
      </c>
      <c r="CK19" s="1">
        <f t="shared" si="11"/>
        <v>658373.56673335587</v>
      </c>
      <c r="CL19" s="1">
        <f t="shared" si="12"/>
        <v>3.3644861509994966E-3</v>
      </c>
    </row>
    <row r="20" spans="1:90" x14ac:dyDescent="0.2">
      <c r="A20">
        <v>2026</v>
      </c>
      <c r="B20" s="103" t="s">
        <v>233</v>
      </c>
      <c r="C20" s="101">
        <v>0.3</v>
      </c>
      <c r="D20" s="1"/>
      <c r="E20" s="1">
        <f>E19+(C20*D19)</f>
        <v>0.52605712595199994</v>
      </c>
      <c r="F20" s="1">
        <v>0.3</v>
      </c>
      <c r="G20" s="1"/>
      <c r="H20" s="1">
        <f>H19+(F20*G19)</f>
        <v>0.90796960000000004</v>
      </c>
      <c r="I20" s="1">
        <v>0.3</v>
      </c>
      <c r="J20" s="1"/>
      <c r="K20" s="1">
        <f>K19+(I20*J19)</f>
        <v>0.76019799967750012</v>
      </c>
      <c r="L20" s="101">
        <v>0</v>
      </c>
      <c r="M20">
        <f t="shared" si="48"/>
        <v>1</v>
      </c>
      <c r="N20">
        <f t="shared" si="15"/>
        <v>0</v>
      </c>
      <c r="O20" s="101">
        <v>0</v>
      </c>
      <c r="P20">
        <f t="shared" si="49"/>
        <v>1</v>
      </c>
      <c r="Q20">
        <f t="shared" si="16"/>
        <v>0</v>
      </c>
      <c r="R20">
        <f t="shared" si="17"/>
        <v>0</v>
      </c>
      <c r="S20">
        <f t="shared" si="50"/>
        <v>1</v>
      </c>
      <c r="T20">
        <f t="shared" si="18"/>
        <v>0</v>
      </c>
      <c r="U20" s="1">
        <f t="shared" si="19"/>
        <v>2085506.709866181</v>
      </c>
      <c r="V20" s="1">
        <f t="shared" si="20"/>
        <v>445547.65349581087</v>
      </c>
      <c r="W20" s="1">
        <f t="shared" si="21"/>
        <v>1.8265157818800166E-3</v>
      </c>
      <c r="X20">
        <f t="shared" si="22"/>
        <v>3599564.7615793194</v>
      </c>
      <c r="Y20">
        <f t="shared" si="23"/>
        <v>769011.01566380565</v>
      </c>
      <c r="Z20">
        <f t="shared" si="24"/>
        <v>3.1525488812000403E-3</v>
      </c>
      <c r="AA20" s="1">
        <f t="shared" si="25"/>
        <v>3013737.3888533451</v>
      </c>
      <c r="AB20">
        <f t="shared" si="26"/>
        <v>643854.85575462854</v>
      </c>
      <c r="AC20">
        <f t="shared" si="27"/>
        <v>2.6394731204368643E-3</v>
      </c>
      <c r="AD20" s="1">
        <f t="shared" si="28"/>
        <v>0</v>
      </c>
      <c r="AE20">
        <f t="shared" si="70"/>
        <v>0</v>
      </c>
      <c r="AF20">
        <f t="shared" si="70"/>
        <v>0</v>
      </c>
      <c r="AG20" s="1">
        <f t="shared" si="29"/>
        <v>0</v>
      </c>
      <c r="AH20">
        <f t="shared" si="71"/>
        <v>0</v>
      </c>
      <c r="AI20">
        <f t="shared" si="71"/>
        <v>0</v>
      </c>
      <c r="AJ20" s="1">
        <f t="shared" si="30"/>
        <v>0</v>
      </c>
      <c r="AK20">
        <f t="shared" si="72"/>
        <v>0</v>
      </c>
      <c r="AL20">
        <f t="shared" si="72"/>
        <v>0</v>
      </c>
      <c r="AM20">
        <f>D19*C20</f>
        <v>0.20311837459200002</v>
      </c>
      <c r="AN20" s="1">
        <f t="shared" si="0"/>
        <v>805244.73904261924</v>
      </c>
      <c r="AO20" s="1">
        <f>AN20*$F$55</f>
        <v>-297138.28008952737</v>
      </c>
      <c r="AP20">
        <v>0</v>
      </c>
      <c r="AQ20">
        <v>0</v>
      </c>
      <c r="AR20">
        <f t="shared" si="1"/>
        <v>-297138.28008952737</v>
      </c>
      <c r="AS20">
        <v>0</v>
      </c>
      <c r="AT20">
        <f t="shared" si="54"/>
        <v>1</v>
      </c>
      <c r="AU20">
        <f t="shared" si="31"/>
        <v>-297138.28008952737</v>
      </c>
      <c r="AV20">
        <f>F20*G19</f>
        <v>3.9441599999999986E-2</v>
      </c>
      <c r="AW20" s="1">
        <f t="shared" si="2"/>
        <v>156362.71687984577</v>
      </c>
      <c r="AX20" s="1">
        <f>AW20*$F$55</f>
        <v>-57698.419512858221</v>
      </c>
      <c r="AY20">
        <v>0</v>
      </c>
      <c r="AZ20">
        <v>0</v>
      </c>
      <c r="BA20">
        <f t="shared" si="32"/>
        <v>-57698.419512858221</v>
      </c>
      <c r="BB20">
        <v>0</v>
      </c>
      <c r="BC20">
        <f t="shared" si="55"/>
        <v>1</v>
      </c>
      <c r="BD20">
        <f t="shared" si="33"/>
        <v>0</v>
      </c>
      <c r="BE20">
        <f t="shared" si="34"/>
        <v>-57698.419512858221</v>
      </c>
      <c r="BF20" s="1">
        <f>I20*J19</f>
        <v>0.10277228585249996</v>
      </c>
      <c r="BG20" s="1">
        <f t="shared" si="3"/>
        <v>407431.59090526344</v>
      </c>
      <c r="BH20" s="1">
        <f>BG20*$F$55</f>
        <v>-150343.76048164701</v>
      </c>
      <c r="BI20">
        <v>0</v>
      </c>
      <c r="BJ20">
        <v>0</v>
      </c>
      <c r="BK20">
        <f t="shared" si="4"/>
        <v>-150343.76048164701</v>
      </c>
      <c r="BL20">
        <v>0</v>
      </c>
      <c r="BM20">
        <f t="shared" si="56"/>
        <v>1</v>
      </c>
      <c r="BN20">
        <f t="shared" si="35"/>
        <v>0</v>
      </c>
      <c r="BO20">
        <f t="shared" si="36"/>
        <v>-150343.76048164701</v>
      </c>
      <c r="BP20">
        <f t="shared" si="37"/>
        <v>-297138.28008952737</v>
      </c>
      <c r="BQ20" s="1">
        <f>BP20*D$64</f>
        <v>-53475.499978161439</v>
      </c>
      <c r="BR20" s="1">
        <f>$BP20*E$64</f>
        <v>-2.8556919862876448E-4</v>
      </c>
      <c r="BS20">
        <f t="shared" si="5"/>
        <v>-57698.419512858221</v>
      </c>
      <c r="BT20" s="1">
        <f>$BS20*D$64</f>
        <v>-10383.892073650548</v>
      </c>
      <c r="BU20" s="1">
        <f>$BS20*E$64</f>
        <v>-5.5451931058727018E-5</v>
      </c>
      <c r="BV20">
        <f t="shared" si="6"/>
        <v>-150343.76048164701</v>
      </c>
      <c r="BW20" s="1">
        <f>$BV20*D$64</f>
        <v>-27057.125584528087</v>
      </c>
      <c r="BX20" s="1">
        <f>$BV20*E$64</f>
        <v>-1.4449012488947243E-4</v>
      </c>
      <c r="BY20">
        <f t="shared" si="38"/>
        <v>392072.15351764945</v>
      </c>
      <c r="BZ20">
        <f t="shared" si="39"/>
        <v>1.5409465832512521E-3</v>
      </c>
      <c r="CA20">
        <f t="shared" si="40"/>
        <v>758627.12359015516</v>
      </c>
      <c r="CB20">
        <f t="shared" si="41"/>
        <v>3.0970969501413134E-3</v>
      </c>
      <c r="CC20">
        <f t="shared" si="42"/>
        <v>616797.73017010046</v>
      </c>
      <c r="CD20">
        <f t="shared" si="43"/>
        <v>2.4949829955473917E-3</v>
      </c>
      <c r="CE20" s="23">
        <f>'3a. Trajectories- Recipe'!CG20</f>
        <v>1215184.737406984</v>
      </c>
      <c r="CF20" s="23">
        <f>'3a. Trajectories- Recipe'!CH20</f>
        <v>5.6471250175332902E-3</v>
      </c>
      <c r="CG20" s="1">
        <f t="shared" si="7"/>
        <v>823112.58388933446</v>
      </c>
      <c r="CH20" s="1">
        <f t="shared" si="8"/>
        <v>4.1061784342820377E-3</v>
      </c>
      <c r="CI20" s="1">
        <f t="shared" si="9"/>
        <v>456557.61381682882</v>
      </c>
      <c r="CJ20" s="1">
        <f t="shared" si="10"/>
        <v>2.5500280673919767E-3</v>
      </c>
      <c r="CK20" s="1">
        <f t="shared" si="11"/>
        <v>598387.00723688351</v>
      </c>
      <c r="CL20" s="1">
        <f t="shared" si="12"/>
        <v>3.1521420219858985E-3</v>
      </c>
    </row>
    <row r="21" spans="1:90" x14ac:dyDescent="0.2">
      <c r="A21">
        <v>2026</v>
      </c>
      <c r="B21" s="103" t="s">
        <v>237</v>
      </c>
      <c r="C21" s="101">
        <v>0</v>
      </c>
      <c r="D21" s="1"/>
      <c r="E21" s="1">
        <f>E20</f>
        <v>0.52605712595199994</v>
      </c>
      <c r="F21" s="1">
        <v>0</v>
      </c>
      <c r="G21" s="1"/>
      <c r="H21" s="1">
        <f>H20</f>
        <v>0.90796960000000004</v>
      </c>
      <c r="I21" s="1">
        <f t="shared" si="46"/>
        <v>0</v>
      </c>
      <c r="J21" s="1"/>
      <c r="K21" s="1">
        <f>K20</f>
        <v>0.76019799967750012</v>
      </c>
      <c r="L21" s="101">
        <v>0</v>
      </c>
      <c r="M21">
        <f t="shared" si="48"/>
        <v>1</v>
      </c>
      <c r="N21">
        <f t="shared" si="15"/>
        <v>0</v>
      </c>
      <c r="O21" s="101">
        <v>0</v>
      </c>
      <c r="P21">
        <f t="shared" si="49"/>
        <v>1</v>
      </c>
      <c r="Q21">
        <f t="shared" si="16"/>
        <v>0</v>
      </c>
      <c r="R21">
        <f t="shared" si="17"/>
        <v>0</v>
      </c>
      <c r="S21">
        <f t="shared" si="50"/>
        <v>1</v>
      </c>
      <c r="T21">
        <f t="shared" si="18"/>
        <v>0</v>
      </c>
      <c r="U21" s="1">
        <f t="shared" si="19"/>
        <v>2085506.709866181</v>
      </c>
      <c r="V21" s="1">
        <f t="shared" si="20"/>
        <v>445547.65349581087</v>
      </c>
      <c r="W21" s="1">
        <f t="shared" si="21"/>
        <v>1.8265157818800166E-3</v>
      </c>
      <c r="X21">
        <f t="shared" si="22"/>
        <v>3599564.7615793194</v>
      </c>
      <c r="Y21">
        <f t="shared" si="23"/>
        <v>769011.01566380565</v>
      </c>
      <c r="Z21">
        <f t="shared" si="24"/>
        <v>3.1525488812000403E-3</v>
      </c>
      <c r="AA21" s="1">
        <f t="shared" si="25"/>
        <v>3013737.3888533451</v>
      </c>
      <c r="AB21">
        <f t="shared" si="26"/>
        <v>643854.85575462854</v>
      </c>
      <c r="AC21">
        <f t="shared" si="27"/>
        <v>2.6394731204368643E-3</v>
      </c>
      <c r="AD21" s="1">
        <f t="shared" si="28"/>
        <v>0</v>
      </c>
      <c r="AE21">
        <f t="shared" si="70"/>
        <v>0</v>
      </c>
      <c r="AF21">
        <f t="shared" si="70"/>
        <v>0</v>
      </c>
      <c r="AG21" s="1">
        <f t="shared" si="29"/>
        <v>0</v>
      </c>
      <c r="AH21">
        <f t="shared" si="71"/>
        <v>0</v>
      </c>
      <c r="AI21">
        <f t="shared" si="71"/>
        <v>0</v>
      </c>
      <c r="AJ21" s="1">
        <f t="shared" si="30"/>
        <v>0</v>
      </c>
      <c r="AK21">
        <f t="shared" si="72"/>
        <v>0</v>
      </c>
      <c r="AL21">
        <f t="shared" si="72"/>
        <v>0</v>
      </c>
      <c r="AM21">
        <f>AM20</f>
        <v>0.20311837459200002</v>
      </c>
      <c r="AN21" s="1">
        <f t="shared" si="0"/>
        <v>805244.73904261924</v>
      </c>
      <c r="AO21" s="1">
        <f>AN21*$F$55</f>
        <v>-297138.28008952737</v>
      </c>
      <c r="AP21">
        <v>0</v>
      </c>
      <c r="AQ21">
        <v>0</v>
      </c>
      <c r="AR21">
        <f t="shared" si="1"/>
        <v>-297138.28008952737</v>
      </c>
      <c r="AS21">
        <v>0</v>
      </c>
      <c r="AT21">
        <f t="shared" si="54"/>
        <v>1</v>
      </c>
      <c r="AU21">
        <f t="shared" si="31"/>
        <v>-297138.28008952737</v>
      </c>
      <c r="AV21">
        <f>AV20</f>
        <v>3.9441599999999986E-2</v>
      </c>
      <c r="AW21" s="1">
        <f t="shared" si="2"/>
        <v>156362.71687984577</v>
      </c>
      <c r="AX21">
        <f>AW21*$F$55</f>
        <v>-57698.419512858221</v>
      </c>
      <c r="AY21">
        <v>0</v>
      </c>
      <c r="AZ21">
        <v>0</v>
      </c>
      <c r="BA21">
        <f t="shared" si="32"/>
        <v>-57698.419512858221</v>
      </c>
      <c r="BB21">
        <f>F21</f>
        <v>0</v>
      </c>
      <c r="BC21">
        <f t="shared" si="55"/>
        <v>1</v>
      </c>
      <c r="BD21">
        <f t="shared" si="33"/>
        <v>0</v>
      </c>
      <c r="BE21">
        <f t="shared" si="34"/>
        <v>-57698.419512858221</v>
      </c>
      <c r="BF21">
        <f>BF20</f>
        <v>0.10277228585249996</v>
      </c>
      <c r="BG21" s="1">
        <f t="shared" si="3"/>
        <v>407431.59090526344</v>
      </c>
      <c r="BH21">
        <f>BG21*$F$55</f>
        <v>-150343.76048164701</v>
      </c>
      <c r="BI21">
        <v>0</v>
      </c>
      <c r="BJ21">
        <v>0</v>
      </c>
      <c r="BK21">
        <f t="shared" si="4"/>
        <v>-150343.76048164701</v>
      </c>
      <c r="BL21">
        <f>I21</f>
        <v>0</v>
      </c>
      <c r="BM21">
        <f t="shared" si="56"/>
        <v>1</v>
      </c>
      <c r="BN21">
        <f t="shared" si="35"/>
        <v>0</v>
      </c>
      <c r="BO21">
        <f t="shared" si="36"/>
        <v>-150343.76048164701</v>
      </c>
      <c r="BP21">
        <f t="shared" si="37"/>
        <v>-297138.28008952737</v>
      </c>
      <c r="BQ21" s="1">
        <f>$BP21*D$64</f>
        <v>-53475.499978161439</v>
      </c>
      <c r="BR21" s="1">
        <f>$BP21*E$64</f>
        <v>-2.8556919862876448E-4</v>
      </c>
      <c r="BS21">
        <f t="shared" si="5"/>
        <v>-57698.419512858221</v>
      </c>
      <c r="BT21" s="1">
        <f>$BS21*D$64</f>
        <v>-10383.892073650548</v>
      </c>
      <c r="BU21" s="1">
        <f>$BS21*E$64</f>
        <v>-5.5451931058727018E-5</v>
      </c>
      <c r="BV21">
        <f t="shared" si="6"/>
        <v>-150343.76048164701</v>
      </c>
      <c r="BW21" s="1">
        <f>$BV21*D$64</f>
        <v>-27057.125584528087</v>
      </c>
      <c r="BX21" s="1">
        <f>$BV21*E$64</f>
        <v>-1.4449012488947243E-4</v>
      </c>
      <c r="BY21">
        <f t="shared" si="38"/>
        <v>392072.15351764945</v>
      </c>
      <c r="BZ21">
        <f t="shared" si="39"/>
        <v>1.5409465832512521E-3</v>
      </c>
      <c r="CA21">
        <f t="shared" si="40"/>
        <v>758627.12359015516</v>
      </c>
      <c r="CB21">
        <f t="shared" si="41"/>
        <v>3.0970969501413134E-3</v>
      </c>
      <c r="CC21">
        <f t="shared" si="42"/>
        <v>616797.73017010046</v>
      </c>
      <c r="CD21">
        <f t="shared" si="43"/>
        <v>2.4949829955473917E-3</v>
      </c>
      <c r="CE21" s="23">
        <f>'3a. Trajectories- Recipe'!CG21</f>
        <v>1215184.737406984</v>
      </c>
      <c r="CF21" s="23">
        <f>'3a. Trajectories- Recipe'!CH21</f>
        <v>5.6471250175332902E-3</v>
      </c>
      <c r="CG21" s="1">
        <f t="shared" si="7"/>
        <v>823112.58388933446</v>
      </c>
      <c r="CH21" s="1">
        <f t="shared" si="8"/>
        <v>4.1061784342820377E-3</v>
      </c>
      <c r="CI21" s="1">
        <f t="shared" si="9"/>
        <v>456557.61381682882</v>
      </c>
      <c r="CJ21" s="1">
        <f t="shared" si="10"/>
        <v>2.5500280673919767E-3</v>
      </c>
      <c r="CK21" s="1">
        <f t="shared" si="11"/>
        <v>598387.00723688351</v>
      </c>
      <c r="CL21" s="1">
        <f t="shared" si="12"/>
        <v>3.1521420219858985E-3</v>
      </c>
    </row>
    <row r="22" spans="1:90" x14ac:dyDescent="0.2">
      <c r="A22">
        <v>2027</v>
      </c>
      <c r="B22" s="103" t="s">
        <v>232</v>
      </c>
      <c r="C22" s="101">
        <v>0.45</v>
      </c>
      <c r="D22" s="1"/>
      <c r="E22" s="1">
        <f>E21+(C22*D19)</f>
        <v>0.83073468783999993</v>
      </c>
      <c r="F22" s="1">
        <v>0.45</v>
      </c>
      <c r="G22" s="1"/>
      <c r="H22" s="1">
        <f>H21+(F22*G19)</f>
        <v>0.96713199999999999</v>
      </c>
      <c r="I22" s="1">
        <f t="shared" si="46"/>
        <v>0.45</v>
      </c>
      <c r="J22" s="1"/>
      <c r="K22" s="1">
        <f>K21+(I22*J19)</f>
        <v>0.91435642845625009</v>
      </c>
      <c r="L22" s="101">
        <v>0</v>
      </c>
      <c r="M22">
        <f t="shared" si="48"/>
        <v>1</v>
      </c>
      <c r="N22">
        <f t="shared" si="15"/>
        <v>0</v>
      </c>
      <c r="O22" s="101">
        <v>0</v>
      </c>
      <c r="P22">
        <f t="shared" si="49"/>
        <v>1</v>
      </c>
      <c r="Q22">
        <f t="shared" si="16"/>
        <v>0</v>
      </c>
      <c r="R22">
        <f t="shared" si="17"/>
        <v>0</v>
      </c>
      <c r="S22">
        <f t="shared" si="50"/>
        <v>1</v>
      </c>
      <c r="T22">
        <f t="shared" si="18"/>
        <v>0</v>
      </c>
      <c r="U22" s="1">
        <f t="shared" si="19"/>
        <v>3293373.8184301099</v>
      </c>
      <c r="V22" s="1">
        <f t="shared" si="20"/>
        <v>703596.38256940863</v>
      </c>
      <c r="W22" s="1">
        <f t="shared" si="21"/>
        <v>2.8843825946640242E-3</v>
      </c>
      <c r="X22">
        <f t="shared" si="22"/>
        <v>3834108.8368990878</v>
      </c>
      <c r="Y22">
        <f t="shared" si="23"/>
        <v>819119.01191512099</v>
      </c>
      <c r="Z22">
        <f t="shared" si="24"/>
        <v>3.3579658444211754E-3</v>
      </c>
      <c r="AA22" s="1">
        <f t="shared" si="25"/>
        <v>3624884.7752112402</v>
      </c>
      <c r="AB22">
        <f t="shared" si="26"/>
        <v>774420.3833761292</v>
      </c>
      <c r="AC22">
        <f t="shared" si="27"/>
        <v>3.17472450129147E-3</v>
      </c>
      <c r="AD22" s="1">
        <f t="shared" si="28"/>
        <v>0</v>
      </c>
      <c r="AE22">
        <f t="shared" ref="AE22:AF26" si="73">$AD22*D$65</f>
        <v>0</v>
      </c>
      <c r="AF22">
        <f t="shared" si="73"/>
        <v>0</v>
      </c>
      <c r="AG22" s="1">
        <f t="shared" si="29"/>
        <v>0</v>
      </c>
      <c r="AH22">
        <f t="shared" ref="AH22:AI26" si="74">$AG22*D$65</f>
        <v>0</v>
      </c>
      <c r="AI22">
        <f t="shared" si="74"/>
        <v>0</v>
      </c>
      <c r="AJ22" s="1">
        <f t="shared" si="30"/>
        <v>0</v>
      </c>
      <c r="AK22">
        <f t="shared" ref="AK22:AL26" si="75">$AJ22*D$65</f>
        <v>0</v>
      </c>
      <c r="AL22">
        <f t="shared" si="75"/>
        <v>0</v>
      </c>
      <c r="AM22">
        <f>(C22*D19)+AM21</f>
        <v>0.5077959364800001</v>
      </c>
      <c r="AN22" s="1">
        <f t="shared" si="0"/>
        <v>2013111.8476065483</v>
      </c>
      <c r="AO22" s="1">
        <f t="shared" ref="AO22:AO31" si="76">AN22*$F$55*(0.3/0.75)</f>
        <v>-297138.28008952737</v>
      </c>
      <c r="AP22" s="1">
        <f t="shared" ref="AP22:AP31" si="77">AN22*$F$54*(0.45/0.75)</f>
        <v>-393442.05490681733</v>
      </c>
      <c r="AQ22">
        <v>0</v>
      </c>
      <c r="AR22">
        <f t="shared" si="1"/>
        <v>-690580.33499634475</v>
      </c>
      <c r="AS22">
        <v>0</v>
      </c>
      <c r="AT22">
        <f t="shared" si="54"/>
        <v>1</v>
      </c>
      <c r="AU22">
        <f t="shared" si="31"/>
        <v>-690580.33499634475</v>
      </c>
      <c r="AV22" s="1">
        <f>AV21+(F22*G19)</f>
        <v>9.8603999999999969E-2</v>
      </c>
      <c r="AW22" s="1">
        <f t="shared" si="2"/>
        <v>390906.79219961446</v>
      </c>
      <c r="AX22">
        <f t="shared" ref="AX22:AX31" si="78">AW22*$F$55*(0.3/0.75)</f>
        <v>-57698.419512858214</v>
      </c>
      <c r="AY22">
        <f t="shared" ref="AY22:AY31" si="79">AW22*$F$54*(0.45/0.75)</f>
        <v>-76398.721602530524</v>
      </c>
      <c r="AZ22">
        <v>0</v>
      </c>
      <c r="BA22">
        <f t="shared" si="32"/>
        <v>-134097.14111538875</v>
      </c>
      <c r="BB22" s="1">
        <v>0</v>
      </c>
      <c r="BC22">
        <f t="shared" si="55"/>
        <v>1</v>
      </c>
      <c r="BD22">
        <f t="shared" si="33"/>
        <v>0</v>
      </c>
      <c r="BE22">
        <f t="shared" si="34"/>
        <v>-134097.14111538875</v>
      </c>
      <c r="BF22">
        <f>BF21+(I22*J19)</f>
        <v>0.25693071463124995</v>
      </c>
      <c r="BG22" s="1">
        <f t="shared" si="3"/>
        <v>1018578.9772631587</v>
      </c>
      <c r="BH22">
        <f t="shared" ref="BH22:BH31" si="80">BG22*$F$55*(0.3/0.75)</f>
        <v>-150343.76048164701</v>
      </c>
      <c r="BI22">
        <f t="shared" ref="BI22:BI31" si="81">BG22*$F$54*(0.45/0.75)</f>
        <v>-199070.80988856521</v>
      </c>
      <c r="BJ22">
        <v>0</v>
      </c>
      <c r="BK22">
        <f t="shared" si="4"/>
        <v>-349414.5703702122</v>
      </c>
      <c r="BL22">
        <v>0</v>
      </c>
      <c r="BM22">
        <f t="shared" si="56"/>
        <v>1</v>
      </c>
      <c r="BN22">
        <f t="shared" si="35"/>
        <v>0</v>
      </c>
      <c r="BO22">
        <f t="shared" si="36"/>
        <v>-349414.5703702122</v>
      </c>
      <c r="BP22">
        <f t="shared" si="37"/>
        <v>-690580.33499634475</v>
      </c>
      <c r="BQ22" s="1">
        <f t="shared" ref="BQ22:BR26" si="82">$BP22*D$65</f>
        <v>-113252.06480536071</v>
      </c>
      <c r="BR22" s="1">
        <f t="shared" si="82"/>
        <v>-6.4385902784027109E-4</v>
      </c>
      <c r="BS22">
        <f t="shared" si="5"/>
        <v>-134097.14111538875</v>
      </c>
      <c r="BT22" s="1">
        <f t="shared" ref="BT22:BU26" si="83">$BS22*D$65</f>
        <v>-21991.327215962483</v>
      </c>
      <c r="BU22" s="1">
        <f t="shared" si="83"/>
        <v>-1.2502478066533828E-4</v>
      </c>
      <c r="BV22">
        <f t="shared" si="6"/>
        <v>-349414.5703702122</v>
      </c>
      <c r="BW22" s="1">
        <f>$BV22*D$65</f>
        <v>-57302.415898816456</v>
      </c>
      <c r="BX22" s="1">
        <f>$BV22*E$65</f>
        <v>-3.2577487975092947E-4</v>
      </c>
      <c r="BY22">
        <f t="shared" si="38"/>
        <v>590344.31776404788</v>
      </c>
      <c r="BZ22">
        <f t="shared" si="39"/>
        <v>2.2405235668237532E-3</v>
      </c>
      <c r="CA22">
        <f t="shared" si="40"/>
        <v>797127.68469915853</v>
      </c>
      <c r="CB22">
        <f t="shared" si="41"/>
        <v>3.232941063755837E-3</v>
      </c>
      <c r="CC22">
        <f t="shared" si="42"/>
        <v>717117.96747731278</v>
      </c>
      <c r="CD22">
        <f t="shared" si="43"/>
        <v>2.8489496215405403E-3</v>
      </c>
      <c r="CE22" s="23">
        <f>'3a. Trajectories- Recipe'!CG22</f>
        <v>1185700.407867156</v>
      </c>
      <c r="CF22" s="23">
        <f>'3a. Trajectories- Recipe'!CH22</f>
        <v>5.5941106185413651E-3</v>
      </c>
      <c r="CG22" s="1">
        <f t="shared" si="7"/>
        <v>595356.09010310809</v>
      </c>
      <c r="CH22" s="1">
        <f t="shared" si="8"/>
        <v>3.3535870517176119E-3</v>
      </c>
      <c r="CI22" s="1">
        <f t="shared" si="9"/>
        <v>388572.72316799744</v>
      </c>
      <c r="CJ22" s="1">
        <f t="shared" si="10"/>
        <v>2.361169554785528E-3</v>
      </c>
      <c r="CK22" s="1">
        <f t="shared" si="11"/>
        <v>468582.44038984319</v>
      </c>
      <c r="CL22" s="1">
        <f t="shared" si="12"/>
        <v>2.7451609970008247E-3</v>
      </c>
    </row>
    <row r="23" spans="1:90" x14ac:dyDescent="0.2">
      <c r="A23">
        <v>2027</v>
      </c>
      <c r="B23" s="104" t="s">
        <v>206</v>
      </c>
      <c r="C23" s="105">
        <v>0.02</v>
      </c>
      <c r="D23" s="1"/>
      <c r="E23" s="1">
        <f>E22</f>
        <v>0.83073468783999993</v>
      </c>
      <c r="F23" s="1">
        <v>0.13</v>
      </c>
      <c r="G23" s="1"/>
      <c r="H23" s="1">
        <f>H22</f>
        <v>0.96713199999999999</v>
      </c>
      <c r="I23" s="1">
        <f t="shared" si="46"/>
        <v>7.4999999999999997E-2</v>
      </c>
      <c r="J23" s="1"/>
      <c r="K23" s="1">
        <f>K22</f>
        <v>0.91435642845625009</v>
      </c>
      <c r="L23" s="101">
        <v>0</v>
      </c>
      <c r="M23">
        <f t="shared" si="48"/>
        <v>1</v>
      </c>
      <c r="N23">
        <f t="shared" si="15"/>
        <v>0</v>
      </c>
      <c r="O23" s="101">
        <v>0</v>
      </c>
      <c r="P23">
        <f t="shared" si="49"/>
        <v>1</v>
      </c>
      <c r="Q23">
        <f t="shared" si="16"/>
        <v>0</v>
      </c>
      <c r="R23">
        <f t="shared" si="17"/>
        <v>0</v>
      </c>
      <c r="S23">
        <f>S22*(1-R23)</f>
        <v>1</v>
      </c>
      <c r="T23">
        <f t="shared" si="18"/>
        <v>0</v>
      </c>
      <c r="U23" s="1">
        <f t="shared" si="19"/>
        <v>3293373.8184301099</v>
      </c>
      <c r="V23" s="1">
        <f t="shared" si="20"/>
        <v>703596.38256940863</v>
      </c>
      <c r="W23" s="1">
        <f t="shared" si="21"/>
        <v>2.8843825946640242E-3</v>
      </c>
      <c r="X23">
        <f t="shared" si="22"/>
        <v>3834108.8368990878</v>
      </c>
      <c r="Y23">
        <f t="shared" si="23"/>
        <v>819119.01191512099</v>
      </c>
      <c r="Z23">
        <f t="shared" si="24"/>
        <v>3.3579658444211754E-3</v>
      </c>
      <c r="AA23" s="1">
        <f t="shared" si="25"/>
        <v>3624884.7752112402</v>
      </c>
      <c r="AB23">
        <f t="shared" si="26"/>
        <v>774420.3833761292</v>
      </c>
      <c r="AC23">
        <f t="shared" si="27"/>
        <v>3.17472450129147E-3</v>
      </c>
      <c r="AD23" s="1">
        <f t="shared" si="28"/>
        <v>0</v>
      </c>
      <c r="AE23">
        <f t="shared" si="73"/>
        <v>0</v>
      </c>
      <c r="AF23">
        <f t="shared" si="73"/>
        <v>0</v>
      </c>
      <c r="AG23" s="1">
        <f t="shared" si="29"/>
        <v>0</v>
      </c>
      <c r="AH23">
        <f t="shared" si="74"/>
        <v>0</v>
      </c>
      <c r="AI23">
        <f t="shared" si="74"/>
        <v>0</v>
      </c>
      <c r="AJ23" s="1">
        <f t="shared" si="30"/>
        <v>0</v>
      </c>
      <c r="AK23">
        <f t="shared" si="75"/>
        <v>0</v>
      </c>
      <c r="AL23">
        <f t="shared" si="75"/>
        <v>0</v>
      </c>
      <c r="AM23">
        <f>AM22</f>
        <v>0.5077959364800001</v>
      </c>
      <c r="AN23" s="1">
        <f t="shared" si="0"/>
        <v>2013111.8476065483</v>
      </c>
      <c r="AO23" s="1">
        <f t="shared" si="76"/>
        <v>-297138.28008952737</v>
      </c>
      <c r="AP23" s="1">
        <f t="shared" si="77"/>
        <v>-393442.05490681733</v>
      </c>
      <c r="AQ23">
        <v>0</v>
      </c>
      <c r="AR23">
        <f t="shared" si="1"/>
        <v>-690580.33499634475</v>
      </c>
      <c r="AS23" s="101">
        <f t="shared" ref="AS23:AS31" si="84">C23</f>
        <v>0.02</v>
      </c>
      <c r="AT23">
        <f t="shared" si="54"/>
        <v>0.98</v>
      </c>
      <c r="AU23">
        <f t="shared" si="31"/>
        <v>-676768.72829641786</v>
      </c>
      <c r="AV23">
        <f>AV22</f>
        <v>9.8603999999999969E-2</v>
      </c>
      <c r="AW23" s="1">
        <f t="shared" si="2"/>
        <v>390906.79219961446</v>
      </c>
      <c r="AX23">
        <f t="shared" si="78"/>
        <v>-57698.419512858214</v>
      </c>
      <c r="AY23">
        <f t="shared" si="79"/>
        <v>-76398.721602530524</v>
      </c>
      <c r="AZ23">
        <v>0</v>
      </c>
      <c r="BA23">
        <f t="shared" si="32"/>
        <v>-134097.14111538875</v>
      </c>
      <c r="BB23">
        <f t="shared" ref="BB23:BB31" si="85">F23</f>
        <v>0.13</v>
      </c>
      <c r="BC23">
        <f t="shared" si="55"/>
        <v>0.87</v>
      </c>
      <c r="BD23">
        <f t="shared" si="33"/>
        <v>0.13</v>
      </c>
      <c r="BE23">
        <f t="shared" si="34"/>
        <v>-116664.5127703882</v>
      </c>
      <c r="BF23">
        <f>BF22</f>
        <v>0.25693071463124995</v>
      </c>
      <c r="BG23" s="1">
        <f t="shared" si="3"/>
        <v>1018578.9772631587</v>
      </c>
      <c r="BH23">
        <f t="shared" si="80"/>
        <v>-150343.76048164701</v>
      </c>
      <c r="BI23">
        <f t="shared" si="81"/>
        <v>-199070.80988856521</v>
      </c>
      <c r="BJ23">
        <v>0</v>
      </c>
      <c r="BK23">
        <f t="shared" si="4"/>
        <v>-349414.5703702122</v>
      </c>
      <c r="BL23">
        <f t="shared" ref="BL23:BL31" si="86">I23</f>
        <v>7.4999999999999997E-2</v>
      </c>
      <c r="BM23">
        <f t="shared" si="56"/>
        <v>0.92500000000000004</v>
      </c>
      <c r="BN23">
        <f t="shared" si="35"/>
        <v>7.4999999999999956E-2</v>
      </c>
      <c r="BO23">
        <f t="shared" si="36"/>
        <v>-323208.47759244632</v>
      </c>
      <c r="BP23">
        <f t="shared" si="37"/>
        <v>-676768.72829641786</v>
      </c>
      <c r="BQ23" s="1">
        <f t="shared" si="82"/>
        <v>-110987.0235092535</v>
      </c>
      <c r="BR23" s="1">
        <f t="shared" si="82"/>
        <v>-6.3098184728346569E-4</v>
      </c>
      <c r="BS23">
        <f t="shared" si="5"/>
        <v>-116664.5127703882</v>
      </c>
      <c r="BT23" s="1">
        <f t="shared" si="83"/>
        <v>-19132.454677887359</v>
      </c>
      <c r="BU23" s="1">
        <f t="shared" si="83"/>
        <v>-1.0877155917884431E-4</v>
      </c>
      <c r="BV23">
        <f t="shared" si="6"/>
        <v>-323208.47759244632</v>
      </c>
      <c r="BW23" s="1">
        <f>$BV23*D$65</f>
        <v>-53004.73470640523</v>
      </c>
      <c r="BX23" s="1">
        <f>$BV23*E$65</f>
        <v>-3.0134176376960979E-4</v>
      </c>
      <c r="BY23">
        <f t="shared" si="38"/>
        <v>592609.35906015511</v>
      </c>
      <c r="BZ23">
        <f t="shared" si="39"/>
        <v>2.2534007473805585E-3</v>
      </c>
      <c r="CA23">
        <f t="shared" si="40"/>
        <v>799986.55723723362</v>
      </c>
      <c r="CB23">
        <f t="shared" si="41"/>
        <v>3.249194285242331E-3</v>
      </c>
      <c r="CC23">
        <f t="shared" si="42"/>
        <v>721415.648669724</v>
      </c>
      <c r="CD23">
        <f t="shared" si="43"/>
        <v>2.8733827375218603E-3</v>
      </c>
      <c r="CE23" s="23">
        <f>'3a. Trajectories- Recipe'!CG23</f>
        <v>1185700.407867156</v>
      </c>
      <c r="CF23" s="23">
        <f>'3a. Trajectories- Recipe'!CH23</f>
        <v>5.5941106185413651E-3</v>
      </c>
      <c r="CG23" s="1">
        <f t="shared" si="7"/>
        <v>593091.04880700086</v>
      </c>
      <c r="CH23" s="1">
        <f t="shared" si="8"/>
        <v>3.3407098711608066E-3</v>
      </c>
      <c r="CI23" s="1">
        <f t="shared" si="9"/>
        <v>385713.85062992235</v>
      </c>
      <c r="CJ23" s="1">
        <f t="shared" si="10"/>
        <v>2.344916333299034E-3</v>
      </c>
      <c r="CK23" s="1">
        <f t="shared" si="11"/>
        <v>464284.75919743197</v>
      </c>
      <c r="CL23" s="1">
        <f t="shared" si="12"/>
        <v>2.7207278810195048E-3</v>
      </c>
    </row>
    <row r="24" spans="1:90" x14ac:dyDescent="0.2">
      <c r="A24">
        <v>2027</v>
      </c>
      <c r="B24" s="104" t="s">
        <v>209</v>
      </c>
      <c r="C24" s="101">
        <v>0</v>
      </c>
      <c r="D24" s="1"/>
      <c r="E24" s="1">
        <f t="shared" ref="E24:E31" si="87">E23</f>
        <v>0.83073468783999993</v>
      </c>
      <c r="F24" s="1">
        <v>0</v>
      </c>
      <c r="G24" s="1"/>
      <c r="H24" s="1">
        <f t="shared" ref="H24:H31" si="88">H23</f>
        <v>0.96713199999999999</v>
      </c>
      <c r="I24" s="1">
        <f t="shared" si="46"/>
        <v>0</v>
      </c>
      <c r="J24" s="1"/>
      <c r="K24" s="1">
        <f t="shared" ref="K24:K31" si="89">K23</f>
        <v>0.91435642845625009</v>
      </c>
      <c r="L24" s="101">
        <v>0</v>
      </c>
      <c r="M24">
        <f t="shared" si="48"/>
        <v>1</v>
      </c>
      <c r="N24">
        <f t="shared" si="15"/>
        <v>0</v>
      </c>
      <c r="O24" s="101">
        <v>0</v>
      </c>
      <c r="P24">
        <f t="shared" si="49"/>
        <v>1</v>
      </c>
      <c r="Q24">
        <f t="shared" si="16"/>
        <v>0</v>
      </c>
      <c r="R24">
        <f t="shared" si="17"/>
        <v>0</v>
      </c>
      <c r="S24">
        <f t="shared" si="50"/>
        <v>1</v>
      </c>
      <c r="T24">
        <f t="shared" si="18"/>
        <v>0</v>
      </c>
      <c r="U24" s="1">
        <f t="shared" si="19"/>
        <v>3293373.8184301099</v>
      </c>
      <c r="V24" s="1">
        <f t="shared" si="20"/>
        <v>703596.38256940863</v>
      </c>
      <c r="W24" s="1">
        <f t="shared" si="21"/>
        <v>2.8843825946640242E-3</v>
      </c>
      <c r="X24">
        <f t="shared" si="22"/>
        <v>3834108.8368990878</v>
      </c>
      <c r="Y24">
        <f t="shared" si="23"/>
        <v>819119.01191512099</v>
      </c>
      <c r="Z24">
        <f t="shared" si="24"/>
        <v>3.3579658444211754E-3</v>
      </c>
      <c r="AA24" s="1">
        <f t="shared" si="25"/>
        <v>3624884.7752112402</v>
      </c>
      <c r="AB24">
        <f t="shared" si="26"/>
        <v>774420.3833761292</v>
      </c>
      <c r="AC24">
        <f t="shared" si="27"/>
        <v>3.17472450129147E-3</v>
      </c>
      <c r="AD24" s="1">
        <f t="shared" si="28"/>
        <v>0</v>
      </c>
      <c r="AE24">
        <f t="shared" si="73"/>
        <v>0</v>
      </c>
      <c r="AF24">
        <f t="shared" si="73"/>
        <v>0</v>
      </c>
      <c r="AG24" s="1">
        <f t="shared" si="29"/>
        <v>0</v>
      </c>
      <c r="AH24">
        <f t="shared" si="74"/>
        <v>0</v>
      </c>
      <c r="AI24">
        <f t="shared" si="74"/>
        <v>0</v>
      </c>
      <c r="AJ24" s="1">
        <f t="shared" si="30"/>
        <v>0</v>
      </c>
      <c r="AK24">
        <f t="shared" si="75"/>
        <v>0</v>
      </c>
      <c r="AL24">
        <f t="shared" si="75"/>
        <v>0</v>
      </c>
      <c r="AM24">
        <f t="shared" ref="AM24:AM31" si="90">AM23</f>
        <v>0.5077959364800001</v>
      </c>
      <c r="AN24" s="1">
        <f t="shared" si="0"/>
        <v>2013111.8476065483</v>
      </c>
      <c r="AO24" s="1">
        <f t="shared" si="76"/>
        <v>-297138.28008952737</v>
      </c>
      <c r="AP24" s="1">
        <f t="shared" si="77"/>
        <v>-393442.05490681733</v>
      </c>
      <c r="AQ24">
        <v>0</v>
      </c>
      <c r="AR24">
        <f t="shared" si="1"/>
        <v>-690580.33499634475</v>
      </c>
      <c r="AS24" s="101">
        <f t="shared" si="84"/>
        <v>0</v>
      </c>
      <c r="AT24">
        <f t="shared" si="54"/>
        <v>0.98</v>
      </c>
      <c r="AU24">
        <f t="shared" si="31"/>
        <v>-676768.72829641786</v>
      </c>
      <c r="AV24">
        <f t="shared" ref="AV24:AV31" si="91">AV23</f>
        <v>9.8603999999999969E-2</v>
      </c>
      <c r="AW24" s="1">
        <f t="shared" si="2"/>
        <v>390906.79219961446</v>
      </c>
      <c r="AX24">
        <f t="shared" si="78"/>
        <v>-57698.419512858214</v>
      </c>
      <c r="AY24">
        <f t="shared" si="79"/>
        <v>-76398.721602530524</v>
      </c>
      <c r="AZ24">
        <v>0</v>
      </c>
      <c r="BA24">
        <f t="shared" si="32"/>
        <v>-134097.14111538875</v>
      </c>
      <c r="BB24">
        <f t="shared" si="85"/>
        <v>0</v>
      </c>
      <c r="BC24">
        <f t="shared" si="55"/>
        <v>0.87</v>
      </c>
      <c r="BD24">
        <f t="shared" si="33"/>
        <v>0.13</v>
      </c>
      <c r="BE24">
        <f t="shared" si="34"/>
        <v>-116664.5127703882</v>
      </c>
      <c r="BF24">
        <f t="shared" ref="BF24:BF31" si="92">BF23</f>
        <v>0.25693071463124995</v>
      </c>
      <c r="BG24" s="1">
        <f t="shared" si="3"/>
        <v>1018578.9772631587</v>
      </c>
      <c r="BH24" s="1">
        <f t="shared" si="80"/>
        <v>-150343.76048164701</v>
      </c>
      <c r="BI24">
        <f t="shared" si="81"/>
        <v>-199070.80988856521</v>
      </c>
      <c r="BJ24">
        <v>0</v>
      </c>
      <c r="BK24">
        <f t="shared" si="4"/>
        <v>-349414.5703702122</v>
      </c>
      <c r="BL24">
        <f t="shared" si="86"/>
        <v>0</v>
      </c>
      <c r="BM24">
        <f t="shared" si="56"/>
        <v>0.92500000000000004</v>
      </c>
      <c r="BN24">
        <f t="shared" si="35"/>
        <v>7.4999999999999956E-2</v>
      </c>
      <c r="BO24">
        <f t="shared" si="36"/>
        <v>-323208.47759244632</v>
      </c>
      <c r="BP24">
        <f t="shared" si="37"/>
        <v>-676768.72829641786</v>
      </c>
      <c r="BQ24" s="1">
        <f t="shared" si="82"/>
        <v>-110987.0235092535</v>
      </c>
      <c r="BR24" s="1">
        <f t="shared" si="82"/>
        <v>-6.3098184728346569E-4</v>
      </c>
      <c r="BS24">
        <f t="shared" si="5"/>
        <v>-116664.5127703882</v>
      </c>
      <c r="BT24" s="1">
        <f t="shared" si="83"/>
        <v>-19132.454677887359</v>
      </c>
      <c r="BU24" s="1">
        <f t="shared" si="83"/>
        <v>-1.0877155917884431E-4</v>
      </c>
      <c r="BV24">
        <f t="shared" si="6"/>
        <v>-323208.47759244632</v>
      </c>
      <c r="BW24" s="1">
        <f>$BV24*D$65</f>
        <v>-53004.73470640523</v>
      </c>
      <c r="BX24">
        <f t="shared" ref="BX24:BX44" si="93">$BV24*E$61</f>
        <v>-3.384721197724826E-4</v>
      </c>
      <c r="BY24">
        <f t="shared" si="38"/>
        <v>592609.35906015511</v>
      </c>
      <c r="BZ24">
        <f t="shared" si="39"/>
        <v>2.2534007473805585E-3</v>
      </c>
      <c r="CA24">
        <f t="shared" si="40"/>
        <v>799986.55723723362</v>
      </c>
      <c r="CB24">
        <f t="shared" si="41"/>
        <v>3.249194285242331E-3</v>
      </c>
      <c r="CC24">
        <f t="shared" si="42"/>
        <v>721415.648669724</v>
      </c>
      <c r="CD24">
        <f t="shared" si="43"/>
        <v>2.8362523815189875E-3</v>
      </c>
      <c r="CE24" s="23">
        <f>'3a. Trajectories- Recipe'!CG24</f>
        <v>1185700.407867156</v>
      </c>
      <c r="CF24" s="23">
        <f>'3a. Trajectories- Recipe'!CH24</f>
        <v>5.5941106185413651E-3</v>
      </c>
      <c r="CG24" s="1">
        <f t="shared" si="7"/>
        <v>593091.04880700086</v>
      </c>
      <c r="CH24" s="1">
        <f t="shared" si="8"/>
        <v>3.3407098711608066E-3</v>
      </c>
      <c r="CI24" s="1">
        <f t="shared" si="9"/>
        <v>385713.85062992235</v>
      </c>
      <c r="CJ24" s="1">
        <f t="shared" si="10"/>
        <v>2.344916333299034E-3</v>
      </c>
      <c r="CK24" s="1">
        <f t="shared" si="11"/>
        <v>464284.75919743197</v>
      </c>
      <c r="CL24" s="1">
        <f t="shared" si="12"/>
        <v>2.7578582370223776E-3</v>
      </c>
    </row>
    <row r="25" spans="1:90" x14ac:dyDescent="0.2">
      <c r="A25">
        <v>2027</v>
      </c>
      <c r="B25" s="102" t="s">
        <v>220</v>
      </c>
      <c r="C25" s="101">
        <v>0</v>
      </c>
      <c r="D25" s="1"/>
      <c r="E25" s="1">
        <f t="shared" si="87"/>
        <v>0.83073468783999993</v>
      </c>
      <c r="F25" s="1">
        <v>0</v>
      </c>
      <c r="G25" s="1"/>
      <c r="H25" s="1">
        <f t="shared" si="88"/>
        <v>0.96713199999999999</v>
      </c>
      <c r="I25" s="1">
        <f t="shared" si="46"/>
        <v>0</v>
      </c>
      <c r="J25" s="1"/>
      <c r="K25" s="1">
        <f t="shared" si="89"/>
        <v>0.91435642845625009</v>
      </c>
      <c r="L25" s="101">
        <v>2.1419999999999998E-3</v>
      </c>
      <c r="M25">
        <f>M24*(1-L25)</f>
        <v>0.99785800000000002</v>
      </c>
      <c r="N25">
        <f t="shared" si="15"/>
        <v>2.1419999999999773E-3</v>
      </c>
      <c r="O25" s="101">
        <v>2.0999999999999999E-3</v>
      </c>
      <c r="P25">
        <f t="shared" si="49"/>
        <v>0.99790000000000001</v>
      </c>
      <c r="Q25">
        <f t="shared" si="16"/>
        <v>2.0999999999999908E-3</v>
      </c>
      <c r="R25">
        <f t="shared" si="17"/>
        <v>2.1209999999999996E-3</v>
      </c>
      <c r="S25">
        <f>S24*(1-R25)</f>
        <v>0.99787899999999996</v>
      </c>
      <c r="T25">
        <f t="shared" si="18"/>
        <v>2.1210000000000395E-3</v>
      </c>
      <c r="U25" s="1">
        <f t="shared" si="19"/>
        <v>3293373.8184301099</v>
      </c>
      <c r="V25" s="1">
        <f t="shared" si="20"/>
        <v>703596.38256940863</v>
      </c>
      <c r="W25" s="1">
        <f t="shared" si="21"/>
        <v>2.8843825946640242E-3</v>
      </c>
      <c r="X25">
        <f t="shared" si="22"/>
        <v>3834108.8368990878</v>
      </c>
      <c r="Y25">
        <f t="shared" si="23"/>
        <v>819119.01191512099</v>
      </c>
      <c r="Z25">
        <f t="shared" si="24"/>
        <v>3.3579658444211754E-3</v>
      </c>
      <c r="AA25" s="1">
        <f t="shared" si="25"/>
        <v>3624884.7752112402</v>
      </c>
      <c r="AB25">
        <f t="shared" si="26"/>
        <v>774420.3833761292</v>
      </c>
      <c r="AC25">
        <f t="shared" si="27"/>
        <v>3.17472450129147E-3</v>
      </c>
      <c r="AD25" s="1">
        <f t="shared" si="28"/>
        <v>3953.911373999958</v>
      </c>
      <c r="AE25">
        <f t="shared" si="73"/>
        <v>648.42365829207426</v>
      </c>
      <c r="AF25">
        <f t="shared" si="73"/>
        <v>3.6864089584069579E-6</v>
      </c>
      <c r="AG25" s="1">
        <f t="shared" si="29"/>
        <v>3876.383699999983</v>
      </c>
      <c r="AH25">
        <f t="shared" si="74"/>
        <v>635.70946891380231</v>
      </c>
      <c r="AI25">
        <f t="shared" si="74"/>
        <v>3.6141264298107658E-6</v>
      </c>
      <c r="AJ25" s="1">
        <f t="shared" si="30"/>
        <v>3915.147537000073</v>
      </c>
      <c r="AK25">
        <f t="shared" si="75"/>
        <v>642.06656360295506</v>
      </c>
      <c r="AL25">
        <f t="shared" si="75"/>
        <v>3.6502676941089576E-6</v>
      </c>
      <c r="AM25">
        <f t="shared" si="90"/>
        <v>0.5077959364800001</v>
      </c>
      <c r="AN25" s="1">
        <f t="shared" si="0"/>
        <v>2013111.8476065483</v>
      </c>
      <c r="AO25" s="1">
        <f t="shared" si="76"/>
        <v>-297138.28008952737</v>
      </c>
      <c r="AP25" s="1">
        <f t="shared" si="77"/>
        <v>-393442.05490681733</v>
      </c>
      <c r="AQ25">
        <v>0</v>
      </c>
      <c r="AR25">
        <f t="shared" si="1"/>
        <v>-690580.33499634475</v>
      </c>
      <c r="AS25" s="101">
        <f t="shared" si="84"/>
        <v>0</v>
      </c>
      <c r="AT25">
        <f t="shared" si="54"/>
        <v>0.98</v>
      </c>
      <c r="AU25">
        <f t="shared" si="31"/>
        <v>-676768.72829641786</v>
      </c>
      <c r="AV25">
        <f t="shared" si="91"/>
        <v>9.8603999999999969E-2</v>
      </c>
      <c r="AW25" s="1">
        <f t="shared" si="2"/>
        <v>390906.79219961446</v>
      </c>
      <c r="AX25">
        <f t="shared" si="78"/>
        <v>-57698.419512858214</v>
      </c>
      <c r="AY25">
        <f t="shared" si="79"/>
        <v>-76398.721602530524</v>
      </c>
      <c r="AZ25">
        <v>0</v>
      </c>
      <c r="BA25">
        <f t="shared" si="32"/>
        <v>-134097.14111538875</v>
      </c>
      <c r="BB25">
        <f t="shared" si="85"/>
        <v>0</v>
      </c>
      <c r="BC25">
        <f t="shared" si="55"/>
        <v>0.87</v>
      </c>
      <c r="BD25">
        <f t="shared" si="33"/>
        <v>0.13</v>
      </c>
      <c r="BE25">
        <f t="shared" si="34"/>
        <v>-116664.5127703882</v>
      </c>
      <c r="BF25">
        <f t="shared" si="92"/>
        <v>0.25693071463124995</v>
      </c>
      <c r="BG25" s="1">
        <f t="shared" si="3"/>
        <v>1018578.9772631587</v>
      </c>
      <c r="BH25">
        <f t="shared" si="80"/>
        <v>-150343.76048164701</v>
      </c>
      <c r="BI25">
        <f t="shared" si="81"/>
        <v>-199070.80988856521</v>
      </c>
      <c r="BJ25">
        <v>0</v>
      </c>
      <c r="BK25">
        <f t="shared" si="4"/>
        <v>-349414.5703702122</v>
      </c>
      <c r="BL25">
        <f t="shared" si="86"/>
        <v>0</v>
      </c>
      <c r="BM25">
        <f t="shared" si="56"/>
        <v>0.92500000000000004</v>
      </c>
      <c r="BN25">
        <f t="shared" si="35"/>
        <v>7.4999999999999956E-2</v>
      </c>
      <c r="BO25">
        <f t="shared" si="36"/>
        <v>-323208.47759244632</v>
      </c>
      <c r="BP25">
        <f t="shared" si="37"/>
        <v>-676768.72829641786</v>
      </c>
      <c r="BQ25" s="1">
        <f t="shared" si="82"/>
        <v>-110987.0235092535</v>
      </c>
      <c r="BR25" s="1">
        <f t="shared" si="82"/>
        <v>-6.3098184728346569E-4</v>
      </c>
      <c r="BS25">
        <f t="shared" si="5"/>
        <v>-116664.5127703882</v>
      </c>
      <c r="BT25" s="1">
        <f t="shared" si="83"/>
        <v>-19132.454677887359</v>
      </c>
      <c r="BU25" s="1">
        <f t="shared" si="83"/>
        <v>-1.0877155917884431E-4</v>
      </c>
      <c r="BV25">
        <f t="shared" si="6"/>
        <v>-323208.47759244632</v>
      </c>
      <c r="BW25" s="1">
        <f>$BV25*D$65</f>
        <v>-53004.73470640523</v>
      </c>
      <c r="BX25">
        <f t="shared" si="93"/>
        <v>-3.384721197724826E-4</v>
      </c>
      <c r="BY25">
        <f t="shared" si="38"/>
        <v>593257.78271844715</v>
      </c>
      <c r="BZ25">
        <f t="shared" si="39"/>
        <v>2.2570871563389653E-3</v>
      </c>
      <c r="CA25">
        <f t="shared" si="40"/>
        <v>800622.26670614746</v>
      </c>
      <c r="CB25">
        <f t="shared" si="41"/>
        <v>3.2528084116721419E-3</v>
      </c>
      <c r="CC25">
        <f t="shared" si="42"/>
        <v>722057.71523332701</v>
      </c>
      <c r="CD25">
        <f t="shared" si="43"/>
        <v>2.8399026492130965E-3</v>
      </c>
      <c r="CE25" s="23">
        <f>'3a. Trajectories- Recipe'!CG25</f>
        <v>1185700.407867156</v>
      </c>
      <c r="CF25" s="23">
        <f>'3a. Trajectories- Recipe'!CH25</f>
        <v>5.5941106185413651E-3</v>
      </c>
      <c r="CG25" s="1">
        <f t="shared" si="7"/>
        <v>592442.62514870882</v>
      </c>
      <c r="CH25" s="1">
        <f t="shared" si="8"/>
        <v>3.3370234622023998E-3</v>
      </c>
      <c r="CI25" s="1">
        <f t="shared" si="9"/>
        <v>385078.14116100851</v>
      </c>
      <c r="CJ25" s="1">
        <f t="shared" si="10"/>
        <v>2.3413022068692231E-3</v>
      </c>
      <c r="CK25" s="1">
        <f t="shared" si="11"/>
        <v>463642.69263382896</v>
      </c>
      <c r="CL25" s="1">
        <f t="shared" si="12"/>
        <v>2.7542079693282685E-3</v>
      </c>
    </row>
    <row r="26" spans="1:90" x14ac:dyDescent="0.2">
      <c r="A26">
        <v>2027</v>
      </c>
      <c r="B26" s="103" t="s">
        <v>222</v>
      </c>
      <c r="C26" s="101">
        <v>0</v>
      </c>
      <c r="D26" s="1"/>
      <c r="E26" s="1">
        <f t="shared" si="87"/>
        <v>0.83073468783999993</v>
      </c>
      <c r="F26" s="1">
        <v>0</v>
      </c>
      <c r="G26" s="1"/>
      <c r="H26" s="1">
        <f t="shared" si="88"/>
        <v>0.96713199999999999</v>
      </c>
      <c r="I26" s="1">
        <f t="shared" si="46"/>
        <v>0</v>
      </c>
      <c r="J26" s="1"/>
      <c r="K26" s="1">
        <f t="shared" si="89"/>
        <v>0.91435642845625009</v>
      </c>
      <c r="L26" s="101">
        <v>1.4999999999999999E-2</v>
      </c>
      <c r="M26">
        <f t="shared" ref="M26:M36" si="94">M25*(1-L26)</f>
        <v>0.98289013000000003</v>
      </c>
      <c r="N26">
        <f t="shared" si="15"/>
        <v>1.7109869999999971E-2</v>
      </c>
      <c r="O26" s="101">
        <v>0.04</v>
      </c>
      <c r="P26">
        <f t="shared" si="49"/>
        <v>0.95798399999999995</v>
      </c>
      <c r="Q26">
        <f t="shared" si="16"/>
        <v>4.2016000000000053E-2</v>
      </c>
      <c r="R26">
        <f t="shared" si="17"/>
        <v>2.75E-2</v>
      </c>
      <c r="S26">
        <f t="shared" ref="S26:S36" si="95">S25*(1-R26)</f>
        <v>0.9704373275</v>
      </c>
      <c r="T26">
        <f t="shared" si="18"/>
        <v>2.9562672499999998E-2</v>
      </c>
      <c r="U26" s="1">
        <f t="shared" si="19"/>
        <v>3293373.8184301099</v>
      </c>
      <c r="V26" s="1">
        <f t="shared" si="20"/>
        <v>703596.38256940863</v>
      </c>
      <c r="W26" s="1">
        <f t="shared" si="21"/>
        <v>2.8843825946640242E-3</v>
      </c>
      <c r="X26">
        <f t="shared" si="22"/>
        <v>3834108.8368990878</v>
      </c>
      <c r="Y26">
        <f t="shared" si="23"/>
        <v>819119.01191512099</v>
      </c>
      <c r="Z26">
        <f t="shared" si="24"/>
        <v>3.3579658444211754E-3</v>
      </c>
      <c r="AA26" s="1">
        <f t="shared" si="25"/>
        <v>3624884.7752112402</v>
      </c>
      <c r="AB26">
        <f t="shared" si="26"/>
        <v>774420.3833761292</v>
      </c>
      <c r="AC26">
        <f t="shared" si="27"/>
        <v>3.17472450129147E-3</v>
      </c>
      <c r="AD26" s="1">
        <f t="shared" si="28"/>
        <v>31583.057703389946</v>
      </c>
      <c r="AE26">
        <f t="shared" si="73"/>
        <v>5179.4792242305848</v>
      </c>
      <c r="AF26">
        <f t="shared" si="73"/>
        <v>2.944630160839357E-5</v>
      </c>
      <c r="AG26" s="1">
        <f t="shared" si="29"/>
        <v>77557.208352000103</v>
      </c>
      <c r="AH26">
        <f t="shared" si="74"/>
        <v>12719.032878991653</v>
      </c>
      <c r="AI26">
        <f t="shared" si="74"/>
        <v>7.2310064797585717E-5</v>
      </c>
      <c r="AJ26" s="1">
        <f t="shared" si="30"/>
        <v>54569.648479732496</v>
      </c>
      <c r="AK26">
        <f t="shared" si="75"/>
        <v>8949.176587927499</v>
      </c>
      <c r="AL26">
        <f t="shared" si="75"/>
        <v>5.0877731437185892E-5</v>
      </c>
      <c r="AM26">
        <f t="shared" si="90"/>
        <v>0.5077959364800001</v>
      </c>
      <c r="AN26" s="1">
        <f t="shared" si="0"/>
        <v>2013111.8476065483</v>
      </c>
      <c r="AO26" s="1">
        <f t="shared" si="76"/>
        <v>-297138.28008952737</v>
      </c>
      <c r="AP26" s="1">
        <f t="shared" si="77"/>
        <v>-393442.05490681733</v>
      </c>
      <c r="AQ26">
        <v>0</v>
      </c>
      <c r="AR26">
        <f t="shared" si="1"/>
        <v>-690580.33499634475</v>
      </c>
      <c r="AS26" s="101">
        <f t="shared" si="84"/>
        <v>0</v>
      </c>
      <c r="AT26">
        <f t="shared" si="54"/>
        <v>0.98</v>
      </c>
      <c r="AU26">
        <f t="shared" si="31"/>
        <v>-676768.72829641786</v>
      </c>
      <c r="AV26">
        <f t="shared" si="91"/>
        <v>9.8603999999999969E-2</v>
      </c>
      <c r="AW26" s="1">
        <f t="shared" si="2"/>
        <v>390906.79219961446</v>
      </c>
      <c r="AX26">
        <f t="shared" si="78"/>
        <v>-57698.419512858214</v>
      </c>
      <c r="AY26">
        <f t="shared" si="79"/>
        <v>-76398.721602530524</v>
      </c>
      <c r="AZ26">
        <v>0</v>
      </c>
      <c r="BA26">
        <f t="shared" si="32"/>
        <v>-134097.14111538875</v>
      </c>
      <c r="BB26">
        <f t="shared" si="85"/>
        <v>0</v>
      </c>
      <c r="BC26">
        <f t="shared" si="55"/>
        <v>0.87</v>
      </c>
      <c r="BD26">
        <f t="shared" si="33"/>
        <v>0.13</v>
      </c>
      <c r="BE26">
        <f t="shared" si="34"/>
        <v>-116664.5127703882</v>
      </c>
      <c r="BF26">
        <f t="shared" si="92"/>
        <v>0.25693071463124995</v>
      </c>
      <c r="BG26" s="1">
        <f t="shared" si="3"/>
        <v>1018578.9772631587</v>
      </c>
      <c r="BH26">
        <f t="shared" si="80"/>
        <v>-150343.76048164701</v>
      </c>
      <c r="BI26">
        <f t="shared" si="81"/>
        <v>-199070.80988856521</v>
      </c>
      <c r="BJ26">
        <v>0</v>
      </c>
      <c r="BK26">
        <f t="shared" si="4"/>
        <v>-349414.5703702122</v>
      </c>
      <c r="BL26">
        <f t="shared" si="86"/>
        <v>0</v>
      </c>
      <c r="BM26">
        <f t="shared" si="56"/>
        <v>0.92500000000000004</v>
      </c>
      <c r="BN26">
        <f t="shared" si="35"/>
        <v>7.4999999999999956E-2</v>
      </c>
      <c r="BO26">
        <f t="shared" si="36"/>
        <v>-323208.47759244632</v>
      </c>
      <c r="BP26">
        <f t="shared" si="37"/>
        <v>-676768.72829641786</v>
      </c>
      <c r="BQ26" s="1">
        <f t="shared" si="82"/>
        <v>-110987.0235092535</v>
      </c>
      <c r="BR26" s="1">
        <f t="shared" si="82"/>
        <v>-6.3098184728346569E-4</v>
      </c>
      <c r="BS26">
        <f t="shared" si="5"/>
        <v>-116664.5127703882</v>
      </c>
      <c r="BT26" s="1">
        <f t="shared" si="83"/>
        <v>-19132.454677887359</v>
      </c>
      <c r="BU26" s="1">
        <f t="shared" si="83"/>
        <v>-1.0877155917884431E-4</v>
      </c>
      <c r="BV26">
        <f t="shared" si="6"/>
        <v>-323208.47759244632</v>
      </c>
      <c r="BW26" s="1">
        <f>$BV26*D$65</f>
        <v>-53004.73470640523</v>
      </c>
      <c r="BX26">
        <f t="shared" si="93"/>
        <v>-3.384721197724826E-4</v>
      </c>
      <c r="BY26">
        <f t="shared" si="38"/>
        <v>597788.83828438574</v>
      </c>
      <c r="BZ26">
        <f t="shared" si="39"/>
        <v>2.282847048988952E-3</v>
      </c>
      <c r="CA26">
        <f t="shared" si="40"/>
        <v>812705.5901162253</v>
      </c>
      <c r="CB26">
        <f t="shared" si="41"/>
        <v>3.3215043500399166E-3</v>
      </c>
      <c r="CC26">
        <f t="shared" si="42"/>
        <v>730364.82525765151</v>
      </c>
      <c r="CD26">
        <f t="shared" si="43"/>
        <v>2.8871301129561734E-3</v>
      </c>
      <c r="CE26" s="23">
        <f>'3a. Trajectories- Recipe'!CG26</f>
        <v>1185700.407867156</v>
      </c>
      <c r="CF26" s="23">
        <f>'3a. Trajectories- Recipe'!CH26</f>
        <v>5.5941106185413651E-3</v>
      </c>
      <c r="CG26" s="1">
        <f t="shared" si="7"/>
        <v>587911.56958277023</v>
      </c>
      <c r="CH26" s="1">
        <f t="shared" si="8"/>
        <v>3.3112635695524131E-3</v>
      </c>
      <c r="CI26" s="1">
        <f t="shared" si="9"/>
        <v>372994.81775093067</v>
      </c>
      <c r="CJ26" s="1">
        <f t="shared" si="10"/>
        <v>2.2726062685014484E-3</v>
      </c>
      <c r="CK26" s="1">
        <f t="shared" si="11"/>
        <v>455335.58260950446</v>
      </c>
      <c r="CL26" s="1">
        <f t="shared" si="12"/>
        <v>2.7069805055851917E-3</v>
      </c>
    </row>
    <row r="27" spans="1:90" x14ac:dyDescent="0.2">
      <c r="A27">
        <v>2028</v>
      </c>
      <c r="B27" s="103" t="s">
        <v>219</v>
      </c>
      <c r="C27" s="101">
        <v>0</v>
      </c>
      <c r="D27" s="1"/>
      <c r="E27" s="1">
        <f t="shared" si="87"/>
        <v>0.83073468783999993</v>
      </c>
      <c r="F27" s="1">
        <v>0</v>
      </c>
      <c r="G27" s="1"/>
      <c r="H27" s="1">
        <f t="shared" si="88"/>
        <v>0.96713199999999999</v>
      </c>
      <c r="I27" s="1">
        <f t="shared" si="46"/>
        <v>0</v>
      </c>
      <c r="J27" s="1"/>
      <c r="K27" s="1">
        <f t="shared" si="89"/>
        <v>0.91435642845625009</v>
      </c>
      <c r="L27" s="101">
        <v>2.7200000000000002E-3</v>
      </c>
      <c r="M27">
        <f t="shared" si="94"/>
        <v>0.98021666884640002</v>
      </c>
      <c r="N27">
        <f t="shared" si="15"/>
        <v>1.9783331153599981E-2</v>
      </c>
      <c r="O27" s="101">
        <v>2.7000000000000001E-3</v>
      </c>
      <c r="P27">
        <f t="shared" si="49"/>
        <v>0.95539744319999986</v>
      </c>
      <c r="Q27">
        <f t="shared" si="16"/>
        <v>4.4602556800000137E-2</v>
      </c>
      <c r="R27">
        <f t="shared" si="17"/>
        <v>2.7100000000000002E-3</v>
      </c>
      <c r="S27">
        <f t="shared" si="95"/>
        <v>0.96780744234247507</v>
      </c>
      <c r="T27">
        <f t="shared" si="18"/>
        <v>3.2192557657524934E-2</v>
      </c>
      <c r="U27" s="1">
        <f t="shared" si="19"/>
        <v>3293373.8184301099</v>
      </c>
      <c r="V27" s="1">
        <f t="shared" si="20"/>
        <v>703596.38256940863</v>
      </c>
      <c r="W27" s="1">
        <f t="shared" si="21"/>
        <v>2.8843825946640242E-3</v>
      </c>
      <c r="X27">
        <f t="shared" si="22"/>
        <v>3834108.8368990878</v>
      </c>
      <c r="Y27">
        <f t="shared" si="23"/>
        <v>819119.01191512099</v>
      </c>
      <c r="Z27">
        <f t="shared" si="24"/>
        <v>3.3579658444211754E-3</v>
      </c>
      <c r="AA27" s="1">
        <f t="shared" si="25"/>
        <v>3624884.7752112402</v>
      </c>
      <c r="AB27">
        <f t="shared" si="26"/>
        <v>774420.3833761292</v>
      </c>
      <c r="AC27">
        <f t="shared" si="27"/>
        <v>3.17472450129147E-3</v>
      </c>
      <c r="AD27" s="1">
        <f t="shared" si="28"/>
        <v>36517.991626436742</v>
      </c>
      <c r="AE27">
        <f t="shared" ref="AE27:AF31" si="96">$AD27*D$66</f>
        <v>5405.4879072531294</v>
      </c>
      <c r="AF27">
        <f t="shared" si="96"/>
        <v>3.2998560489750184E-5</v>
      </c>
      <c r="AG27" s="1">
        <f t="shared" si="29"/>
        <v>82331.725789449847</v>
      </c>
      <c r="AH27">
        <f t="shared" ref="AH27:AI31" si="97">$AG27*D$66</f>
        <v>12186.955752954615</v>
      </c>
      <c r="AI27">
        <f t="shared" si="97"/>
        <v>7.4396983861562435E-5</v>
      </c>
      <c r="AJ27" s="1">
        <f t="shared" si="30"/>
        <v>59424.145602352306</v>
      </c>
      <c r="AK27">
        <f t="shared" ref="AK27:AL31" si="98">$AJ27*D$66</f>
        <v>8796.1162743633449</v>
      </c>
      <c r="AL27">
        <f t="shared" si="98"/>
        <v>5.3697127795805945E-5</v>
      </c>
      <c r="AM27">
        <f t="shared" si="90"/>
        <v>0.5077959364800001</v>
      </c>
      <c r="AN27" s="1">
        <f t="shared" si="0"/>
        <v>2013111.8476065483</v>
      </c>
      <c r="AO27" s="1">
        <f t="shared" si="76"/>
        <v>-297138.28008952737</v>
      </c>
      <c r="AP27" s="1">
        <f t="shared" si="77"/>
        <v>-393442.05490681733</v>
      </c>
      <c r="AQ27">
        <v>0</v>
      </c>
      <c r="AR27">
        <f t="shared" si="1"/>
        <v>-690580.33499634475</v>
      </c>
      <c r="AS27" s="101">
        <f t="shared" si="84"/>
        <v>0</v>
      </c>
      <c r="AT27">
        <f t="shared" si="54"/>
        <v>0.98</v>
      </c>
      <c r="AU27">
        <f t="shared" si="31"/>
        <v>-676768.72829641786</v>
      </c>
      <c r="AV27">
        <f t="shared" si="91"/>
        <v>9.8603999999999969E-2</v>
      </c>
      <c r="AW27" s="1">
        <f t="shared" si="2"/>
        <v>390906.79219961446</v>
      </c>
      <c r="AX27">
        <f t="shared" si="78"/>
        <v>-57698.419512858214</v>
      </c>
      <c r="AY27">
        <f t="shared" si="79"/>
        <v>-76398.721602530524</v>
      </c>
      <c r="AZ27">
        <v>0</v>
      </c>
      <c r="BA27">
        <f t="shared" si="32"/>
        <v>-134097.14111538875</v>
      </c>
      <c r="BB27">
        <f t="shared" si="85"/>
        <v>0</v>
      </c>
      <c r="BC27">
        <f t="shared" si="55"/>
        <v>0.87</v>
      </c>
      <c r="BD27">
        <f t="shared" si="33"/>
        <v>0.13</v>
      </c>
      <c r="BE27">
        <f t="shared" si="34"/>
        <v>-116664.5127703882</v>
      </c>
      <c r="BF27">
        <f t="shared" si="92"/>
        <v>0.25693071463124995</v>
      </c>
      <c r="BG27" s="1">
        <f t="shared" si="3"/>
        <v>1018578.9772631587</v>
      </c>
      <c r="BH27">
        <f t="shared" si="80"/>
        <v>-150343.76048164701</v>
      </c>
      <c r="BI27">
        <f t="shared" si="81"/>
        <v>-199070.80988856521</v>
      </c>
      <c r="BJ27">
        <v>0</v>
      </c>
      <c r="BK27">
        <f t="shared" si="4"/>
        <v>-349414.5703702122</v>
      </c>
      <c r="BL27">
        <f t="shared" si="86"/>
        <v>0</v>
      </c>
      <c r="BM27">
        <f t="shared" si="56"/>
        <v>0.92500000000000004</v>
      </c>
      <c r="BN27">
        <f t="shared" si="35"/>
        <v>7.4999999999999956E-2</v>
      </c>
      <c r="BO27">
        <f t="shared" si="36"/>
        <v>-323208.47759244632</v>
      </c>
      <c r="BP27">
        <f t="shared" si="37"/>
        <v>-676768.72829641786</v>
      </c>
      <c r="BQ27" s="1">
        <f t="shared" ref="BQ27:BR31" si="99">$BP27*D$66</f>
        <v>-100177.06379463131</v>
      </c>
      <c r="BR27" s="1">
        <f t="shared" si="99"/>
        <v>-6.1154496245881707E-4</v>
      </c>
      <c r="BS27">
        <f t="shared" si="5"/>
        <v>-116664.5127703882</v>
      </c>
      <c r="BT27" s="1">
        <f t="shared" ref="BT27:BU31" si="100">$BS27*D$66</f>
        <v>-17268.983996627459</v>
      </c>
      <c r="BU27" s="1">
        <f t="shared" si="100"/>
        <v>-1.0542093938358598E-4</v>
      </c>
      <c r="BV27">
        <f t="shared" si="6"/>
        <v>-323208.47759244632</v>
      </c>
      <c r="BW27" s="1">
        <f>$BV27*D$66</f>
        <v>-47842.157778547487</v>
      </c>
      <c r="BX27">
        <f t="shared" si="93"/>
        <v>-3.384721197724826E-4</v>
      </c>
      <c r="BY27">
        <f t="shared" si="38"/>
        <v>608824.80668203044</v>
      </c>
      <c r="BZ27">
        <f t="shared" si="39"/>
        <v>2.3058361926949576E-3</v>
      </c>
      <c r="CA27">
        <f t="shared" si="40"/>
        <v>814036.98367144808</v>
      </c>
      <c r="CB27">
        <f t="shared" si="41"/>
        <v>3.3269418888991521E-3</v>
      </c>
      <c r="CC27">
        <f t="shared" si="42"/>
        <v>735374.34187194507</v>
      </c>
      <c r="CD27">
        <f t="shared" si="43"/>
        <v>2.8899495093147932E-3</v>
      </c>
      <c r="CE27" s="23">
        <f>'3a. Trajectories- Recipe'!CG27</f>
        <v>1156216.0783273277</v>
      </c>
      <c r="CF27" s="23">
        <f>'3a. Trajectories- Recipe'!CH27</f>
        <v>5.54109621954944E-3</v>
      </c>
      <c r="CG27" s="1">
        <f t="shared" si="7"/>
        <v>547391.2716452973</v>
      </c>
      <c r="CH27" s="1">
        <f t="shared" si="8"/>
        <v>3.2352600268544824E-3</v>
      </c>
      <c r="CI27" s="1">
        <f t="shared" si="9"/>
        <v>342179.09465587966</v>
      </c>
      <c r="CJ27" s="1">
        <f t="shared" si="10"/>
        <v>2.2141543306502878E-3</v>
      </c>
      <c r="CK27" s="1">
        <f t="shared" si="11"/>
        <v>420841.73645538266</v>
      </c>
      <c r="CL27" s="1">
        <f t="shared" si="12"/>
        <v>2.6511467102346468E-3</v>
      </c>
    </row>
    <row r="28" spans="1:90" x14ac:dyDescent="0.2">
      <c r="A28">
        <v>2028</v>
      </c>
      <c r="B28" s="103" t="s">
        <v>215</v>
      </c>
      <c r="C28" s="101">
        <v>0.03</v>
      </c>
      <c r="D28" s="1"/>
      <c r="E28" s="1">
        <f t="shared" si="87"/>
        <v>0.83073468783999993</v>
      </c>
      <c r="F28" s="1">
        <v>0.04</v>
      </c>
      <c r="G28" s="1"/>
      <c r="H28" s="1">
        <f t="shared" si="88"/>
        <v>0.96713199999999999</v>
      </c>
      <c r="I28" s="1">
        <f t="shared" si="46"/>
        <v>3.5000000000000003E-2</v>
      </c>
      <c r="J28" s="1"/>
      <c r="K28" s="1">
        <f t="shared" si="89"/>
        <v>0.91435642845625009</v>
      </c>
      <c r="L28" s="101">
        <v>0</v>
      </c>
      <c r="M28">
        <f t="shared" si="94"/>
        <v>0.98021666884640002</v>
      </c>
      <c r="N28">
        <f t="shared" si="15"/>
        <v>1.9783331153599981E-2</v>
      </c>
      <c r="O28" s="101">
        <v>0</v>
      </c>
      <c r="P28">
        <f t="shared" si="49"/>
        <v>0.95539744319999986</v>
      </c>
      <c r="Q28">
        <f t="shared" si="16"/>
        <v>4.4602556800000137E-2</v>
      </c>
      <c r="R28">
        <f t="shared" si="17"/>
        <v>0</v>
      </c>
      <c r="S28">
        <f t="shared" si="95"/>
        <v>0.96780744234247507</v>
      </c>
      <c r="T28">
        <f t="shared" si="18"/>
        <v>3.2192557657524934E-2</v>
      </c>
      <c r="U28" s="1">
        <f t="shared" si="19"/>
        <v>3293373.8184301099</v>
      </c>
      <c r="V28" s="1">
        <f t="shared" si="20"/>
        <v>703596.38256940863</v>
      </c>
      <c r="W28" s="1">
        <f t="shared" si="21"/>
        <v>2.8843825946640242E-3</v>
      </c>
      <c r="X28">
        <f t="shared" si="22"/>
        <v>3834108.8368990878</v>
      </c>
      <c r="Y28">
        <f t="shared" si="23"/>
        <v>819119.01191512099</v>
      </c>
      <c r="Z28">
        <f t="shared" si="24"/>
        <v>3.3579658444211754E-3</v>
      </c>
      <c r="AA28" s="1">
        <f t="shared" si="25"/>
        <v>3624884.7752112402</v>
      </c>
      <c r="AB28">
        <f t="shared" si="26"/>
        <v>774420.3833761292</v>
      </c>
      <c r="AC28">
        <f t="shared" si="27"/>
        <v>3.17472450129147E-3</v>
      </c>
      <c r="AD28" s="1">
        <f t="shared" si="28"/>
        <v>36517.991626436742</v>
      </c>
      <c r="AE28">
        <f t="shared" si="96"/>
        <v>5405.4879072531294</v>
      </c>
      <c r="AF28">
        <f t="shared" si="96"/>
        <v>3.2998560489750184E-5</v>
      </c>
      <c r="AG28" s="1">
        <f t="shared" si="29"/>
        <v>82331.725789449847</v>
      </c>
      <c r="AH28">
        <f t="shared" si="97"/>
        <v>12186.955752954615</v>
      </c>
      <c r="AI28">
        <f t="shared" si="97"/>
        <v>7.4396983861562435E-5</v>
      </c>
      <c r="AJ28" s="1">
        <f t="shared" si="30"/>
        <v>59424.145602352306</v>
      </c>
      <c r="AK28">
        <f t="shared" si="98"/>
        <v>8796.1162743633449</v>
      </c>
      <c r="AL28">
        <f t="shared" si="98"/>
        <v>5.3697127795805945E-5</v>
      </c>
      <c r="AM28">
        <f t="shared" si="90"/>
        <v>0.5077959364800001</v>
      </c>
      <c r="AN28" s="1">
        <f t="shared" si="0"/>
        <v>2013111.8476065483</v>
      </c>
      <c r="AO28" s="1">
        <f t="shared" si="76"/>
        <v>-297138.28008952737</v>
      </c>
      <c r="AP28" s="1">
        <f t="shared" si="77"/>
        <v>-393442.05490681733</v>
      </c>
      <c r="AQ28">
        <v>0</v>
      </c>
      <c r="AR28">
        <f t="shared" si="1"/>
        <v>-690580.33499634475</v>
      </c>
      <c r="AS28" s="101">
        <f t="shared" si="84"/>
        <v>0.03</v>
      </c>
      <c r="AT28">
        <f t="shared" si="54"/>
        <v>0.9506</v>
      </c>
      <c r="AU28">
        <f t="shared" si="31"/>
        <v>-656465.66644752538</v>
      </c>
      <c r="AV28">
        <f t="shared" si="91"/>
        <v>9.8603999999999969E-2</v>
      </c>
      <c r="AW28" s="1">
        <f t="shared" si="2"/>
        <v>390906.79219961446</v>
      </c>
      <c r="AX28">
        <f t="shared" si="78"/>
        <v>-57698.419512858214</v>
      </c>
      <c r="AY28">
        <f t="shared" si="79"/>
        <v>-76398.721602530524</v>
      </c>
      <c r="AZ28">
        <v>0</v>
      </c>
      <c r="BA28">
        <f t="shared" si="32"/>
        <v>-134097.14111538875</v>
      </c>
      <c r="BB28">
        <f t="shared" si="85"/>
        <v>0.04</v>
      </c>
      <c r="BC28">
        <f t="shared" si="55"/>
        <v>0.83519999999999994</v>
      </c>
      <c r="BD28">
        <f t="shared" si="33"/>
        <v>0.16480000000000006</v>
      </c>
      <c r="BE28">
        <f t="shared" si="34"/>
        <v>-111997.93225957267</v>
      </c>
      <c r="BF28">
        <f t="shared" si="92"/>
        <v>0.25693071463124995</v>
      </c>
      <c r="BG28" s="1">
        <f t="shared" si="3"/>
        <v>1018578.9772631587</v>
      </c>
      <c r="BH28">
        <f t="shared" si="80"/>
        <v>-150343.76048164701</v>
      </c>
      <c r="BI28">
        <f t="shared" si="81"/>
        <v>-199070.80988856521</v>
      </c>
      <c r="BJ28">
        <v>0</v>
      </c>
      <c r="BK28">
        <f t="shared" si="4"/>
        <v>-349414.5703702122</v>
      </c>
      <c r="BL28">
        <f t="shared" si="86"/>
        <v>3.5000000000000003E-2</v>
      </c>
      <c r="BM28">
        <f t="shared" si="56"/>
        <v>0.892625</v>
      </c>
      <c r="BN28">
        <f t="shared" si="35"/>
        <v>0.107375</v>
      </c>
      <c r="BO28">
        <f t="shared" si="36"/>
        <v>-311896.18087671068</v>
      </c>
      <c r="BP28">
        <f t="shared" si="37"/>
        <v>-656465.66644752538</v>
      </c>
      <c r="BQ28" s="1">
        <f t="shared" si="99"/>
        <v>-97171.751880792377</v>
      </c>
      <c r="BR28" s="1">
        <f t="shared" si="99"/>
        <v>-5.9319861358505263E-4</v>
      </c>
      <c r="BS28">
        <f t="shared" si="5"/>
        <v>-111997.93225957267</v>
      </c>
      <c r="BT28" s="1">
        <f t="shared" si="100"/>
        <v>-16578.224636762359</v>
      </c>
      <c r="BU28" s="1">
        <f t="shared" si="100"/>
        <v>-1.0120410180824254E-4</v>
      </c>
      <c r="BV28">
        <f t="shared" si="6"/>
        <v>-311896.18087671068</v>
      </c>
      <c r="BW28" s="1">
        <f>$BV28*D$66</f>
        <v>-46167.682256298322</v>
      </c>
      <c r="BX28">
        <f t="shared" si="93"/>
        <v>-3.2662559558044573E-4</v>
      </c>
      <c r="BY28">
        <f t="shared" si="38"/>
        <v>611830.11859586928</v>
      </c>
      <c r="BZ28">
        <f t="shared" si="39"/>
        <v>2.3241825415687219E-3</v>
      </c>
      <c r="CA28">
        <f t="shared" si="40"/>
        <v>814727.74303131318</v>
      </c>
      <c r="CB28">
        <f t="shared" si="41"/>
        <v>3.3311587264744954E-3</v>
      </c>
      <c r="CC28">
        <f t="shared" si="42"/>
        <v>737048.81739419419</v>
      </c>
      <c r="CD28">
        <f t="shared" si="43"/>
        <v>2.90179603350683E-3</v>
      </c>
      <c r="CE28" s="23">
        <f>'3a. Trajectories- Recipe'!CG28</f>
        <v>1156216.0783273277</v>
      </c>
      <c r="CF28" s="23">
        <f>'3a. Trajectories- Recipe'!CH28</f>
        <v>5.54109621954944E-3</v>
      </c>
      <c r="CG28" s="1">
        <f t="shared" si="7"/>
        <v>544385.95973145845</v>
      </c>
      <c r="CH28" s="1">
        <f t="shared" si="8"/>
        <v>3.2169136779807181E-3</v>
      </c>
      <c r="CI28" s="1">
        <f t="shared" si="9"/>
        <v>341488.33529601456</v>
      </c>
      <c r="CJ28" s="1">
        <f t="shared" si="10"/>
        <v>2.2099374930749445E-3</v>
      </c>
      <c r="CK28" s="1">
        <f t="shared" si="11"/>
        <v>419167.26093313354</v>
      </c>
      <c r="CL28" s="1">
        <f t="shared" si="12"/>
        <v>2.6393001860426099E-3</v>
      </c>
    </row>
    <row r="29" spans="1:90" x14ac:dyDescent="0.2">
      <c r="A29">
        <v>2028</v>
      </c>
      <c r="B29" s="103" t="s">
        <v>214</v>
      </c>
      <c r="C29" s="101">
        <v>0.03</v>
      </c>
      <c r="D29" s="1"/>
      <c r="E29" s="1">
        <f t="shared" si="87"/>
        <v>0.83073468783999993</v>
      </c>
      <c r="F29" s="1">
        <v>0.04</v>
      </c>
      <c r="G29" s="1"/>
      <c r="H29" s="1">
        <f t="shared" si="88"/>
        <v>0.96713199999999999</v>
      </c>
      <c r="I29" s="1">
        <f t="shared" si="46"/>
        <v>3.5000000000000003E-2</v>
      </c>
      <c r="J29" s="1"/>
      <c r="K29" s="1">
        <f t="shared" si="89"/>
        <v>0.91435642845625009</v>
      </c>
      <c r="L29" s="101">
        <v>0</v>
      </c>
      <c r="M29">
        <f t="shared" si="94"/>
        <v>0.98021666884640002</v>
      </c>
      <c r="N29">
        <f t="shared" si="15"/>
        <v>1.9783331153599981E-2</v>
      </c>
      <c r="O29" s="101">
        <v>0</v>
      </c>
      <c r="P29">
        <f t="shared" si="49"/>
        <v>0.95539744319999986</v>
      </c>
      <c r="Q29">
        <f t="shared" si="16"/>
        <v>4.4602556800000137E-2</v>
      </c>
      <c r="R29">
        <f t="shared" si="17"/>
        <v>0</v>
      </c>
      <c r="S29">
        <f t="shared" si="95"/>
        <v>0.96780744234247507</v>
      </c>
      <c r="T29">
        <f t="shared" si="18"/>
        <v>3.2192557657524934E-2</v>
      </c>
      <c r="U29" s="1">
        <f t="shared" si="19"/>
        <v>3293373.8184301099</v>
      </c>
      <c r="V29" s="1">
        <f t="shared" si="20"/>
        <v>703596.38256940863</v>
      </c>
      <c r="W29" s="1">
        <f t="shared" si="21"/>
        <v>2.8843825946640242E-3</v>
      </c>
      <c r="X29">
        <f t="shared" si="22"/>
        <v>3834108.8368990878</v>
      </c>
      <c r="Y29">
        <f t="shared" si="23"/>
        <v>819119.01191512099</v>
      </c>
      <c r="Z29">
        <f t="shared" si="24"/>
        <v>3.3579658444211754E-3</v>
      </c>
      <c r="AA29" s="1">
        <f t="shared" si="25"/>
        <v>3624884.7752112402</v>
      </c>
      <c r="AB29">
        <f t="shared" si="26"/>
        <v>774420.3833761292</v>
      </c>
      <c r="AC29">
        <f t="shared" si="27"/>
        <v>3.17472450129147E-3</v>
      </c>
      <c r="AD29" s="1">
        <f t="shared" si="28"/>
        <v>36517.991626436742</v>
      </c>
      <c r="AE29">
        <f t="shared" si="96"/>
        <v>5405.4879072531294</v>
      </c>
      <c r="AF29">
        <f t="shared" si="96"/>
        <v>3.2998560489750184E-5</v>
      </c>
      <c r="AG29" s="1">
        <f t="shared" si="29"/>
        <v>82331.725789449847</v>
      </c>
      <c r="AH29">
        <f t="shared" si="97"/>
        <v>12186.955752954615</v>
      </c>
      <c r="AI29">
        <f t="shared" si="97"/>
        <v>7.4396983861562435E-5</v>
      </c>
      <c r="AJ29" s="1">
        <f t="shared" si="30"/>
        <v>59424.145602352306</v>
      </c>
      <c r="AK29">
        <f t="shared" si="98"/>
        <v>8796.1162743633449</v>
      </c>
      <c r="AL29">
        <f t="shared" si="98"/>
        <v>5.3697127795805945E-5</v>
      </c>
      <c r="AM29">
        <f t="shared" si="90"/>
        <v>0.5077959364800001</v>
      </c>
      <c r="AN29" s="1">
        <f t="shared" si="0"/>
        <v>2013111.8476065483</v>
      </c>
      <c r="AO29" s="1">
        <f t="shared" si="76"/>
        <v>-297138.28008952737</v>
      </c>
      <c r="AP29" s="1">
        <f t="shared" si="77"/>
        <v>-393442.05490681733</v>
      </c>
      <c r="AQ29">
        <v>0</v>
      </c>
      <c r="AR29">
        <f t="shared" si="1"/>
        <v>-690580.33499634475</v>
      </c>
      <c r="AS29" s="101">
        <f t="shared" si="84"/>
        <v>0.03</v>
      </c>
      <c r="AT29">
        <f t="shared" si="54"/>
        <v>0.92208199999999996</v>
      </c>
      <c r="AU29">
        <f t="shared" si="31"/>
        <v>-636771.6964540995</v>
      </c>
      <c r="AV29">
        <f t="shared" si="91"/>
        <v>9.8603999999999969E-2</v>
      </c>
      <c r="AW29" s="1">
        <f t="shared" si="2"/>
        <v>390906.79219961446</v>
      </c>
      <c r="AX29">
        <f t="shared" si="78"/>
        <v>-57698.419512858214</v>
      </c>
      <c r="AY29">
        <f t="shared" si="79"/>
        <v>-76398.721602530524</v>
      </c>
      <c r="AZ29">
        <v>0</v>
      </c>
      <c r="BA29">
        <f t="shared" si="32"/>
        <v>-134097.14111538875</v>
      </c>
      <c r="BB29">
        <f t="shared" si="85"/>
        <v>0.04</v>
      </c>
      <c r="BC29">
        <f t="shared" si="55"/>
        <v>0.80179199999999995</v>
      </c>
      <c r="BD29">
        <f t="shared" si="33"/>
        <v>0.19820800000000005</v>
      </c>
      <c r="BE29">
        <f t="shared" si="34"/>
        <v>-107518.01496918977</v>
      </c>
      <c r="BF29">
        <f t="shared" si="92"/>
        <v>0.25693071463124995</v>
      </c>
      <c r="BG29" s="1">
        <f t="shared" si="3"/>
        <v>1018578.9772631587</v>
      </c>
      <c r="BH29" s="1">
        <f t="shared" si="80"/>
        <v>-150343.76048164701</v>
      </c>
      <c r="BI29">
        <f t="shared" si="81"/>
        <v>-199070.80988856521</v>
      </c>
      <c r="BJ29">
        <v>0</v>
      </c>
      <c r="BK29">
        <f t="shared" si="4"/>
        <v>-349414.5703702122</v>
      </c>
      <c r="BL29">
        <f t="shared" si="86"/>
        <v>3.5000000000000003E-2</v>
      </c>
      <c r="BM29">
        <f t="shared" si="56"/>
        <v>0.86138312500000003</v>
      </c>
      <c r="BN29">
        <f t="shared" si="35"/>
        <v>0.13861687499999997</v>
      </c>
      <c r="BO29">
        <f t="shared" si="36"/>
        <v>-300979.81454602582</v>
      </c>
      <c r="BP29">
        <f t="shared" si="37"/>
        <v>-636771.6964540995</v>
      </c>
      <c r="BQ29" s="1">
        <f t="shared" si="99"/>
        <v>-94256.599324368581</v>
      </c>
      <c r="BR29" s="1">
        <f t="shared" si="99"/>
        <v>-5.7540265517750093E-4</v>
      </c>
      <c r="BS29">
        <f t="shared" si="5"/>
        <v>-107518.01496918977</v>
      </c>
      <c r="BT29" s="1">
        <f t="shared" si="100"/>
        <v>-15915.095651291867</v>
      </c>
      <c r="BU29" s="1">
        <f t="shared" si="100"/>
        <v>-9.7155937735912847E-5</v>
      </c>
      <c r="BV29">
        <f t="shared" si="6"/>
        <v>-300979.81454602582</v>
      </c>
      <c r="BW29" s="1">
        <f>$BV29*D$66</f>
        <v>-44551.813377327882</v>
      </c>
      <c r="BX29">
        <f t="shared" si="93"/>
        <v>-3.1519369973513015E-4</v>
      </c>
      <c r="BY29">
        <f t="shared" si="38"/>
        <v>614745.27115229308</v>
      </c>
      <c r="BZ29">
        <f t="shared" si="39"/>
        <v>2.3419784999762737E-3</v>
      </c>
      <c r="CA29">
        <f t="shared" si="40"/>
        <v>815390.87201678369</v>
      </c>
      <c r="CB29">
        <f t="shared" si="41"/>
        <v>3.3352068905468249E-3</v>
      </c>
      <c r="CC29">
        <f t="shared" si="42"/>
        <v>738664.6862731647</v>
      </c>
      <c r="CD29">
        <f t="shared" si="43"/>
        <v>2.9132279293521456E-3</v>
      </c>
      <c r="CE29" s="23">
        <f>'3a. Trajectories- Recipe'!CG29</f>
        <v>1156216.0783273277</v>
      </c>
      <c r="CF29" s="23">
        <f>'3a. Trajectories- Recipe'!CH29</f>
        <v>5.54109621954944E-3</v>
      </c>
      <c r="CG29" s="1">
        <f t="shared" si="7"/>
        <v>541470.80717503466</v>
      </c>
      <c r="CH29" s="1">
        <f t="shared" si="8"/>
        <v>3.1991177195731663E-3</v>
      </c>
      <c r="CI29" s="1">
        <f t="shared" si="9"/>
        <v>340825.20631054405</v>
      </c>
      <c r="CJ29" s="1">
        <f t="shared" si="10"/>
        <v>2.205889329002615E-3</v>
      </c>
      <c r="CK29" s="1">
        <f t="shared" si="11"/>
        <v>417551.39205416304</v>
      </c>
      <c r="CL29" s="1">
        <f t="shared" si="12"/>
        <v>2.6278682901972944E-3</v>
      </c>
    </row>
    <row r="30" spans="1:90" x14ac:dyDescent="0.2">
      <c r="A30">
        <v>2028</v>
      </c>
      <c r="B30" s="103" t="s">
        <v>211</v>
      </c>
      <c r="C30" s="101">
        <v>7.2999999999999995E-2</v>
      </c>
      <c r="D30" s="1"/>
      <c r="E30" s="1">
        <f t="shared" si="87"/>
        <v>0.83073468783999993</v>
      </c>
      <c r="F30" s="1">
        <v>0.155</v>
      </c>
      <c r="G30" s="1"/>
      <c r="H30" s="1">
        <f t="shared" si="88"/>
        <v>0.96713199999999999</v>
      </c>
      <c r="I30" s="1">
        <f t="shared" si="46"/>
        <v>0.11399999999999999</v>
      </c>
      <c r="J30" s="1"/>
      <c r="K30" s="1">
        <f t="shared" si="89"/>
        <v>0.91435642845625009</v>
      </c>
      <c r="L30" s="101">
        <v>0</v>
      </c>
      <c r="M30">
        <f t="shared" si="94"/>
        <v>0.98021666884640002</v>
      </c>
      <c r="N30">
        <f t="shared" si="15"/>
        <v>1.9783331153599981E-2</v>
      </c>
      <c r="O30" s="101">
        <v>0</v>
      </c>
      <c r="P30">
        <f t="shared" si="49"/>
        <v>0.95539744319999986</v>
      </c>
      <c r="Q30">
        <f t="shared" si="16"/>
        <v>4.4602556800000137E-2</v>
      </c>
      <c r="R30">
        <f t="shared" si="17"/>
        <v>0</v>
      </c>
      <c r="S30">
        <f t="shared" si="95"/>
        <v>0.96780744234247507</v>
      </c>
      <c r="T30">
        <f t="shared" si="18"/>
        <v>3.2192557657524934E-2</v>
      </c>
      <c r="U30" s="1">
        <f t="shared" si="19"/>
        <v>3293373.8184301099</v>
      </c>
      <c r="V30" s="1">
        <f t="shared" si="20"/>
        <v>703596.38256940863</v>
      </c>
      <c r="W30" s="1">
        <f t="shared" si="21"/>
        <v>2.8843825946640242E-3</v>
      </c>
      <c r="X30">
        <f t="shared" si="22"/>
        <v>3834108.8368990878</v>
      </c>
      <c r="Y30">
        <f t="shared" si="23"/>
        <v>819119.01191512099</v>
      </c>
      <c r="Z30">
        <f t="shared" si="24"/>
        <v>3.3579658444211754E-3</v>
      </c>
      <c r="AA30" s="1">
        <f t="shared" si="25"/>
        <v>3624884.7752112402</v>
      </c>
      <c r="AB30">
        <f t="shared" si="26"/>
        <v>774420.3833761292</v>
      </c>
      <c r="AC30">
        <f t="shared" si="27"/>
        <v>3.17472450129147E-3</v>
      </c>
      <c r="AD30" s="1">
        <f t="shared" si="28"/>
        <v>36517.991626436742</v>
      </c>
      <c r="AE30">
        <f t="shared" si="96"/>
        <v>5405.4879072531294</v>
      </c>
      <c r="AF30">
        <f t="shared" si="96"/>
        <v>3.2998560489750184E-5</v>
      </c>
      <c r="AG30" s="1">
        <f t="shared" si="29"/>
        <v>82331.725789449847</v>
      </c>
      <c r="AH30">
        <f t="shared" si="97"/>
        <v>12186.955752954615</v>
      </c>
      <c r="AI30">
        <f t="shared" si="97"/>
        <v>7.4396983861562435E-5</v>
      </c>
      <c r="AJ30" s="1">
        <f t="shared" si="30"/>
        <v>59424.145602352306</v>
      </c>
      <c r="AK30">
        <f t="shared" si="98"/>
        <v>8796.1162743633449</v>
      </c>
      <c r="AL30">
        <f t="shared" si="98"/>
        <v>5.3697127795805945E-5</v>
      </c>
      <c r="AM30">
        <f t="shared" si="90"/>
        <v>0.5077959364800001</v>
      </c>
      <c r="AN30" s="1">
        <f t="shared" si="0"/>
        <v>2013111.8476065483</v>
      </c>
      <c r="AO30" s="1">
        <f t="shared" si="76"/>
        <v>-297138.28008952737</v>
      </c>
      <c r="AP30" s="1">
        <f t="shared" si="77"/>
        <v>-393442.05490681733</v>
      </c>
      <c r="AQ30">
        <v>0</v>
      </c>
      <c r="AR30">
        <f t="shared" si="1"/>
        <v>-690580.33499634475</v>
      </c>
      <c r="AS30" s="101">
        <f t="shared" si="84"/>
        <v>7.2999999999999995E-2</v>
      </c>
      <c r="AT30">
        <f t="shared" si="54"/>
        <v>0.85477001399999997</v>
      </c>
      <c r="AU30">
        <f t="shared" si="31"/>
        <v>-590287.36261295027</v>
      </c>
      <c r="AV30">
        <f t="shared" si="91"/>
        <v>9.8603999999999969E-2</v>
      </c>
      <c r="AW30" s="1">
        <f t="shared" si="2"/>
        <v>390906.79219961446</v>
      </c>
      <c r="AX30">
        <f t="shared" si="78"/>
        <v>-57698.419512858214</v>
      </c>
      <c r="AY30">
        <f t="shared" si="79"/>
        <v>-76398.721602530524</v>
      </c>
      <c r="AZ30">
        <v>0</v>
      </c>
      <c r="BA30">
        <f t="shared" si="32"/>
        <v>-134097.14111538875</v>
      </c>
      <c r="BB30">
        <f t="shared" si="85"/>
        <v>0.155</v>
      </c>
      <c r="BC30">
        <f t="shared" si="55"/>
        <v>0.67751423999999993</v>
      </c>
      <c r="BD30">
        <f t="shared" si="33"/>
        <v>0.32248576000000007</v>
      </c>
      <c r="BE30">
        <f t="shared" si="34"/>
        <v>-90852.722648965355</v>
      </c>
      <c r="BF30">
        <f t="shared" si="92"/>
        <v>0.25693071463124995</v>
      </c>
      <c r="BG30" s="1">
        <f t="shared" si="3"/>
        <v>1018578.9772631587</v>
      </c>
      <c r="BH30">
        <f t="shared" si="80"/>
        <v>-150343.76048164701</v>
      </c>
      <c r="BI30">
        <f t="shared" si="81"/>
        <v>-199070.80988856521</v>
      </c>
      <c r="BJ30">
        <v>0</v>
      </c>
      <c r="BK30">
        <f t="shared" si="4"/>
        <v>-349414.5703702122</v>
      </c>
      <c r="BL30">
        <f t="shared" si="86"/>
        <v>0.11399999999999999</v>
      </c>
      <c r="BM30">
        <f t="shared" si="56"/>
        <v>0.76318544875000005</v>
      </c>
      <c r="BN30">
        <f t="shared" si="35"/>
        <v>0.23681455124999995</v>
      </c>
      <c r="BO30">
        <f t="shared" si="36"/>
        <v>-266668.11568777886</v>
      </c>
      <c r="BP30">
        <f t="shared" si="37"/>
        <v>-590287.36261295027</v>
      </c>
      <c r="BQ30" s="1">
        <f t="shared" si="99"/>
        <v>-87375.867573689684</v>
      </c>
      <c r="BR30" s="1">
        <f t="shared" si="99"/>
        <v>-5.3339826134954338E-4</v>
      </c>
      <c r="BS30">
        <f t="shared" si="5"/>
        <v>-90852.722648965355</v>
      </c>
      <c r="BT30" s="1">
        <f t="shared" si="100"/>
        <v>-13448.255825341628</v>
      </c>
      <c r="BU30" s="1">
        <f t="shared" si="100"/>
        <v>-8.209676738684635E-5</v>
      </c>
      <c r="BV30">
        <f t="shared" si="6"/>
        <v>-266668.11568777886</v>
      </c>
      <c r="BW30" s="1">
        <f>$BV30*D$66</f>
        <v>-39472.9066523125</v>
      </c>
      <c r="BX30">
        <f t="shared" si="93"/>
        <v>-2.7926161796532528E-4</v>
      </c>
      <c r="BY30">
        <f t="shared" si="38"/>
        <v>621626.00290297205</v>
      </c>
      <c r="BZ30">
        <f t="shared" si="39"/>
        <v>2.3839828938042309E-3</v>
      </c>
      <c r="CA30">
        <f t="shared" si="40"/>
        <v>817857.7118427339</v>
      </c>
      <c r="CB30">
        <f t="shared" si="41"/>
        <v>3.3502660608958918E-3</v>
      </c>
      <c r="CC30">
        <f t="shared" si="42"/>
        <v>743743.59299818007</v>
      </c>
      <c r="CD30">
        <f t="shared" si="43"/>
        <v>2.9491600111219503E-3</v>
      </c>
      <c r="CE30" s="23">
        <f>'3a. Trajectories- Recipe'!CG30</f>
        <v>1156216.0783273277</v>
      </c>
      <c r="CF30" s="23">
        <f>'3a. Trajectories- Recipe'!CH30</f>
        <v>5.54109621954944E-3</v>
      </c>
      <c r="CG30" s="1">
        <f t="shared" si="7"/>
        <v>534590.07542435569</v>
      </c>
      <c r="CH30" s="1">
        <f t="shared" si="8"/>
        <v>3.157113325745209E-3</v>
      </c>
      <c r="CI30" s="1">
        <f t="shared" si="9"/>
        <v>338358.36648459383</v>
      </c>
      <c r="CJ30" s="1">
        <f t="shared" si="10"/>
        <v>2.1908301586535481E-3</v>
      </c>
      <c r="CK30" s="1">
        <f t="shared" si="11"/>
        <v>412472.48532914766</v>
      </c>
      <c r="CL30" s="1">
        <f t="shared" si="12"/>
        <v>2.5919362084274897E-3</v>
      </c>
    </row>
    <row r="31" spans="1:90" x14ac:dyDescent="0.2">
      <c r="A31">
        <v>2028</v>
      </c>
      <c r="B31" s="102" t="s">
        <v>235</v>
      </c>
      <c r="C31" s="101">
        <v>0</v>
      </c>
      <c r="D31" s="1"/>
      <c r="E31" s="1">
        <f t="shared" si="87"/>
        <v>0.83073468783999993</v>
      </c>
      <c r="F31" s="1">
        <v>0</v>
      </c>
      <c r="G31" s="1"/>
      <c r="H31" s="1">
        <f t="shared" si="88"/>
        <v>0.96713199999999999</v>
      </c>
      <c r="I31" s="1">
        <f t="shared" si="46"/>
        <v>0</v>
      </c>
      <c r="J31" s="1"/>
      <c r="K31" s="1">
        <f t="shared" si="89"/>
        <v>0.91435642845625009</v>
      </c>
      <c r="L31" s="101">
        <v>0</v>
      </c>
      <c r="M31">
        <f t="shared" si="94"/>
        <v>0.98021666884640002</v>
      </c>
      <c r="N31">
        <f t="shared" si="15"/>
        <v>1.9783331153599981E-2</v>
      </c>
      <c r="O31" s="101">
        <v>0</v>
      </c>
      <c r="P31">
        <f t="shared" si="49"/>
        <v>0.95539744319999986</v>
      </c>
      <c r="Q31">
        <f t="shared" si="16"/>
        <v>4.4602556800000137E-2</v>
      </c>
      <c r="R31">
        <f t="shared" si="17"/>
        <v>0</v>
      </c>
      <c r="S31">
        <f t="shared" si="95"/>
        <v>0.96780744234247507</v>
      </c>
      <c r="T31">
        <f t="shared" si="18"/>
        <v>3.2192557657524934E-2</v>
      </c>
      <c r="U31" s="1">
        <f t="shared" si="19"/>
        <v>3293373.8184301099</v>
      </c>
      <c r="V31" s="1">
        <f t="shared" si="20"/>
        <v>703596.38256940863</v>
      </c>
      <c r="W31" s="1">
        <f t="shared" si="21"/>
        <v>2.8843825946640242E-3</v>
      </c>
      <c r="X31">
        <f t="shared" si="22"/>
        <v>3834108.8368990878</v>
      </c>
      <c r="Y31">
        <f t="shared" si="23"/>
        <v>819119.01191512099</v>
      </c>
      <c r="Z31">
        <f t="shared" si="24"/>
        <v>3.3579658444211754E-3</v>
      </c>
      <c r="AA31" s="1">
        <f t="shared" si="25"/>
        <v>3624884.7752112402</v>
      </c>
      <c r="AB31">
        <f t="shared" si="26"/>
        <v>774420.3833761292</v>
      </c>
      <c r="AC31">
        <f t="shared" si="27"/>
        <v>3.17472450129147E-3</v>
      </c>
      <c r="AD31" s="1">
        <f t="shared" si="28"/>
        <v>36517.991626436742</v>
      </c>
      <c r="AE31">
        <f t="shared" si="96"/>
        <v>5405.4879072531294</v>
      </c>
      <c r="AF31">
        <f t="shared" si="96"/>
        <v>3.2998560489750184E-5</v>
      </c>
      <c r="AG31" s="1">
        <f t="shared" si="29"/>
        <v>82331.725789449847</v>
      </c>
      <c r="AH31">
        <f t="shared" si="97"/>
        <v>12186.955752954615</v>
      </c>
      <c r="AI31">
        <f t="shared" si="97"/>
        <v>7.4396983861562435E-5</v>
      </c>
      <c r="AJ31" s="1">
        <f t="shared" si="30"/>
        <v>59424.145602352306</v>
      </c>
      <c r="AK31">
        <f t="shared" si="98"/>
        <v>8796.1162743633449</v>
      </c>
      <c r="AL31">
        <f t="shared" si="98"/>
        <v>5.3697127795805945E-5</v>
      </c>
      <c r="AM31">
        <f t="shared" si="90"/>
        <v>0.5077959364800001</v>
      </c>
      <c r="AN31" s="1">
        <f t="shared" si="0"/>
        <v>2013111.8476065483</v>
      </c>
      <c r="AO31" s="1">
        <f t="shared" si="76"/>
        <v>-297138.28008952737</v>
      </c>
      <c r="AP31" s="1">
        <f t="shared" si="77"/>
        <v>-393442.05490681733</v>
      </c>
      <c r="AQ31">
        <v>0</v>
      </c>
      <c r="AR31">
        <f t="shared" si="1"/>
        <v>-690580.33499634475</v>
      </c>
      <c r="AS31" s="101">
        <f t="shared" si="84"/>
        <v>0</v>
      </c>
      <c r="AT31">
        <f t="shared" si="54"/>
        <v>0.85477001399999997</v>
      </c>
      <c r="AU31">
        <f t="shared" si="31"/>
        <v>-590287.36261295027</v>
      </c>
      <c r="AV31">
        <f t="shared" si="91"/>
        <v>9.8603999999999969E-2</v>
      </c>
      <c r="AW31" s="1">
        <f t="shared" si="2"/>
        <v>390906.79219961446</v>
      </c>
      <c r="AX31">
        <f t="shared" si="78"/>
        <v>-57698.419512858214</v>
      </c>
      <c r="AY31">
        <f t="shared" si="79"/>
        <v>-76398.721602530524</v>
      </c>
      <c r="AZ31">
        <v>0</v>
      </c>
      <c r="BA31">
        <f t="shared" si="32"/>
        <v>-134097.14111538875</v>
      </c>
      <c r="BB31">
        <f t="shared" si="85"/>
        <v>0</v>
      </c>
      <c r="BC31">
        <f t="shared" si="55"/>
        <v>0.67751423999999993</v>
      </c>
      <c r="BD31">
        <f t="shared" si="33"/>
        <v>0.32248576000000007</v>
      </c>
      <c r="BE31">
        <f t="shared" si="34"/>
        <v>-90852.722648965355</v>
      </c>
      <c r="BF31">
        <f t="shared" si="92"/>
        <v>0.25693071463124995</v>
      </c>
      <c r="BG31" s="1">
        <f t="shared" si="3"/>
        <v>1018578.9772631587</v>
      </c>
      <c r="BH31">
        <f t="shared" si="80"/>
        <v>-150343.76048164701</v>
      </c>
      <c r="BI31">
        <f t="shared" si="81"/>
        <v>-199070.80988856521</v>
      </c>
      <c r="BJ31">
        <v>0</v>
      </c>
      <c r="BK31">
        <f t="shared" si="4"/>
        <v>-349414.5703702122</v>
      </c>
      <c r="BL31">
        <f t="shared" si="86"/>
        <v>0</v>
      </c>
      <c r="BM31">
        <f t="shared" si="56"/>
        <v>0.76318544875000005</v>
      </c>
      <c r="BN31">
        <f t="shared" si="35"/>
        <v>0.23681455124999995</v>
      </c>
      <c r="BO31">
        <f t="shared" si="36"/>
        <v>-266668.11568777886</v>
      </c>
      <c r="BP31">
        <f t="shared" si="37"/>
        <v>-590287.36261295027</v>
      </c>
      <c r="BQ31" s="1">
        <f t="shared" si="99"/>
        <v>-87375.867573689684</v>
      </c>
      <c r="BR31" s="1">
        <f t="shared" si="99"/>
        <v>-5.3339826134954338E-4</v>
      </c>
      <c r="BS31">
        <f t="shared" si="5"/>
        <v>-90852.722648965355</v>
      </c>
      <c r="BT31" s="1">
        <f t="shared" si="100"/>
        <v>-13448.255825341628</v>
      </c>
      <c r="BU31" s="1">
        <f t="shared" si="100"/>
        <v>-8.209676738684635E-5</v>
      </c>
      <c r="BV31">
        <f t="shared" si="6"/>
        <v>-266668.11568777886</v>
      </c>
      <c r="BW31" s="1">
        <f>$BV31*D$66</f>
        <v>-39472.9066523125</v>
      </c>
      <c r="BX31">
        <f t="shared" si="93"/>
        <v>-2.7926161796532528E-4</v>
      </c>
      <c r="BY31">
        <f t="shared" si="38"/>
        <v>621626.00290297205</v>
      </c>
      <c r="BZ31">
        <f t="shared" si="39"/>
        <v>2.3839828938042309E-3</v>
      </c>
      <c r="CA31">
        <f t="shared" si="40"/>
        <v>817857.7118427339</v>
      </c>
      <c r="CB31">
        <f t="shared" si="41"/>
        <v>3.3502660608958918E-3</v>
      </c>
      <c r="CC31">
        <f t="shared" si="42"/>
        <v>743743.59299818007</v>
      </c>
      <c r="CD31">
        <f t="shared" si="43"/>
        <v>2.9491600111219503E-3</v>
      </c>
      <c r="CE31" s="23">
        <f>'3a. Trajectories- Recipe'!CG31</f>
        <v>1156216.0783273277</v>
      </c>
      <c r="CF31" s="23">
        <f>'3a. Trajectories- Recipe'!CH31</f>
        <v>5.54109621954944E-3</v>
      </c>
      <c r="CG31" s="1">
        <f t="shared" si="7"/>
        <v>534590.07542435569</v>
      </c>
      <c r="CH31" s="1">
        <f t="shared" si="8"/>
        <v>3.157113325745209E-3</v>
      </c>
      <c r="CI31" s="1">
        <f t="shared" si="9"/>
        <v>338358.36648459383</v>
      </c>
      <c r="CJ31" s="1">
        <f t="shared" si="10"/>
        <v>2.1908301586535481E-3</v>
      </c>
      <c r="CK31" s="1">
        <f t="shared" si="11"/>
        <v>412472.48532914766</v>
      </c>
      <c r="CL31" s="1">
        <f t="shared" si="12"/>
        <v>2.5919362084274897E-3</v>
      </c>
    </row>
    <row r="32" spans="1:90" x14ac:dyDescent="0.2">
      <c r="A32">
        <v>2029</v>
      </c>
      <c r="B32" s="103" t="s">
        <v>292</v>
      </c>
      <c r="C32" s="101">
        <v>0.25</v>
      </c>
      <c r="D32" s="1"/>
      <c r="E32" s="1">
        <f>E31+(C32*D19)</f>
        <v>1</v>
      </c>
      <c r="F32" s="1">
        <v>0.25</v>
      </c>
      <c r="G32" s="1"/>
      <c r="H32" s="1">
        <f>H31+(F32*G19)</f>
        <v>1</v>
      </c>
      <c r="I32" s="1">
        <f t="shared" si="46"/>
        <v>0.25</v>
      </c>
      <c r="J32" s="1"/>
      <c r="K32" s="1">
        <f>K31+(I32*J19)</f>
        <v>1</v>
      </c>
      <c r="L32" s="101">
        <v>0</v>
      </c>
      <c r="M32">
        <f t="shared" si="94"/>
        <v>0.98021666884640002</v>
      </c>
      <c r="N32">
        <f t="shared" si="15"/>
        <v>1.9783331153599981E-2</v>
      </c>
      <c r="O32" s="101">
        <v>0</v>
      </c>
      <c r="P32">
        <f t="shared" si="49"/>
        <v>0.95539744319999986</v>
      </c>
      <c r="Q32">
        <f t="shared" si="16"/>
        <v>4.4602556800000137E-2</v>
      </c>
      <c r="R32">
        <f t="shared" si="17"/>
        <v>0</v>
      </c>
      <c r="S32">
        <f t="shared" si="95"/>
        <v>0.96780744234247507</v>
      </c>
      <c r="T32">
        <f t="shared" si="18"/>
        <v>3.2192557657524934E-2</v>
      </c>
      <c r="U32" s="1">
        <f t="shared" si="19"/>
        <v>3964411.1009656261</v>
      </c>
      <c r="V32" s="1">
        <f t="shared" si="20"/>
        <v>846956.78761029628</v>
      </c>
      <c r="W32" s="1">
        <f t="shared" si="21"/>
        <v>3.4720863795440287E-3</v>
      </c>
      <c r="X32">
        <f t="shared" si="22"/>
        <v>3964411.1009656261</v>
      </c>
      <c r="Y32">
        <f t="shared" si="23"/>
        <v>846956.78761029628</v>
      </c>
      <c r="Z32">
        <f t="shared" si="24"/>
        <v>3.4720863795440287E-3</v>
      </c>
      <c r="AA32" s="1">
        <f t="shared" si="25"/>
        <v>3964411.1009656261</v>
      </c>
      <c r="AB32">
        <f t="shared" si="26"/>
        <v>846956.78761029628</v>
      </c>
      <c r="AC32">
        <f t="shared" si="27"/>
        <v>3.4720863795440287E-3</v>
      </c>
      <c r="AD32" s="1">
        <f t="shared" si="28"/>
        <v>36517.991626436742</v>
      </c>
      <c r="AE32">
        <f t="shared" ref="AE32:AF36" si="101">$AD32*D$67</f>
        <v>4822.18965212484</v>
      </c>
      <c r="AF32">
        <f t="shared" si="101"/>
        <v>3.1949759078583846E-5</v>
      </c>
      <c r="AG32" s="1">
        <f t="shared" si="29"/>
        <v>82331.725789449847</v>
      </c>
      <c r="AH32">
        <f t="shared" ref="AH32:AI36" si="102">$AG32*D$67</f>
        <v>10871.879269944511</v>
      </c>
      <c r="AI32">
        <f t="shared" si="102"/>
        <v>7.2032406119307201E-5</v>
      </c>
      <c r="AJ32" s="1">
        <f t="shared" si="30"/>
        <v>59424.145602352306</v>
      </c>
      <c r="AK32">
        <f t="shared" ref="AK32:AL36" si="103">$AJ32*D$67</f>
        <v>7846.9402956589638</v>
      </c>
      <c r="AL32">
        <f t="shared" si="103"/>
        <v>5.1990458699579346E-5</v>
      </c>
      <c r="AM32">
        <f t="shared" ref="AM32:AM48" si="104">(D19*C32)+AM31</f>
        <v>0.67706124864000006</v>
      </c>
      <c r="AN32" s="1">
        <f t="shared" si="0"/>
        <v>2684149.1301420643</v>
      </c>
      <c r="AO32" s="1">
        <f t="shared" ref="AO32:AO48" si="105">AN32*$F$55*0.3</f>
        <v>-297138.28008952743</v>
      </c>
      <c r="AP32" s="1">
        <f t="shared" ref="AP32:AP48" si="106">AN32*$F$54*0.45</f>
        <v>-393442.05490681727</v>
      </c>
      <c r="AQ32" s="1">
        <f t="shared" ref="AQ32:AQ48" si="107">AN32*$F$53*0.25</f>
        <v>-508361.57767842128</v>
      </c>
      <c r="AR32">
        <f t="shared" si="1"/>
        <v>-1198941.912674766</v>
      </c>
      <c r="AS32">
        <v>0</v>
      </c>
      <c r="AT32">
        <f t="shared" si="54"/>
        <v>0.85477001399999997</v>
      </c>
      <c r="AU32">
        <f t="shared" si="31"/>
        <v>-1024819.5954821965</v>
      </c>
      <c r="AV32">
        <f t="shared" ref="AV32:AV47" si="108">AV31+(F32*G19)</f>
        <v>0.13147199999999995</v>
      </c>
      <c r="AW32" s="1">
        <f t="shared" si="2"/>
        <v>521209.05626615259</v>
      </c>
      <c r="AX32">
        <f t="shared" ref="AX32:AX47" si="109">AW32*$F$55*0.3</f>
        <v>-57698.419512858221</v>
      </c>
      <c r="AY32" s="1">
        <f t="shared" ref="AY32:AY47" si="110">AW32*$F$54*0.45</f>
        <v>-76398.721602530524</v>
      </c>
      <c r="AZ32">
        <f t="shared" ref="AZ32:AZ48" si="111">AW32*$F$53*0.25</f>
        <v>-98713.836414044054</v>
      </c>
      <c r="BA32">
        <f t="shared" si="32"/>
        <v>-232810.9775294328</v>
      </c>
      <c r="BB32">
        <v>0</v>
      </c>
      <c r="BC32">
        <f t="shared" si="55"/>
        <v>0.67751423999999993</v>
      </c>
      <c r="BD32">
        <f t="shared" si="33"/>
        <v>0.32248576000000007</v>
      </c>
      <c r="BE32">
        <f t="shared" si="34"/>
        <v>-157732.75250451072</v>
      </c>
      <c r="BF32">
        <f t="shared" ref="BF32:BF47" si="112">BF31+(I32*J19)</f>
        <v>0.34257428617499991</v>
      </c>
      <c r="BG32" s="1">
        <f t="shared" si="3"/>
        <v>1358105.3030175448</v>
      </c>
      <c r="BH32">
        <f t="shared" ref="BH32:BH47" si="113">BG32*$F$55*0.3</f>
        <v>-150343.76048164701</v>
      </c>
      <c r="BI32" s="1">
        <f t="shared" ref="BI32:BI47" si="114">BG32*$F$54*0.45</f>
        <v>-199070.80988856524</v>
      </c>
      <c r="BJ32">
        <f t="shared" ref="BJ32:BJ47" si="115">BG32*$F$53*0.25</f>
        <v>-257216.91345029257</v>
      </c>
      <c r="BK32">
        <f t="shared" si="4"/>
        <v>-606631.48382050486</v>
      </c>
      <c r="BL32">
        <v>0</v>
      </c>
      <c r="BM32">
        <f t="shared" si="56"/>
        <v>0.76318544875000005</v>
      </c>
      <c r="BN32">
        <f t="shared" si="35"/>
        <v>0.23681455124999995</v>
      </c>
      <c r="BO32">
        <f t="shared" si="36"/>
        <v>-462972.32120543037</v>
      </c>
      <c r="BP32">
        <f t="shared" si="37"/>
        <v>-1024819.5954821965</v>
      </c>
      <c r="BQ32" s="1">
        <f t="shared" ref="BQ32:BR36" si="116">$BP32*D$67</f>
        <v>-135327.1148967405</v>
      </c>
      <c r="BR32" s="1">
        <f t="shared" si="116"/>
        <v>-8.9661938448346208E-4</v>
      </c>
      <c r="BS32">
        <f t="shared" si="5"/>
        <v>-157732.75250451072</v>
      </c>
      <c r="BT32" s="1">
        <f t="shared" ref="BT32:BU36" si="117">$BS32*D$67</f>
        <v>-20828.561841768445</v>
      </c>
      <c r="BU32" s="1">
        <f t="shared" si="117"/>
        <v>-1.3800111169511058E-4</v>
      </c>
      <c r="BV32">
        <f t="shared" si="6"/>
        <v>-462972.32120543037</v>
      </c>
      <c r="BW32" s="1">
        <f>$BV32*D$67</f>
        <v>-61135.353755895609</v>
      </c>
      <c r="BX32">
        <f t="shared" si="93"/>
        <v>-4.8483636358073989E-4</v>
      </c>
      <c r="BY32">
        <f t="shared" si="38"/>
        <v>716451.86236568063</v>
      </c>
      <c r="BZ32">
        <f t="shared" si="39"/>
        <v>2.6074167541391504E-3</v>
      </c>
      <c r="CA32">
        <f t="shared" si="40"/>
        <v>837000.10503847233</v>
      </c>
      <c r="CB32">
        <f t="shared" si="41"/>
        <v>3.4061176739682252E-3</v>
      </c>
      <c r="CC32">
        <f t="shared" si="42"/>
        <v>793668.37415005965</v>
      </c>
      <c r="CD32">
        <f t="shared" si="43"/>
        <v>3.0392404746628679E-3</v>
      </c>
      <c r="CE32" s="23">
        <f>'3a. Trajectories- Recipe'!CG32</f>
        <v>1126731.7487874995</v>
      </c>
      <c r="CF32" s="23">
        <f>'3a. Trajectories- Recipe'!CH32</f>
        <v>5.488081820557514E-3</v>
      </c>
      <c r="CG32" s="1">
        <f t="shared" si="7"/>
        <v>410279.88642181887</v>
      </c>
      <c r="CH32" s="1">
        <f t="shared" si="8"/>
        <v>2.8806650664183636E-3</v>
      </c>
      <c r="CI32" s="1">
        <f t="shared" si="9"/>
        <v>289731.64374902716</v>
      </c>
      <c r="CJ32" s="1">
        <f t="shared" si="10"/>
        <v>2.0819641465892888E-3</v>
      </c>
      <c r="CK32" s="1">
        <f t="shared" si="11"/>
        <v>333063.37463743985</v>
      </c>
      <c r="CL32" s="1">
        <f t="shared" si="12"/>
        <v>2.448841345894646E-3</v>
      </c>
    </row>
    <row r="33" spans="1:90" x14ac:dyDescent="0.2">
      <c r="A33">
        <v>2029</v>
      </c>
      <c r="B33" s="103" t="s">
        <v>216</v>
      </c>
      <c r="C33" s="101">
        <v>0</v>
      </c>
      <c r="D33" s="1"/>
      <c r="E33" s="1">
        <f t="shared" ref="E33:E48" si="118">E32+(C33*D20)</f>
        <v>1</v>
      </c>
      <c r="F33" s="1">
        <v>0</v>
      </c>
      <c r="G33" s="1"/>
      <c r="H33" s="1">
        <f t="shared" ref="H33:H48" si="119">H32+(F33*G20)</f>
        <v>1</v>
      </c>
      <c r="I33" s="1">
        <f t="shared" si="46"/>
        <v>0</v>
      </c>
      <c r="J33" s="1"/>
      <c r="K33" s="1">
        <f t="shared" ref="K33:K48" si="120">K32+(I33*J20)</f>
        <v>1</v>
      </c>
      <c r="L33" s="101">
        <v>3.0000000000000001E-3</v>
      </c>
      <c r="M33">
        <f t="shared" si="94"/>
        <v>0.97727601883986082</v>
      </c>
      <c r="N33">
        <f t="shared" si="15"/>
        <v>2.2723981160139184E-2</v>
      </c>
      <c r="O33" s="101">
        <v>0.05</v>
      </c>
      <c r="P33">
        <f t="shared" si="49"/>
        <v>0.9076275710399998</v>
      </c>
      <c r="Q33">
        <f t="shared" si="16"/>
        <v>9.2372428960000197E-2</v>
      </c>
      <c r="R33">
        <f t="shared" si="17"/>
        <v>2.6499999999999999E-2</v>
      </c>
      <c r="S33">
        <f t="shared" si="95"/>
        <v>0.94216054512039948</v>
      </c>
      <c r="T33">
        <f t="shared" si="18"/>
        <v>5.7839454879600516E-2</v>
      </c>
      <c r="U33" s="1">
        <f t="shared" si="19"/>
        <v>3964411.1009656261</v>
      </c>
      <c r="V33" s="1">
        <f t="shared" si="20"/>
        <v>846956.78761029628</v>
      </c>
      <c r="W33" s="1">
        <f t="shared" si="21"/>
        <v>3.4720863795440287E-3</v>
      </c>
      <c r="X33">
        <f t="shared" si="22"/>
        <v>3964411.1009656261</v>
      </c>
      <c r="Y33">
        <f t="shared" si="23"/>
        <v>846956.78761029628</v>
      </c>
      <c r="Z33">
        <f t="shared" si="24"/>
        <v>3.4720863795440287E-3</v>
      </c>
      <c r="AA33" s="1">
        <f t="shared" si="25"/>
        <v>3964411.1009656261</v>
      </c>
      <c r="AB33">
        <f t="shared" si="26"/>
        <v>846956.78761029628</v>
      </c>
      <c r="AC33">
        <f t="shared" si="27"/>
        <v>3.4720863795440287E-3</v>
      </c>
      <c r="AD33" s="1">
        <f t="shared" si="28"/>
        <v>41946.128651557439</v>
      </c>
      <c r="AE33">
        <f t="shared" si="101"/>
        <v>5538.9734900920766</v>
      </c>
      <c r="AF33">
        <f t="shared" si="101"/>
        <v>3.6698861164269093E-5</v>
      </c>
      <c r="AG33" s="1">
        <f t="shared" si="29"/>
        <v>170509.98949997747</v>
      </c>
      <c r="AH33">
        <f t="shared" si="102"/>
        <v>22515.792088507471</v>
      </c>
      <c r="AI33">
        <f t="shared" si="102"/>
        <v>1.4917997519535846E-4</v>
      </c>
      <c r="AJ33" s="1">
        <f t="shared" si="30"/>
        <v>106765.67624388996</v>
      </c>
      <c r="AK33">
        <f t="shared" si="103"/>
        <v>14098.374972315891</v>
      </c>
      <c r="AL33">
        <f t="shared" si="103"/>
        <v>9.3409781916509242E-5</v>
      </c>
      <c r="AM33">
        <f t="shared" si="104"/>
        <v>0.67706124864000006</v>
      </c>
      <c r="AN33" s="1">
        <f t="shared" si="0"/>
        <v>2684149.1301420643</v>
      </c>
      <c r="AO33" s="1">
        <f t="shared" si="105"/>
        <v>-297138.28008952743</v>
      </c>
      <c r="AP33" s="1">
        <f t="shared" si="106"/>
        <v>-393442.05490681727</v>
      </c>
      <c r="AQ33" s="1">
        <f t="shared" si="107"/>
        <v>-508361.57767842128</v>
      </c>
      <c r="AR33">
        <f t="shared" si="1"/>
        <v>-1198941.912674766</v>
      </c>
      <c r="AS33" s="101">
        <f t="shared" ref="AS33:AS48" si="121">C33</f>
        <v>0</v>
      </c>
      <c r="AT33">
        <f t="shared" si="54"/>
        <v>0.85477001399999997</v>
      </c>
      <c r="AU33">
        <f t="shared" si="31"/>
        <v>-1024819.5954821965</v>
      </c>
      <c r="AV33">
        <f t="shared" si="108"/>
        <v>0.13147199999999995</v>
      </c>
      <c r="AW33" s="1">
        <f t="shared" si="2"/>
        <v>521209.05626615259</v>
      </c>
      <c r="AX33">
        <f t="shared" si="109"/>
        <v>-57698.419512858221</v>
      </c>
      <c r="AY33">
        <f t="shared" si="110"/>
        <v>-76398.721602530524</v>
      </c>
      <c r="AZ33">
        <f t="shared" si="111"/>
        <v>-98713.836414044054</v>
      </c>
      <c r="BA33">
        <f t="shared" si="32"/>
        <v>-232810.9775294328</v>
      </c>
      <c r="BB33">
        <f t="shared" ref="BB33:BB48" si="122">F33</f>
        <v>0</v>
      </c>
      <c r="BC33">
        <f t="shared" si="55"/>
        <v>0.67751423999999993</v>
      </c>
      <c r="BD33">
        <f t="shared" si="33"/>
        <v>0.32248576000000007</v>
      </c>
      <c r="BE33">
        <f t="shared" si="34"/>
        <v>-157732.75250451072</v>
      </c>
      <c r="BF33">
        <f t="shared" si="112"/>
        <v>0.34257428617499991</v>
      </c>
      <c r="BG33" s="1">
        <f t="shared" si="3"/>
        <v>1358105.3030175448</v>
      </c>
      <c r="BH33">
        <f t="shared" si="113"/>
        <v>-150343.76048164701</v>
      </c>
      <c r="BI33">
        <f t="shared" si="114"/>
        <v>-199070.80988856524</v>
      </c>
      <c r="BJ33">
        <f t="shared" si="115"/>
        <v>-257216.91345029257</v>
      </c>
      <c r="BK33">
        <f t="shared" si="4"/>
        <v>-606631.48382050486</v>
      </c>
      <c r="BL33">
        <f t="shared" ref="BL33:BL47" si="123">I33</f>
        <v>0</v>
      </c>
      <c r="BM33">
        <f t="shared" si="56"/>
        <v>0.76318544875000005</v>
      </c>
      <c r="BN33">
        <f t="shared" si="35"/>
        <v>0.23681455124999995</v>
      </c>
      <c r="BO33">
        <f t="shared" si="36"/>
        <v>-462972.32120543037</v>
      </c>
      <c r="BP33">
        <f t="shared" si="37"/>
        <v>-1024819.5954821965</v>
      </c>
      <c r="BQ33" s="1">
        <f t="shared" si="116"/>
        <v>-135327.1148967405</v>
      </c>
      <c r="BR33" s="1">
        <f t="shared" si="116"/>
        <v>-8.9661938448346208E-4</v>
      </c>
      <c r="BS33">
        <f t="shared" si="5"/>
        <v>-157732.75250451072</v>
      </c>
      <c r="BT33" s="1">
        <f t="shared" si="117"/>
        <v>-20828.561841768445</v>
      </c>
      <c r="BU33" s="1">
        <f t="shared" si="117"/>
        <v>-1.3800111169511058E-4</v>
      </c>
      <c r="BV33">
        <f t="shared" si="6"/>
        <v>-462972.32120543037</v>
      </c>
      <c r="BW33" s="1">
        <f>$BV33*D$67</f>
        <v>-61135.353755895609</v>
      </c>
      <c r="BX33">
        <f t="shared" si="93"/>
        <v>-4.8483636358073989E-4</v>
      </c>
      <c r="BY33">
        <f t="shared" si="38"/>
        <v>717168.64620364783</v>
      </c>
      <c r="BZ33">
        <f t="shared" si="39"/>
        <v>2.6121658562248359E-3</v>
      </c>
      <c r="CA33">
        <f t="shared" si="40"/>
        <v>848644.01785703527</v>
      </c>
      <c r="CB33">
        <f t="shared" si="41"/>
        <v>3.4832652430442767E-3</v>
      </c>
      <c r="CC33">
        <f t="shared" si="42"/>
        <v>799919.8088267165</v>
      </c>
      <c r="CD33">
        <f t="shared" si="43"/>
        <v>3.0806597978797982E-3</v>
      </c>
      <c r="CE33" s="23">
        <f>'3a. Trajectories- Recipe'!CG33</f>
        <v>1126731.7487874995</v>
      </c>
      <c r="CF33" s="23">
        <f>'3a. Trajectories- Recipe'!CH33</f>
        <v>5.488081820557514E-3</v>
      </c>
      <c r="CG33" s="1">
        <f t="shared" si="7"/>
        <v>409563.10258385167</v>
      </c>
      <c r="CH33" s="1">
        <f t="shared" si="8"/>
        <v>2.8759159643326781E-3</v>
      </c>
      <c r="CI33" s="1">
        <f t="shared" si="9"/>
        <v>278087.73093046423</v>
      </c>
      <c r="CJ33" s="1">
        <f t="shared" si="10"/>
        <v>2.0048165775132373E-3</v>
      </c>
      <c r="CK33" s="1">
        <f t="shared" si="11"/>
        <v>326811.939960783</v>
      </c>
      <c r="CL33" s="1">
        <f t="shared" si="12"/>
        <v>2.4074220226777158E-3</v>
      </c>
    </row>
    <row r="34" spans="1:90" x14ac:dyDescent="0.2">
      <c r="A34">
        <v>2029</v>
      </c>
      <c r="B34" s="103" t="s">
        <v>217</v>
      </c>
      <c r="C34" s="101">
        <v>0</v>
      </c>
      <c r="D34" s="1"/>
      <c r="E34" s="1">
        <f t="shared" si="118"/>
        <v>1</v>
      </c>
      <c r="F34" s="1">
        <v>0</v>
      </c>
      <c r="G34" s="1"/>
      <c r="H34" s="1">
        <f t="shared" si="119"/>
        <v>1</v>
      </c>
      <c r="I34" s="1">
        <f t="shared" si="46"/>
        <v>0</v>
      </c>
      <c r="J34" s="1"/>
      <c r="K34" s="1">
        <f t="shared" si="120"/>
        <v>1</v>
      </c>
      <c r="L34" s="101">
        <v>2.86E-2</v>
      </c>
      <c r="M34">
        <f t="shared" si="94"/>
        <v>0.94932592470104082</v>
      </c>
      <c r="N34">
        <f t="shared" si="15"/>
        <v>5.0674075298959176E-2</v>
      </c>
      <c r="O34" s="101">
        <v>2.86E-2</v>
      </c>
      <c r="P34">
        <f t="shared" si="49"/>
        <v>0.88166942250825586</v>
      </c>
      <c r="Q34">
        <f t="shared" si="16"/>
        <v>0.11833057749174414</v>
      </c>
      <c r="R34">
        <f t="shared" si="17"/>
        <v>2.86E-2</v>
      </c>
      <c r="S34">
        <f t="shared" si="95"/>
        <v>0.91521475352995607</v>
      </c>
      <c r="T34">
        <f t="shared" si="18"/>
        <v>8.4785246470043929E-2</v>
      </c>
      <c r="U34" s="1">
        <f t="shared" si="19"/>
        <v>3964411.1009656261</v>
      </c>
      <c r="V34" s="1">
        <f t="shared" si="20"/>
        <v>846956.78761029628</v>
      </c>
      <c r="W34" s="1">
        <f t="shared" si="21"/>
        <v>3.4720863795440287E-3</v>
      </c>
      <c r="X34">
        <f t="shared" si="22"/>
        <v>3964411.1009656261</v>
      </c>
      <c r="Y34">
        <f t="shared" si="23"/>
        <v>846956.78761029628</v>
      </c>
      <c r="Z34">
        <f t="shared" si="24"/>
        <v>3.4720863795440287E-3</v>
      </c>
      <c r="AA34" s="1">
        <f t="shared" si="25"/>
        <v>3964411.1009656261</v>
      </c>
      <c r="AB34">
        <f t="shared" si="26"/>
        <v>846956.78761029628</v>
      </c>
      <c r="AC34">
        <f t="shared" si="27"/>
        <v>3.4720863795440287E-3</v>
      </c>
      <c r="AD34" s="1">
        <f t="shared" si="28"/>
        <v>93539.123572122844</v>
      </c>
      <c r="AE34">
        <f t="shared" si="101"/>
        <v>12351.812727613853</v>
      </c>
      <c r="AF34">
        <f t="shared" si="101"/>
        <v>8.1837810061484399E-5</v>
      </c>
      <c r="AG34" s="1">
        <f t="shared" si="29"/>
        <v>218426.05800027802</v>
      </c>
      <c r="AH34">
        <f t="shared" si="102"/>
        <v>28843.094314114562</v>
      </c>
      <c r="AI34">
        <f t="shared" si="102"/>
        <v>1.9110196423128458E-4</v>
      </c>
      <c r="AJ34" s="1">
        <f t="shared" si="30"/>
        <v>156504.83210331466</v>
      </c>
      <c r="AK34">
        <f t="shared" si="103"/>
        <v>20666.415327446066</v>
      </c>
      <c r="AL34">
        <f t="shared" si="103"/>
        <v>1.369267984802105E-4</v>
      </c>
      <c r="AM34">
        <f t="shared" si="104"/>
        <v>0.67706124864000006</v>
      </c>
      <c r="AN34" s="1">
        <f t="shared" si="0"/>
        <v>2684149.1301420643</v>
      </c>
      <c r="AO34" s="1">
        <f t="shared" si="105"/>
        <v>-297138.28008952743</v>
      </c>
      <c r="AP34" s="1">
        <f t="shared" si="106"/>
        <v>-393442.05490681727</v>
      </c>
      <c r="AQ34" s="1">
        <f t="shared" si="107"/>
        <v>-508361.57767842128</v>
      </c>
      <c r="AR34">
        <f t="shared" si="1"/>
        <v>-1198941.912674766</v>
      </c>
      <c r="AS34" s="101">
        <f t="shared" si="121"/>
        <v>0</v>
      </c>
      <c r="AT34">
        <f t="shared" si="54"/>
        <v>0.85477001399999997</v>
      </c>
      <c r="AU34">
        <f>AR34*AT34</f>
        <v>-1024819.5954821965</v>
      </c>
      <c r="AV34">
        <f t="shared" si="108"/>
        <v>0.13147199999999995</v>
      </c>
      <c r="AW34" s="1">
        <f t="shared" si="2"/>
        <v>521209.05626615259</v>
      </c>
      <c r="AX34">
        <f t="shared" si="109"/>
        <v>-57698.419512858221</v>
      </c>
      <c r="AY34">
        <f t="shared" si="110"/>
        <v>-76398.721602530524</v>
      </c>
      <c r="AZ34">
        <f t="shared" si="111"/>
        <v>-98713.836414044054</v>
      </c>
      <c r="BA34">
        <f t="shared" si="32"/>
        <v>-232810.9775294328</v>
      </c>
      <c r="BB34">
        <f t="shared" si="122"/>
        <v>0</v>
      </c>
      <c r="BC34">
        <f t="shared" si="55"/>
        <v>0.67751423999999993</v>
      </c>
      <c r="BD34">
        <f t="shared" si="33"/>
        <v>0.32248576000000007</v>
      </c>
      <c r="BE34">
        <f t="shared" si="34"/>
        <v>-157732.75250451072</v>
      </c>
      <c r="BF34">
        <f t="shared" si="112"/>
        <v>0.34257428617499991</v>
      </c>
      <c r="BG34" s="1">
        <f t="shared" si="3"/>
        <v>1358105.3030175448</v>
      </c>
      <c r="BH34">
        <f t="shared" si="113"/>
        <v>-150343.76048164701</v>
      </c>
      <c r="BI34">
        <f t="shared" si="114"/>
        <v>-199070.80988856524</v>
      </c>
      <c r="BJ34">
        <f t="shared" si="115"/>
        <v>-257216.91345029257</v>
      </c>
      <c r="BK34">
        <f t="shared" si="4"/>
        <v>-606631.48382050486</v>
      </c>
      <c r="BL34">
        <f t="shared" si="123"/>
        <v>0</v>
      </c>
      <c r="BM34">
        <f t="shared" si="56"/>
        <v>0.76318544875000005</v>
      </c>
      <c r="BN34">
        <f t="shared" si="35"/>
        <v>0.23681455124999995</v>
      </c>
      <c r="BO34">
        <f t="shared" si="36"/>
        <v>-462972.32120543037</v>
      </c>
      <c r="BP34">
        <f t="shared" si="37"/>
        <v>-1024819.5954821965</v>
      </c>
      <c r="BQ34" s="1">
        <f t="shared" si="116"/>
        <v>-135327.1148967405</v>
      </c>
      <c r="BR34" s="1">
        <f t="shared" si="116"/>
        <v>-8.9661938448346208E-4</v>
      </c>
      <c r="BS34">
        <f t="shared" si="5"/>
        <v>-157732.75250451072</v>
      </c>
      <c r="BT34" s="1">
        <f t="shared" si="117"/>
        <v>-20828.561841768445</v>
      </c>
      <c r="BU34" s="1">
        <f t="shared" si="117"/>
        <v>-1.3800111169511058E-4</v>
      </c>
      <c r="BV34">
        <f t="shared" si="6"/>
        <v>-462972.32120543037</v>
      </c>
      <c r="BW34" s="1">
        <f>$BV34*D$67</f>
        <v>-61135.353755895609</v>
      </c>
      <c r="BX34">
        <f t="shared" si="93"/>
        <v>-4.8483636358073989E-4</v>
      </c>
      <c r="BY34">
        <f t="shared" si="38"/>
        <v>723981.48544116959</v>
      </c>
      <c r="BZ34">
        <f t="shared" si="39"/>
        <v>2.6573048051220511E-3</v>
      </c>
      <c r="CA34">
        <f t="shared" si="40"/>
        <v>854971.32008264237</v>
      </c>
      <c r="CB34">
        <f t="shared" si="41"/>
        <v>3.5251872320802027E-3</v>
      </c>
      <c r="CC34">
        <f t="shared" si="42"/>
        <v>806487.84918184672</v>
      </c>
      <c r="CD34">
        <f t="shared" si="43"/>
        <v>3.1241768144434994E-3</v>
      </c>
      <c r="CE34" s="23">
        <f>'3a. Trajectories- Recipe'!CG34</f>
        <v>1126731.7487874995</v>
      </c>
      <c r="CF34" s="23">
        <f>'3a. Trajectories- Recipe'!CH34</f>
        <v>5.488081820557514E-3</v>
      </c>
      <c r="CG34" s="1">
        <f t="shared" si="7"/>
        <v>402750.26334632991</v>
      </c>
      <c r="CH34" s="1">
        <f t="shared" si="8"/>
        <v>2.8307770154354628E-3</v>
      </c>
      <c r="CI34" s="1">
        <f t="shared" si="9"/>
        <v>271760.42870485713</v>
      </c>
      <c r="CJ34" s="1">
        <f t="shared" si="10"/>
        <v>1.9628945884773113E-3</v>
      </c>
      <c r="CK34" s="1">
        <f t="shared" si="11"/>
        <v>320243.89960565278</v>
      </c>
      <c r="CL34" s="1">
        <f t="shared" si="12"/>
        <v>2.3639050061140146E-3</v>
      </c>
    </row>
    <row r="35" spans="1:90" x14ac:dyDescent="0.2">
      <c r="A35">
        <v>2029</v>
      </c>
      <c r="B35" s="103" t="s">
        <v>223</v>
      </c>
      <c r="C35" s="101">
        <v>0</v>
      </c>
      <c r="D35" s="1"/>
      <c r="E35" s="1">
        <f t="shared" si="118"/>
        <v>1</v>
      </c>
      <c r="F35" s="1">
        <v>0</v>
      </c>
      <c r="G35" s="1"/>
      <c r="H35" s="1">
        <f t="shared" si="119"/>
        <v>1</v>
      </c>
      <c r="I35" s="1">
        <f t="shared" si="46"/>
        <v>0</v>
      </c>
      <c r="J35" s="1"/>
      <c r="K35" s="1">
        <f t="shared" si="120"/>
        <v>1</v>
      </c>
      <c r="L35" s="101">
        <v>2.5000000000000005E-3</v>
      </c>
      <c r="M35">
        <f t="shared" si="94"/>
        <v>0.94695260988928831</v>
      </c>
      <c r="N35">
        <f t="shared" si="15"/>
        <v>5.304739011071169E-2</v>
      </c>
      <c r="O35" s="101">
        <v>4.4999999999999998E-2</v>
      </c>
      <c r="P35">
        <f t="shared" si="49"/>
        <v>0.84199429849538432</v>
      </c>
      <c r="Q35">
        <f t="shared" si="16"/>
        <v>0.15800570150461568</v>
      </c>
      <c r="R35">
        <f t="shared" si="17"/>
        <v>2.375E-2</v>
      </c>
      <c r="S35">
        <f t="shared" si="95"/>
        <v>0.89347840313361959</v>
      </c>
      <c r="T35">
        <f t="shared" si="18"/>
        <v>0.10652159686638041</v>
      </c>
      <c r="U35" s="1">
        <f t="shared" si="19"/>
        <v>3964411.1009656261</v>
      </c>
      <c r="V35" s="1">
        <f t="shared" si="20"/>
        <v>846956.78761029628</v>
      </c>
      <c r="W35" s="1">
        <f t="shared" si="21"/>
        <v>3.4720863795440287E-3</v>
      </c>
      <c r="X35">
        <f t="shared" si="22"/>
        <v>3964411.1009656261</v>
      </c>
      <c r="Y35">
        <f t="shared" si="23"/>
        <v>846956.78761029628</v>
      </c>
      <c r="Z35">
        <f t="shared" si="24"/>
        <v>3.4720863795440287E-3</v>
      </c>
      <c r="AA35" s="1">
        <f t="shared" si="25"/>
        <v>3964411.1009656261</v>
      </c>
      <c r="AB35">
        <f t="shared" si="26"/>
        <v>846956.78761029628</v>
      </c>
      <c r="AC35">
        <f t="shared" si="27"/>
        <v>3.4720863795440287E-3</v>
      </c>
      <c r="AD35" s="1">
        <f t="shared" si="28"/>
        <v>97920.018263192382</v>
      </c>
      <c r="AE35">
        <f t="shared" si="101"/>
        <v>12930.308534897806</v>
      </c>
      <c r="AF35">
        <f t="shared" si="101"/>
        <v>8.567067500543139E-5</v>
      </c>
      <c r="AG35" s="1">
        <f t="shared" si="29"/>
        <v>291662.25039026554</v>
      </c>
      <c r="AH35">
        <f t="shared" si="102"/>
        <v>38513.911173833563</v>
      </c>
      <c r="AI35">
        <f t="shared" si="102"/>
        <v>2.551766462846917E-4</v>
      </c>
      <c r="AJ35" s="1">
        <f t="shared" si="30"/>
        <v>196627.896090861</v>
      </c>
      <c r="AK35">
        <f t="shared" si="103"/>
        <v>25964.65368489781</v>
      </c>
      <c r="AL35">
        <f t="shared" si="103"/>
        <v>1.7203065197276339E-4</v>
      </c>
      <c r="AM35">
        <f t="shared" si="104"/>
        <v>0.67706124864000006</v>
      </c>
      <c r="AN35" s="1">
        <f t="shared" si="0"/>
        <v>2684149.1301420643</v>
      </c>
      <c r="AO35" s="1">
        <f t="shared" si="105"/>
        <v>-297138.28008952743</v>
      </c>
      <c r="AP35" s="1">
        <f t="shared" si="106"/>
        <v>-393442.05490681727</v>
      </c>
      <c r="AQ35" s="1">
        <f t="shared" si="107"/>
        <v>-508361.57767842128</v>
      </c>
      <c r="AR35">
        <f t="shared" si="1"/>
        <v>-1198941.912674766</v>
      </c>
      <c r="AS35" s="101">
        <f t="shared" si="121"/>
        <v>0</v>
      </c>
      <c r="AT35">
        <f t="shared" si="54"/>
        <v>0.85477001399999997</v>
      </c>
      <c r="AU35">
        <f t="shared" si="31"/>
        <v>-1024819.5954821965</v>
      </c>
      <c r="AV35">
        <f t="shared" si="108"/>
        <v>0.13147199999999995</v>
      </c>
      <c r="AW35" s="1">
        <f t="shared" si="2"/>
        <v>521209.05626615259</v>
      </c>
      <c r="AX35">
        <f t="shared" si="109"/>
        <v>-57698.419512858221</v>
      </c>
      <c r="AY35">
        <f t="shared" si="110"/>
        <v>-76398.721602530524</v>
      </c>
      <c r="AZ35">
        <f t="shared" si="111"/>
        <v>-98713.836414044054</v>
      </c>
      <c r="BA35">
        <f t="shared" si="32"/>
        <v>-232810.9775294328</v>
      </c>
      <c r="BB35">
        <f t="shared" si="122"/>
        <v>0</v>
      </c>
      <c r="BC35">
        <f t="shared" si="55"/>
        <v>0.67751423999999993</v>
      </c>
      <c r="BD35">
        <f t="shared" si="33"/>
        <v>0.32248576000000007</v>
      </c>
      <c r="BE35">
        <f t="shared" si="34"/>
        <v>-157732.75250451072</v>
      </c>
      <c r="BF35">
        <f t="shared" si="112"/>
        <v>0.34257428617499991</v>
      </c>
      <c r="BG35" s="1">
        <f t="shared" si="3"/>
        <v>1358105.3030175448</v>
      </c>
      <c r="BH35">
        <f t="shared" si="113"/>
        <v>-150343.76048164701</v>
      </c>
      <c r="BI35">
        <f t="shared" si="114"/>
        <v>-199070.80988856524</v>
      </c>
      <c r="BJ35">
        <f t="shared" si="115"/>
        <v>-257216.91345029257</v>
      </c>
      <c r="BK35">
        <f t="shared" si="4"/>
        <v>-606631.48382050486</v>
      </c>
      <c r="BL35">
        <f t="shared" si="123"/>
        <v>0</v>
      </c>
      <c r="BM35">
        <f t="shared" si="56"/>
        <v>0.76318544875000005</v>
      </c>
      <c r="BN35">
        <f t="shared" si="35"/>
        <v>0.23681455124999995</v>
      </c>
      <c r="BO35">
        <f t="shared" si="36"/>
        <v>-462972.32120543037</v>
      </c>
      <c r="BP35">
        <f t="shared" si="37"/>
        <v>-1024819.5954821965</v>
      </c>
      <c r="BQ35" s="1">
        <f t="shared" si="116"/>
        <v>-135327.1148967405</v>
      </c>
      <c r="BR35" s="1">
        <f t="shared" si="116"/>
        <v>-8.9661938448346208E-4</v>
      </c>
      <c r="BS35">
        <f t="shared" si="5"/>
        <v>-157732.75250451072</v>
      </c>
      <c r="BT35" s="1">
        <f t="shared" si="117"/>
        <v>-20828.561841768445</v>
      </c>
      <c r="BU35" s="1">
        <f t="shared" si="117"/>
        <v>-1.3800111169511058E-4</v>
      </c>
      <c r="BV35">
        <f t="shared" si="6"/>
        <v>-462972.32120543037</v>
      </c>
      <c r="BW35" s="1">
        <f>$BV35*D$67</f>
        <v>-61135.353755895609</v>
      </c>
      <c r="BX35">
        <f t="shared" si="93"/>
        <v>-4.8483636358073989E-4</v>
      </c>
      <c r="BY35">
        <f t="shared" si="38"/>
        <v>724559.98124845349</v>
      </c>
      <c r="BZ35">
        <f t="shared" si="39"/>
        <v>2.661137670065998E-3</v>
      </c>
      <c r="CA35">
        <f t="shared" si="40"/>
        <v>864642.13694236137</v>
      </c>
      <c r="CB35">
        <f t="shared" si="41"/>
        <v>3.5892619141336098E-3</v>
      </c>
      <c r="CC35">
        <f t="shared" si="42"/>
        <v>811786.08753929846</v>
      </c>
      <c r="CD35">
        <f t="shared" si="43"/>
        <v>3.1592806679360519E-3</v>
      </c>
      <c r="CE35" s="23">
        <f>'3a. Trajectories- Recipe'!CG35</f>
        <v>1126731.7487874995</v>
      </c>
      <c r="CF35" s="23">
        <f>'3a. Trajectories- Recipe'!CH35</f>
        <v>5.488081820557514E-3</v>
      </c>
      <c r="CG35" s="1">
        <f t="shared" si="7"/>
        <v>402171.76753904601</v>
      </c>
      <c r="CH35" s="1">
        <f t="shared" si="8"/>
        <v>2.826944150491516E-3</v>
      </c>
      <c r="CI35" s="1">
        <f t="shared" si="9"/>
        <v>262089.61184513813</v>
      </c>
      <c r="CJ35" s="1">
        <f t="shared" si="10"/>
        <v>1.8988199064239042E-3</v>
      </c>
      <c r="CK35" s="1">
        <f t="shared" si="11"/>
        <v>314945.66124820104</v>
      </c>
      <c r="CL35" s="1">
        <f t="shared" si="12"/>
        <v>2.328801152621462E-3</v>
      </c>
    </row>
    <row r="36" spans="1:90" x14ac:dyDescent="0.2">
      <c r="A36">
        <v>2029</v>
      </c>
      <c r="B36" s="104" t="s">
        <v>203</v>
      </c>
      <c r="C36" s="101">
        <v>5.6000000000000001E-2</v>
      </c>
      <c r="D36" s="1"/>
      <c r="E36" s="1">
        <f t="shared" si="118"/>
        <v>1</v>
      </c>
      <c r="F36" s="1">
        <v>0.153</v>
      </c>
      <c r="G36" s="1"/>
      <c r="H36" s="1">
        <f t="shared" si="119"/>
        <v>1</v>
      </c>
      <c r="I36" s="1">
        <f t="shared" si="46"/>
        <v>0.10450000000000001</v>
      </c>
      <c r="J36" s="1"/>
      <c r="K36" s="1">
        <f t="shared" si="120"/>
        <v>1</v>
      </c>
      <c r="L36" s="101">
        <v>0</v>
      </c>
      <c r="M36">
        <f t="shared" si="94"/>
        <v>0.94695260988928831</v>
      </c>
      <c r="N36">
        <f t="shared" si="15"/>
        <v>5.304739011071169E-2</v>
      </c>
      <c r="O36" s="101">
        <v>0</v>
      </c>
      <c r="P36">
        <f t="shared" si="49"/>
        <v>0.84199429849538432</v>
      </c>
      <c r="Q36">
        <f t="shared" si="16"/>
        <v>0.15800570150461568</v>
      </c>
      <c r="R36">
        <f t="shared" si="17"/>
        <v>0</v>
      </c>
      <c r="S36">
        <f t="shared" si="95"/>
        <v>0.89347840313361959</v>
      </c>
      <c r="T36">
        <f t="shared" si="18"/>
        <v>0.10652159686638041</v>
      </c>
      <c r="U36" s="1">
        <f t="shared" si="19"/>
        <v>3964411.1009656261</v>
      </c>
      <c r="V36" s="1">
        <f t="shared" si="20"/>
        <v>846956.78761029628</v>
      </c>
      <c r="W36" s="1">
        <f t="shared" si="21"/>
        <v>3.4720863795440287E-3</v>
      </c>
      <c r="X36">
        <f t="shared" si="22"/>
        <v>3964411.1009656261</v>
      </c>
      <c r="Y36">
        <f t="shared" si="23"/>
        <v>846956.78761029628</v>
      </c>
      <c r="Z36">
        <f t="shared" si="24"/>
        <v>3.4720863795440287E-3</v>
      </c>
      <c r="AA36" s="1">
        <f t="shared" si="25"/>
        <v>3964411.1009656261</v>
      </c>
      <c r="AB36">
        <f t="shared" si="26"/>
        <v>846956.78761029628</v>
      </c>
      <c r="AC36">
        <f t="shared" si="27"/>
        <v>3.4720863795440287E-3</v>
      </c>
      <c r="AD36" s="1">
        <f t="shared" si="28"/>
        <v>97920.018263192382</v>
      </c>
      <c r="AE36">
        <f t="shared" si="101"/>
        <v>12930.308534897806</v>
      </c>
      <c r="AF36">
        <f t="shared" si="101"/>
        <v>8.567067500543139E-5</v>
      </c>
      <c r="AG36" s="1">
        <f t="shared" si="29"/>
        <v>291662.25039026554</v>
      </c>
      <c r="AH36">
        <f t="shared" si="102"/>
        <v>38513.911173833563</v>
      </c>
      <c r="AI36">
        <f t="shared" si="102"/>
        <v>2.551766462846917E-4</v>
      </c>
      <c r="AJ36" s="1">
        <f t="shared" si="30"/>
        <v>196627.896090861</v>
      </c>
      <c r="AK36">
        <f t="shared" si="103"/>
        <v>25964.65368489781</v>
      </c>
      <c r="AL36">
        <f t="shared" si="103"/>
        <v>1.7203065197276339E-4</v>
      </c>
      <c r="AM36">
        <f t="shared" si="104"/>
        <v>0.67706124864000006</v>
      </c>
      <c r="AN36" s="1">
        <f t="shared" si="0"/>
        <v>2684149.1301420643</v>
      </c>
      <c r="AO36" s="1">
        <f t="shared" si="105"/>
        <v>-297138.28008952743</v>
      </c>
      <c r="AP36" s="1">
        <f t="shared" si="106"/>
        <v>-393442.05490681727</v>
      </c>
      <c r="AQ36" s="1">
        <f t="shared" si="107"/>
        <v>-508361.57767842128</v>
      </c>
      <c r="AR36">
        <f t="shared" si="1"/>
        <v>-1198941.912674766</v>
      </c>
      <c r="AS36" s="101">
        <f t="shared" si="121"/>
        <v>5.6000000000000001E-2</v>
      </c>
      <c r="AT36">
        <f t="shared" si="54"/>
        <v>0.80690289321599995</v>
      </c>
      <c r="AU36">
        <f t="shared" si="31"/>
        <v>-967429.69813519344</v>
      </c>
      <c r="AV36">
        <f t="shared" si="108"/>
        <v>0.13147199999999995</v>
      </c>
      <c r="AW36" s="1">
        <f t="shared" si="2"/>
        <v>521209.05626615259</v>
      </c>
      <c r="AX36">
        <f t="shared" si="109"/>
        <v>-57698.419512858221</v>
      </c>
      <c r="AY36">
        <f t="shared" si="110"/>
        <v>-76398.721602530524</v>
      </c>
      <c r="AZ36">
        <f t="shared" si="111"/>
        <v>-98713.836414044054</v>
      </c>
      <c r="BA36">
        <f t="shared" si="32"/>
        <v>-232810.9775294328</v>
      </c>
      <c r="BB36">
        <f t="shared" si="122"/>
        <v>0.153</v>
      </c>
      <c r="BC36">
        <f t="shared" si="55"/>
        <v>0.5738545612799999</v>
      </c>
      <c r="BD36">
        <f t="shared" si="33"/>
        <v>0.4261454387200001</v>
      </c>
      <c r="BE36">
        <f t="shared" si="34"/>
        <v>-133599.64137132058</v>
      </c>
      <c r="BF36">
        <f t="shared" si="112"/>
        <v>0.34257428617499991</v>
      </c>
      <c r="BG36" s="1">
        <f t="shared" si="3"/>
        <v>1358105.3030175448</v>
      </c>
      <c r="BH36">
        <f t="shared" si="113"/>
        <v>-150343.76048164701</v>
      </c>
      <c r="BI36">
        <f t="shared" si="114"/>
        <v>-199070.80988856524</v>
      </c>
      <c r="BJ36">
        <f t="shared" si="115"/>
        <v>-257216.91345029257</v>
      </c>
      <c r="BK36">
        <f t="shared" si="4"/>
        <v>-606631.48382050486</v>
      </c>
      <c r="BL36">
        <f t="shared" si="123"/>
        <v>0.10450000000000001</v>
      </c>
      <c r="BM36">
        <f t="shared" si="56"/>
        <v>0.68343256935562502</v>
      </c>
      <c r="BN36">
        <f t="shared" si="35"/>
        <v>0.31656743064437498</v>
      </c>
      <c r="BO36">
        <f t="shared" si="36"/>
        <v>-414591.71363946289</v>
      </c>
      <c r="BP36">
        <f t="shared" si="37"/>
        <v>-967429.69813519344</v>
      </c>
      <c r="BQ36" s="1">
        <f t="shared" si="116"/>
        <v>-127748.79646252302</v>
      </c>
      <c r="BR36" s="1">
        <f t="shared" si="116"/>
        <v>-8.4640869895238815E-4</v>
      </c>
      <c r="BS36">
        <f t="shared" si="5"/>
        <v>-133599.64137132058</v>
      </c>
      <c r="BT36" s="1">
        <f t="shared" si="117"/>
        <v>-17641.791879977874</v>
      </c>
      <c r="BU36" s="1">
        <f t="shared" si="117"/>
        <v>-1.1688694160575867E-4</v>
      </c>
      <c r="BV36">
        <f t="shared" si="6"/>
        <v>-414591.71363946289</v>
      </c>
      <c r="BW36" s="1">
        <f>$BV36*D$67</f>
        <v>-54746.70928840452</v>
      </c>
      <c r="BX36">
        <f t="shared" si="93"/>
        <v>-4.3417096358655256E-4</v>
      </c>
      <c r="BY36">
        <f t="shared" si="38"/>
        <v>732138.29968267097</v>
      </c>
      <c r="BZ36">
        <f t="shared" si="39"/>
        <v>2.7113483555970719E-3</v>
      </c>
      <c r="CA36">
        <f t="shared" si="40"/>
        <v>867828.9069041519</v>
      </c>
      <c r="CB36">
        <f t="shared" si="41"/>
        <v>3.6103760842229617E-3</v>
      </c>
      <c r="CC36">
        <f t="shared" si="42"/>
        <v>818174.73200678953</v>
      </c>
      <c r="CD36">
        <f t="shared" si="43"/>
        <v>3.2099460679302395E-3</v>
      </c>
      <c r="CE36" s="23">
        <f>'3a. Trajectories- Recipe'!CG36</f>
        <v>1126731.7487874995</v>
      </c>
      <c r="CF36" s="23">
        <f>'3a. Trajectories- Recipe'!CH36</f>
        <v>5.488081820557514E-3</v>
      </c>
      <c r="CG36" s="1">
        <f t="shared" si="7"/>
        <v>394593.44910482853</v>
      </c>
      <c r="CH36" s="1">
        <f t="shared" si="8"/>
        <v>2.7767334649604421E-3</v>
      </c>
      <c r="CI36" s="1">
        <f t="shared" si="9"/>
        <v>258902.8418833476</v>
      </c>
      <c r="CJ36" s="1">
        <f t="shared" si="10"/>
        <v>1.8777057363345523E-3</v>
      </c>
      <c r="CK36" s="1">
        <f t="shared" si="11"/>
        <v>308557.01678070996</v>
      </c>
      <c r="CL36" s="1">
        <f t="shared" si="12"/>
        <v>2.2781357526272744E-3</v>
      </c>
    </row>
    <row r="37" spans="1:90" ht="18" customHeight="1" x14ac:dyDescent="0.2">
      <c r="A37">
        <v>2030</v>
      </c>
      <c r="B37" s="104" t="s">
        <v>207</v>
      </c>
      <c r="C37" s="101">
        <v>0</v>
      </c>
      <c r="D37" s="1"/>
      <c r="E37" s="1">
        <f t="shared" si="118"/>
        <v>1</v>
      </c>
      <c r="F37" s="1">
        <v>0</v>
      </c>
      <c r="G37" s="1"/>
      <c r="H37" s="1">
        <f t="shared" si="119"/>
        <v>1</v>
      </c>
      <c r="I37" s="1">
        <f t="shared" si="46"/>
        <v>0</v>
      </c>
      <c r="J37" s="1"/>
      <c r="K37" s="1">
        <f t="shared" si="120"/>
        <v>1</v>
      </c>
      <c r="L37" s="101">
        <v>0</v>
      </c>
      <c r="M37">
        <f>M36*(1-L37)</f>
        <v>0.94695260988928831</v>
      </c>
      <c r="N37">
        <f t="shared" si="15"/>
        <v>5.304739011071169E-2</v>
      </c>
      <c r="O37" s="101">
        <v>0</v>
      </c>
      <c r="P37">
        <f>P36*(1-O37)</f>
        <v>0.84199429849538432</v>
      </c>
      <c r="Q37">
        <f t="shared" si="16"/>
        <v>0.15800570150461568</v>
      </c>
      <c r="R37">
        <f t="shared" si="17"/>
        <v>0</v>
      </c>
      <c r="S37">
        <f>S36*(1-R37)</f>
        <v>0.89347840313361959</v>
      </c>
      <c r="T37">
        <f t="shared" si="18"/>
        <v>0.10652159686638041</v>
      </c>
      <c r="U37" s="1">
        <f t="shared" si="19"/>
        <v>3964411.1009656261</v>
      </c>
      <c r="V37" s="1">
        <f t="shared" si="20"/>
        <v>846956.78761029628</v>
      </c>
      <c r="W37" s="1">
        <f t="shared" si="21"/>
        <v>3.4720863795440287E-3</v>
      </c>
      <c r="X37">
        <f t="shared" si="22"/>
        <v>3964411.1009656261</v>
      </c>
      <c r="Y37">
        <f t="shared" si="23"/>
        <v>846956.78761029628</v>
      </c>
      <c r="Z37">
        <f t="shared" si="24"/>
        <v>3.4720863795440287E-3</v>
      </c>
      <c r="AA37" s="1">
        <f t="shared" si="25"/>
        <v>3964411.1009656261</v>
      </c>
      <c r="AB37">
        <f t="shared" si="26"/>
        <v>846956.78761029628</v>
      </c>
      <c r="AC37">
        <f t="shared" si="27"/>
        <v>3.4720863795440287E-3</v>
      </c>
      <c r="AD37" s="1">
        <f t="shared" si="28"/>
        <v>97920.018263192382</v>
      </c>
      <c r="AE37">
        <f t="shared" ref="AE37:AF39" si="124">$AD37*D$68</f>
        <v>11366.241803645764</v>
      </c>
      <c r="AF37">
        <f t="shared" si="124"/>
        <v>8.2858399500621791E-5</v>
      </c>
      <c r="AG37" s="1">
        <f t="shared" si="29"/>
        <v>291662.25039026554</v>
      </c>
      <c r="AH37">
        <f t="shared" ref="AH37:AI39" si="125">$AG37*D$68</f>
        <v>33855.219001499761</v>
      </c>
      <c r="AI37">
        <f t="shared" si="125"/>
        <v>2.468000689821269E-4</v>
      </c>
      <c r="AJ37" s="1">
        <f t="shared" si="30"/>
        <v>196627.896090861</v>
      </c>
      <c r="AK37">
        <f t="shared" ref="AK37:AL39" si="126">$AJ37*D$68</f>
        <v>22823.935819780731</v>
      </c>
      <c r="AL37">
        <f t="shared" si="126"/>
        <v>1.6638347353523206E-4</v>
      </c>
      <c r="AM37">
        <f t="shared" si="104"/>
        <v>0.67706124864000006</v>
      </c>
      <c r="AN37" s="1">
        <f t="shared" si="0"/>
        <v>2684149.1301420643</v>
      </c>
      <c r="AO37" s="1">
        <f t="shared" si="105"/>
        <v>-297138.28008952743</v>
      </c>
      <c r="AP37" s="1">
        <f t="shared" si="106"/>
        <v>-393442.05490681727</v>
      </c>
      <c r="AQ37" s="1">
        <f t="shared" si="107"/>
        <v>-508361.57767842128</v>
      </c>
      <c r="AR37">
        <f t="shared" si="1"/>
        <v>-1198941.912674766</v>
      </c>
      <c r="AS37" s="101">
        <f t="shared" si="121"/>
        <v>0</v>
      </c>
      <c r="AT37">
        <f t="shared" si="54"/>
        <v>0.80690289321599995</v>
      </c>
      <c r="AU37">
        <f t="shared" si="31"/>
        <v>-967429.69813519344</v>
      </c>
      <c r="AV37">
        <f t="shared" si="108"/>
        <v>0.13147199999999995</v>
      </c>
      <c r="AW37" s="1">
        <f t="shared" si="2"/>
        <v>521209.05626615259</v>
      </c>
      <c r="AX37">
        <f t="shared" si="109"/>
        <v>-57698.419512858221</v>
      </c>
      <c r="AY37">
        <f t="shared" si="110"/>
        <v>-76398.721602530524</v>
      </c>
      <c r="AZ37">
        <f t="shared" si="111"/>
        <v>-98713.836414044054</v>
      </c>
      <c r="BA37">
        <f t="shared" si="32"/>
        <v>-232810.9775294328</v>
      </c>
      <c r="BB37">
        <f t="shared" si="122"/>
        <v>0</v>
      </c>
      <c r="BC37">
        <f t="shared" si="55"/>
        <v>0.5738545612799999</v>
      </c>
      <c r="BD37">
        <f t="shared" si="33"/>
        <v>0.4261454387200001</v>
      </c>
      <c r="BE37">
        <f t="shared" si="34"/>
        <v>-133599.64137132058</v>
      </c>
      <c r="BF37">
        <f t="shared" si="112"/>
        <v>0.34257428617499991</v>
      </c>
      <c r="BG37" s="1">
        <f t="shared" si="3"/>
        <v>1358105.3030175448</v>
      </c>
      <c r="BH37">
        <f t="shared" si="113"/>
        <v>-150343.76048164701</v>
      </c>
      <c r="BI37">
        <f t="shared" si="114"/>
        <v>-199070.80988856524</v>
      </c>
      <c r="BJ37">
        <f t="shared" si="115"/>
        <v>-257216.91345029257</v>
      </c>
      <c r="BK37">
        <f t="shared" si="4"/>
        <v>-606631.48382050486</v>
      </c>
      <c r="BL37">
        <f t="shared" si="123"/>
        <v>0</v>
      </c>
      <c r="BM37">
        <f t="shared" si="56"/>
        <v>0.68343256935562502</v>
      </c>
      <c r="BN37">
        <f t="shared" si="35"/>
        <v>0.31656743064437498</v>
      </c>
      <c r="BO37">
        <f t="shared" si="36"/>
        <v>-414591.71363946289</v>
      </c>
      <c r="BP37">
        <f t="shared" si="37"/>
        <v>-967429.69813519344</v>
      </c>
      <c r="BQ37" s="1">
        <f t="shared" ref="BQ37:BR39" si="127">$BP37*D$68</f>
        <v>-112296.1379304194</v>
      </c>
      <c r="BR37" s="1">
        <f t="shared" si="127"/>
        <v>-8.1862399373125319E-4</v>
      </c>
      <c r="BS37">
        <f t="shared" si="5"/>
        <v>-133599.64137132058</v>
      </c>
      <c r="BT37" s="1">
        <f t="shared" ref="BT37:BU39" si="128">$BS37*D$68</f>
        <v>-15507.818070716108</v>
      </c>
      <c r="BU37" s="1">
        <f t="shared" si="128"/>
        <v>-1.130499427413381E-4</v>
      </c>
      <c r="BV37">
        <f t="shared" si="6"/>
        <v>-414591.71363946289</v>
      </c>
      <c r="BW37" s="1">
        <f>$BV37*D$68</f>
        <v>-48124.477002730957</v>
      </c>
      <c r="BX37">
        <f t="shared" si="93"/>
        <v>-4.3417096358655256E-4</v>
      </c>
      <c r="BY37">
        <f t="shared" si="38"/>
        <v>746026.8914835226</v>
      </c>
      <c r="BZ37">
        <f t="shared" si="39"/>
        <v>2.7363207853133972E-3</v>
      </c>
      <c r="CA37">
        <f t="shared" si="40"/>
        <v>865304.18854107999</v>
      </c>
      <c r="CB37">
        <f t="shared" si="41"/>
        <v>3.6058365057848175E-3</v>
      </c>
      <c r="CC37">
        <f t="shared" si="42"/>
        <v>821656.24642734602</v>
      </c>
      <c r="CD37">
        <f t="shared" si="43"/>
        <v>3.2042988894927082E-3</v>
      </c>
      <c r="CE37" s="23">
        <f>'3a. Trajectories- Recipe'!CG37</f>
        <v>1097247.4192476715</v>
      </c>
      <c r="CF37" s="23">
        <f>'3a. Trajectories- Recipe'!CH37</f>
        <v>5.4350674215655889E-3</v>
      </c>
      <c r="CG37" s="1">
        <f t="shared" si="7"/>
        <v>351220.52776414889</v>
      </c>
      <c r="CH37" s="1">
        <f t="shared" si="8"/>
        <v>2.6987466362521917E-3</v>
      </c>
      <c r="CI37" s="1">
        <f t="shared" si="9"/>
        <v>231943.23070659151</v>
      </c>
      <c r="CJ37" s="1">
        <f t="shared" si="10"/>
        <v>1.8292309157807714E-3</v>
      </c>
      <c r="CK37" s="1">
        <f t="shared" si="11"/>
        <v>275591.17282032548</v>
      </c>
      <c r="CL37" s="1">
        <f t="shared" si="12"/>
        <v>2.2307685320728807E-3</v>
      </c>
    </row>
    <row r="38" spans="1:90" x14ac:dyDescent="0.2">
      <c r="A38">
        <v>2030</v>
      </c>
      <c r="B38" s="104" t="s">
        <v>204</v>
      </c>
      <c r="C38" s="101">
        <v>0</v>
      </c>
      <c r="D38" s="1"/>
      <c r="E38" s="1">
        <f t="shared" si="118"/>
        <v>1</v>
      </c>
      <c r="F38" s="1">
        <v>0</v>
      </c>
      <c r="G38" s="1"/>
      <c r="H38" s="1">
        <f t="shared" si="119"/>
        <v>1</v>
      </c>
      <c r="I38" s="1">
        <f t="shared" si="46"/>
        <v>0</v>
      </c>
      <c r="J38" s="1"/>
      <c r="K38" s="1">
        <f t="shared" si="120"/>
        <v>1</v>
      </c>
      <c r="L38" s="101">
        <v>0</v>
      </c>
      <c r="M38">
        <f t="shared" ref="M38:M45" si="129">M37*(1-L38)</f>
        <v>0.94695260988928831</v>
      </c>
      <c r="N38">
        <f t="shared" si="15"/>
        <v>5.304739011071169E-2</v>
      </c>
      <c r="O38" s="101">
        <v>0</v>
      </c>
      <c r="P38">
        <f t="shared" ref="P38:P45" si="130">P37*(1-O38)</f>
        <v>0.84199429849538432</v>
      </c>
      <c r="Q38">
        <f t="shared" si="16"/>
        <v>0.15800570150461568</v>
      </c>
      <c r="R38">
        <f t="shared" si="17"/>
        <v>0</v>
      </c>
      <c r="S38">
        <f t="shared" ref="S38:S45" si="131">S37*(1-R38)</f>
        <v>0.89347840313361959</v>
      </c>
      <c r="T38">
        <f t="shared" si="18"/>
        <v>0.10652159686638041</v>
      </c>
      <c r="U38" s="1">
        <f t="shared" si="19"/>
        <v>3964411.1009656261</v>
      </c>
      <c r="V38" s="1">
        <f t="shared" si="20"/>
        <v>846956.78761029628</v>
      </c>
      <c r="W38" s="1">
        <f t="shared" si="21"/>
        <v>3.4720863795440287E-3</v>
      </c>
      <c r="X38">
        <f t="shared" si="22"/>
        <v>3964411.1009656261</v>
      </c>
      <c r="Y38">
        <f t="shared" si="23"/>
        <v>846956.78761029628</v>
      </c>
      <c r="Z38">
        <f t="shared" si="24"/>
        <v>3.4720863795440287E-3</v>
      </c>
      <c r="AA38" s="1">
        <f t="shared" si="25"/>
        <v>3964411.1009656261</v>
      </c>
      <c r="AB38">
        <f t="shared" si="26"/>
        <v>846956.78761029628</v>
      </c>
      <c r="AC38">
        <f t="shared" si="27"/>
        <v>3.4720863795440287E-3</v>
      </c>
      <c r="AD38" s="1">
        <f t="shared" si="28"/>
        <v>97920.018263192382</v>
      </c>
      <c r="AE38">
        <f t="shared" si="124"/>
        <v>11366.241803645764</v>
      </c>
      <c r="AF38">
        <f t="shared" si="124"/>
        <v>8.2858399500621791E-5</v>
      </c>
      <c r="AG38" s="1">
        <f t="shared" si="29"/>
        <v>291662.25039026554</v>
      </c>
      <c r="AH38">
        <f t="shared" si="125"/>
        <v>33855.219001499761</v>
      </c>
      <c r="AI38">
        <f t="shared" si="125"/>
        <v>2.468000689821269E-4</v>
      </c>
      <c r="AJ38" s="1">
        <f t="shared" si="30"/>
        <v>196627.896090861</v>
      </c>
      <c r="AK38">
        <f t="shared" si="126"/>
        <v>22823.935819780731</v>
      </c>
      <c r="AL38">
        <f t="shared" si="126"/>
        <v>1.6638347353523206E-4</v>
      </c>
      <c r="AM38">
        <f t="shared" si="104"/>
        <v>0.67706124864000006</v>
      </c>
      <c r="AN38" s="1">
        <f t="shared" si="0"/>
        <v>2684149.1301420643</v>
      </c>
      <c r="AO38" s="1">
        <f t="shared" si="105"/>
        <v>-297138.28008952743</v>
      </c>
      <c r="AP38" s="1">
        <f t="shared" si="106"/>
        <v>-393442.05490681727</v>
      </c>
      <c r="AQ38" s="1">
        <f t="shared" si="107"/>
        <v>-508361.57767842128</v>
      </c>
      <c r="AR38">
        <f t="shared" si="1"/>
        <v>-1198941.912674766</v>
      </c>
      <c r="AS38" s="101">
        <f t="shared" si="121"/>
        <v>0</v>
      </c>
      <c r="AT38">
        <f t="shared" si="54"/>
        <v>0.80690289321599995</v>
      </c>
      <c r="AU38">
        <f t="shared" si="31"/>
        <v>-967429.69813519344</v>
      </c>
      <c r="AV38">
        <f t="shared" si="108"/>
        <v>0.13147199999999995</v>
      </c>
      <c r="AW38" s="1">
        <f t="shared" si="2"/>
        <v>521209.05626615259</v>
      </c>
      <c r="AX38">
        <f t="shared" si="109"/>
        <v>-57698.419512858221</v>
      </c>
      <c r="AY38">
        <f t="shared" si="110"/>
        <v>-76398.721602530524</v>
      </c>
      <c r="AZ38">
        <f t="shared" si="111"/>
        <v>-98713.836414044054</v>
      </c>
      <c r="BA38">
        <f t="shared" si="32"/>
        <v>-232810.9775294328</v>
      </c>
      <c r="BB38">
        <f t="shared" si="122"/>
        <v>0</v>
      </c>
      <c r="BC38">
        <f t="shared" si="55"/>
        <v>0.5738545612799999</v>
      </c>
      <c r="BD38">
        <f t="shared" si="33"/>
        <v>0.4261454387200001</v>
      </c>
      <c r="BE38">
        <f t="shared" si="34"/>
        <v>-133599.64137132058</v>
      </c>
      <c r="BF38">
        <f t="shared" si="112"/>
        <v>0.34257428617499991</v>
      </c>
      <c r="BG38" s="1">
        <f t="shared" si="3"/>
        <v>1358105.3030175448</v>
      </c>
      <c r="BH38">
        <f t="shared" si="113"/>
        <v>-150343.76048164701</v>
      </c>
      <c r="BI38">
        <f t="shared" si="114"/>
        <v>-199070.80988856524</v>
      </c>
      <c r="BJ38">
        <f t="shared" si="115"/>
        <v>-257216.91345029257</v>
      </c>
      <c r="BK38">
        <f t="shared" si="4"/>
        <v>-606631.48382050486</v>
      </c>
      <c r="BL38">
        <f t="shared" si="123"/>
        <v>0</v>
      </c>
      <c r="BM38">
        <f t="shared" si="56"/>
        <v>0.68343256935562502</v>
      </c>
      <c r="BN38">
        <f t="shared" si="35"/>
        <v>0.31656743064437498</v>
      </c>
      <c r="BO38">
        <f t="shared" si="36"/>
        <v>-414591.71363946289</v>
      </c>
      <c r="BP38">
        <f t="shared" si="37"/>
        <v>-967429.69813519344</v>
      </c>
      <c r="BQ38" s="1">
        <f t="shared" si="127"/>
        <v>-112296.1379304194</v>
      </c>
      <c r="BR38" s="1">
        <f t="shared" si="127"/>
        <v>-8.1862399373125319E-4</v>
      </c>
      <c r="BS38">
        <f t="shared" si="5"/>
        <v>-133599.64137132058</v>
      </c>
      <c r="BT38" s="1">
        <f t="shared" si="128"/>
        <v>-15507.818070716108</v>
      </c>
      <c r="BU38" s="1">
        <f t="shared" si="128"/>
        <v>-1.130499427413381E-4</v>
      </c>
      <c r="BV38">
        <f t="shared" si="6"/>
        <v>-414591.71363946289</v>
      </c>
      <c r="BW38" s="1">
        <f>$BV38*D$68</f>
        <v>-48124.477002730957</v>
      </c>
      <c r="BX38">
        <f t="shared" si="93"/>
        <v>-4.3417096358655256E-4</v>
      </c>
      <c r="BY38">
        <f t="shared" si="38"/>
        <v>746026.8914835226</v>
      </c>
      <c r="BZ38">
        <f t="shared" si="39"/>
        <v>2.7363207853133972E-3</v>
      </c>
      <c r="CA38">
        <f t="shared" si="40"/>
        <v>865304.18854107999</v>
      </c>
      <c r="CB38">
        <f t="shared" si="41"/>
        <v>3.6058365057848175E-3</v>
      </c>
      <c r="CC38">
        <f t="shared" si="42"/>
        <v>821656.24642734602</v>
      </c>
      <c r="CD38">
        <f t="shared" si="43"/>
        <v>3.2042988894927082E-3</v>
      </c>
      <c r="CE38" s="23">
        <f>'3a. Trajectories- Recipe'!CG38</f>
        <v>1097247.4192476715</v>
      </c>
      <c r="CF38" s="23">
        <f>'3a. Trajectories- Recipe'!CH38</f>
        <v>5.4350674215655889E-3</v>
      </c>
      <c r="CG38" s="1">
        <f t="shared" si="7"/>
        <v>351220.52776414889</v>
      </c>
      <c r="CH38" s="1">
        <f t="shared" si="8"/>
        <v>2.6987466362521917E-3</v>
      </c>
      <c r="CI38" s="1">
        <f t="shared" si="9"/>
        <v>231943.23070659151</v>
      </c>
      <c r="CJ38" s="1">
        <f t="shared" si="10"/>
        <v>1.8292309157807714E-3</v>
      </c>
      <c r="CK38" s="1">
        <f t="shared" si="11"/>
        <v>275591.17282032548</v>
      </c>
      <c r="CL38" s="1">
        <f t="shared" si="12"/>
        <v>2.2307685320728807E-3</v>
      </c>
    </row>
    <row r="39" spans="1:90" x14ac:dyDescent="0.2">
      <c r="A39">
        <v>2030</v>
      </c>
      <c r="B39" s="104" t="s">
        <v>212</v>
      </c>
      <c r="C39" s="101">
        <v>0</v>
      </c>
      <c r="D39" s="1"/>
      <c r="E39" s="1">
        <f t="shared" si="118"/>
        <v>1</v>
      </c>
      <c r="F39" s="1">
        <v>0</v>
      </c>
      <c r="G39" s="1"/>
      <c r="H39" s="1">
        <f t="shared" si="119"/>
        <v>1</v>
      </c>
      <c r="I39" s="1">
        <f t="shared" si="46"/>
        <v>0</v>
      </c>
      <c r="J39" s="1"/>
      <c r="K39" s="1">
        <f t="shared" si="120"/>
        <v>1</v>
      </c>
      <c r="L39" s="101">
        <v>0</v>
      </c>
      <c r="M39">
        <f t="shared" si="129"/>
        <v>0.94695260988928831</v>
      </c>
      <c r="N39">
        <f t="shared" si="15"/>
        <v>5.304739011071169E-2</v>
      </c>
      <c r="O39" s="101">
        <v>0</v>
      </c>
      <c r="P39">
        <f t="shared" si="130"/>
        <v>0.84199429849538432</v>
      </c>
      <c r="Q39">
        <f t="shared" si="16"/>
        <v>0.15800570150461568</v>
      </c>
      <c r="R39">
        <f t="shared" si="17"/>
        <v>0</v>
      </c>
      <c r="S39">
        <f t="shared" si="131"/>
        <v>0.89347840313361959</v>
      </c>
      <c r="T39">
        <f t="shared" si="18"/>
        <v>0.10652159686638041</v>
      </c>
      <c r="U39" s="1">
        <f t="shared" si="19"/>
        <v>3964411.1009656261</v>
      </c>
      <c r="V39" s="1">
        <f t="shared" si="20"/>
        <v>846956.78761029628</v>
      </c>
      <c r="W39" s="1">
        <f t="shared" si="21"/>
        <v>3.4720863795440287E-3</v>
      </c>
      <c r="X39">
        <f t="shared" si="22"/>
        <v>3964411.1009656261</v>
      </c>
      <c r="Y39">
        <f t="shared" si="23"/>
        <v>846956.78761029628</v>
      </c>
      <c r="Z39">
        <f t="shared" si="24"/>
        <v>3.4720863795440287E-3</v>
      </c>
      <c r="AA39" s="1">
        <f t="shared" si="25"/>
        <v>3964411.1009656261</v>
      </c>
      <c r="AB39">
        <f t="shared" si="26"/>
        <v>846956.78761029628</v>
      </c>
      <c r="AC39">
        <f t="shared" si="27"/>
        <v>3.4720863795440287E-3</v>
      </c>
      <c r="AD39" s="1">
        <f t="shared" si="28"/>
        <v>97920.018263192382</v>
      </c>
      <c r="AE39">
        <f t="shared" si="124"/>
        <v>11366.241803645764</v>
      </c>
      <c r="AF39">
        <f t="shared" si="124"/>
        <v>8.2858399500621791E-5</v>
      </c>
      <c r="AG39" s="1">
        <f t="shared" si="29"/>
        <v>291662.25039026554</v>
      </c>
      <c r="AH39">
        <f t="shared" si="125"/>
        <v>33855.219001499761</v>
      </c>
      <c r="AI39">
        <f t="shared" si="125"/>
        <v>2.468000689821269E-4</v>
      </c>
      <c r="AJ39" s="1">
        <f t="shared" si="30"/>
        <v>196627.896090861</v>
      </c>
      <c r="AK39">
        <f t="shared" si="126"/>
        <v>22823.935819780731</v>
      </c>
      <c r="AL39">
        <f t="shared" si="126"/>
        <v>1.6638347353523206E-4</v>
      </c>
      <c r="AM39">
        <f t="shared" si="104"/>
        <v>0.67706124864000006</v>
      </c>
      <c r="AN39" s="1">
        <f t="shared" si="0"/>
        <v>2684149.1301420643</v>
      </c>
      <c r="AO39" s="1">
        <f t="shared" si="105"/>
        <v>-297138.28008952743</v>
      </c>
      <c r="AP39" s="1">
        <f t="shared" si="106"/>
        <v>-393442.05490681727</v>
      </c>
      <c r="AQ39" s="1">
        <f t="shared" si="107"/>
        <v>-508361.57767842128</v>
      </c>
      <c r="AR39">
        <f t="shared" si="1"/>
        <v>-1198941.912674766</v>
      </c>
      <c r="AS39" s="101">
        <f t="shared" si="121"/>
        <v>0</v>
      </c>
      <c r="AT39">
        <f t="shared" si="54"/>
        <v>0.80690289321599995</v>
      </c>
      <c r="AU39">
        <f t="shared" si="31"/>
        <v>-967429.69813519344</v>
      </c>
      <c r="AV39">
        <f t="shared" si="108"/>
        <v>0.13147199999999995</v>
      </c>
      <c r="AW39" s="1">
        <f t="shared" si="2"/>
        <v>521209.05626615259</v>
      </c>
      <c r="AX39">
        <f t="shared" si="109"/>
        <v>-57698.419512858221</v>
      </c>
      <c r="AY39">
        <f t="shared" si="110"/>
        <v>-76398.721602530524</v>
      </c>
      <c r="AZ39">
        <f t="shared" si="111"/>
        <v>-98713.836414044054</v>
      </c>
      <c r="BA39">
        <f t="shared" si="32"/>
        <v>-232810.9775294328</v>
      </c>
      <c r="BB39">
        <f t="shared" si="122"/>
        <v>0</v>
      </c>
      <c r="BC39">
        <f t="shared" si="55"/>
        <v>0.5738545612799999</v>
      </c>
      <c r="BD39">
        <f t="shared" si="33"/>
        <v>0.4261454387200001</v>
      </c>
      <c r="BE39">
        <f t="shared" si="34"/>
        <v>-133599.64137132058</v>
      </c>
      <c r="BF39">
        <f t="shared" si="112"/>
        <v>0.34257428617499991</v>
      </c>
      <c r="BG39" s="1">
        <f t="shared" si="3"/>
        <v>1358105.3030175448</v>
      </c>
      <c r="BH39">
        <f t="shared" si="113"/>
        <v>-150343.76048164701</v>
      </c>
      <c r="BI39">
        <f t="shared" si="114"/>
        <v>-199070.80988856524</v>
      </c>
      <c r="BJ39">
        <f t="shared" si="115"/>
        <v>-257216.91345029257</v>
      </c>
      <c r="BK39">
        <f t="shared" si="4"/>
        <v>-606631.48382050486</v>
      </c>
      <c r="BL39">
        <f t="shared" si="123"/>
        <v>0</v>
      </c>
      <c r="BM39">
        <f t="shared" si="56"/>
        <v>0.68343256935562502</v>
      </c>
      <c r="BN39">
        <f t="shared" si="35"/>
        <v>0.31656743064437498</v>
      </c>
      <c r="BO39">
        <f t="shared" si="36"/>
        <v>-414591.71363946289</v>
      </c>
      <c r="BP39">
        <f t="shared" si="37"/>
        <v>-967429.69813519344</v>
      </c>
      <c r="BQ39" s="1">
        <f t="shared" si="127"/>
        <v>-112296.1379304194</v>
      </c>
      <c r="BR39" s="1">
        <f t="shared" si="127"/>
        <v>-8.1862399373125319E-4</v>
      </c>
      <c r="BS39">
        <f t="shared" si="5"/>
        <v>-133599.64137132058</v>
      </c>
      <c r="BT39" s="1">
        <f t="shared" si="128"/>
        <v>-15507.818070716108</v>
      </c>
      <c r="BU39" s="1">
        <f t="shared" si="128"/>
        <v>-1.130499427413381E-4</v>
      </c>
      <c r="BV39">
        <f t="shared" si="6"/>
        <v>-414591.71363946289</v>
      </c>
      <c r="BW39" s="1">
        <f>$BV39*D$68</f>
        <v>-48124.477002730957</v>
      </c>
      <c r="BX39">
        <f t="shared" si="93"/>
        <v>-4.3417096358655256E-4</v>
      </c>
      <c r="BY39">
        <f t="shared" si="38"/>
        <v>746026.8914835226</v>
      </c>
      <c r="BZ39">
        <f t="shared" si="39"/>
        <v>2.7363207853133972E-3</v>
      </c>
      <c r="CA39">
        <f t="shared" si="40"/>
        <v>865304.18854107999</v>
      </c>
      <c r="CB39">
        <f t="shared" si="41"/>
        <v>3.6058365057848175E-3</v>
      </c>
      <c r="CC39">
        <f t="shared" si="42"/>
        <v>821656.24642734602</v>
      </c>
      <c r="CD39">
        <f t="shared" si="43"/>
        <v>3.2042988894927082E-3</v>
      </c>
      <c r="CE39" s="23">
        <f>'3a. Trajectories- Recipe'!CG39</f>
        <v>1097247.4192476715</v>
      </c>
      <c r="CF39" s="23">
        <f>'3a. Trajectories- Recipe'!CH39</f>
        <v>5.4350674215655889E-3</v>
      </c>
      <c r="CG39" s="1">
        <f t="shared" si="7"/>
        <v>351220.52776414889</v>
      </c>
      <c r="CH39" s="1">
        <f t="shared" si="8"/>
        <v>2.6987466362521917E-3</v>
      </c>
      <c r="CI39" s="1">
        <f t="shared" si="9"/>
        <v>231943.23070659151</v>
      </c>
      <c r="CJ39" s="1">
        <f t="shared" si="10"/>
        <v>1.8292309157807714E-3</v>
      </c>
      <c r="CK39" s="1">
        <f t="shared" si="11"/>
        <v>275591.17282032548</v>
      </c>
      <c r="CL39" s="1">
        <f t="shared" si="12"/>
        <v>2.2307685320728807E-3</v>
      </c>
    </row>
    <row r="40" spans="1:90" x14ac:dyDescent="0.2">
      <c r="A40">
        <v>2031</v>
      </c>
      <c r="B40" s="103" t="s">
        <v>234</v>
      </c>
      <c r="C40" s="101">
        <v>0</v>
      </c>
      <c r="D40" s="1"/>
      <c r="E40" s="1">
        <f t="shared" si="118"/>
        <v>1</v>
      </c>
      <c r="F40" s="1">
        <v>0</v>
      </c>
      <c r="G40" s="1"/>
      <c r="H40" s="1">
        <f t="shared" si="119"/>
        <v>1</v>
      </c>
      <c r="I40" s="1">
        <f t="shared" si="46"/>
        <v>0</v>
      </c>
      <c r="J40" s="1"/>
      <c r="K40" s="1">
        <f t="shared" si="120"/>
        <v>1</v>
      </c>
      <c r="L40" s="106">
        <v>4.1000000000000002E-2</v>
      </c>
      <c r="M40">
        <f t="shared" si="129"/>
        <v>0.9081275528838274</v>
      </c>
      <c r="N40">
        <f t="shared" si="15"/>
        <v>9.1872447116172595E-2</v>
      </c>
      <c r="O40" s="101">
        <v>0.08</v>
      </c>
      <c r="P40">
        <f t="shared" si="130"/>
        <v>0.7746347546157536</v>
      </c>
      <c r="Q40">
        <f t="shared" si="16"/>
        <v>0.2253652453842464</v>
      </c>
      <c r="R40">
        <f t="shared" si="17"/>
        <v>6.0499999999999998E-2</v>
      </c>
      <c r="S40">
        <f t="shared" si="131"/>
        <v>0.83942295974403558</v>
      </c>
      <c r="T40">
        <f t="shared" si="18"/>
        <v>0.16057704025596442</v>
      </c>
      <c r="U40" s="1">
        <f t="shared" si="19"/>
        <v>3964411.1009656261</v>
      </c>
      <c r="V40" s="1">
        <f t="shared" si="20"/>
        <v>846956.78761029628</v>
      </c>
      <c r="W40" s="1">
        <f t="shared" si="21"/>
        <v>3.4720863795440287E-3</v>
      </c>
      <c r="X40">
        <f t="shared" si="22"/>
        <v>3964411.1009656261</v>
      </c>
      <c r="Y40">
        <f t="shared" si="23"/>
        <v>846956.78761029628</v>
      </c>
      <c r="Z40">
        <f t="shared" si="24"/>
        <v>3.4720863795440287E-3</v>
      </c>
      <c r="AA40" s="1">
        <f t="shared" si="25"/>
        <v>3964411.1009656261</v>
      </c>
      <c r="AB40">
        <f t="shared" si="26"/>
        <v>846956.78761029628</v>
      </c>
      <c r="AC40">
        <f t="shared" si="27"/>
        <v>3.4720863795440287E-3</v>
      </c>
      <c r="AD40" s="1">
        <f t="shared" si="28"/>
        <v>169587.07451440164</v>
      </c>
      <c r="AE40">
        <f t="shared" ref="AE40:AF44" si="132">$AD40*D$69</f>
        <v>16976.326433449027</v>
      </c>
      <c r="AF40">
        <f t="shared" si="132"/>
        <v>1.3863138748789966E-4</v>
      </c>
      <c r="AG40" s="1">
        <f t="shared" si="29"/>
        <v>416001.03035904426</v>
      </c>
      <c r="AH40">
        <f t="shared" ref="AH40:AI44" si="133">$AG40*D$69</f>
        <v>41643.322807756449</v>
      </c>
      <c r="AI40">
        <f t="shared" si="133"/>
        <v>3.4006601151771547E-4</v>
      </c>
      <c r="AJ40" s="1">
        <f t="shared" si="30"/>
        <v>296408.67687736393</v>
      </c>
      <c r="AK40">
        <f t="shared" ref="AK40:AL44" si="134">$AJ40*D$69</f>
        <v>29671.662600380103</v>
      </c>
      <c r="AL40">
        <f t="shared" si="134"/>
        <v>2.4230352611850686E-4</v>
      </c>
      <c r="AM40">
        <f t="shared" si="104"/>
        <v>0.67706124864000006</v>
      </c>
      <c r="AN40" s="1">
        <f t="shared" si="0"/>
        <v>2684149.1301420643</v>
      </c>
      <c r="AO40" s="1">
        <f t="shared" si="105"/>
        <v>-297138.28008952743</v>
      </c>
      <c r="AP40" s="1">
        <f t="shared" si="106"/>
        <v>-393442.05490681727</v>
      </c>
      <c r="AQ40" s="1">
        <f t="shared" si="107"/>
        <v>-508361.57767842128</v>
      </c>
      <c r="AR40">
        <f t="shared" si="1"/>
        <v>-1198941.912674766</v>
      </c>
      <c r="AS40" s="101">
        <f t="shared" si="121"/>
        <v>0</v>
      </c>
      <c r="AT40">
        <f t="shared" si="54"/>
        <v>0.80690289321599995</v>
      </c>
      <c r="AU40">
        <f t="shared" si="31"/>
        <v>-967429.69813519344</v>
      </c>
      <c r="AV40">
        <f t="shared" si="108"/>
        <v>0.13147199999999995</v>
      </c>
      <c r="AW40" s="1">
        <f t="shared" si="2"/>
        <v>521209.05626615259</v>
      </c>
      <c r="AX40">
        <f t="shared" si="109"/>
        <v>-57698.419512858221</v>
      </c>
      <c r="AY40">
        <f t="shared" si="110"/>
        <v>-76398.721602530524</v>
      </c>
      <c r="AZ40">
        <f t="shared" si="111"/>
        <v>-98713.836414044054</v>
      </c>
      <c r="BA40">
        <f t="shared" si="32"/>
        <v>-232810.9775294328</v>
      </c>
      <c r="BB40">
        <f t="shared" si="122"/>
        <v>0</v>
      </c>
      <c r="BC40">
        <f t="shared" si="55"/>
        <v>0.5738545612799999</v>
      </c>
      <c r="BD40">
        <f t="shared" si="33"/>
        <v>0.4261454387200001</v>
      </c>
      <c r="BE40">
        <f t="shared" si="34"/>
        <v>-133599.64137132058</v>
      </c>
      <c r="BF40">
        <f t="shared" si="112"/>
        <v>0.34257428617499991</v>
      </c>
      <c r="BG40" s="1">
        <f t="shared" si="3"/>
        <v>1358105.3030175448</v>
      </c>
      <c r="BH40">
        <f t="shared" si="113"/>
        <v>-150343.76048164701</v>
      </c>
      <c r="BI40">
        <f t="shared" si="114"/>
        <v>-199070.80988856524</v>
      </c>
      <c r="BJ40">
        <f t="shared" si="115"/>
        <v>-257216.91345029257</v>
      </c>
      <c r="BK40">
        <f t="shared" si="4"/>
        <v>-606631.48382050486</v>
      </c>
      <c r="BL40">
        <f t="shared" si="123"/>
        <v>0</v>
      </c>
      <c r="BM40">
        <f t="shared" si="56"/>
        <v>0.68343256935562502</v>
      </c>
      <c r="BN40">
        <f t="shared" si="35"/>
        <v>0.31656743064437498</v>
      </c>
      <c r="BO40">
        <f t="shared" si="36"/>
        <v>-414591.71363946289</v>
      </c>
      <c r="BP40">
        <f t="shared" si="37"/>
        <v>-967429.69813519344</v>
      </c>
      <c r="BQ40" s="1">
        <f t="shared" ref="BQ40:BR44" si="135">$BP40*D$69</f>
        <v>-96843.479398315772</v>
      </c>
      <c r="BR40" s="1">
        <f t="shared" si="135"/>
        <v>-7.9083928851011824E-4</v>
      </c>
      <c r="BS40">
        <f t="shared" si="5"/>
        <v>-133599.64137132058</v>
      </c>
      <c r="BT40" s="1">
        <f t="shared" ref="BT40:BU44" si="136">$BS40*D$69</f>
        <v>-13373.84426145434</v>
      </c>
      <c r="BU40" s="1">
        <f t="shared" si="136"/>
        <v>-1.0921294387691751E-4</v>
      </c>
      <c r="BV40">
        <f t="shared" si="6"/>
        <v>-414591.71363946289</v>
      </c>
      <c r="BW40" s="1">
        <f>$BV40*D$69</f>
        <v>-41502.244717057394</v>
      </c>
      <c r="BX40">
        <f t="shared" si="93"/>
        <v>-4.3417096358655256E-4</v>
      </c>
      <c r="BY40">
        <f t="shared" si="38"/>
        <v>767089.63464542956</v>
      </c>
      <c r="BZ40">
        <f t="shared" si="39"/>
        <v>2.8198784785218099E-3</v>
      </c>
      <c r="CA40">
        <f t="shared" si="40"/>
        <v>875226.26615659846</v>
      </c>
      <c r="CB40">
        <f t="shared" si="41"/>
        <v>3.7029394471848266E-3</v>
      </c>
      <c r="CC40">
        <f t="shared" si="42"/>
        <v>835126.20549361897</v>
      </c>
      <c r="CD40">
        <f t="shared" si="43"/>
        <v>3.2802189420759829E-3</v>
      </c>
      <c r="CE40" s="23">
        <f>'3a. Trajectories- Recipe'!CG40</f>
        <v>1067763.0897078435</v>
      </c>
      <c r="CF40" s="23">
        <f>'3a. Trajectories- Recipe'!CH40</f>
        <v>5.3820530225736638E-3</v>
      </c>
      <c r="CG40" s="1">
        <f t="shared" si="7"/>
        <v>300673.45506241394</v>
      </c>
      <c r="CH40" s="1">
        <f t="shared" si="8"/>
        <v>2.5621745440518539E-3</v>
      </c>
      <c r="CI40" s="1">
        <f t="shared" si="9"/>
        <v>192536.82355124503</v>
      </c>
      <c r="CJ40" s="1">
        <f t="shared" si="10"/>
        <v>1.6791135753888371E-3</v>
      </c>
      <c r="CK40" s="1">
        <f t="shared" si="11"/>
        <v>232636.88421422453</v>
      </c>
      <c r="CL40" s="1">
        <f t="shared" si="12"/>
        <v>2.1018340804976809E-3</v>
      </c>
    </row>
    <row r="41" spans="1:90" x14ac:dyDescent="0.2">
      <c r="A41">
        <v>2031</v>
      </c>
      <c r="B41" s="103" t="s">
        <v>236</v>
      </c>
      <c r="C41" s="101">
        <v>0</v>
      </c>
      <c r="D41" s="1"/>
      <c r="E41" s="1">
        <f t="shared" si="118"/>
        <v>1</v>
      </c>
      <c r="F41" s="1">
        <v>0</v>
      </c>
      <c r="G41" s="1"/>
      <c r="H41" s="1">
        <f t="shared" si="119"/>
        <v>1</v>
      </c>
      <c r="I41" s="1">
        <f t="shared" si="46"/>
        <v>0</v>
      </c>
      <c r="J41" s="1"/>
      <c r="K41" s="1">
        <f t="shared" si="120"/>
        <v>1</v>
      </c>
      <c r="L41" s="106">
        <v>5.1999999999999998E-3</v>
      </c>
      <c r="M41">
        <f t="shared" si="129"/>
        <v>0.90340528960883149</v>
      </c>
      <c r="N41">
        <f t="shared" si="15"/>
        <v>9.6594710391168515E-2</v>
      </c>
      <c r="O41" s="101">
        <v>5.1999999999999998E-3</v>
      </c>
      <c r="P41">
        <f t="shared" si="130"/>
        <v>0.77060665389175165</v>
      </c>
      <c r="Q41">
        <f t="shared" si="16"/>
        <v>0.22939334610824835</v>
      </c>
      <c r="R41">
        <f t="shared" si="17"/>
        <v>5.1999999999999998E-3</v>
      </c>
      <c r="S41">
        <f t="shared" si="131"/>
        <v>0.83505796035336666</v>
      </c>
      <c r="T41">
        <f t="shared" si="18"/>
        <v>0.16494203964663334</v>
      </c>
      <c r="U41" s="1">
        <f t="shared" si="19"/>
        <v>3964411.1009656261</v>
      </c>
      <c r="V41" s="1">
        <f t="shared" si="20"/>
        <v>846956.78761029628</v>
      </c>
      <c r="W41" s="1">
        <f t="shared" si="21"/>
        <v>3.4720863795440287E-3</v>
      </c>
      <c r="X41">
        <f t="shared" si="22"/>
        <v>3964411.1009656261</v>
      </c>
      <c r="Y41">
        <f t="shared" si="23"/>
        <v>846956.78761029628</v>
      </c>
      <c r="Z41">
        <f t="shared" si="24"/>
        <v>3.4720863795440287E-3</v>
      </c>
      <c r="AA41" s="1">
        <f t="shared" si="25"/>
        <v>3964411.1009656261</v>
      </c>
      <c r="AB41">
        <f t="shared" si="26"/>
        <v>846956.78761029628</v>
      </c>
      <c r="AC41">
        <f t="shared" si="27"/>
        <v>3.4720863795440287E-3</v>
      </c>
      <c r="AD41" s="1">
        <f t="shared" si="28"/>
        <v>178303.88612692678</v>
      </c>
      <c r="AE41">
        <f t="shared" si="132"/>
        <v>17848.913214115142</v>
      </c>
      <c r="AF41">
        <f t="shared" si="132"/>
        <v>1.4575707021917631E-4</v>
      </c>
      <c r="AG41" s="1">
        <f t="shared" si="29"/>
        <v>423436.48940117733</v>
      </c>
      <c r="AH41">
        <f t="shared" si="133"/>
        <v>42387.641207276174</v>
      </c>
      <c r="AI41">
        <f t="shared" si="133"/>
        <v>3.4614423420403713E-4</v>
      </c>
      <c r="AJ41" s="1">
        <f t="shared" si="30"/>
        <v>304466.01615760155</v>
      </c>
      <c r="AK41">
        <f t="shared" si="134"/>
        <v>30478.233632978165</v>
      </c>
      <c r="AL41">
        <f t="shared" si="134"/>
        <v>2.4889011372890426E-4</v>
      </c>
      <c r="AM41">
        <f t="shared" si="104"/>
        <v>0.67706124864000006</v>
      </c>
      <c r="AN41" s="1">
        <f t="shared" si="0"/>
        <v>2684149.1301420643</v>
      </c>
      <c r="AO41" s="1">
        <f t="shared" si="105"/>
        <v>-297138.28008952743</v>
      </c>
      <c r="AP41" s="1">
        <f t="shared" si="106"/>
        <v>-393442.05490681727</v>
      </c>
      <c r="AQ41" s="1">
        <f t="shared" si="107"/>
        <v>-508361.57767842128</v>
      </c>
      <c r="AR41">
        <f t="shared" si="1"/>
        <v>-1198941.912674766</v>
      </c>
      <c r="AS41" s="101">
        <f t="shared" si="121"/>
        <v>0</v>
      </c>
      <c r="AT41">
        <f t="shared" si="54"/>
        <v>0.80690289321599995</v>
      </c>
      <c r="AU41">
        <f t="shared" si="31"/>
        <v>-967429.69813519344</v>
      </c>
      <c r="AV41">
        <f t="shared" si="108"/>
        <v>0.13147199999999995</v>
      </c>
      <c r="AW41" s="1">
        <f t="shared" si="2"/>
        <v>521209.05626615259</v>
      </c>
      <c r="AX41">
        <f t="shared" si="109"/>
        <v>-57698.419512858221</v>
      </c>
      <c r="AY41">
        <f t="shared" si="110"/>
        <v>-76398.721602530524</v>
      </c>
      <c r="AZ41">
        <f t="shared" si="111"/>
        <v>-98713.836414044054</v>
      </c>
      <c r="BA41">
        <f t="shared" si="32"/>
        <v>-232810.9775294328</v>
      </c>
      <c r="BB41">
        <f t="shared" si="122"/>
        <v>0</v>
      </c>
      <c r="BC41">
        <f t="shared" si="55"/>
        <v>0.5738545612799999</v>
      </c>
      <c r="BD41">
        <f t="shared" si="33"/>
        <v>0.4261454387200001</v>
      </c>
      <c r="BE41">
        <f t="shared" si="34"/>
        <v>-133599.64137132058</v>
      </c>
      <c r="BF41">
        <f t="shared" si="112"/>
        <v>0.34257428617499991</v>
      </c>
      <c r="BG41" s="1">
        <f t="shared" si="3"/>
        <v>1358105.3030175448</v>
      </c>
      <c r="BH41">
        <f t="shared" si="113"/>
        <v>-150343.76048164701</v>
      </c>
      <c r="BI41">
        <f t="shared" si="114"/>
        <v>-199070.80988856524</v>
      </c>
      <c r="BJ41">
        <f t="shared" si="115"/>
        <v>-257216.91345029257</v>
      </c>
      <c r="BK41">
        <f t="shared" si="4"/>
        <v>-606631.48382050486</v>
      </c>
      <c r="BL41">
        <f t="shared" si="123"/>
        <v>0</v>
      </c>
      <c r="BM41">
        <f t="shared" si="56"/>
        <v>0.68343256935562502</v>
      </c>
      <c r="BN41">
        <f t="shared" si="35"/>
        <v>0.31656743064437498</v>
      </c>
      <c r="BO41">
        <f t="shared" si="36"/>
        <v>-414591.71363946289</v>
      </c>
      <c r="BP41">
        <f t="shared" si="37"/>
        <v>-967429.69813519344</v>
      </c>
      <c r="BQ41" s="1">
        <f t="shared" si="135"/>
        <v>-96843.479398315772</v>
      </c>
      <c r="BR41" s="1">
        <f t="shared" si="135"/>
        <v>-7.9083928851011824E-4</v>
      </c>
      <c r="BS41">
        <f t="shared" si="5"/>
        <v>-133599.64137132058</v>
      </c>
      <c r="BT41" s="1">
        <f t="shared" si="136"/>
        <v>-13373.84426145434</v>
      </c>
      <c r="BU41" s="1">
        <f t="shared" si="136"/>
        <v>-1.0921294387691751E-4</v>
      </c>
      <c r="BV41">
        <f t="shared" si="6"/>
        <v>-414591.71363946289</v>
      </c>
      <c r="BW41" s="1">
        <f>$BV41*D$69</f>
        <v>-41502.244717057394</v>
      </c>
      <c r="BX41">
        <f t="shared" si="93"/>
        <v>-4.3417096358655256E-4</v>
      </c>
      <c r="BY41">
        <f t="shared" si="38"/>
        <v>767962.2214260957</v>
      </c>
      <c r="BZ41">
        <f t="shared" si="39"/>
        <v>2.8270041612530866E-3</v>
      </c>
      <c r="CA41">
        <f t="shared" si="40"/>
        <v>875970.58455611812</v>
      </c>
      <c r="CB41">
        <f t="shared" si="41"/>
        <v>3.7090176698711484E-3</v>
      </c>
      <c r="CC41">
        <f t="shared" si="42"/>
        <v>835932.776526217</v>
      </c>
      <c r="CD41">
        <f t="shared" si="43"/>
        <v>3.2868055296863801E-3</v>
      </c>
      <c r="CE41" s="23">
        <f>'3a. Trajectories- Recipe'!CG41</f>
        <v>1067763.0897078435</v>
      </c>
      <c r="CF41" s="23">
        <f>'3a. Trajectories- Recipe'!CH41</f>
        <v>5.3820530225736638E-3</v>
      </c>
      <c r="CG41" s="1">
        <f t="shared" si="7"/>
        <v>299800.8682817478</v>
      </c>
      <c r="CH41" s="1">
        <f t="shared" si="8"/>
        <v>2.5550488613205772E-3</v>
      </c>
      <c r="CI41" s="1">
        <f t="shared" si="9"/>
        <v>191792.50515172537</v>
      </c>
      <c r="CJ41" s="1">
        <f t="shared" si="10"/>
        <v>1.6730353527025154E-3</v>
      </c>
      <c r="CK41" s="1">
        <f t="shared" si="11"/>
        <v>231830.31318162649</v>
      </c>
      <c r="CL41" s="1">
        <f t="shared" si="12"/>
        <v>2.0952474928872837E-3</v>
      </c>
    </row>
    <row r="42" spans="1:90" x14ac:dyDescent="0.2">
      <c r="A42">
        <v>2031</v>
      </c>
      <c r="B42" s="103" t="s">
        <v>218</v>
      </c>
      <c r="C42" s="101">
        <v>0</v>
      </c>
      <c r="D42" s="1"/>
      <c r="E42" s="1">
        <f t="shared" si="118"/>
        <v>1</v>
      </c>
      <c r="F42" s="1">
        <v>0</v>
      </c>
      <c r="G42" s="1"/>
      <c r="H42" s="1">
        <f t="shared" si="119"/>
        <v>1</v>
      </c>
      <c r="I42" s="1">
        <f t="shared" si="46"/>
        <v>0</v>
      </c>
      <c r="J42" s="1"/>
      <c r="K42" s="1">
        <f t="shared" si="120"/>
        <v>1</v>
      </c>
      <c r="L42" s="101">
        <v>2.7200000000000002E-3</v>
      </c>
      <c r="M42">
        <f t="shared" si="129"/>
        <v>0.90094802722109546</v>
      </c>
      <c r="N42">
        <f t="shared" si="15"/>
        <v>9.905197277890454E-2</v>
      </c>
      <c r="O42" s="101">
        <v>2.7000000000000001E-3</v>
      </c>
      <c r="P42">
        <f t="shared" si="130"/>
        <v>0.76852601592624392</v>
      </c>
      <c r="Q42">
        <f t="shared" si="16"/>
        <v>0.23147398407375608</v>
      </c>
      <c r="R42">
        <f t="shared" si="17"/>
        <v>2.7100000000000002E-3</v>
      </c>
      <c r="S42">
        <f t="shared" si="131"/>
        <v>0.83279495328080899</v>
      </c>
      <c r="T42">
        <f t="shared" si="18"/>
        <v>0.16720504671919101</v>
      </c>
      <c r="U42" s="1">
        <f t="shared" si="19"/>
        <v>3964411.1009656261</v>
      </c>
      <c r="V42" s="1">
        <f t="shared" si="20"/>
        <v>846956.78761029628</v>
      </c>
      <c r="W42" s="1">
        <f t="shared" si="21"/>
        <v>3.4720863795440287E-3</v>
      </c>
      <c r="X42">
        <f t="shared" si="22"/>
        <v>3964411.1009656261</v>
      </c>
      <c r="Y42">
        <f t="shared" si="23"/>
        <v>846956.78761029628</v>
      </c>
      <c r="Z42">
        <f t="shared" si="24"/>
        <v>3.4720863795440287E-3</v>
      </c>
      <c r="AA42" s="1">
        <f t="shared" si="25"/>
        <v>3964411.1009656261</v>
      </c>
      <c r="AB42">
        <f t="shared" si="26"/>
        <v>846956.78761029628</v>
      </c>
      <c r="AC42">
        <f t="shared" si="27"/>
        <v>3.4720863795440287E-3</v>
      </c>
      <c r="AD42" s="1">
        <f t="shared" si="28"/>
        <v>182839.73939666155</v>
      </c>
      <c r="AE42">
        <f t="shared" si="132"/>
        <v>18302.969786420155</v>
      </c>
      <c r="AF42">
        <f t="shared" si="132"/>
        <v>1.4946496856004578E-4</v>
      </c>
      <c r="AG42" s="1">
        <f t="shared" si="29"/>
        <v>427277.1327797941</v>
      </c>
      <c r="AH42">
        <f t="shared" si="133"/>
        <v>42772.104562732697</v>
      </c>
      <c r="AI42">
        <f t="shared" si="133"/>
        <v>3.4928382324375868E-4</v>
      </c>
      <c r="AJ42" s="1">
        <f t="shared" si="30"/>
        <v>308643.2941238145</v>
      </c>
      <c r="AK42">
        <f t="shared" si="134"/>
        <v>30896.395421314592</v>
      </c>
      <c r="AL42">
        <f t="shared" si="134"/>
        <v>2.52304889542668E-4</v>
      </c>
      <c r="AM42">
        <f t="shared" si="104"/>
        <v>0.67706124864000006</v>
      </c>
      <c r="AN42" s="1">
        <f t="shared" si="0"/>
        <v>2684149.1301420643</v>
      </c>
      <c r="AO42" s="1">
        <f t="shared" si="105"/>
        <v>-297138.28008952743</v>
      </c>
      <c r="AP42" s="1">
        <f t="shared" si="106"/>
        <v>-393442.05490681727</v>
      </c>
      <c r="AQ42" s="1">
        <f t="shared" si="107"/>
        <v>-508361.57767842128</v>
      </c>
      <c r="AR42">
        <f t="shared" si="1"/>
        <v>-1198941.912674766</v>
      </c>
      <c r="AS42" s="101">
        <f t="shared" si="121"/>
        <v>0</v>
      </c>
      <c r="AT42">
        <f t="shared" si="54"/>
        <v>0.80690289321599995</v>
      </c>
      <c r="AU42">
        <f t="shared" si="31"/>
        <v>-967429.69813519344</v>
      </c>
      <c r="AV42">
        <f t="shared" si="108"/>
        <v>0.13147199999999995</v>
      </c>
      <c r="AW42" s="1">
        <f t="shared" si="2"/>
        <v>521209.05626615259</v>
      </c>
      <c r="AX42">
        <f t="shared" si="109"/>
        <v>-57698.419512858221</v>
      </c>
      <c r="AY42">
        <f t="shared" si="110"/>
        <v>-76398.721602530524</v>
      </c>
      <c r="AZ42">
        <f t="shared" si="111"/>
        <v>-98713.836414044054</v>
      </c>
      <c r="BA42">
        <f t="shared" si="32"/>
        <v>-232810.9775294328</v>
      </c>
      <c r="BB42">
        <f t="shared" si="122"/>
        <v>0</v>
      </c>
      <c r="BC42">
        <f t="shared" si="55"/>
        <v>0.5738545612799999</v>
      </c>
      <c r="BD42">
        <f t="shared" si="33"/>
        <v>0.4261454387200001</v>
      </c>
      <c r="BE42">
        <f t="shared" si="34"/>
        <v>-133599.64137132058</v>
      </c>
      <c r="BF42">
        <f t="shared" si="112"/>
        <v>0.34257428617499991</v>
      </c>
      <c r="BG42" s="1">
        <f t="shared" si="3"/>
        <v>1358105.3030175448</v>
      </c>
      <c r="BH42">
        <f t="shared" si="113"/>
        <v>-150343.76048164701</v>
      </c>
      <c r="BI42">
        <f t="shared" si="114"/>
        <v>-199070.80988856524</v>
      </c>
      <c r="BJ42" s="1">
        <f t="shared" si="115"/>
        <v>-257216.91345029257</v>
      </c>
      <c r="BK42">
        <f t="shared" si="4"/>
        <v>-606631.48382050486</v>
      </c>
      <c r="BL42">
        <f t="shared" si="123"/>
        <v>0</v>
      </c>
      <c r="BM42">
        <f t="shared" si="56"/>
        <v>0.68343256935562502</v>
      </c>
      <c r="BN42">
        <f t="shared" si="35"/>
        <v>0.31656743064437498</v>
      </c>
      <c r="BO42">
        <f t="shared" si="36"/>
        <v>-414591.71363946289</v>
      </c>
      <c r="BP42">
        <f t="shared" si="37"/>
        <v>-967429.69813519344</v>
      </c>
      <c r="BQ42" s="1">
        <f t="shared" si="135"/>
        <v>-96843.479398315772</v>
      </c>
      <c r="BR42" s="1">
        <f t="shared" si="135"/>
        <v>-7.9083928851011824E-4</v>
      </c>
      <c r="BS42">
        <f t="shared" si="5"/>
        <v>-133599.64137132058</v>
      </c>
      <c r="BT42" s="1">
        <f t="shared" si="136"/>
        <v>-13373.84426145434</v>
      </c>
      <c r="BU42" s="1">
        <f t="shared" si="136"/>
        <v>-1.0921294387691751E-4</v>
      </c>
      <c r="BV42">
        <f t="shared" si="6"/>
        <v>-414591.71363946289</v>
      </c>
      <c r="BW42" s="1">
        <f>$BV42*D$69</f>
        <v>-41502.244717057394</v>
      </c>
      <c r="BX42">
        <f t="shared" si="93"/>
        <v>-4.3417096358655256E-4</v>
      </c>
      <c r="BY42">
        <f t="shared" si="38"/>
        <v>768416.27799840062</v>
      </c>
      <c r="BZ42">
        <f t="shared" si="39"/>
        <v>2.8307120595939561E-3</v>
      </c>
      <c r="CA42">
        <f t="shared" si="40"/>
        <v>876355.04791157471</v>
      </c>
      <c r="CB42">
        <f t="shared" si="41"/>
        <v>3.71215725891087E-3</v>
      </c>
      <c r="CC42">
        <f t="shared" si="42"/>
        <v>836350.93831455347</v>
      </c>
      <c r="CD42">
        <f t="shared" si="43"/>
        <v>3.2902203055001442E-3</v>
      </c>
      <c r="CE42" s="23">
        <f>'3a. Trajectories- Recipe'!CG42</f>
        <v>1067763.0897078435</v>
      </c>
      <c r="CF42" s="23">
        <f>'3a. Trajectories- Recipe'!CH42</f>
        <v>5.3820530225736638E-3</v>
      </c>
      <c r="CG42" s="1">
        <f t="shared" si="7"/>
        <v>299346.81170944287</v>
      </c>
      <c r="CH42" s="1">
        <f t="shared" si="8"/>
        <v>2.5513409629797077E-3</v>
      </c>
      <c r="CI42" s="1">
        <f t="shared" si="9"/>
        <v>191408.04179626878</v>
      </c>
      <c r="CJ42" s="1">
        <f t="shared" si="10"/>
        <v>1.6698957636627938E-3</v>
      </c>
      <c r="CK42" s="1">
        <f t="shared" si="11"/>
        <v>231412.15139329003</v>
      </c>
      <c r="CL42" s="1">
        <f t="shared" si="12"/>
        <v>2.0918327170735196E-3</v>
      </c>
    </row>
    <row r="43" spans="1:90" x14ac:dyDescent="0.2">
      <c r="A43">
        <v>2031</v>
      </c>
      <c r="B43" s="102" t="s">
        <v>221</v>
      </c>
      <c r="C43" s="101">
        <v>0</v>
      </c>
      <c r="D43" s="1"/>
      <c r="E43" s="1">
        <f t="shared" si="118"/>
        <v>1</v>
      </c>
      <c r="F43" s="1">
        <v>0</v>
      </c>
      <c r="G43" s="1"/>
      <c r="H43" s="1">
        <f t="shared" si="119"/>
        <v>1</v>
      </c>
      <c r="I43" s="1">
        <f t="shared" si="46"/>
        <v>0</v>
      </c>
      <c r="J43" s="1"/>
      <c r="K43" s="1">
        <f t="shared" si="120"/>
        <v>1</v>
      </c>
      <c r="L43" s="101">
        <v>0</v>
      </c>
      <c r="M43">
        <f t="shared" si="129"/>
        <v>0.90094802722109546</v>
      </c>
      <c r="N43">
        <f t="shared" si="15"/>
        <v>9.905197277890454E-2</v>
      </c>
      <c r="O43" s="101">
        <v>0</v>
      </c>
      <c r="P43">
        <f t="shared" si="130"/>
        <v>0.76852601592624392</v>
      </c>
      <c r="Q43">
        <f t="shared" si="16"/>
        <v>0.23147398407375608</v>
      </c>
      <c r="R43">
        <f t="shared" si="17"/>
        <v>0</v>
      </c>
      <c r="S43">
        <f t="shared" si="131"/>
        <v>0.83279495328080899</v>
      </c>
      <c r="T43">
        <f t="shared" si="18"/>
        <v>0.16720504671919101</v>
      </c>
      <c r="U43" s="1">
        <f t="shared" si="19"/>
        <v>3964411.1009656261</v>
      </c>
      <c r="V43" s="1">
        <f t="shared" si="20"/>
        <v>846956.78761029628</v>
      </c>
      <c r="W43" s="1">
        <f t="shared" si="21"/>
        <v>3.4720863795440287E-3</v>
      </c>
      <c r="X43">
        <f t="shared" si="22"/>
        <v>3964411.1009656261</v>
      </c>
      <c r="Y43">
        <f t="shared" si="23"/>
        <v>846956.78761029628</v>
      </c>
      <c r="Z43">
        <f t="shared" si="24"/>
        <v>3.4720863795440287E-3</v>
      </c>
      <c r="AA43" s="1">
        <f t="shared" si="25"/>
        <v>3964411.1009656261</v>
      </c>
      <c r="AB43">
        <f t="shared" si="26"/>
        <v>846956.78761029628</v>
      </c>
      <c r="AC43">
        <f t="shared" si="27"/>
        <v>3.4720863795440287E-3</v>
      </c>
      <c r="AD43" s="1">
        <f t="shared" si="28"/>
        <v>182839.73939666155</v>
      </c>
      <c r="AE43">
        <f t="shared" si="132"/>
        <v>18302.969786420155</v>
      </c>
      <c r="AF43">
        <f t="shared" si="132"/>
        <v>1.4946496856004578E-4</v>
      </c>
      <c r="AG43" s="1">
        <f t="shared" si="29"/>
        <v>427277.1327797941</v>
      </c>
      <c r="AH43">
        <f t="shared" si="133"/>
        <v>42772.104562732697</v>
      </c>
      <c r="AI43">
        <f t="shared" si="133"/>
        <v>3.4928382324375868E-4</v>
      </c>
      <c r="AJ43" s="1">
        <f t="shared" si="30"/>
        <v>308643.2941238145</v>
      </c>
      <c r="AK43">
        <f t="shared" si="134"/>
        <v>30896.395421314592</v>
      </c>
      <c r="AL43">
        <f t="shared" si="134"/>
        <v>2.52304889542668E-4</v>
      </c>
      <c r="AM43">
        <f t="shared" si="104"/>
        <v>0.67706124864000006</v>
      </c>
      <c r="AN43" s="1">
        <f t="shared" si="0"/>
        <v>2684149.1301420643</v>
      </c>
      <c r="AO43" s="1">
        <f t="shared" si="105"/>
        <v>-297138.28008952743</v>
      </c>
      <c r="AP43" s="1">
        <f t="shared" si="106"/>
        <v>-393442.05490681727</v>
      </c>
      <c r="AQ43" s="1">
        <f t="shared" si="107"/>
        <v>-508361.57767842128</v>
      </c>
      <c r="AR43">
        <f t="shared" si="1"/>
        <v>-1198941.912674766</v>
      </c>
      <c r="AS43" s="101">
        <f t="shared" si="121"/>
        <v>0</v>
      </c>
      <c r="AT43">
        <f t="shared" si="54"/>
        <v>0.80690289321599995</v>
      </c>
      <c r="AU43">
        <f t="shared" si="31"/>
        <v>-967429.69813519344</v>
      </c>
      <c r="AV43">
        <f t="shared" si="108"/>
        <v>0.13147199999999995</v>
      </c>
      <c r="AW43" s="1">
        <f t="shared" si="2"/>
        <v>521209.05626615259</v>
      </c>
      <c r="AX43" s="1">
        <f t="shared" si="109"/>
        <v>-57698.419512858221</v>
      </c>
      <c r="AY43">
        <f t="shared" si="110"/>
        <v>-76398.721602530524</v>
      </c>
      <c r="AZ43">
        <f t="shared" si="111"/>
        <v>-98713.836414044054</v>
      </c>
      <c r="BA43">
        <f t="shared" si="32"/>
        <v>-232810.9775294328</v>
      </c>
      <c r="BB43">
        <f t="shared" si="122"/>
        <v>0</v>
      </c>
      <c r="BC43">
        <f t="shared" si="55"/>
        <v>0.5738545612799999</v>
      </c>
      <c r="BD43">
        <f t="shared" si="33"/>
        <v>0.4261454387200001</v>
      </c>
      <c r="BE43">
        <f t="shared" si="34"/>
        <v>-133599.64137132058</v>
      </c>
      <c r="BF43">
        <f t="shared" si="112"/>
        <v>0.34257428617499991</v>
      </c>
      <c r="BG43" s="1">
        <f t="shared" si="3"/>
        <v>1358105.3030175448</v>
      </c>
      <c r="BH43" s="1">
        <f t="shared" si="113"/>
        <v>-150343.76048164701</v>
      </c>
      <c r="BI43">
        <f t="shared" si="114"/>
        <v>-199070.80988856524</v>
      </c>
      <c r="BJ43">
        <f t="shared" si="115"/>
        <v>-257216.91345029257</v>
      </c>
      <c r="BK43">
        <f t="shared" si="4"/>
        <v>-606631.48382050486</v>
      </c>
      <c r="BL43">
        <f t="shared" si="123"/>
        <v>0</v>
      </c>
      <c r="BM43">
        <f t="shared" si="56"/>
        <v>0.68343256935562502</v>
      </c>
      <c r="BN43">
        <f t="shared" si="35"/>
        <v>0.31656743064437498</v>
      </c>
      <c r="BO43">
        <f t="shared" si="36"/>
        <v>-414591.71363946289</v>
      </c>
      <c r="BP43">
        <f t="shared" si="37"/>
        <v>-967429.69813519344</v>
      </c>
      <c r="BQ43" s="1">
        <f t="shared" si="135"/>
        <v>-96843.479398315772</v>
      </c>
      <c r="BR43" s="1">
        <f t="shared" si="135"/>
        <v>-7.9083928851011824E-4</v>
      </c>
      <c r="BS43">
        <f t="shared" si="5"/>
        <v>-133599.64137132058</v>
      </c>
      <c r="BT43" s="1">
        <f t="shared" si="136"/>
        <v>-13373.84426145434</v>
      </c>
      <c r="BU43" s="1">
        <f t="shared" si="136"/>
        <v>-1.0921294387691751E-4</v>
      </c>
      <c r="BV43">
        <f t="shared" si="6"/>
        <v>-414591.71363946289</v>
      </c>
      <c r="BW43" s="1">
        <f>$BV43*D$69</f>
        <v>-41502.244717057394</v>
      </c>
      <c r="BX43">
        <f t="shared" si="93"/>
        <v>-4.3417096358655256E-4</v>
      </c>
      <c r="BY43">
        <f t="shared" si="38"/>
        <v>768416.27799840062</v>
      </c>
      <c r="BZ43">
        <f t="shared" si="39"/>
        <v>2.8307120595939561E-3</v>
      </c>
      <c r="CA43">
        <f t="shared" si="40"/>
        <v>876355.04791157471</v>
      </c>
      <c r="CB43">
        <f t="shared" si="41"/>
        <v>3.71215725891087E-3</v>
      </c>
      <c r="CC43">
        <f t="shared" si="42"/>
        <v>836350.93831455347</v>
      </c>
      <c r="CD43">
        <f t="shared" si="43"/>
        <v>3.2902203055001442E-3</v>
      </c>
      <c r="CE43" s="23">
        <f>'3a. Trajectories- Recipe'!CG43</f>
        <v>1067763.0897078435</v>
      </c>
      <c r="CF43" s="23">
        <f>'3a. Trajectories- Recipe'!CH43</f>
        <v>5.3820530225736638E-3</v>
      </c>
      <c r="CG43" s="1">
        <f t="shared" si="7"/>
        <v>299346.81170944287</v>
      </c>
      <c r="CH43" s="1">
        <f t="shared" si="8"/>
        <v>2.5513409629797077E-3</v>
      </c>
      <c r="CI43" s="1">
        <f t="shared" si="9"/>
        <v>191408.04179626878</v>
      </c>
      <c r="CJ43" s="1">
        <f t="shared" si="10"/>
        <v>1.6698957636627938E-3</v>
      </c>
      <c r="CK43" s="1">
        <f t="shared" si="11"/>
        <v>231412.15139329003</v>
      </c>
      <c r="CL43" s="1">
        <f t="shared" si="12"/>
        <v>2.0918327170735196E-3</v>
      </c>
    </row>
    <row r="44" spans="1:90" ht="15" customHeight="1" x14ac:dyDescent="0.2">
      <c r="A44">
        <v>2031</v>
      </c>
      <c r="B44" s="104" t="s">
        <v>227</v>
      </c>
      <c r="C44" s="101">
        <v>0</v>
      </c>
      <c r="D44" s="1"/>
      <c r="E44" s="1">
        <f t="shared" si="118"/>
        <v>1</v>
      </c>
      <c r="F44" s="1">
        <v>0</v>
      </c>
      <c r="G44" s="1"/>
      <c r="H44" s="1">
        <f t="shared" si="119"/>
        <v>1</v>
      </c>
      <c r="I44" s="1">
        <f t="shared" si="46"/>
        <v>0</v>
      </c>
      <c r="J44" s="1"/>
      <c r="K44" s="1">
        <f t="shared" si="120"/>
        <v>1</v>
      </c>
      <c r="L44" s="101">
        <v>0</v>
      </c>
      <c r="M44">
        <f t="shared" si="129"/>
        <v>0.90094802722109546</v>
      </c>
      <c r="N44">
        <f t="shared" si="15"/>
        <v>9.905197277890454E-2</v>
      </c>
      <c r="O44" s="101">
        <v>0</v>
      </c>
      <c r="P44">
        <f t="shared" si="130"/>
        <v>0.76852601592624392</v>
      </c>
      <c r="Q44">
        <f t="shared" si="16"/>
        <v>0.23147398407375608</v>
      </c>
      <c r="R44">
        <f t="shared" si="17"/>
        <v>0</v>
      </c>
      <c r="S44">
        <f t="shared" si="131"/>
        <v>0.83279495328080899</v>
      </c>
      <c r="T44">
        <f t="shared" si="18"/>
        <v>0.16720504671919101</v>
      </c>
      <c r="U44" s="1">
        <f t="shared" si="19"/>
        <v>3964411.1009656261</v>
      </c>
      <c r="V44" s="1">
        <f t="shared" si="20"/>
        <v>846956.78761029628</v>
      </c>
      <c r="W44" s="1">
        <f t="shared" si="21"/>
        <v>3.4720863795440287E-3</v>
      </c>
      <c r="X44">
        <f t="shared" si="22"/>
        <v>3964411.1009656261</v>
      </c>
      <c r="Y44">
        <f t="shared" si="23"/>
        <v>846956.78761029628</v>
      </c>
      <c r="Z44">
        <f t="shared" si="24"/>
        <v>3.4720863795440287E-3</v>
      </c>
      <c r="AA44" s="1">
        <f t="shared" si="25"/>
        <v>3964411.1009656261</v>
      </c>
      <c r="AB44">
        <f t="shared" si="26"/>
        <v>846956.78761029628</v>
      </c>
      <c r="AC44">
        <f t="shared" si="27"/>
        <v>3.4720863795440287E-3</v>
      </c>
      <c r="AD44" s="1">
        <f t="shared" si="28"/>
        <v>182839.73939666155</v>
      </c>
      <c r="AE44">
        <f t="shared" si="132"/>
        <v>18302.969786420155</v>
      </c>
      <c r="AF44">
        <f t="shared" si="132"/>
        <v>1.4946496856004578E-4</v>
      </c>
      <c r="AG44" s="1">
        <f t="shared" si="29"/>
        <v>427277.1327797941</v>
      </c>
      <c r="AH44">
        <f t="shared" si="133"/>
        <v>42772.104562732697</v>
      </c>
      <c r="AI44">
        <f t="shared" si="133"/>
        <v>3.4928382324375868E-4</v>
      </c>
      <c r="AJ44" s="1">
        <f t="shared" si="30"/>
        <v>308643.2941238145</v>
      </c>
      <c r="AK44">
        <f t="shared" si="134"/>
        <v>30896.395421314592</v>
      </c>
      <c r="AL44">
        <f t="shared" si="134"/>
        <v>2.52304889542668E-4</v>
      </c>
      <c r="AM44">
        <f t="shared" si="104"/>
        <v>0.67706124864000006</v>
      </c>
      <c r="AN44" s="1">
        <f t="shared" si="0"/>
        <v>2684149.1301420643</v>
      </c>
      <c r="AO44" s="1">
        <f t="shared" si="105"/>
        <v>-297138.28008952743</v>
      </c>
      <c r="AP44" s="1">
        <f t="shared" si="106"/>
        <v>-393442.05490681727</v>
      </c>
      <c r="AQ44" s="1">
        <f t="shared" si="107"/>
        <v>-508361.57767842128</v>
      </c>
      <c r="AR44">
        <f t="shared" si="1"/>
        <v>-1198941.912674766</v>
      </c>
      <c r="AS44" s="101">
        <f t="shared" si="121"/>
        <v>0</v>
      </c>
      <c r="AT44">
        <f t="shared" si="54"/>
        <v>0.80690289321599995</v>
      </c>
      <c r="AU44">
        <f t="shared" si="31"/>
        <v>-967429.69813519344</v>
      </c>
      <c r="AV44">
        <f t="shared" si="108"/>
        <v>0.13147199999999995</v>
      </c>
      <c r="AW44" s="1">
        <f t="shared" si="2"/>
        <v>521209.05626615259</v>
      </c>
      <c r="AX44">
        <f t="shared" si="109"/>
        <v>-57698.419512858221</v>
      </c>
      <c r="AY44" s="1">
        <f t="shared" si="110"/>
        <v>-76398.721602530524</v>
      </c>
      <c r="AZ44">
        <f t="shared" si="111"/>
        <v>-98713.836414044054</v>
      </c>
      <c r="BA44">
        <f t="shared" si="32"/>
        <v>-232810.9775294328</v>
      </c>
      <c r="BB44">
        <f t="shared" si="122"/>
        <v>0</v>
      </c>
      <c r="BC44">
        <f t="shared" si="55"/>
        <v>0.5738545612799999</v>
      </c>
      <c r="BD44">
        <f t="shared" si="33"/>
        <v>0.4261454387200001</v>
      </c>
      <c r="BE44">
        <f t="shared" si="34"/>
        <v>-133599.64137132058</v>
      </c>
      <c r="BF44">
        <f t="shared" si="112"/>
        <v>0.34257428617499991</v>
      </c>
      <c r="BG44" s="1">
        <f t="shared" si="3"/>
        <v>1358105.3030175448</v>
      </c>
      <c r="BH44">
        <f t="shared" si="113"/>
        <v>-150343.76048164701</v>
      </c>
      <c r="BI44" s="1">
        <f t="shared" si="114"/>
        <v>-199070.80988856524</v>
      </c>
      <c r="BJ44">
        <f t="shared" si="115"/>
        <v>-257216.91345029257</v>
      </c>
      <c r="BK44">
        <f t="shared" si="4"/>
        <v>-606631.48382050486</v>
      </c>
      <c r="BL44">
        <f t="shared" si="123"/>
        <v>0</v>
      </c>
      <c r="BM44">
        <f t="shared" si="56"/>
        <v>0.68343256935562502</v>
      </c>
      <c r="BN44">
        <f t="shared" si="35"/>
        <v>0.31656743064437498</v>
      </c>
      <c r="BO44">
        <f t="shared" si="36"/>
        <v>-414591.71363946289</v>
      </c>
      <c r="BP44">
        <f t="shared" si="37"/>
        <v>-967429.69813519344</v>
      </c>
      <c r="BQ44" s="1">
        <f t="shared" si="135"/>
        <v>-96843.479398315772</v>
      </c>
      <c r="BR44" s="1">
        <f t="shared" si="135"/>
        <v>-7.9083928851011824E-4</v>
      </c>
      <c r="BS44">
        <f t="shared" si="5"/>
        <v>-133599.64137132058</v>
      </c>
      <c r="BT44" s="1">
        <f t="shared" si="136"/>
        <v>-13373.84426145434</v>
      </c>
      <c r="BU44" s="1">
        <f t="shared" si="136"/>
        <v>-1.0921294387691751E-4</v>
      </c>
      <c r="BV44">
        <f t="shared" si="6"/>
        <v>-414591.71363946289</v>
      </c>
      <c r="BW44" s="1">
        <f>$BV44*D$69</f>
        <v>-41502.244717057394</v>
      </c>
      <c r="BX44">
        <f t="shared" si="93"/>
        <v>-4.3417096358655256E-4</v>
      </c>
      <c r="BY44">
        <f t="shared" si="38"/>
        <v>768416.27799840062</v>
      </c>
      <c r="BZ44">
        <f t="shared" si="39"/>
        <v>2.8307120595939561E-3</v>
      </c>
      <c r="CA44">
        <f t="shared" si="40"/>
        <v>876355.04791157471</v>
      </c>
      <c r="CB44">
        <f t="shared" si="41"/>
        <v>3.71215725891087E-3</v>
      </c>
      <c r="CC44">
        <f t="shared" si="42"/>
        <v>836350.93831455347</v>
      </c>
      <c r="CD44">
        <f t="shared" si="43"/>
        <v>3.2902203055001442E-3</v>
      </c>
      <c r="CE44" s="23">
        <f>'3a. Trajectories- Recipe'!CG44</f>
        <v>1067763.0897078435</v>
      </c>
      <c r="CF44" s="23">
        <f>'3a. Trajectories- Recipe'!CH44</f>
        <v>5.3820530225736638E-3</v>
      </c>
      <c r="CG44" s="1">
        <f t="shared" si="7"/>
        <v>299346.81170944287</v>
      </c>
      <c r="CH44" s="1">
        <f t="shared" si="8"/>
        <v>2.5513409629797077E-3</v>
      </c>
      <c r="CI44" s="1">
        <f t="shared" si="9"/>
        <v>191408.04179626878</v>
      </c>
      <c r="CJ44" s="1">
        <f t="shared" si="10"/>
        <v>1.6698957636627938E-3</v>
      </c>
      <c r="CK44" s="1">
        <f t="shared" si="11"/>
        <v>231412.15139329003</v>
      </c>
      <c r="CL44" s="1">
        <f t="shared" si="12"/>
        <v>2.0918327170735196E-3</v>
      </c>
    </row>
    <row r="45" spans="1:90" x14ac:dyDescent="0.2">
      <c r="A45">
        <v>2032</v>
      </c>
      <c r="B45" t="s">
        <v>238</v>
      </c>
      <c r="C45" s="101"/>
      <c r="D45" s="1"/>
      <c r="E45" s="1">
        <f t="shared" si="118"/>
        <v>1</v>
      </c>
      <c r="F45" s="1">
        <v>0</v>
      </c>
      <c r="G45" s="1"/>
      <c r="H45" s="1">
        <f t="shared" si="119"/>
        <v>1</v>
      </c>
      <c r="I45" s="1">
        <f t="shared" si="46"/>
        <v>0</v>
      </c>
      <c r="J45" s="1"/>
      <c r="K45" s="1">
        <f t="shared" si="120"/>
        <v>1</v>
      </c>
      <c r="L45" s="101">
        <v>0</v>
      </c>
      <c r="M45">
        <f t="shared" si="129"/>
        <v>0.90094802722109546</v>
      </c>
      <c r="N45">
        <f t="shared" si="15"/>
        <v>9.905197277890454E-2</v>
      </c>
      <c r="O45" s="101">
        <v>0</v>
      </c>
      <c r="P45">
        <f t="shared" si="130"/>
        <v>0.76852601592624392</v>
      </c>
      <c r="Q45">
        <f t="shared" si="16"/>
        <v>0.23147398407375608</v>
      </c>
      <c r="R45">
        <f t="shared" si="17"/>
        <v>0</v>
      </c>
      <c r="S45">
        <f t="shared" si="131"/>
        <v>0.83279495328080899</v>
      </c>
      <c r="T45">
        <f t="shared" si="18"/>
        <v>0.16720504671919101</v>
      </c>
      <c r="U45" s="1">
        <f t="shared" si="19"/>
        <v>3964411.1009656261</v>
      </c>
      <c r="V45" s="1">
        <f t="shared" si="20"/>
        <v>846956.78761029628</v>
      </c>
      <c r="W45" s="1">
        <f t="shared" si="21"/>
        <v>3.4720863795440287E-3</v>
      </c>
      <c r="X45">
        <f t="shared" si="22"/>
        <v>3964411.1009656261</v>
      </c>
      <c r="Y45">
        <f t="shared" si="23"/>
        <v>846956.78761029628</v>
      </c>
      <c r="Z45">
        <f t="shared" si="24"/>
        <v>3.4720863795440287E-3</v>
      </c>
      <c r="AA45" s="1">
        <f t="shared" si="25"/>
        <v>3964411.1009656261</v>
      </c>
      <c r="AB45">
        <f t="shared" si="26"/>
        <v>846956.78761029628</v>
      </c>
      <c r="AC45">
        <f t="shared" si="27"/>
        <v>3.4720863795440287E-3</v>
      </c>
      <c r="AD45" s="1">
        <f>N45*$C$70</f>
        <v>182839.73939666155</v>
      </c>
      <c r="AE45">
        <f t="shared" ref="AE45:AF48" si="137">$AD45*D70</f>
        <v>15382.488779436851</v>
      </c>
      <c r="AF45">
        <f t="shared" si="137"/>
        <v>1.4421378775420759E-4</v>
      </c>
      <c r="AG45" s="1">
        <f>Q45*$C70</f>
        <v>427277.1327797941</v>
      </c>
      <c r="AH45">
        <f>$AG45*D$70</f>
        <v>35947.249336405148</v>
      </c>
      <c r="AI45">
        <f>$AG45*E$70</f>
        <v>3.3701236909582192E-4</v>
      </c>
      <c r="AJ45" s="1">
        <f>T45*$C$70</f>
        <v>308643.2941238145</v>
      </c>
      <c r="AK45">
        <f>$AJ45*D$70</f>
        <v>25966.466723123609</v>
      </c>
      <c r="AL45">
        <f>$AJ45*E$70</f>
        <v>2.4344061448243327E-4</v>
      </c>
      <c r="AM45">
        <f t="shared" si="104"/>
        <v>0.67706124864000006</v>
      </c>
      <c r="AN45" s="1">
        <f t="shared" si="0"/>
        <v>2684149.1301420643</v>
      </c>
      <c r="AO45" s="1">
        <f t="shared" si="105"/>
        <v>-297138.28008952743</v>
      </c>
      <c r="AP45" s="1">
        <f t="shared" si="106"/>
        <v>-393442.05490681727</v>
      </c>
      <c r="AQ45" s="1">
        <f t="shared" si="107"/>
        <v>-508361.57767842128</v>
      </c>
      <c r="AR45">
        <f t="shared" si="1"/>
        <v>-1198941.912674766</v>
      </c>
      <c r="AS45" s="101">
        <f t="shared" si="121"/>
        <v>0</v>
      </c>
      <c r="AT45">
        <f t="shared" si="54"/>
        <v>0.80690289321599995</v>
      </c>
      <c r="AU45">
        <f t="shared" si="31"/>
        <v>-967429.69813519344</v>
      </c>
      <c r="AV45">
        <f t="shared" si="108"/>
        <v>0.13147199999999995</v>
      </c>
      <c r="AW45" s="1">
        <f t="shared" si="2"/>
        <v>521209.05626615259</v>
      </c>
      <c r="AX45">
        <f t="shared" si="109"/>
        <v>-57698.419512858221</v>
      </c>
      <c r="AY45">
        <f t="shared" si="110"/>
        <v>-76398.721602530524</v>
      </c>
      <c r="AZ45" s="1">
        <f t="shared" si="111"/>
        <v>-98713.836414044054</v>
      </c>
      <c r="BA45">
        <f t="shared" si="32"/>
        <v>-232810.9775294328</v>
      </c>
      <c r="BB45">
        <f t="shared" si="122"/>
        <v>0</v>
      </c>
      <c r="BC45">
        <f t="shared" si="55"/>
        <v>0.5738545612799999</v>
      </c>
      <c r="BD45">
        <f t="shared" si="33"/>
        <v>0.4261454387200001</v>
      </c>
      <c r="BE45">
        <f t="shared" si="34"/>
        <v>-133599.64137132058</v>
      </c>
      <c r="BF45">
        <f t="shared" si="112"/>
        <v>0.34257428617499991</v>
      </c>
      <c r="BG45" s="1">
        <f t="shared" si="3"/>
        <v>1358105.3030175448</v>
      </c>
      <c r="BH45">
        <f t="shared" si="113"/>
        <v>-150343.76048164701</v>
      </c>
      <c r="BI45">
        <f t="shared" si="114"/>
        <v>-199070.80988856524</v>
      </c>
      <c r="BJ45" s="1">
        <f t="shared" si="115"/>
        <v>-257216.91345029257</v>
      </c>
      <c r="BK45">
        <f t="shared" si="4"/>
        <v>-606631.48382050486</v>
      </c>
      <c r="BL45">
        <f t="shared" si="123"/>
        <v>0</v>
      </c>
      <c r="BM45">
        <f t="shared" si="56"/>
        <v>0.68343256935562502</v>
      </c>
      <c r="BN45">
        <f t="shared" si="35"/>
        <v>0.31656743064437498</v>
      </c>
      <c r="BO45">
        <f t="shared" si="36"/>
        <v>-414591.71363946289</v>
      </c>
      <c r="BP45">
        <f t="shared" si="37"/>
        <v>-967429.69813519344</v>
      </c>
      <c r="BQ45" s="1">
        <f>$BP45*D$70</f>
        <v>-81390.820866212161</v>
      </c>
      <c r="BR45" s="1">
        <f>$BP45*E$70</f>
        <v>-7.630545832889834E-4</v>
      </c>
      <c r="BS45">
        <f t="shared" si="5"/>
        <v>-133599.64137132058</v>
      </c>
      <c r="BT45" s="1">
        <f>$BS45*D$70</f>
        <v>-11239.870452192572</v>
      </c>
      <c r="BU45" s="1">
        <f>$BS45*E$70</f>
        <v>-1.0537594501249694E-4</v>
      </c>
      <c r="BV45">
        <f t="shared" si="6"/>
        <v>-414591.71363946289</v>
      </c>
      <c r="BW45" s="1">
        <f>$BV45*D$70</f>
        <v>-34880.012431383831</v>
      </c>
      <c r="BX45" s="1">
        <f>$BV45*E$70</f>
        <v>-3.2700681806236705E-4</v>
      </c>
      <c r="BY45">
        <f t="shared" si="38"/>
        <v>780948.45552352094</v>
      </c>
      <c r="BZ45">
        <f t="shared" si="39"/>
        <v>2.8532455840092528E-3</v>
      </c>
      <c r="CA45">
        <f t="shared" si="40"/>
        <v>871664.16649450886</v>
      </c>
      <c r="CB45">
        <f t="shared" si="41"/>
        <v>3.7037228036273535E-3</v>
      </c>
      <c r="CC45">
        <f t="shared" si="42"/>
        <v>838043.24190203601</v>
      </c>
      <c r="CD45">
        <f t="shared" si="43"/>
        <v>3.3885201759640952E-3</v>
      </c>
      <c r="CE45" s="23">
        <f>'3a. Trajectories- Recipe'!CG45</f>
        <v>1038278.7601680153</v>
      </c>
      <c r="CF45" s="23">
        <f>'3a. Trajectories- Recipe'!CH45</f>
        <v>5.3290386235817378E-3</v>
      </c>
      <c r="CG45" s="1">
        <f t="shared" si="7"/>
        <v>257330.30464449432</v>
      </c>
      <c r="CH45" s="1">
        <f t="shared" si="8"/>
        <v>2.475793039572485E-3</v>
      </c>
      <c r="CI45" s="1">
        <f t="shared" si="9"/>
        <v>166614.5936735064</v>
      </c>
      <c r="CJ45" s="1">
        <f t="shared" si="10"/>
        <v>1.6253158199543843E-3</v>
      </c>
      <c r="CK45" s="1">
        <f t="shared" si="11"/>
        <v>200235.51826597925</v>
      </c>
      <c r="CL45" s="1">
        <f t="shared" si="12"/>
        <v>1.9405184476176426E-3</v>
      </c>
    </row>
    <row r="46" spans="1:90" x14ac:dyDescent="0.2">
      <c r="A46">
        <v>2033</v>
      </c>
      <c r="B46" t="s">
        <v>239</v>
      </c>
      <c r="C46" s="101">
        <v>0</v>
      </c>
      <c r="D46" s="1"/>
      <c r="E46" s="1">
        <f t="shared" si="118"/>
        <v>1</v>
      </c>
      <c r="F46" s="1">
        <v>0</v>
      </c>
      <c r="G46" s="1"/>
      <c r="H46" s="1">
        <f t="shared" si="119"/>
        <v>1</v>
      </c>
      <c r="I46" s="1">
        <f t="shared" si="46"/>
        <v>0</v>
      </c>
      <c r="J46" s="1"/>
      <c r="K46" s="1">
        <f t="shared" si="120"/>
        <v>1</v>
      </c>
      <c r="L46" s="101">
        <v>0</v>
      </c>
      <c r="M46">
        <f t="shared" ref="M46:N48" si="138">M45</f>
        <v>0.90094802722109546</v>
      </c>
      <c r="N46">
        <f t="shared" si="138"/>
        <v>9.905197277890454E-2</v>
      </c>
      <c r="O46" s="101">
        <v>0</v>
      </c>
      <c r="P46">
        <f t="shared" ref="P46:Q48" si="139">P45</f>
        <v>0.76852601592624392</v>
      </c>
      <c r="Q46">
        <f t="shared" si="139"/>
        <v>0.23147398407375608</v>
      </c>
      <c r="R46" s="101">
        <f>MEDIAN(L46,O46)</f>
        <v>0</v>
      </c>
      <c r="S46">
        <f t="shared" ref="S46:T48" si="140">S45</f>
        <v>0.83279495328080899</v>
      </c>
      <c r="T46">
        <f t="shared" si="140"/>
        <v>0.16720504671919101</v>
      </c>
      <c r="U46" s="1">
        <f t="shared" si="19"/>
        <v>3964411.1009656261</v>
      </c>
      <c r="V46" s="1">
        <f t="shared" si="20"/>
        <v>846956.78761029628</v>
      </c>
      <c r="W46" s="1">
        <f t="shared" si="21"/>
        <v>3.4720863795440287E-3</v>
      </c>
      <c r="X46">
        <f t="shared" si="22"/>
        <v>3964411.1009656261</v>
      </c>
      <c r="Y46">
        <f t="shared" si="23"/>
        <v>846956.78761029628</v>
      </c>
      <c r="Z46">
        <f t="shared" si="24"/>
        <v>3.4720863795440287E-3</v>
      </c>
      <c r="AA46" s="1">
        <f t="shared" si="25"/>
        <v>3964411.1009656261</v>
      </c>
      <c r="AB46">
        <f t="shared" si="26"/>
        <v>846956.78761029628</v>
      </c>
      <c r="AC46">
        <f t="shared" si="27"/>
        <v>3.4720863795440287E-3</v>
      </c>
      <c r="AD46" s="1">
        <f>N46*$C$71</f>
        <v>182839.73939666155</v>
      </c>
      <c r="AE46" s="1">
        <f t="shared" si="137"/>
        <v>12462.007772453548</v>
      </c>
      <c r="AF46">
        <f t="shared" si="137"/>
        <v>1.3896260694836937E-4</v>
      </c>
      <c r="AG46" s="1">
        <f>Q46*$C71</f>
        <v>427277.1327797941</v>
      </c>
      <c r="AH46">
        <f t="shared" ref="AH46:AI48" si="141">$AG46*D71</f>
        <v>29122.394110077603</v>
      </c>
      <c r="AI46">
        <f t="shared" si="141"/>
        <v>3.2474091494788521E-4</v>
      </c>
      <c r="AJ46" s="1">
        <f>T46*$C71</f>
        <v>308643.2941238145</v>
      </c>
      <c r="AK46">
        <f t="shared" ref="AK46:AL48" si="142">$AJ46*D71</f>
        <v>21036.538024932626</v>
      </c>
      <c r="AL46">
        <f t="shared" si="142"/>
        <v>2.345763394221985E-4</v>
      </c>
      <c r="AM46">
        <f t="shared" si="104"/>
        <v>0.67706124864000006</v>
      </c>
      <c r="AN46" s="1">
        <f t="shared" si="0"/>
        <v>2684149.1301420643</v>
      </c>
      <c r="AO46" s="1">
        <f t="shared" si="105"/>
        <v>-297138.28008952743</v>
      </c>
      <c r="AP46" s="1">
        <f t="shared" si="106"/>
        <v>-393442.05490681727</v>
      </c>
      <c r="AQ46" s="1">
        <f t="shared" si="107"/>
        <v>-508361.57767842128</v>
      </c>
      <c r="AR46">
        <f t="shared" si="1"/>
        <v>-1198941.912674766</v>
      </c>
      <c r="AS46" s="101">
        <f t="shared" si="121"/>
        <v>0</v>
      </c>
      <c r="AT46">
        <f t="shared" si="54"/>
        <v>0.80690289321599995</v>
      </c>
      <c r="AU46">
        <f t="shared" si="31"/>
        <v>-967429.69813519344</v>
      </c>
      <c r="AV46">
        <f t="shared" si="108"/>
        <v>0.13147199999999995</v>
      </c>
      <c r="AW46" s="1">
        <f t="shared" si="2"/>
        <v>521209.05626615259</v>
      </c>
      <c r="AX46">
        <f t="shared" si="109"/>
        <v>-57698.419512858221</v>
      </c>
      <c r="AY46">
        <f t="shared" si="110"/>
        <v>-76398.721602530524</v>
      </c>
      <c r="AZ46">
        <f t="shared" si="111"/>
        <v>-98713.836414044054</v>
      </c>
      <c r="BA46">
        <f t="shared" si="32"/>
        <v>-232810.9775294328</v>
      </c>
      <c r="BB46">
        <f t="shared" si="122"/>
        <v>0</v>
      </c>
      <c r="BC46">
        <f t="shared" si="55"/>
        <v>0.5738545612799999</v>
      </c>
      <c r="BD46">
        <f t="shared" si="33"/>
        <v>0.4261454387200001</v>
      </c>
      <c r="BE46">
        <f t="shared" si="34"/>
        <v>-133599.64137132058</v>
      </c>
      <c r="BF46">
        <f t="shared" si="112"/>
        <v>0.34257428617499991</v>
      </c>
      <c r="BG46" s="1">
        <f t="shared" si="3"/>
        <v>1358105.3030175448</v>
      </c>
      <c r="BH46">
        <f t="shared" si="113"/>
        <v>-150343.76048164701</v>
      </c>
      <c r="BI46">
        <f t="shared" si="114"/>
        <v>-199070.80988856524</v>
      </c>
      <c r="BJ46">
        <f t="shared" si="115"/>
        <v>-257216.91345029257</v>
      </c>
      <c r="BK46">
        <f t="shared" si="4"/>
        <v>-606631.48382050486</v>
      </c>
      <c r="BL46">
        <f t="shared" si="123"/>
        <v>0</v>
      </c>
      <c r="BM46">
        <f t="shared" si="56"/>
        <v>0.68343256935562502</v>
      </c>
      <c r="BN46">
        <f t="shared" si="35"/>
        <v>0.31656743064437498</v>
      </c>
      <c r="BO46">
        <f t="shared" si="36"/>
        <v>-414591.71363946289</v>
      </c>
      <c r="BP46">
        <f t="shared" si="37"/>
        <v>-967429.69813519344</v>
      </c>
      <c r="BQ46" s="1">
        <f>$BP46*D$71</f>
        <v>-65938.162334108536</v>
      </c>
      <c r="BR46" s="1">
        <f>$BP46*E$71</f>
        <v>-7.3526987806784845E-4</v>
      </c>
      <c r="BS46">
        <f t="shared" si="5"/>
        <v>-133599.64137132058</v>
      </c>
      <c r="BT46" s="1">
        <f>$BS46*D$71</f>
        <v>-9105.8966429308039</v>
      </c>
      <c r="BU46" s="1">
        <f>$BS46*E$71</f>
        <v>-1.0153894614807635E-4</v>
      </c>
      <c r="BV46">
        <f t="shared" si="6"/>
        <v>-414591.71363946289</v>
      </c>
      <c r="BW46" s="1">
        <f>$BV46*D$71</f>
        <v>-28257.780145710265</v>
      </c>
      <c r="BX46" s="1">
        <f>$BV46*E$71</f>
        <v>-3.15099690781902E-4</v>
      </c>
      <c r="BY46">
        <f t="shared" si="38"/>
        <v>793480.63304864138</v>
      </c>
      <c r="BZ46">
        <f t="shared" si="39"/>
        <v>2.8757791084245499E-3</v>
      </c>
      <c r="CA46">
        <f t="shared" si="40"/>
        <v>866973.28507744311</v>
      </c>
      <c r="CB46">
        <f t="shared" si="41"/>
        <v>3.6952883483438374E-3</v>
      </c>
      <c r="CC46">
        <f t="shared" si="42"/>
        <v>839735.54548951867</v>
      </c>
      <c r="CD46">
        <f t="shared" si="43"/>
        <v>3.3915630281843253E-3</v>
      </c>
      <c r="CE46" s="23">
        <f>'3a. Trajectories- Recipe'!CG46</f>
        <v>1008794.4306281871</v>
      </c>
      <c r="CF46" s="23">
        <f>'3a. Trajectories- Recipe'!CH46</f>
        <v>5.2760242245898127E-3</v>
      </c>
      <c r="CG46" s="1">
        <f t="shared" si="7"/>
        <v>215313.79757954576</v>
      </c>
      <c r="CH46" s="1">
        <f t="shared" si="8"/>
        <v>2.4002451161652628E-3</v>
      </c>
      <c r="CI46" s="1">
        <f t="shared" si="9"/>
        <v>141821.14555074403</v>
      </c>
      <c r="CJ46" s="1">
        <f t="shared" si="10"/>
        <v>1.5807358762459753E-3</v>
      </c>
      <c r="CK46" s="1">
        <f t="shared" si="11"/>
        <v>169058.88513866847</v>
      </c>
      <c r="CL46" s="1">
        <f t="shared" si="12"/>
        <v>1.8844611964054874E-3</v>
      </c>
    </row>
    <row r="47" spans="1:90" x14ac:dyDescent="0.2">
      <c r="A47">
        <v>2034</v>
      </c>
      <c r="B47" t="s">
        <v>239</v>
      </c>
      <c r="C47" s="101">
        <v>0</v>
      </c>
      <c r="D47" s="1"/>
      <c r="E47" s="1">
        <f t="shared" si="118"/>
        <v>1</v>
      </c>
      <c r="F47" s="1">
        <v>0</v>
      </c>
      <c r="G47" s="1"/>
      <c r="H47" s="1">
        <f t="shared" si="119"/>
        <v>1</v>
      </c>
      <c r="I47" s="1">
        <f t="shared" si="46"/>
        <v>0</v>
      </c>
      <c r="J47" s="1"/>
      <c r="K47" s="1">
        <f t="shared" si="120"/>
        <v>1</v>
      </c>
      <c r="L47" s="101">
        <v>0</v>
      </c>
      <c r="M47">
        <f t="shared" si="138"/>
        <v>0.90094802722109546</v>
      </c>
      <c r="N47">
        <f t="shared" si="138"/>
        <v>9.905197277890454E-2</v>
      </c>
      <c r="O47" s="101">
        <v>0</v>
      </c>
      <c r="P47">
        <f t="shared" si="139"/>
        <v>0.76852601592624392</v>
      </c>
      <c r="Q47">
        <f t="shared" si="139"/>
        <v>0.23147398407375608</v>
      </c>
      <c r="R47">
        <f t="shared" si="17"/>
        <v>0</v>
      </c>
      <c r="S47">
        <f t="shared" si="140"/>
        <v>0.83279495328080899</v>
      </c>
      <c r="T47">
        <f t="shared" si="140"/>
        <v>0.16720504671919101</v>
      </c>
      <c r="U47" s="1">
        <f t="shared" si="19"/>
        <v>3964411.1009656261</v>
      </c>
      <c r="V47" s="1">
        <f t="shared" si="20"/>
        <v>846956.78761029628</v>
      </c>
      <c r="W47" s="1">
        <f t="shared" si="21"/>
        <v>3.4720863795440287E-3</v>
      </c>
      <c r="X47">
        <f t="shared" si="22"/>
        <v>3964411.1009656261</v>
      </c>
      <c r="Y47">
        <f t="shared" si="23"/>
        <v>846956.78761029628</v>
      </c>
      <c r="Z47">
        <f t="shared" si="24"/>
        <v>3.4720863795440287E-3</v>
      </c>
      <c r="AA47" s="1">
        <f t="shared" si="25"/>
        <v>3964411.1009656261</v>
      </c>
      <c r="AB47">
        <f t="shared" si="26"/>
        <v>846956.78761029628</v>
      </c>
      <c r="AC47">
        <f t="shared" si="27"/>
        <v>3.4720863795440287E-3</v>
      </c>
      <c r="AD47" s="1">
        <f>N47*$C$72</f>
        <v>182839.73939666155</v>
      </c>
      <c r="AE47">
        <f t="shared" si="137"/>
        <v>9541.526765470242</v>
      </c>
      <c r="AF47">
        <f t="shared" si="137"/>
        <v>1.3371142614253118E-4</v>
      </c>
      <c r="AG47" s="1">
        <f>Q47*$C72</f>
        <v>427277.1327797941</v>
      </c>
      <c r="AH47">
        <f t="shared" si="141"/>
        <v>22297.538883750058</v>
      </c>
      <c r="AI47">
        <f t="shared" si="141"/>
        <v>3.1246946079994844E-4</v>
      </c>
      <c r="AJ47" s="1">
        <f>T47*$C72</f>
        <v>308643.2941238145</v>
      </c>
      <c r="AK47">
        <f t="shared" si="142"/>
        <v>16106.609326741642</v>
      </c>
      <c r="AL47">
        <f t="shared" si="142"/>
        <v>2.2571206436196377E-4</v>
      </c>
      <c r="AM47">
        <f t="shared" si="104"/>
        <v>0.67706124864000006</v>
      </c>
      <c r="AN47" s="1">
        <f t="shared" si="0"/>
        <v>2684149.1301420643</v>
      </c>
      <c r="AO47" s="1">
        <f t="shared" si="105"/>
        <v>-297138.28008952743</v>
      </c>
      <c r="AP47" s="1">
        <f t="shared" si="106"/>
        <v>-393442.05490681727</v>
      </c>
      <c r="AQ47" s="1">
        <f t="shared" si="107"/>
        <v>-508361.57767842128</v>
      </c>
      <c r="AR47">
        <f t="shared" si="1"/>
        <v>-1198941.912674766</v>
      </c>
      <c r="AS47" s="101">
        <f t="shared" si="121"/>
        <v>0</v>
      </c>
      <c r="AT47">
        <f t="shared" si="54"/>
        <v>0.80690289321599995</v>
      </c>
      <c r="AU47">
        <f t="shared" si="31"/>
        <v>-967429.69813519344</v>
      </c>
      <c r="AV47">
        <f t="shared" si="108"/>
        <v>0.13147199999999995</v>
      </c>
      <c r="AW47" s="1">
        <f t="shared" si="2"/>
        <v>521209.05626615259</v>
      </c>
      <c r="AX47">
        <f t="shared" si="109"/>
        <v>-57698.419512858221</v>
      </c>
      <c r="AY47">
        <f t="shared" si="110"/>
        <v>-76398.721602530524</v>
      </c>
      <c r="AZ47">
        <f t="shared" si="111"/>
        <v>-98713.836414044054</v>
      </c>
      <c r="BA47">
        <f t="shared" si="32"/>
        <v>-232810.9775294328</v>
      </c>
      <c r="BB47">
        <f t="shared" si="122"/>
        <v>0</v>
      </c>
      <c r="BC47">
        <f t="shared" si="55"/>
        <v>0.5738545612799999</v>
      </c>
      <c r="BD47">
        <f t="shared" si="33"/>
        <v>0.4261454387200001</v>
      </c>
      <c r="BE47">
        <f t="shared" si="34"/>
        <v>-133599.64137132058</v>
      </c>
      <c r="BF47">
        <f t="shared" si="112"/>
        <v>0.34257428617499991</v>
      </c>
      <c r="BG47" s="1">
        <f t="shared" si="3"/>
        <v>1358105.3030175448</v>
      </c>
      <c r="BH47">
        <f t="shared" si="113"/>
        <v>-150343.76048164701</v>
      </c>
      <c r="BI47">
        <f t="shared" si="114"/>
        <v>-199070.80988856524</v>
      </c>
      <c r="BJ47">
        <f t="shared" si="115"/>
        <v>-257216.91345029257</v>
      </c>
      <c r="BK47">
        <f t="shared" si="4"/>
        <v>-606631.48382050486</v>
      </c>
      <c r="BL47">
        <f t="shared" si="123"/>
        <v>0</v>
      </c>
      <c r="BM47">
        <f t="shared" si="56"/>
        <v>0.68343256935562502</v>
      </c>
      <c r="BN47">
        <f t="shared" si="35"/>
        <v>0.31656743064437498</v>
      </c>
      <c r="BO47">
        <f t="shared" si="36"/>
        <v>-414591.71363946289</v>
      </c>
      <c r="BP47">
        <f t="shared" si="37"/>
        <v>-967429.69813519344</v>
      </c>
      <c r="BQ47" s="1">
        <f>$BP47*D$72</f>
        <v>-50485.503802004918</v>
      </c>
      <c r="BR47" s="1">
        <f>$BP47*E$72</f>
        <v>-7.074851728467135E-4</v>
      </c>
      <c r="BS47">
        <f t="shared" si="5"/>
        <v>-133599.64137132058</v>
      </c>
      <c r="BT47" s="1">
        <f>$BS47*D$72</f>
        <v>-6971.9228336690367</v>
      </c>
      <c r="BU47" s="1">
        <f>$BS47*E$72</f>
        <v>-9.7701947283655778E-5</v>
      </c>
      <c r="BV47">
        <f t="shared" si="6"/>
        <v>-414591.71363946289</v>
      </c>
      <c r="BW47" s="1">
        <f>$BV47*D$72</f>
        <v>-21635.547860036702</v>
      </c>
      <c r="BX47" s="1">
        <f>$BV47*E$72</f>
        <v>-3.031925635014369E-4</v>
      </c>
      <c r="BY47">
        <f t="shared" si="38"/>
        <v>806012.81057376158</v>
      </c>
      <c r="BZ47">
        <f t="shared" si="39"/>
        <v>2.8983126328398466E-3</v>
      </c>
      <c r="CA47">
        <f t="shared" si="40"/>
        <v>862282.40366037737</v>
      </c>
      <c r="CB47">
        <f t="shared" si="41"/>
        <v>3.6868538930603209E-3</v>
      </c>
      <c r="CC47">
        <f t="shared" si="42"/>
        <v>841427.84907700121</v>
      </c>
      <c r="CD47">
        <f t="shared" si="43"/>
        <v>3.3946058804045554E-3</v>
      </c>
      <c r="CE47" s="23">
        <f>'3a. Trajectories- Recipe'!CG47</f>
        <v>979310.10108835902</v>
      </c>
      <c r="CF47" s="23">
        <f>'3a. Trajectories- Recipe'!CH47</f>
        <v>5.2230098255978867E-3</v>
      </c>
      <c r="CG47" s="1">
        <f t="shared" si="7"/>
        <v>173297.29051459744</v>
      </c>
      <c r="CH47" s="1">
        <f t="shared" si="8"/>
        <v>2.3246971927580401E-3</v>
      </c>
      <c r="CI47" s="1">
        <f t="shared" si="9"/>
        <v>117027.69742798165</v>
      </c>
      <c r="CJ47" s="1">
        <f t="shared" si="10"/>
        <v>1.5361559325375658E-3</v>
      </c>
      <c r="CK47" s="1">
        <f t="shared" si="11"/>
        <v>137882.25201135781</v>
      </c>
      <c r="CL47" s="1">
        <f t="shared" si="12"/>
        <v>1.8284039451933313E-3</v>
      </c>
    </row>
    <row r="48" spans="1:90" x14ac:dyDescent="0.2">
      <c r="A48">
        <v>2035</v>
      </c>
      <c r="B48" t="s">
        <v>239</v>
      </c>
      <c r="C48" s="101">
        <v>0</v>
      </c>
      <c r="D48" s="1"/>
      <c r="E48" s="1">
        <f t="shared" si="118"/>
        <v>1</v>
      </c>
      <c r="F48" s="1">
        <v>0</v>
      </c>
      <c r="G48" s="1"/>
      <c r="H48" s="1">
        <f t="shared" si="119"/>
        <v>1</v>
      </c>
      <c r="I48" s="1">
        <f t="shared" si="46"/>
        <v>0</v>
      </c>
      <c r="J48" s="1"/>
      <c r="K48" s="1">
        <f t="shared" si="120"/>
        <v>1</v>
      </c>
      <c r="L48" s="101">
        <v>0</v>
      </c>
      <c r="M48">
        <f t="shared" si="138"/>
        <v>0.90094802722109546</v>
      </c>
      <c r="N48">
        <f t="shared" si="138"/>
        <v>9.905197277890454E-2</v>
      </c>
      <c r="O48" s="101">
        <v>0</v>
      </c>
      <c r="P48">
        <f t="shared" si="139"/>
        <v>0.76852601592624392</v>
      </c>
      <c r="Q48">
        <f t="shared" si="139"/>
        <v>0.23147398407375608</v>
      </c>
      <c r="R48">
        <f t="shared" si="17"/>
        <v>0</v>
      </c>
      <c r="S48">
        <f t="shared" si="140"/>
        <v>0.83279495328080899</v>
      </c>
      <c r="T48">
        <f t="shared" si="140"/>
        <v>0.16720504671919101</v>
      </c>
      <c r="U48" s="1">
        <f t="shared" si="19"/>
        <v>3964411.1009656261</v>
      </c>
      <c r="V48" s="1">
        <f t="shared" si="20"/>
        <v>846956.78761029628</v>
      </c>
      <c r="W48" s="1">
        <f t="shared" si="21"/>
        <v>3.4720863795440287E-3</v>
      </c>
      <c r="X48">
        <f t="shared" si="22"/>
        <v>3964411.1009656261</v>
      </c>
      <c r="Y48">
        <f t="shared" si="23"/>
        <v>846956.78761029628</v>
      </c>
      <c r="Z48">
        <f t="shared" si="24"/>
        <v>3.4720863795440287E-3</v>
      </c>
      <c r="AA48" s="1">
        <f t="shared" si="25"/>
        <v>3964411.1009656261</v>
      </c>
      <c r="AB48">
        <f t="shared" si="26"/>
        <v>846956.78761029628</v>
      </c>
      <c r="AC48">
        <f t="shared" si="27"/>
        <v>3.4720863795440287E-3</v>
      </c>
      <c r="AD48" s="1">
        <f>N48*$C$73</f>
        <v>182839.73939666155</v>
      </c>
      <c r="AE48">
        <f t="shared" si="137"/>
        <v>6621.0457584869282</v>
      </c>
      <c r="AF48">
        <f t="shared" si="137"/>
        <v>1.2846024533669296E-4</v>
      </c>
      <c r="AG48" s="1">
        <f>Q48*$C73</f>
        <v>427277.1327797941</v>
      </c>
      <c r="AH48">
        <f t="shared" si="141"/>
        <v>15472.683657422487</v>
      </c>
      <c r="AI48">
        <f t="shared" si="141"/>
        <v>3.0019800665201168E-4</v>
      </c>
      <c r="AJ48" s="1">
        <f>T48*$C73</f>
        <v>308643.2941238145</v>
      </c>
      <c r="AK48">
        <f t="shared" si="142"/>
        <v>11176.680628550645</v>
      </c>
      <c r="AL48">
        <f t="shared" si="142"/>
        <v>2.1684778930172898E-4</v>
      </c>
      <c r="AM48" s="1">
        <f t="shared" si="104"/>
        <v>0.67706124864000006</v>
      </c>
      <c r="AN48" s="1">
        <f t="shared" si="0"/>
        <v>2684149.1301420643</v>
      </c>
      <c r="AO48" s="1">
        <f t="shared" si="105"/>
        <v>-297138.28008952743</v>
      </c>
      <c r="AP48" s="1">
        <f t="shared" si="106"/>
        <v>-393442.05490681727</v>
      </c>
      <c r="AQ48" s="1">
        <f t="shared" si="107"/>
        <v>-508361.57767842128</v>
      </c>
      <c r="AR48">
        <f t="shared" si="1"/>
        <v>-1198941.912674766</v>
      </c>
      <c r="AS48" s="101">
        <f t="shared" si="121"/>
        <v>0</v>
      </c>
      <c r="AT48">
        <f t="shared" si="54"/>
        <v>0.80690289321599995</v>
      </c>
      <c r="AU48">
        <f>AR48*AT48</f>
        <v>-967429.69813519344</v>
      </c>
      <c r="AV48">
        <f>AV47</f>
        <v>0.13147199999999995</v>
      </c>
      <c r="AW48" s="1">
        <f t="shared" si="2"/>
        <v>521209.05626615259</v>
      </c>
      <c r="AX48">
        <f>AX47</f>
        <v>-57698.419512858221</v>
      </c>
      <c r="AY48">
        <f>AY47</f>
        <v>-76398.721602530524</v>
      </c>
      <c r="AZ48">
        <f t="shared" si="111"/>
        <v>-98713.836414044054</v>
      </c>
      <c r="BA48">
        <f t="shared" si="32"/>
        <v>-232810.9775294328</v>
      </c>
      <c r="BB48">
        <f t="shared" si="122"/>
        <v>0</v>
      </c>
      <c r="BC48" s="1">
        <f>BC47</f>
        <v>0.5738545612799999</v>
      </c>
      <c r="BD48">
        <f>BD47</f>
        <v>0.4261454387200001</v>
      </c>
      <c r="BE48">
        <f t="shared" si="34"/>
        <v>-133599.64137132058</v>
      </c>
      <c r="BF48">
        <f>BF47</f>
        <v>0.34257428617499991</v>
      </c>
      <c r="BG48" s="1">
        <f t="shared" si="3"/>
        <v>1358105.3030175448</v>
      </c>
      <c r="BH48">
        <f t="shared" ref="BH48:BN48" si="143">BH47</f>
        <v>-150343.76048164701</v>
      </c>
      <c r="BI48">
        <f t="shared" si="143"/>
        <v>-199070.80988856524</v>
      </c>
      <c r="BJ48" s="1">
        <f t="shared" si="143"/>
        <v>-257216.91345029257</v>
      </c>
      <c r="BK48" s="1">
        <f t="shared" si="143"/>
        <v>-606631.48382050486</v>
      </c>
      <c r="BL48">
        <f t="shared" si="143"/>
        <v>0</v>
      </c>
      <c r="BM48" s="1">
        <f t="shared" si="143"/>
        <v>0.68343256935562502</v>
      </c>
      <c r="BN48">
        <f t="shared" si="143"/>
        <v>0.31656743064437498</v>
      </c>
      <c r="BO48">
        <f t="shared" si="36"/>
        <v>-414591.71363946289</v>
      </c>
      <c r="BP48">
        <f t="shared" si="37"/>
        <v>-967429.69813519344</v>
      </c>
      <c r="BQ48" s="1">
        <f>$BP48*D$73</f>
        <v>-35032.845269901249</v>
      </c>
      <c r="BR48" s="1">
        <f>$BP48*E$73</f>
        <v>-6.7970046762557855E-4</v>
      </c>
      <c r="BS48">
        <f t="shared" si="5"/>
        <v>-133599.64137132058</v>
      </c>
      <c r="BT48" s="1">
        <f>$BS48*D$73</f>
        <v>-4837.9490244072622</v>
      </c>
      <c r="BU48" s="1">
        <f>$BS48*E$73</f>
        <v>-9.3864948419235177E-5</v>
      </c>
      <c r="BV48">
        <f t="shared" si="6"/>
        <v>-414591.71363946289</v>
      </c>
      <c r="BW48" s="1">
        <f>$BV48*D$73</f>
        <v>-15013.31557436312</v>
      </c>
      <c r="BX48" s="1">
        <f>$BV48*E$73</f>
        <v>-2.9128543622097179E-4</v>
      </c>
      <c r="BY48">
        <f t="shared" si="38"/>
        <v>818544.98809888202</v>
      </c>
      <c r="BZ48">
        <f t="shared" si="39"/>
        <v>2.9208461572551429E-3</v>
      </c>
      <c r="CA48">
        <f t="shared" si="40"/>
        <v>857591.52224331151</v>
      </c>
      <c r="CB48">
        <f t="shared" si="41"/>
        <v>3.6784194377768053E-3</v>
      </c>
      <c r="CC48">
        <f t="shared" si="42"/>
        <v>843120.15266448376</v>
      </c>
      <c r="CD48">
        <f t="shared" si="43"/>
        <v>3.397648732624786E-3</v>
      </c>
      <c r="CE48" s="23">
        <f>'3a. Trajectories- Recipe'!CG48</f>
        <v>949825.7715485309</v>
      </c>
      <c r="CF48" s="23">
        <f>'3a. Trajectories- Recipe'!CH48</f>
        <v>5.1699954266059616E-3</v>
      </c>
      <c r="CG48" s="1">
        <f t="shared" si="7"/>
        <v>131280.78344964888</v>
      </c>
      <c r="CH48" s="1">
        <f t="shared" si="8"/>
        <v>2.2491492693508188E-3</v>
      </c>
      <c r="CI48" s="1">
        <f t="shared" si="9"/>
        <v>92234.249305219389</v>
      </c>
      <c r="CJ48" s="1">
        <f t="shared" si="10"/>
        <v>1.4915759888291563E-3</v>
      </c>
      <c r="CK48" s="1">
        <f t="shared" si="11"/>
        <v>106705.61888404714</v>
      </c>
      <c r="CL48" s="1">
        <f t="shared" si="12"/>
        <v>1.7723466939811756E-3</v>
      </c>
    </row>
    <row r="49" spans="1:92" x14ac:dyDescent="0.2">
      <c r="A49" s="102"/>
      <c r="BH49" s="1"/>
    </row>
    <row r="50" spans="1:92" ht="19" x14ac:dyDescent="0.25">
      <c r="A50" s="107" t="s">
        <v>592</v>
      </c>
    </row>
    <row r="51" spans="1:92" x14ac:dyDescent="0.2">
      <c r="B51" s="90"/>
      <c r="C51" s="155" t="s">
        <v>568</v>
      </c>
      <c r="D51" s="155"/>
      <c r="E51" s="155"/>
      <c r="F51" s="90" t="s">
        <v>486</v>
      </c>
      <c r="G51" s="22"/>
    </row>
    <row r="52" spans="1:92" s="22" customFormat="1" x14ac:dyDescent="0.2">
      <c r="B52" s="14" t="s">
        <v>162</v>
      </c>
      <c r="C52" s="14" t="s">
        <v>372</v>
      </c>
      <c r="D52" s="14" t="s">
        <v>373</v>
      </c>
      <c r="E52" s="14" t="s">
        <v>374</v>
      </c>
      <c r="F52" s="23"/>
      <c r="CN52" s="98"/>
    </row>
    <row r="53" spans="1:92" x14ac:dyDescent="0.2">
      <c r="B53" s="1" t="s">
        <v>375</v>
      </c>
      <c r="C53" s="23">
        <v>0.25</v>
      </c>
      <c r="D53" s="23">
        <v>0.25</v>
      </c>
      <c r="E53" s="23">
        <v>0.25</v>
      </c>
      <c r="F53" s="23">
        <v>-0.75757575757575757</v>
      </c>
      <c r="G53" s="22"/>
    </row>
    <row r="54" spans="1:92" x14ac:dyDescent="0.2">
      <c r="B54" s="1" t="s">
        <v>376</v>
      </c>
      <c r="C54" s="23">
        <v>0.45</v>
      </c>
      <c r="D54" s="23">
        <v>0.45</v>
      </c>
      <c r="E54" s="23">
        <v>0.45</v>
      </c>
      <c r="F54" s="23">
        <v>-0.32573289902280134</v>
      </c>
      <c r="G54" s="22"/>
    </row>
    <row r="55" spans="1:92" x14ac:dyDescent="0.2">
      <c r="B55" s="1" t="s">
        <v>377</v>
      </c>
      <c r="C55" s="23">
        <v>0.3</v>
      </c>
      <c r="D55" s="23">
        <v>0.3</v>
      </c>
      <c r="E55" s="23">
        <v>0.3</v>
      </c>
      <c r="F55" s="23">
        <v>-0.36900369003690037</v>
      </c>
      <c r="G55" s="22"/>
    </row>
    <row r="56" spans="1:92" x14ac:dyDescent="0.2">
      <c r="B56" s="1"/>
      <c r="C56" s="14"/>
      <c r="D56" s="14"/>
      <c r="E56" s="14"/>
      <c r="F56" s="1"/>
      <c r="G56" s="1"/>
      <c r="H56" s="1"/>
      <c r="I56" s="1"/>
      <c r="J56" s="1"/>
      <c r="K56" s="1"/>
      <c r="L56" s="1"/>
      <c r="M56" s="22"/>
    </row>
    <row r="57" spans="1:92" ht="19" x14ac:dyDescent="0.25">
      <c r="A57" s="109" t="s">
        <v>589</v>
      </c>
    </row>
    <row r="58" spans="1:92" x14ac:dyDescent="0.2">
      <c r="B58" s="110"/>
      <c r="C58" s="22"/>
      <c r="D58" s="22"/>
      <c r="E58" s="22"/>
      <c r="F58" s="22"/>
      <c r="G58" s="22"/>
    </row>
    <row r="59" spans="1:92" x14ac:dyDescent="0.2">
      <c r="B59" s="91" t="s">
        <v>180</v>
      </c>
      <c r="C59" s="91" t="s">
        <v>240</v>
      </c>
      <c r="D59" s="91" t="s">
        <v>189</v>
      </c>
      <c r="E59" s="91" t="s">
        <v>190</v>
      </c>
      <c r="F59" s="91" t="s">
        <v>587</v>
      </c>
      <c r="G59" s="92" t="s">
        <v>588</v>
      </c>
    </row>
    <row r="60" spans="1:92" x14ac:dyDescent="0.2">
      <c r="A60" s="31" t="s">
        <v>583</v>
      </c>
      <c r="B60" s="22">
        <v>2022</v>
      </c>
      <c r="C60" s="23">
        <v>1845897</v>
      </c>
      <c r="D60" s="23">
        <v>0.24385999999999999</v>
      </c>
      <c r="E60" s="23">
        <f>'3a. Trajectories- Recipe'!E64</f>
        <v>1.0759455054013353E-9</v>
      </c>
      <c r="F60" s="23">
        <f>'3a. Trajectories- Recipe'!F64</f>
        <v>0</v>
      </c>
      <c r="G60" s="23">
        <f>'3a. Trajectories- Recipe'!G64</f>
        <v>0</v>
      </c>
    </row>
    <row r="61" spans="1:92" x14ac:dyDescent="0.2">
      <c r="B61" s="22">
        <v>2023</v>
      </c>
      <c r="C61" s="23">
        <v>1845897</v>
      </c>
      <c r="D61" s="23">
        <v>0.22788709926944564</v>
      </c>
      <c r="E61" s="23">
        <f>'3a. Trajectories- Recipe'!E65</f>
        <v>1.0472253769261683E-9</v>
      </c>
      <c r="F61" s="23">
        <f>'3a. Trajectories- Recipe'!F65</f>
        <v>29484.329539828119</v>
      </c>
      <c r="G61" s="23">
        <f>'3a. Trajectories- Recipe'!G65</f>
        <v>5.3014398991925434E-5</v>
      </c>
    </row>
    <row r="62" spans="1:92" x14ac:dyDescent="0.2">
      <c r="B62" s="22">
        <v>2024</v>
      </c>
      <c r="C62" s="23">
        <v>1845897</v>
      </c>
      <c r="D62" s="23">
        <v>0.21191419853889129</v>
      </c>
      <c r="E62" s="23">
        <f>'3a. Trajectories- Recipe'!E66</f>
        <v>1.0185052484510013E-9</v>
      </c>
      <c r="F62" s="23">
        <f>'3a. Trajectories- Recipe'!F66</f>
        <v>58968.659079656238</v>
      </c>
      <c r="G62" s="23">
        <f>'3a. Trajectories- Recipe'!G66</f>
        <v>1.0602879798385087E-4</v>
      </c>
    </row>
    <row r="63" spans="1:92" x14ac:dyDescent="0.2">
      <c r="B63" s="22">
        <v>2025</v>
      </c>
      <c r="C63" s="23">
        <v>1845897</v>
      </c>
      <c r="D63" s="23">
        <v>0.19594129780833694</v>
      </c>
      <c r="E63" s="23">
        <f>'3a. Trajectories- Recipe'!E67</f>
        <v>9.8978511997583426E-10</v>
      </c>
      <c r="F63" s="23">
        <f>'3a. Trajectories- Recipe'!F67</f>
        <v>88452.988619484357</v>
      </c>
      <c r="G63" s="23">
        <f>'3a. Trajectories- Recipe'!G67</f>
        <v>1.5904319697577631E-4</v>
      </c>
    </row>
    <row r="64" spans="1:92" x14ac:dyDescent="0.2">
      <c r="B64" s="22">
        <v>2026</v>
      </c>
      <c r="C64" s="23">
        <v>1845897</v>
      </c>
      <c r="D64" s="23">
        <v>0.17996839707778259</v>
      </c>
      <c r="E64" s="23">
        <f>'3a. Trajectories- Recipe'!E68</f>
        <v>9.6106499150066723E-10</v>
      </c>
      <c r="F64" s="23">
        <f>'3a. Trajectories- Recipe'!F68</f>
        <v>117937.31815931248</v>
      </c>
      <c r="G64" s="23">
        <f>'3a. Trajectories- Recipe'!G68</f>
        <v>2.1205759596770174E-4</v>
      </c>
    </row>
    <row r="65" spans="1:11" x14ac:dyDescent="0.2">
      <c r="B65" s="22">
        <v>2027</v>
      </c>
      <c r="C65" s="23">
        <v>1845897</v>
      </c>
      <c r="D65" s="23">
        <v>0.16399549634722824</v>
      </c>
      <c r="E65" s="23">
        <f>'3a. Trajectories- Recipe'!E69</f>
        <v>9.323448630255002E-10</v>
      </c>
      <c r="F65" s="23">
        <f>'3a. Trajectories- Recipe'!F69</f>
        <v>147421.64769914059</v>
      </c>
      <c r="G65" s="23">
        <f>'3a. Trajectories- Recipe'!G69</f>
        <v>2.6507199495962719E-4</v>
      </c>
    </row>
    <row r="66" spans="1:11" x14ac:dyDescent="0.2">
      <c r="B66" s="22">
        <v>2028</v>
      </c>
      <c r="C66" s="23">
        <v>1845897</v>
      </c>
      <c r="D66" s="23">
        <v>0.14802259561667389</v>
      </c>
      <c r="E66" s="23">
        <f>'3a. Trajectories- Recipe'!E70</f>
        <v>9.0362473455033307E-10</v>
      </c>
      <c r="F66" s="23">
        <f>'3a. Trajectories- Recipe'!F70</f>
        <v>176905.97723896871</v>
      </c>
      <c r="G66" s="23">
        <f>'3a. Trajectories- Recipe'!G70</f>
        <v>3.1808639395155262E-4</v>
      </c>
    </row>
    <row r="67" spans="1:11" x14ac:dyDescent="0.2">
      <c r="B67" s="22">
        <v>2029</v>
      </c>
      <c r="C67" s="23">
        <v>1845897</v>
      </c>
      <c r="D67" s="23">
        <v>0.13204969488611953</v>
      </c>
      <c r="E67" s="23">
        <f>'3a. Trajectories- Recipe'!E71</f>
        <v>8.7490460607516594E-10</v>
      </c>
      <c r="F67" s="23">
        <f>'3a. Trajectories- Recipe'!F71</f>
        <v>206390.30677879683</v>
      </c>
      <c r="G67" s="23">
        <f>'3a. Trajectories- Recipe'!G71</f>
        <v>3.7110079294347804E-4</v>
      </c>
    </row>
    <row r="68" spans="1:11" x14ac:dyDescent="0.2">
      <c r="B68" s="22">
        <v>2030</v>
      </c>
      <c r="C68" s="23">
        <v>1845897</v>
      </c>
      <c r="D68" s="23">
        <v>0.11607679415556517</v>
      </c>
      <c r="E68" s="23">
        <f>'3a. Trajectories- Recipe'!E72</f>
        <v>8.461844775999988E-10</v>
      </c>
      <c r="F68" s="23">
        <f>'3a. Trajectories- Recipe'!F72</f>
        <v>235874.63631862495</v>
      </c>
      <c r="G68" s="23">
        <f>'3a. Trajectories- Recipe'!G72</f>
        <v>4.2411519193540347E-4</v>
      </c>
    </row>
    <row r="69" spans="1:11" x14ac:dyDescent="0.2">
      <c r="B69" s="22">
        <v>2031</v>
      </c>
      <c r="C69" s="23">
        <v>1845897</v>
      </c>
      <c r="D69" s="23">
        <v>0.1001038934250108</v>
      </c>
      <c r="E69" s="23">
        <f>'3a. Trajectories- Recipe'!E73</f>
        <v>8.1746434912483167E-10</v>
      </c>
      <c r="F69" s="23">
        <f>'3a. Trajectories- Recipe'!F73</f>
        <v>265358.96585845307</v>
      </c>
      <c r="G69" s="23">
        <f>'3a. Trajectories- Recipe'!G73</f>
        <v>4.771295909273289E-4</v>
      </c>
    </row>
    <row r="70" spans="1:11" x14ac:dyDescent="0.2">
      <c r="B70" s="22">
        <v>2032</v>
      </c>
      <c r="C70" s="23">
        <v>1845897</v>
      </c>
      <c r="D70" s="23">
        <v>8.4130992694456438E-2</v>
      </c>
      <c r="E70" s="23">
        <f>'3a. Trajectories- Recipe'!E74</f>
        <v>7.8874422064966454E-10</v>
      </c>
      <c r="F70" s="23">
        <f>'3a. Trajectories- Recipe'!F74</f>
        <v>294843.29539828119</v>
      </c>
      <c r="G70" s="23">
        <f>'3a. Trajectories- Recipe'!G74</f>
        <v>5.3014398991925438E-4</v>
      </c>
    </row>
    <row r="71" spans="1:11" x14ac:dyDescent="0.2">
      <c r="B71" s="22">
        <v>2033</v>
      </c>
      <c r="C71" s="23">
        <v>1845897</v>
      </c>
      <c r="D71" s="23">
        <v>6.8158091963902073E-2</v>
      </c>
      <c r="E71" s="23">
        <f>'3a. Trajectories- Recipe'!E75</f>
        <v>7.6002409217449741E-10</v>
      </c>
      <c r="F71" s="23">
        <f>'3a. Trajectories- Recipe'!F75</f>
        <v>324327.62493810931</v>
      </c>
      <c r="G71" s="23">
        <f>'3a. Trajectories- Recipe'!G75</f>
        <v>5.8315838891117981E-4</v>
      </c>
    </row>
    <row r="72" spans="1:11" x14ac:dyDescent="0.2">
      <c r="B72" s="22">
        <v>2034</v>
      </c>
      <c r="C72" s="23">
        <v>1845897</v>
      </c>
      <c r="D72" s="23">
        <v>5.2185191233347708E-2</v>
      </c>
      <c r="E72" s="23">
        <f>'3a. Trajectories- Recipe'!E76</f>
        <v>7.3130396369933028E-10</v>
      </c>
      <c r="F72" s="23">
        <f>'3a. Trajectories- Recipe'!F76</f>
        <v>353811.95447793743</v>
      </c>
      <c r="G72" s="23">
        <f>'3a. Trajectories- Recipe'!G76</f>
        <v>6.3617278790310523E-4</v>
      </c>
    </row>
    <row r="73" spans="1:11" x14ac:dyDescent="0.2">
      <c r="B73" s="2">
        <v>2035</v>
      </c>
      <c r="C73" s="23">
        <v>1845897</v>
      </c>
      <c r="D73" s="23">
        <v>3.6212290502793294E-2</v>
      </c>
      <c r="E73" s="23">
        <f>'3a. Trajectories- Recipe'!E77</f>
        <v>7.0258383522416304E-10</v>
      </c>
      <c r="F73" s="23">
        <f>'3a. Trajectories- Recipe'!F77</f>
        <v>383296.28401776555</v>
      </c>
      <c r="G73" s="23">
        <f>'3a. Trajectories- Recipe'!G77</f>
        <v>6.8918718689503066E-4</v>
      </c>
    </row>
    <row r="74" spans="1:11" x14ac:dyDescent="0.2">
      <c r="B74" s="23" t="s">
        <v>241</v>
      </c>
      <c r="C74" s="23">
        <v>3964411.1009656261</v>
      </c>
      <c r="D74" s="23">
        <v>0.21363999999999997</v>
      </c>
      <c r="E74" s="23">
        <v>8.7581390807283331E-10</v>
      </c>
      <c r="F74" s="23"/>
      <c r="G74" s="23"/>
    </row>
    <row r="76" spans="1:11" ht="17" customHeight="1" x14ac:dyDescent="0.2"/>
    <row r="79" spans="1:11" x14ac:dyDescent="0.2">
      <c r="A79" s="2"/>
      <c r="F79" s="1"/>
    </row>
    <row r="80" spans="1:1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6:6" x14ac:dyDescent="0.2">
      <c r="F81" s="1"/>
    </row>
    <row r="82" spans="6:6" x14ac:dyDescent="0.2">
      <c r="F82" s="1"/>
    </row>
    <row r="83" spans="6:6" x14ac:dyDescent="0.2">
      <c r="F83" s="1"/>
    </row>
  </sheetData>
  <mergeCells count="21">
    <mergeCell ref="CK2:CL2"/>
    <mergeCell ref="BY2:BZ2"/>
    <mergeCell ref="CA2:CB2"/>
    <mergeCell ref="CC2:CD2"/>
    <mergeCell ref="CE2:CF2"/>
    <mergeCell ref="CG2:CH2"/>
    <mergeCell ref="CI2:CJ2"/>
    <mergeCell ref="AN2:AV2"/>
    <mergeCell ref="AW2:BF2"/>
    <mergeCell ref="BG2:BO2"/>
    <mergeCell ref="BV2:BX2"/>
    <mergeCell ref="BS2:BU2"/>
    <mergeCell ref="BP2:BR2"/>
    <mergeCell ref="C51:E51"/>
    <mergeCell ref="AF2:AH2"/>
    <mergeCell ref="AI2:AK2"/>
    <mergeCell ref="A2:B2"/>
    <mergeCell ref="C2:L2"/>
    <mergeCell ref="M2:V2"/>
    <mergeCell ref="W2:Y2"/>
    <mergeCell ref="Z2:AB2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D1C95-FD57-E94A-A9A9-D7C2C15F6C65}">
  <dimension ref="A1"/>
  <sheetViews>
    <sheetView zoomScale="125" workbookViewId="0">
      <selection activeCell="S27" sqref="S27"/>
    </sheetView>
  </sheetViews>
  <sheetFormatPr baseColWidth="10" defaultColWidth="11" defaultRowHeight="16" x14ac:dyDescent="0.2"/>
  <sheetData/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e9662d58-caa4-4bc1-b138-c8b1acab5a11}" enabled="0" method="" siteId="{e9662d58-caa4-4bc1-b138-c8b1acab5a1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README</vt:lpstr>
      <vt:lpstr>1. Net Zero Strategy</vt:lpstr>
      <vt:lpstr>2. Baseline </vt:lpstr>
      <vt:lpstr>3a. Trajectories- Recipe</vt:lpstr>
      <vt:lpstr>3b. Trajectories- LC-IMPACT</vt:lpstr>
      <vt:lpstr>4a.  Savings and Impacts</vt:lpstr>
      <vt:lpstr>4b. Impacts- detailed</vt:lpstr>
      <vt:lpstr>5. Cost-effective</vt:lpstr>
      <vt:lpstr>6. References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Maddinson, Charlotte</dc:creator>
  <cp:keywords/>
  <dc:description/>
  <cp:lastModifiedBy>Maddinson, Charlotte</cp:lastModifiedBy>
  <cp:revision/>
  <dcterms:created xsi:type="dcterms:W3CDTF">2024-10-22T10:05:25Z</dcterms:created>
  <dcterms:modified xsi:type="dcterms:W3CDTF">2024-11-05T07:55:47Z</dcterms:modified>
  <cp:category/>
  <cp:contentStatus/>
</cp:coreProperties>
</file>