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benc\OneDrive\Asztali gép\Zerbaxa_study\BMC\"/>
    </mc:Choice>
  </mc:AlternateContent>
  <bookViews>
    <workbookView xWindow="0" yWindow="0" windowWidth="20490" windowHeight="7650" activeTab="1"/>
  </bookViews>
  <sheets>
    <sheet name="Title" sheetId="3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51" i="1" l="1"/>
  <c r="AE48" i="1"/>
  <c r="AE47" i="1"/>
  <c r="AE46" i="1"/>
  <c r="AE44" i="1"/>
  <c r="AE42" i="1"/>
  <c r="AE40" i="1"/>
  <c r="AE31" i="1"/>
  <c r="AE29" i="1"/>
  <c r="AE26" i="1"/>
  <c r="AE22" i="1"/>
  <c r="AE21" i="1"/>
  <c r="AE20" i="1"/>
  <c r="AE19" i="1"/>
  <c r="AE18" i="1"/>
  <c r="AE17" i="1"/>
  <c r="AE16" i="1"/>
  <c r="AE15" i="1"/>
  <c r="AE14" i="1"/>
  <c r="AE13" i="1"/>
  <c r="AE12" i="1"/>
  <c r="AE10" i="1"/>
  <c r="AE9" i="1"/>
  <c r="AE8" i="1"/>
  <c r="AE7" i="1"/>
  <c r="AE6" i="1"/>
  <c r="AE4" i="1"/>
  <c r="AF51" i="1"/>
  <c r="AF48" i="1"/>
  <c r="AF47" i="1"/>
  <c r="AF46" i="1"/>
  <c r="AF44" i="1"/>
  <c r="AF42" i="1"/>
  <c r="AF40" i="1" a="1"/>
  <c r="AF40" i="1" s="1"/>
  <c r="AF31" i="1"/>
  <c r="AF29" i="1"/>
  <c r="AF26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4" i="1"/>
  <c r="AF2" i="1"/>
</calcChain>
</file>

<file path=xl/sharedStrings.xml><?xml version="1.0" encoding="utf-8"?>
<sst xmlns="http://schemas.openxmlformats.org/spreadsheetml/2006/main" count="307" uniqueCount="66">
  <si>
    <t>SOFA</t>
  </si>
  <si>
    <t>CRRT</t>
  </si>
  <si>
    <t>IRRT</t>
  </si>
  <si>
    <t>APACHE II</t>
  </si>
  <si>
    <t>C/T</t>
  </si>
  <si>
    <t>ID</t>
  </si>
  <si>
    <t>Sex</t>
  </si>
  <si>
    <t>Age</t>
  </si>
  <si>
    <t>Type</t>
  </si>
  <si>
    <t>28-day mortality</t>
  </si>
  <si>
    <t>CCI</t>
  </si>
  <si>
    <t>Smoking</t>
  </si>
  <si>
    <t>Ceftolozane/tazobactam versus colistin in the treatment of ventilator-associated pneumonia due to extensively drug-resistant Pseudomonas aeruginosa: a comparative cohort study.</t>
  </si>
  <si>
    <r>
      <t>Bence Mogyoródi</t>
    </r>
    <r>
      <rPr>
        <sz val="12"/>
        <color theme="1"/>
        <rFont val="Times New Roman"/>
        <family val="1"/>
        <charset val="238"/>
      </rPr>
      <t>*</t>
    </r>
  </si>
  <si>
    <t>Department of Anaesthesiology and Intensive Therapy, Semmelweis University 1082 Üllői út 78, Budapest, Hungary</t>
  </si>
  <si>
    <t>mogyorodi.bence@med.semmelweis-univ.hu</t>
  </si>
  <si>
    <t>András Csékó</t>
  </si>
  <si>
    <t>cseko.andras@med.semmelweis-univ.hu</t>
  </si>
  <si>
    <t>Csaba Hermann</t>
  </si>
  <si>
    <t>hermann.csaba@semmelweis-univ.hu</t>
  </si>
  <si>
    <t>János Gál</t>
  </si>
  <si>
    <t>gal.janos@med.semmelweis-univ.hu</t>
  </si>
  <si>
    <t>Zsolt D Iványi</t>
  </si>
  <si>
    <t>ivanyi.zsolt@med.semmelweis-univ.hu</t>
  </si>
  <si>
    <r>
      <t xml:space="preserve">* Corresponding author: </t>
    </r>
    <r>
      <rPr>
        <sz val="12"/>
        <color theme="1"/>
        <rFont val="Times New Roman"/>
        <family val="1"/>
        <charset val="238"/>
      </rPr>
      <t>Bence Mogyoródi</t>
    </r>
  </si>
  <si>
    <t>Hypertension</t>
  </si>
  <si>
    <t>Heart failure</t>
  </si>
  <si>
    <t>Peripheral arterial disease</t>
  </si>
  <si>
    <t>Cerebrovascular disease</t>
  </si>
  <si>
    <t>Lung disease</t>
  </si>
  <si>
    <t>Peptic ulcer disease</t>
  </si>
  <si>
    <t>Liver disease</t>
  </si>
  <si>
    <t>Diabetes mellitus</t>
  </si>
  <si>
    <t>Kidney disease</t>
  </si>
  <si>
    <t>Leukaemia</t>
  </si>
  <si>
    <t>Corticosteroids</t>
  </si>
  <si>
    <t>Other immunosuppressive therapy</t>
  </si>
  <si>
    <t>Solid-organ tumor</t>
  </si>
  <si>
    <t>Neutropenia</t>
  </si>
  <si>
    <t>60-70</t>
  </si>
  <si>
    <t>70-80</t>
  </si>
  <si>
    <t>15-20</t>
  </si>
  <si>
    <t>20-30</t>
  </si>
  <si>
    <t>30-40</t>
  </si>
  <si>
    <t>50-60</t>
  </si>
  <si>
    <t>40-50</t>
  </si>
  <si>
    <t>70-75</t>
  </si>
  <si>
    <t>&gt;80</t>
  </si>
  <si>
    <t>surgical</t>
  </si>
  <si>
    <t>medical</t>
  </si>
  <si>
    <t>CMS</t>
  </si>
  <si>
    <t>Days of antibiotic therapy</t>
  </si>
  <si>
    <t>Tracheostomy</t>
  </si>
  <si>
    <t>Antibiotic therapy</t>
  </si>
  <si>
    <t>Combination therapy</t>
  </si>
  <si>
    <t>Polymicrobial infection</t>
  </si>
  <si>
    <t>Bacteremia</t>
  </si>
  <si>
    <t>Clinical response</t>
  </si>
  <si>
    <t>Microbiological response</t>
  </si>
  <si>
    <t>success</t>
  </si>
  <si>
    <t>failure</t>
  </si>
  <si>
    <t>eradication</t>
  </si>
  <si>
    <t>persistence</t>
  </si>
  <si>
    <t>presumed eradication</t>
  </si>
  <si>
    <t>Days of mechanical ventilation</t>
  </si>
  <si>
    <t>Length of stay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</si>
</sst>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2"/>
      <color theme="1"/>
      <name val="Times New Roman"/>
      <family val="1"/>
      <charset val="238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0" fillId="4" borderId="1" xfId="0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5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ermann.csaba@semmelweis-univ.hu" TargetMode="External"/><Relationship Id="rId2" Type="http://schemas.openxmlformats.org/officeDocument/2006/relationships/hyperlink" Target="mailto:cseko.andras@med.semmelweis-univ.hu" TargetMode="External"/><Relationship Id="rId1" Type="http://schemas.openxmlformats.org/officeDocument/2006/relationships/hyperlink" Target="mailto:mogyorodi.bence@med.semmelweis-univ.h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ivanyi.zsolt@med.semmelweis-univ.hu" TargetMode="External"/><Relationship Id="rId4" Type="http://schemas.openxmlformats.org/officeDocument/2006/relationships/hyperlink" Target="mailto:gal.janos@med.semmelweis-univ.h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workbookViewId="0">
      <selection activeCell="H23" sqref="H23"/>
    </sheetView>
  </sheetViews>
  <sheetFormatPr defaultRowHeight="15" x14ac:dyDescent="0.25"/>
  <cols>
    <col min="1" max="1" width="9.140625" customWidth="1"/>
  </cols>
  <sheetData>
    <row r="1" spans="1:19" x14ac:dyDescent="0.25">
      <c r="A1" s="4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5.75" x14ac:dyDescent="0.25">
      <c r="A3" s="1" t="s">
        <v>13</v>
      </c>
    </row>
    <row r="4" spans="1:19" ht="15.75" x14ac:dyDescent="0.25">
      <c r="A4" s="2" t="s">
        <v>14</v>
      </c>
    </row>
    <row r="5" spans="1:19" x14ac:dyDescent="0.25">
      <c r="A5" s="3" t="s">
        <v>15</v>
      </c>
    </row>
    <row r="7" spans="1:19" ht="15.75" x14ac:dyDescent="0.25">
      <c r="A7" s="1" t="s">
        <v>16</v>
      </c>
    </row>
    <row r="8" spans="1:19" ht="15.75" x14ac:dyDescent="0.25">
      <c r="A8" s="2" t="s">
        <v>14</v>
      </c>
    </row>
    <row r="9" spans="1:19" x14ac:dyDescent="0.25">
      <c r="A9" s="3" t="s">
        <v>17</v>
      </c>
    </row>
    <row r="11" spans="1:19" ht="15.75" x14ac:dyDescent="0.25">
      <c r="A11" s="1" t="s">
        <v>18</v>
      </c>
    </row>
    <row r="12" spans="1:19" ht="15.75" x14ac:dyDescent="0.25">
      <c r="A12" s="2" t="s">
        <v>14</v>
      </c>
    </row>
    <row r="13" spans="1:19" x14ac:dyDescent="0.25">
      <c r="A13" s="3" t="s">
        <v>19</v>
      </c>
    </row>
    <row r="15" spans="1:19" ht="15.75" x14ac:dyDescent="0.25">
      <c r="A15" s="1" t="s">
        <v>20</v>
      </c>
    </row>
    <row r="16" spans="1:19" ht="15.75" x14ac:dyDescent="0.25">
      <c r="A16" s="2" t="s">
        <v>14</v>
      </c>
    </row>
    <row r="17" spans="1:7" x14ac:dyDescent="0.25">
      <c r="A17" s="3" t="s">
        <v>21</v>
      </c>
    </row>
    <row r="19" spans="1:7" ht="15.75" x14ac:dyDescent="0.25">
      <c r="A19" s="1" t="s">
        <v>22</v>
      </c>
    </row>
    <row r="20" spans="1:7" ht="15.75" x14ac:dyDescent="0.25">
      <c r="A20" s="2" t="s">
        <v>14</v>
      </c>
    </row>
    <row r="21" spans="1:7" x14ac:dyDescent="0.25">
      <c r="A21" s="3" t="s">
        <v>23</v>
      </c>
    </row>
    <row r="23" spans="1:7" ht="15.75" x14ac:dyDescent="0.25">
      <c r="A23" s="6" t="s">
        <v>24</v>
      </c>
      <c r="B23" s="7"/>
      <c r="C23" s="7"/>
      <c r="D23" s="7"/>
      <c r="E23" s="7"/>
      <c r="F23" s="7"/>
      <c r="G23" s="7"/>
    </row>
  </sheetData>
  <mergeCells count="2">
    <mergeCell ref="A1:S2"/>
    <mergeCell ref="A23:G23"/>
  </mergeCells>
  <hyperlinks>
    <hyperlink ref="A5" r:id="rId1" display="mailto:mogyorodi.bence@med.semmelweis-univ.hu"/>
    <hyperlink ref="A9" r:id="rId2"/>
    <hyperlink ref="A13" r:id="rId3"/>
    <hyperlink ref="A17" r:id="rId4"/>
    <hyperlink ref="A21" r:id="rId5"/>
  </hyperlinks>
  <pageMargins left="0.7" right="0.7" top="0.75" bottom="0.75" header="0.3" footer="0.3"/>
  <pageSetup paperSize="9" orientation="portrait" horizontalDpi="30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2"/>
  <sheetViews>
    <sheetView tabSelected="1" zoomScaleNormal="100" workbookViewId="0">
      <pane ySplit="1" topLeftCell="A2" activePane="bottomLeft" state="frozen"/>
      <selection activeCell="AM1" sqref="AM1"/>
      <selection pane="bottomLeft" activeCell="AF2" sqref="AF2"/>
    </sheetView>
  </sheetViews>
  <sheetFormatPr defaultRowHeight="15" x14ac:dyDescent="0.25"/>
  <cols>
    <col min="1" max="35" width="9.28515625" customWidth="1"/>
  </cols>
  <sheetData>
    <row r="1" spans="1:35" s="18" customFormat="1" x14ac:dyDescent="0.25">
      <c r="A1" s="14" t="s">
        <v>5</v>
      </c>
      <c r="B1" s="14" t="s">
        <v>7</v>
      </c>
      <c r="C1" s="14" t="s">
        <v>6</v>
      </c>
      <c r="D1" s="14" t="s">
        <v>3</v>
      </c>
      <c r="E1" s="14" t="s">
        <v>0</v>
      </c>
      <c r="F1" s="15" t="s">
        <v>10</v>
      </c>
      <c r="G1" s="15" t="s">
        <v>11</v>
      </c>
      <c r="H1" s="15" t="s">
        <v>25</v>
      </c>
      <c r="I1" s="15" t="s">
        <v>26</v>
      </c>
      <c r="J1" s="15" t="s">
        <v>27</v>
      </c>
      <c r="K1" s="15" t="s">
        <v>28</v>
      </c>
      <c r="L1" s="15" t="s">
        <v>29</v>
      </c>
      <c r="M1" s="15" t="s">
        <v>30</v>
      </c>
      <c r="N1" s="15" t="s">
        <v>31</v>
      </c>
      <c r="O1" s="15" t="s">
        <v>32</v>
      </c>
      <c r="P1" s="15" t="s">
        <v>33</v>
      </c>
      <c r="Q1" s="15" t="s">
        <v>34</v>
      </c>
      <c r="R1" s="15" t="s">
        <v>37</v>
      </c>
      <c r="S1" s="15" t="s">
        <v>35</v>
      </c>
      <c r="T1" s="15" t="s">
        <v>36</v>
      </c>
      <c r="U1" s="15" t="s">
        <v>38</v>
      </c>
      <c r="V1" s="16" t="s">
        <v>8</v>
      </c>
      <c r="W1" s="16" t="s">
        <v>52</v>
      </c>
      <c r="X1" s="16" t="s">
        <v>1</v>
      </c>
      <c r="Y1" s="16" t="s">
        <v>2</v>
      </c>
      <c r="Z1" s="16" t="s">
        <v>53</v>
      </c>
      <c r="AA1" s="16" t="s">
        <v>51</v>
      </c>
      <c r="AB1" s="16" t="s">
        <v>54</v>
      </c>
      <c r="AC1" s="16" t="s">
        <v>55</v>
      </c>
      <c r="AD1" s="16" t="s">
        <v>56</v>
      </c>
      <c r="AE1" s="16" t="s">
        <v>64</v>
      </c>
      <c r="AF1" s="16" t="s">
        <v>65</v>
      </c>
      <c r="AG1" s="17" t="s">
        <v>57</v>
      </c>
      <c r="AH1" s="17" t="s">
        <v>58</v>
      </c>
      <c r="AI1" s="17" t="s">
        <v>9</v>
      </c>
    </row>
    <row r="2" spans="1:35" x14ac:dyDescent="0.25">
      <c r="A2" s="8">
        <v>1</v>
      </c>
      <c r="B2" s="8" t="s">
        <v>39</v>
      </c>
      <c r="C2" s="8">
        <v>1</v>
      </c>
      <c r="D2" s="8">
        <v>18</v>
      </c>
      <c r="E2" s="8">
        <v>6</v>
      </c>
      <c r="F2" s="9">
        <v>5</v>
      </c>
      <c r="G2" s="9">
        <v>0</v>
      </c>
      <c r="H2" s="9">
        <v>1</v>
      </c>
      <c r="I2" s="9">
        <v>0</v>
      </c>
      <c r="J2" s="9">
        <v>0</v>
      </c>
      <c r="K2" s="9">
        <v>0</v>
      </c>
      <c r="L2" s="9">
        <v>0</v>
      </c>
      <c r="M2" s="9">
        <v>0</v>
      </c>
      <c r="N2" s="9">
        <v>0</v>
      </c>
      <c r="O2" s="9">
        <v>1</v>
      </c>
      <c r="P2" s="9">
        <v>0</v>
      </c>
      <c r="Q2" s="9">
        <v>0</v>
      </c>
      <c r="R2" s="9">
        <v>1</v>
      </c>
      <c r="S2" s="9">
        <v>1</v>
      </c>
      <c r="T2" s="9">
        <v>0</v>
      </c>
      <c r="U2" s="9">
        <v>0</v>
      </c>
      <c r="V2" s="20" t="s">
        <v>48</v>
      </c>
      <c r="W2" s="10">
        <v>1</v>
      </c>
      <c r="X2" s="10">
        <v>0</v>
      </c>
      <c r="Y2" s="10">
        <v>0</v>
      </c>
      <c r="Z2" s="20" t="s">
        <v>4</v>
      </c>
      <c r="AA2" s="10">
        <v>8</v>
      </c>
      <c r="AB2" s="10">
        <v>0</v>
      </c>
      <c r="AC2" s="10">
        <v>1</v>
      </c>
      <c r="AD2" s="10">
        <v>0</v>
      </c>
      <c r="AE2" s="10">
        <v>79</v>
      </c>
      <c r="AF2" s="10">
        <f>_xlfn.DAYS("2018.09.01","2018.06.12")</f>
        <v>81</v>
      </c>
      <c r="AG2" s="19" t="s">
        <v>59</v>
      </c>
      <c r="AH2" s="19" t="s">
        <v>61</v>
      </c>
      <c r="AI2" s="11">
        <v>0</v>
      </c>
    </row>
    <row r="3" spans="1:35" x14ac:dyDescent="0.25">
      <c r="A3" s="8">
        <v>2</v>
      </c>
      <c r="B3" s="8" t="s">
        <v>40</v>
      </c>
      <c r="C3" s="8">
        <v>1</v>
      </c>
      <c r="D3" s="8">
        <v>24</v>
      </c>
      <c r="E3" s="8">
        <v>7</v>
      </c>
      <c r="F3" s="9">
        <v>10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1</v>
      </c>
      <c r="N3" s="9">
        <v>0</v>
      </c>
      <c r="O3" s="9">
        <v>0</v>
      </c>
      <c r="P3" s="9">
        <v>0</v>
      </c>
      <c r="Q3" s="9">
        <v>0</v>
      </c>
      <c r="R3" s="9">
        <v>1</v>
      </c>
      <c r="S3" s="9">
        <v>0</v>
      </c>
      <c r="T3" s="9">
        <v>0</v>
      </c>
      <c r="U3" s="9">
        <v>0</v>
      </c>
      <c r="V3" s="20" t="s">
        <v>49</v>
      </c>
      <c r="W3" s="10">
        <v>1</v>
      </c>
      <c r="X3" s="10">
        <v>0</v>
      </c>
      <c r="Y3" s="10">
        <v>0</v>
      </c>
      <c r="Z3" s="20" t="s">
        <v>4</v>
      </c>
      <c r="AA3" s="10">
        <v>7</v>
      </c>
      <c r="AB3" s="10">
        <v>0</v>
      </c>
      <c r="AC3" s="10">
        <v>2</v>
      </c>
      <c r="AD3" s="10">
        <v>0</v>
      </c>
      <c r="AE3" s="10">
        <v>20</v>
      </c>
      <c r="AF3" s="10">
        <v>22</v>
      </c>
      <c r="AG3" s="19" t="s">
        <v>59</v>
      </c>
      <c r="AH3" s="19" t="s">
        <v>61</v>
      </c>
      <c r="AI3" s="11">
        <v>1</v>
      </c>
    </row>
    <row r="4" spans="1:35" x14ac:dyDescent="0.25">
      <c r="A4" s="8">
        <v>3</v>
      </c>
      <c r="B4" s="8" t="s">
        <v>39</v>
      </c>
      <c r="C4" s="8">
        <v>0</v>
      </c>
      <c r="D4" s="8">
        <v>27</v>
      </c>
      <c r="E4" s="8">
        <v>7</v>
      </c>
      <c r="F4" s="9">
        <v>4</v>
      </c>
      <c r="G4" s="9">
        <v>0</v>
      </c>
      <c r="H4" s="9">
        <v>0</v>
      </c>
      <c r="I4" s="9">
        <v>1</v>
      </c>
      <c r="J4" s="9">
        <v>0</v>
      </c>
      <c r="K4" s="9">
        <v>0</v>
      </c>
      <c r="L4" s="9">
        <v>1</v>
      </c>
      <c r="M4" s="9">
        <v>1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1</v>
      </c>
      <c r="T4" s="9">
        <v>1</v>
      </c>
      <c r="U4" s="9">
        <v>0</v>
      </c>
      <c r="V4" s="20" t="s">
        <v>49</v>
      </c>
      <c r="W4" s="10">
        <v>0</v>
      </c>
      <c r="X4" s="10">
        <v>0</v>
      </c>
      <c r="Y4" s="10">
        <v>0</v>
      </c>
      <c r="Z4" s="20" t="s">
        <v>4</v>
      </c>
      <c r="AA4" s="10">
        <v>4</v>
      </c>
      <c r="AB4" s="10">
        <v>1</v>
      </c>
      <c r="AC4" s="10">
        <v>2</v>
      </c>
      <c r="AD4" s="10">
        <v>0</v>
      </c>
      <c r="AE4" s="10">
        <f>_xlfn.DAYS("2018.12.10","2018.11.22")</f>
        <v>18</v>
      </c>
      <c r="AF4" s="10">
        <f>_xlfn.DAYS("2018.12.10","2018.11.22")</f>
        <v>18</v>
      </c>
      <c r="AG4" s="19" t="s">
        <v>60</v>
      </c>
      <c r="AH4" s="19" t="s">
        <v>62</v>
      </c>
      <c r="AI4" s="11">
        <v>1</v>
      </c>
    </row>
    <row r="5" spans="1:35" x14ac:dyDescent="0.25">
      <c r="A5" s="8">
        <v>4</v>
      </c>
      <c r="B5" s="8" t="s">
        <v>41</v>
      </c>
      <c r="C5" s="8">
        <v>0</v>
      </c>
      <c r="D5" s="8">
        <v>26</v>
      </c>
      <c r="E5" s="8">
        <v>8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20" t="s">
        <v>48</v>
      </c>
      <c r="W5" s="10">
        <v>0</v>
      </c>
      <c r="X5" s="10">
        <v>1</v>
      </c>
      <c r="Y5" s="10">
        <v>0</v>
      </c>
      <c r="Z5" s="20" t="s">
        <v>4</v>
      </c>
      <c r="AA5" s="10">
        <v>15</v>
      </c>
      <c r="AB5" s="10">
        <v>0</v>
      </c>
      <c r="AC5" s="10">
        <v>1</v>
      </c>
      <c r="AD5" s="10">
        <v>0</v>
      </c>
      <c r="AE5" s="10">
        <v>24</v>
      </c>
      <c r="AF5" s="10">
        <v>28</v>
      </c>
      <c r="AG5" s="19" t="s">
        <v>59</v>
      </c>
      <c r="AH5" s="19" t="s">
        <v>61</v>
      </c>
      <c r="AI5" s="11">
        <v>0</v>
      </c>
    </row>
    <row r="6" spans="1:35" x14ac:dyDescent="0.25">
      <c r="A6" s="8">
        <v>5</v>
      </c>
      <c r="B6" s="8" t="s">
        <v>42</v>
      </c>
      <c r="C6" s="8">
        <v>0</v>
      </c>
      <c r="D6" s="8">
        <v>31</v>
      </c>
      <c r="E6" s="8">
        <v>6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20" t="s">
        <v>49</v>
      </c>
      <c r="W6" s="10">
        <v>0</v>
      </c>
      <c r="X6" s="10">
        <v>1</v>
      </c>
      <c r="Y6" s="10">
        <v>1</v>
      </c>
      <c r="Z6" s="20" t="s">
        <v>4</v>
      </c>
      <c r="AA6" s="10">
        <v>7</v>
      </c>
      <c r="AB6" s="10">
        <v>1</v>
      </c>
      <c r="AC6" s="10">
        <v>1</v>
      </c>
      <c r="AD6" s="10">
        <v>0</v>
      </c>
      <c r="AE6" s="10">
        <f>_xlfn.DAYS("2019.02.05","2019.01.19")</f>
        <v>17</v>
      </c>
      <c r="AF6" s="10">
        <f>_xlfn.DAYS("2019.02.11","2019.01.19")</f>
        <v>23</v>
      </c>
      <c r="AG6" s="19" t="s">
        <v>59</v>
      </c>
      <c r="AH6" s="19" t="s">
        <v>61</v>
      </c>
      <c r="AI6" s="12">
        <v>0</v>
      </c>
    </row>
    <row r="7" spans="1:35" x14ac:dyDescent="0.25">
      <c r="A7" s="8">
        <v>6</v>
      </c>
      <c r="B7" s="8" t="s">
        <v>43</v>
      </c>
      <c r="C7" s="8">
        <v>0</v>
      </c>
      <c r="D7" s="8">
        <v>32</v>
      </c>
      <c r="E7" s="8">
        <v>4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20" t="s">
        <v>49</v>
      </c>
      <c r="W7" s="10">
        <v>0</v>
      </c>
      <c r="X7" s="10">
        <v>1</v>
      </c>
      <c r="Y7" s="10">
        <v>0</v>
      </c>
      <c r="Z7" s="20" t="s">
        <v>4</v>
      </c>
      <c r="AA7" s="10">
        <v>5</v>
      </c>
      <c r="AB7" s="10">
        <v>1</v>
      </c>
      <c r="AC7" s="10">
        <v>2</v>
      </c>
      <c r="AD7" s="10">
        <v>0</v>
      </c>
      <c r="AE7" s="10">
        <f>_xlfn.DAYS("2019.02.13","2019.01.30")</f>
        <v>14</v>
      </c>
      <c r="AF7" s="10">
        <f>_xlfn.DAYS("2019.02.18","2019.01.30")</f>
        <v>19</v>
      </c>
      <c r="AG7" s="19" t="s">
        <v>59</v>
      </c>
      <c r="AH7" s="19" t="s">
        <v>63</v>
      </c>
      <c r="AI7" s="11">
        <v>0</v>
      </c>
    </row>
    <row r="8" spans="1:35" x14ac:dyDescent="0.25">
      <c r="A8" s="8">
        <v>7</v>
      </c>
      <c r="B8" s="8" t="s">
        <v>40</v>
      </c>
      <c r="C8" s="8">
        <v>0</v>
      </c>
      <c r="D8" s="8">
        <v>22</v>
      </c>
      <c r="E8" s="8">
        <v>6</v>
      </c>
      <c r="F8" s="9">
        <v>6</v>
      </c>
      <c r="G8" s="9">
        <v>0</v>
      </c>
      <c r="H8" s="9">
        <v>1</v>
      </c>
      <c r="I8" s="9">
        <v>1</v>
      </c>
      <c r="J8" s="9">
        <v>0</v>
      </c>
      <c r="K8" s="9">
        <v>0</v>
      </c>
      <c r="L8" s="9">
        <v>0</v>
      </c>
      <c r="M8" s="9">
        <v>1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20" t="s">
        <v>49</v>
      </c>
      <c r="W8" s="10">
        <v>0</v>
      </c>
      <c r="X8" s="10">
        <v>0</v>
      </c>
      <c r="Y8" s="10">
        <v>0</v>
      </c>
      <c r="Z8" s="20" t="s">
        <v>4</v>
      </c>
      <c r="AA8" s="10">
        <v>6</v>
      </c>
      <c r="AB8" s="10">
        <v>0</v>
      </c>
      <c r="AC8" s="10">
        <v>1</v>
      </c>
      <c r="AD8" s="10">
        <v>0</v>
      </c>
      <c r="AE8" s="10">
        <f>_xlfn.DAYS("2019.02.14","2019.02.03")</f>
        <v>11</v>
      </c>
      <c r="AF8" s="10">
        <f>_xlfn.DAYS("2019.02.18","2019.02.03")</f>
        <v>15</v>
      </c>
      <c r="AG8" s="19" t="s">
        <v>59</v>
      </c>
      <c r="AH8" s="19" t="s">
        <v>63</v>
      </c>
      <c r="AI8" s="11">
        <v>0</v>
      </c>
    </row>
    <row r="9" spans="1:35" x14ac:dyDescent="0.25">
      <c r="A9" s="8">
        <v>8</v>
      </c>
      <c r="B9" s="8" t="s">
        <v>39</v>
      </c>
      <c r="C9" s="8">
        <v>1</v>
      </c>
      <c r="D9" s="8">
        <v>20</v>
      </c>
      <c r="E9" s="8">
        <v>10</v>
      </c>
      <c r="F9" s="9">
        <v>3</v>
      </c>
      <c r="G9" s="9">
        <v>0</v>
      </c>
      <c r="H9" s="9">
        <v>1</v>
      </c>
      <c r="I9" s="9">
        <v>1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20" t="s">
        <v>49</v>
      </c>
      <c r="W9" s="10">
        <v>1</v>
      </c>
      <c r="X9" s="10">
        <v>0</v>
      </c>
      <c r="Y9" s="10">
        <v>0</v>
      </c>
      <c r="Z9" s="20" t="s">
        <v>4</v>
      </c>
      <c r="AA9" s="10">
        <v>8</v>
      </c>
      <c r="AB9" s="10">
        <v>0</v>
      </c>
      <c r="AC9" s="10">
        <v>1</v>
      </c>
      <c r="AD9" s="10">
        <v>0</v>
      </c>
      <c r="AE9" s="10">
        <f>_xlfn.DAYS("2019.03.05","2019.02.04")</f>
        <v>29</v>
      </c>
      <c r="AF9" s="10">
        <f>_xlfn.DAYS("2019.03.05","2019.02.04")</f>
        <v>29</v>
      </c>
      <c r="AG9" s="19" t="s">
        <v>60</v>
      </c>
      <c r="AH9" s="19" t="s">
        <v>62</v>
      </c>
      <c r="AI9" s="11">
        <v>1</v>
      </c>
    </row>
    <row r="10" spans="1:35" x14ac:dyDescent="0.25">
      <c r="A10" s="8">
        <v>9</v>
      </c>
      <c r="B10" s="8" t="s">
        <v>39</v>
      </c>
      <c r="C10" s="8">
        <v>1</v>
      </c>
      <c r="D10" s="8">
        <v>18</v>
      </c>
      <c r="E10" s="8">
        <v>9</v>
      </c>
      <c r="F10" s="9">
        <v>3</v>
      </c>
      <c r="G10" s="9">
        <v>0</v>
      </c>
      <c r="H10" s="9">
        <v>1</v>
      </c>
      <c r="I10" s="9">
        <v>0</v>
      </c>
      <c r="J10" s="9">
        <v>0</v>
      </c>
      <c r="K10" s="9">
        <v>1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20" t="s">
        <v>49</v>
      </c>
      <c r="W10" s="10">
        <v>1</v>
      </c>
      <c r="X10" s="10">
        <v>0</v>
      </c>
      <c r="Y10" s="10">
        <v>0</v>
      </c>
      <c r="Z10" s="20" t="s">
        <v>4</v>
      </c>
      <c r="AA10" s="10">
        <v>10</v>
      </c>
      <c r="AB10" s="10">
        <v>1</v>
      </c>
      <c r="AC10" s="10">
        <v>1</v>
      </c>
      <c r="AD10" s="10">
        <v>0</v>
      </c>
      <c r="AE10" s="10">
        <f>_xlfn.DAYS("2019.04.19","2019.03.03")</f>
        <v>47</v>
      </c>
      <c r="AF10" s="10">
        <f>_xlfn.DAYS("2019.04.22","2019.03.03")</f>
        <v>50</v>
      </c>
      <c r="AG10" s="19" t="s">
        <v>59</v>
      </c>
      <c r="AH10" s="19" t="s">
        <v>61</v>
      </c>
      <c r="AI10" s="11">
        <v>0</v>
      </c>
    </row>
    <row r="11" spans="1:35" x14ac:dyDescent="0.25">
      <c r="A11" s="8">
        <v>10</v>
      </c>
      <c r="B11" s="8" t="s">
        <v>40</v>
      </c>
      <c r="C11" s="8">
        <v>1</v>
      </c>
      <c r="D11" s="8">
        <v>20</v>
      </c>
      <c r="E11" s="8">
        <v>7</v>
      </c>
      <c r="F11" s="9">
        <v>6</v>
      </c>
      <c r="G11" s="9">
        <v>0</v>
      </c>
      <c r="H11" s="9">
        <v>1</v>
      </c>
      <c r="I11" s="9">
        <v>1</v>
      </c>
      <c r="J11" s="9">
        <v>1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20" t="s">
        <v>49</v>
      </c>
      <c r="W11" s="10">
        <v>1</v>
      </c>
      <c r="X11" s="10">
        <v>0</v>
      </c>
      <c r="Y11" s="10">
        <v>1</v>
      </c>
      <c r="Z11" s="20" t="s">
        <v>4</v>
      </c>
      <c r="AA11" s="10">
        <v>7</v>
      </c>
      <c r="AB11" s="10">
        <v>1</v>
      </c>
      <c r="AC11" s="10">
        <v>1</v>
      </c>
      <c r="AD11" s="10">
        <v>0</v>
      </c>
      <c r="AE11" s="10">
        <v>20</v>
      </c>
      <c r="AF11" s="10">
        <f>_xlfn.DAYS("2019.03.28","2019.03.05")</f>
        <v>23</v>
      </c>
      <c r="AG11" s="19" t="s">
        <v>59</v>
      </c>
      <c r="AH11" s="19" t="s">
        <v>63</v>
      </c>
      <c r="AI11" s="11">
        <v>0</v>
      </c>
    </row>
    <row r="12" spans="1:35" x14ac:dyDescent="0.25">
      <c r="A12" s="8">
        <v>11</v>
      </c>
      <c r="B12" s="8" t="s">
        <v>44</v>
      </c>
      <c r="C12" s="8">
        <v>1</v>
      </c>
      <c r="D12" s="8">
        <v>24</v>
      </c>
      <c r="E12" s="8">
        <v>6</v>
      </c>
      <c r="F12" s="9">
        <v>2</v>
      </c>
      <c r="G12" s="9">
        <v>1</v>
      </c>
      <c r="H12" s="9">
        <v>0</v>
      </c>
      <c r="I12" s="9">
        <v>0</v>
      </c>
      <c r="J12" s="9">
        <v>0</v>
      </c>
      <c r="K12" s="9">
        <v>0</v>
      </c>
      <c r="L12" s="9">
        <v>1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20" t="s">
        <v>49</v>
      </c>
      <c r="W12" s="10">
        <v>0</v>
      </c>
      <c r="X12" s="10">
        <v>0</v>
      </c>
      <c r="Y12" s="10">
        <v>0</v>
      </c>
      <c r="Z12" s="20" t="s">
        <v>4</v>
      </c>
      <c r="AA12" s="10">
        <v>7</v>
      </c>
      <c r="AB12" s="10">
        <v>1</v>
      </c>
      <c r="AC12" s="10">
        <v>1</v>
      </c>
      <c r="AD12" s="10">
        <v>0</v>
      </c>
      <c r="AE12" s="10">
        <f>_xlfn.DAYS("2019.04.07","2019.03.25")</f>
        <v>13</v>
      </c>
      <c r="AF12" s="10">
        <f>_xlfn.DAYS("2019.04.10","2019.03.25")</f>
        <v>16</v>
      </c>
      <c r="AG12" s="19" t="s">
        <v>59</v>
      </c>
      <c r="AH12" s="19" t="s">
        <v>63</v>
      </c>
      <c r="AI12" s="11">
        <v>0</v>
      </c>
    </row>
    <row r="13" spans="1:35" x14ac:dyDescent="0.25">
      <c r="A13" s="8">
        <v>12</v>
      </c>
      <c r="B13" s="8" t="s">
        <v>44</v>
      </c>
      <c r="C13" s="8">
        <v>0</v>
      </c>
      <c r="D13" s="8">
        <v>18</v>
      </c>
      <c r="E13" s="8">
        <v>7</v>
      </c>
      <c r="F13" s="9">
        <v>6</v>
      </c>
      <c r="G13" s="9">
        <v>1</v>
      </c>
      <c r="H13" s="9">
        <v>1</v>
      </c>
      <c r="I13" s="9">
        <v>0</v>
      </c>
      <c r="J13" s="9">
        <v>1</v>
      </c>
      <c r="K13" s="9">
        <v>0</v>
      </c>
      <c r="L13" s="9">
        <v>0</v>
      </c>
      <c r="M13" s="9">
        <v>1</v>
      </c>
      <c r="N13" s="9">
        <v>1</v>
      </c>
      <c r="O13" s="9">
        <v>1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20" t="s">
        <v>48</v>
      </c>
      <c r="W13" s="10">
        <v>1</v>
      </c>
      <c r="X13" s="10">
        <v>0</v>
      </c>
      <c r="Y13" s="10">
        <v>0</v>
      </c>
      <c r="Z13" s="20" t="s">
        <v>4</v>
      </c>
      <c r="AA13" s="10">
        <v>4</v>
      </c>
      <c r="AB13" s="10">
        <v>0</v>
      </c>
      <c r="AC13" s="10">
        <v>1</v>
      </c>
      <c r="AD13" s="10">
        <v>0</v>
      </c>
      <c r="AE13" s="10">
        <f>_xlfn.DAYS("2019.07.01","2019.04.18")-2</f>
        <v>72</v>
      </c>
      <c r="AF13" s="10">
        <f>_xlfn.DAYS("2019.07.03","2019.04.18")</f>
        <v>76</v>
      </c>
      <c r="AG13" s="19" t="s">
        <v>60</v>
      </c>
      <c r="AH13" s="19" t="s">
        <v>61</v>
      </c>
      <c r="AI13" s="11">
        <v>0</v>
      </c>
    </row>
    <row r="14" spans="1:35" x14ac:dyDescent="0.25">
      <c r="A14" s="8">
        <v>13</v>
      </c>
      <c r="B14" s="8" t="s">
        <v>44</v>
      </c>
      <c r="C14" s="8">
        <v>1</v>
      </c>
      <c r="D14" s="8">
        <v>32</v>
      </c>
      <c r="E14" s="8">
        <v>10</v>
      </c>
      <c r="F14" s="9">
        <v>2</v>
      </c>
      <c r="G14" s="9">
        <v>1</v>
      </c>
      <c r="H14" s="9">
        <v>1</v>
      </c>
      <c r="I14" s="9">
        <v>0</v>
      </c>
      <c r="J14" s="9">
        <v>0</v>
      </c>
      <c r="K14" s="9">
        <v>0</v>
      </c>
      <c r="L14" s="9">
        <v>1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1</v>
      </c>
      <c r="T14" s="9">
        <v>1</v>
      </c>
      <c r="U14" s="9">
        <v>1</v>
      </c>
      <c r="V14" s="20" t="s">
        <v>49</v>
      </c>
      <c r="W14" s="10">
        <v>0</v>
      </c>
      <c r="X14" s="10">
        <v>0</v>
      </c>
      <c r="Y14" s="10">
        <v>1</v>
      </c>
      <c r="Z14" s="20" t="s">
        <v>4</v>
      </c>
      <c r="AA14" s="10">
        <v>9</v>
      </c>
      <c r="AB14" s="10">
        <v>1</v>
      </c>
      <c r="AC14" s="10">
        <v>1</v>
      </c>
      <c r="AD14" s="10">
        <v>0</v>
      </c>
      <c r="AE14" s="10">
        <f>_xlfn.DAYS("2019.05.26","2019.05.14")</f>
        <v>12</v>
      </c>
      <c r="AF14" s="10">
        <f>_xlfn.DAYS("2019.05.26","2019.05.14")</f>
        <v>12</v>
      </c>
      <c r="AG14" s="19" t="s">
        <v>60</v>
      </c>
      <c r="AH14" s="19" t="s">
        <v>62</v>
      </c>
      <c r="AI14" s="11">
        <v>1</v>
      </c>
    </row>
    <row r="15" spans="1:35" x14ac:dyDescent="0.25">
      <c r="A15" s="8">
        <v>14</v>
      </c>
      <c r="B15" s="8" t="s">
        <v>43</v>
      </c>
      <c r="C15" s="8">
        <v>1</v>
      </c>
      <c r="D15" s="8">
        <v>26</v>
      </c>
      <c r="E15" s="8">
        <v>9</v>
      </c>
      <c r="F15" s="9">
        <v>1</v>
      </c>
      <c r="G15" s="9">
        <v>1</v>
      </c>
      <c r="H15" s="9">
        <v>0</v>
      </c>
      <c r="I15" s="9">
        <v>0</v>
      </c>
      <c r="J15" s="9">
        <v>0</v>
      </c>
      <c r="K15" s="9">
        <v>0</v>
      </c>
      <c r="L15" s="9">
        <v>1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20" t="s">
        <v>49</v>
      </c>
      <c r="W15" s="10">
        <v>0</v>
      </c>
      <c r="X15" s="10">
        <v>1</v>
      </c>
      <c r="Y15" s="10">
        <v>1</v>
      </c>
      <c r="Z15" s="20" t="s">
        <v>4</v>
      </c>
      <c r="AA15" s="10">
        <v>10</v>
      </c>
      <c r="AB15" s="10">
        <v>0</v>
      </c>
      <c r="AC15" s="10">
        <v>1</v>
      </c>
      <c r="AD15" s="10">
        <v>0</v>
      </c>
      <c r="AE15" s="10">
        <f>_xlfn.DAYS("2019.08.15","2019.07.18")</f>
        <v>28</v>
      </c>
      <c r="AF15" s="10">
        <f>_xlfn.DAYS("2019.09.02","2019.07.18")</f>
        <v>46</v>
      </c>
      <c r="AG15" s="19" t="s">
        <v>59</v>
      </c>
      <c r="AH15" s="19" t="s">
        <v>63</v>
      </c>
      <c r="AI15" s="11">
        <v>0</v>
      </c>
    </row>
    <row r="16" spans="1:35" x14ac:dyDescent="0.25">
      <c r="A16" s="8">
        <v>15</v>
      </c>
      <c r="B16" s="8" t="s">
        <v>44</v>
      </c>
      <c r="C16" s="8">
        <v>1</v>
      </c>
      <c r="D16" s="8">
        <v>27</v>
      </c>
      <c r="E16" s="8">
        <v>6</v>
      </c>
      <c r="F16" s="9">
        <v>2</v>
      </c>
      <c r="G16" s="9">
        <v>1</v>
      </c>
      <c r="H16" s="9">
        <v>1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20" t="s">
        <v>49</v>
      </c>
      <c r="W16" s="10">
        <v>0</v>
      </c>
      <c r="X16" s="10">
        <v>0</v>
      </c>
      <c r="Y16" s="10">
        <v>0</v>
      </c>
      <c r="Z16" s="20" t="s">
        <v>4</v>
      </c>
      <c r="AA16" s="10">
        <v>8</v>
      </c>
      <c r="AB16" s="10">
        <v>1</v>
      </c>
      <c r="AC16" s="10">
        <v>1</v>
      </c>
      <c r="AD16" s="10">
        <v>0</v>
      </c>
      <c r="AE16" s="10">
        <f>_xlfn.DAYS("2019.09.16","2019.09.01")</f>
        <v>15</v>
      </c>
      <c r="AF16" s="10">
        <f>_xlfn.DAYS("2019.10.02","2019.09.01")</f>
        <v>31</v>
      </c>
      <c r="AG16" s="19" t="s">
        <v>59</v>
      </c>
      <c r="AH16" s="19" t="s">
        <v>63</v>
      </c>
      <c r="AI16" s="11">
        <v>0</v>
      </c>
    </row>
    <row r="17" spans="1:35" x14ac:dyDescent="0.25">
      <c r="A17" s="8">
        <v>16</v>
      </c>
      <c r="B17" s="8" t="s">
        <v>40</v>
      </c>
      <c r="C17" s="8">
        <v>0</v>
      </c>
      <c r="D17" s="8">
        <v>31</v>
      </c>
      <c r="E17" s="8">
        <v>8</v>
      </c>
      <c r="F17" s="9">
        <v>7</v>
      </c>
      <c r="G17" s="9">
        <v>1</v>
      </c>
      <c r="H17" s="9">
        <v>1</v>
      </c>
      <c r="I17" s="9">
        <v>1</v>
      </c>
      <c r="J17" s="9">
        <v>0</v>
      </c>
      <c r="K17" s="9">
        <v>0</v>
      </c>
      <c r="L17" s="9">
        <v>1</v>
      </c>
      <c r="M17" s="9">
        <v>0</v>
      </c>
      <c r="N17" s="9">
        <v>0</v>
      </c>
      <c r="O17" s="9">
        <v>1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20" t="s">
        <v>49</v>
      </c>
      <c r="W17" s="10">
        <v>1</v>
      </c>
      <c r="X17" s="10">
        <v>0</v>
      </c>
      <c r="Y17" s="10">
        <v>0</v>
      </c>
      <c r="Z17" s="20" t="s">
        <v>4</v>
      </c>
      <c r="AA17" s="10">
        <v>5</v>
      </c>
      <c r="AB17" s="10">
        <v>0</v>
      </c>
      <c r="AC17" s="10">
        <v>1</v>
      </c>
      <c r="AD17" s="10">
        <v>0</v>
      </c>
      <c r="AE17" s="10">
        <f>_xlfn.DAYS("2019.12.13","2019.10.22")</f>
        <v>52</v>
      </c>
      <c r="AF17" s="10">
        <f>_xlfn.DAYS("2019.12.15","2019.10.22")</f>
        <v>54</v>
      </c>
      <c r="AG17" s="19" t="s">
        <v>59</v>
      </c>
      <c r="AH17" s="19" t="s">
        <v>61</v>
      </c>
      <c r="AI17" s="11">
        <v>0</v>
      </c>
    </row>
    <row r="18" spans="1:35" x14ac:dyDescent="0.25">
      <c r="A18" s="8">
        <v>17</v>
      </c>
      <c r="B18" s="8" t="s">
        <v>40</v>
      </c>
      <c r="C18" s="8">
        <v>1</v>
      </c>
      <c r="D18" s="8">
        <v>48</v>
      </c>
      <c r="E18" s="8">
        <v>10</v>
      </c>
      <c r="F18" s="9">
        <v>8</v>
      </c>
      <c r="G18" s="9">
        <v>0</v>
      </c>
      <c r="H18" s="9">
        <v>1</v>
      </c>
      <c r="I18" s="9">
        <v>1</v>
      </c>
      <c r="J18" s="9">
        <v>0</v>
      </c>
      <c r="K18" s="9">
        <v>1</v>
      </c>
      <c r="L18" s="9">
        <v>1</v>
      </c>
      <c r="M18" s="9">
        <v>0</v>
      </c>
      <c r="N18" s="9">
        <v>0</v>
      </c>
      <c r="O18" s="9">
        <v>1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20" t="s">
        <v>49</v>
      </c>
      <c r="W18" s="10">
        <v>1</v>
      </c>
      <c r="X18" s="10">
        <v>1</v>
      </c>
      <c r="Y18" s="10">
        <v>1</v>
      </c>
      <c r="Z18" s="20" t="s">
        <v>4</v>
      </c>
      <c r="AA18" s="10">
        <v>7</v>
      </c>
      <c r="AB18" s="10">
        <v>0</v>
      </c>
      <c r="AC18" s="10">
        <v>1</v>
      </c>
      <c r="AD18" s="10">
        <v>1</v>
      </c>
      <c r="AE18" s="10">
        <f>_xlfn.DAYS("2019.12.10","2019.11.04")</f>
        <v>36</v>
      </c>
      <c r="AF18" s="10">
        <f>_xlfn.DAYS("2019.12.10","2019.11.04")</f>
        <v>36</v>
      </c>
      <c r="AG18" s="19" t="s">
        <v>60</v>
      </c>
      <c r="AH18" s="19" t="s">
        <v>62</v>
      </c>
      <c r="AI18" s="11">
        <v>1</v>
      </c>
    </row>
    <row r="19" spans="1:35" x14ac:dyDescent="0.25">
      <c r="A19" s="8">
        <v>18</v>
      </c>
      <c r="B19" s="8" t="s">
        <v>45</v>
      </c>
      <c r="C19" s="8">
        <v>1</v>
      </c>
      <c r="D19" s="8">
        <v>10</v>
      </c>
      <c r="E19" s="8">
        <v>4</v>
      </c>
      <c r="F19" s="9">
        <v>1</v>
      </c>
      <c r="G19" s="9">
        <v>1</v>
      </c>
      <c r="H19" s="9">
        <v>0</v>
      </c>
      <c r="I19" s="9">
        <v>0</v>
      </c>
      <c r="J19" s="9">
        <v>0</v>
      </c>
      <c r="K19" s="9">
        <v>0</v>
      </c>
      <c r="L19" s="9">
        <v>1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20" t="s">
        <v>49</v>
      </c>
      <c r="W19" s="10">
        <v>1</v>
      </c>
      <c r="X19" s="10">
        <v>0</v>
      </c>
      <c r="Y19" s="10">
        <v>0</v>
      </c>
      <c r="Z19" s="20" t="s">
        <v>4</v>
      </c>
      <c r="AA19" s="10">
        <v>7</v>
      </c>
      <c r="AB19" s="10">
        <v>0</v>
      </c>
      <c r="AC19" s="10">
        <v>1</v>
      </c>
      <c r="AD19" s="10">
        <v>0</v>
      </c>
      <c r="AE19" s="10">
        <f>_xlfn.DAYS("2019.12.04","2019.11.13")</f>
        <v>21</v>
      </c>
      <c r="AF19" s="10">
        <f>_xlfn.DAYS("2019.12.05","2019.11.13")</f>
        <v>22</v>
      </c>
      <c r="AG19" s="19" t="s">
        <v>59</v>
      </c>
      <c r="AH19" s="19" t="s">
        <v>61</v>
      </c>
      <c r="AI19" s="11">
        <v>0</v>
      </c>
    </row>
    <row r="20" spans="1:35" x14ac:dyDescent="0.25">
      <c r="A20" s="8">
        <v>19</v>
      </c>
      <c r="B20" s="8" t="s">
        <v>39</v>
      </c>
      <c r="C20" s="8">
        <v>1</v>
      </c>
      <c r="D20" s="8">
        <v>25</v>
      </c>
      <c r="E20" s="8">
        <v>9</v>
      </c>
      <c r="F20" s="9">
        <v>4</v>
      </c>
      <c r="G20" s="9">
        <v>1</v>
      </c>
      <c r="H20" s="9">
        <v>0</v>
      </c>
      <c r="I20" s="9">
        <v>1</v>
      </c>
      <c r="J20" s="9">
        <v>1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20" t="s">
        <v>49</v>
      </c>
      <c r="W20" s="10">
        <v>1</v>
      </c>
      <c r="X20" s="10">
        <v>0</v>
      </c>
      <c r="Y20" s="10">
        <v>0</v>
      </c>
      <c r="Z20" s="20" t="s">
        <v>50</v>
      </c>
      <c r="AA20" s="10">
        <v>14</v>
      </c>
      <c r="AB20" s="10">
        <v>1</v>
      </c>
      <c r="AC20" s="10">
        <v>1</v>
      </c>
      <c r="AD20" s="10">
        <v>0</v>
      </c>
      <c r="AE20" s="10">
        <f>_xlfn.DAYS("2018.03.05","2018.01.30")</f>
        <v>34</v>
      </c>
      <c r="AF20" s="10">
        <f>_xlfn.DAYS("2018.03.07","2018.01.30")</f>
        <v>36</v>
      </c>
      <c r="AG20" s="19" t="s">
        <v>60</v>
      </c>
      <c r="AH20" s="19" t="s">
        <v>62</v>
      </c>
      <c r="AI20" s="11">
        <v>0</v>
      </c>
    </row>
    <row r="21" spans="1:35" x14ac:dyDescent="0.25">
      <c r="A21" s="8">
        <v>20</v>
      </c>
      <c r="B21" s="8" t="s">
        <v>46</v>
      </c>
      <c r="C21" s="8">
        <v>0</v>
      </c>
      <c r="D21" s="8">
        <v>37</v>
      </c>
      <c r="E21" s="8">
        <v>13</v>
      </c>
      <c r="F21" s="9">
        <v>5</v>
      </c>
      <c r="G21" s="9">
        <v>0</v>
      </c>
      <c r="H21" s="9">
        <v>1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1</v>
      </c>
      <c r="R21" s="9">
        <v>0</v>
      </c>
      <c r="S21" s="9">
        <v>0</v>
      </c>
      <c r="T21" s="9">
        <v>0</v>
      </c>
      <c r="U21" s="9">
        <v>1</v>
      </c>
      <c r="V21" s="20" t="s">
        <v>49</v>
      </c>
      <c r="W21" s="10">
        <v>1</v>
      </c>
      <c r="X21" s="10">
        <v>1</v>
      </c>
      <c r="Y21" s="10">
        <v>1</v>
      </c>
      <c r="Z21" s="20" t="s">
        <v>50</v>
      </c>
      <c r="AA21" s="10">
        <v>14</v>
      </c>
      <c r="AB21" s="10">
        <v>1</v>
      </c>
      <c r="AC21" s="10">
        <v>1</v>
      </c>
      <c r="AD21" s="10">
        <v>0</v>
      </c>
      <c r="AE21" s="10">
        <f>_xlfn.DAYS("2018.04.13","2018.03.20")</f>
        <v>24</v>
      </c>
      <c r="AF21" s="10">
        <f>_xlfn.DAYS("2018.04.18","2018.03.20")</f>
        <v>29</v>
      </c>
      <c r="AG21" s="19" t="s">
        <v>60</v>
      </c>
      <c r="AH21" s="19" t="s">
        <v>62</v>
      </c>
      <c r="AI21" s="11">
        <v>1</v>
      </c>
    </row>
    <row r="22" spans="1:35" x14ac:dyDescent="0.25">
      <c r="A22" s="8">
        <v>21</v>
      </c>
      <c r="B22" s="8" t="s">
        <v>39</v>
      </c>
      <c r="C22" s="8">
        <v>0</v>
      </c>
      <c r="D22" s="8">
        <v>24</v>
      </c>
      <c r="E22" s="8">
        <v>5</v>
      </c>
      <c r="F22" s="9">
        <v>3</v>
      </c>
      <c r="G22" s="9">
        <v>0</v>
      </c>
      <c r="H22" s="9">
        <v>1</v>
      </c>
      <c r="I22" s="9">
        <v>0</v>
      </c>
      <c r="J22" s="9">
        <v>0</v>
      </c>
      <c r="K22" s="9">
        <v>1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20" t="s">
        <v>49</v>
      </c>
      <c r="W22" s="10">
        <v>0</v>
      </c>
      <c r="X22" s="10">
        <v>0</v>
      </c>
      <c r="Y22" s="10">
        <v>1</v>
      </c>
      <c r="Z22" s="20" t="s">
        <v>50</v>
      </c>
      <c r="AA22" s="10">
        <v>5</v>
      </c>
      <c r="AB22" s="10">
        <v>1</v>
      </c>
      <c r="AC22" s="10">
        <v>1</v>
      </c>
      <c r="AD22" s="10">
        <v>0</v>
      </c>
      <c r="AE22" s="10">
        <f>_xlfn.DAYS("2018.10.07","2018.09.21")</f>
        <v>16</v>
      </c>
      <c r="AF22" s="10">
        <f>_xlfn.DAYS("2018.10.10","2018.09.21")</f>
        <v>19</v>
      </c>
      <c r="AG22" s="19" t="s">
        <v>59</v>
      </c>
      <c r="AH22" s="19" t="s">
        <v>63</v>
      </c>
      <c r="AI22" s="11">
        <v>0</v>
      </c>
    </row>
    <row r="23" spans="1:35" x14ac:dyDescent="0.25">
      <c r="A23" s="8">
        <v>22</v>
      </c>
      <c r="B23" s="8" t="s">
        <v>39</v>
      </c>
      <c r="C23" s="8">
        <v>0</v>
      </c>
      <c r="D23" s="8">
        <v>14</v>
      </c>
      <c r="E23" s="8">
        <v>5</v>
      </c>
      <c r="F23" s="9">
        <v>3</v>
      </c>
      <c r="G23" s="9">
        <v>0</v>
      </c>
      <c r="H23" s="9">
        <v>1</v>
      </c>
      <c r="I23" s="9">
        <v>0</v>
      </c>
      <c r="J23" s="9">
        <v>1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20" t="s">
        <v>49</v>
      </c>
      <c r="W23" s="10">
        <v>0</v>
      </c>
      <c r="X23" s="10">
        <v>0</v>
      </c>
      <c r="Y23" s="10">
        <v>0</v>
      </c>
      <c r="Z23" s="20" t="s">
        <v>50</v>
      </c>
      <c r="AA23" s="10">
        <v>9</v>
      </c>
      <c r="AB23" s="10">
        <v>1</v>
      </c>
      <c r="AC23" s="10">
        <v>1</v>
      </c>
      <c r="AD23" s="10">
        <v>0</v>
      </c>
      <c r="AE23" s="10">
        <v>22</v>
      </c>
      <c r="AF23" s="10">
        <v>26</v>
      </c>
      <c r="AG23" s="19" t="s">
        <v>60</v>
      </c>
      <c r="AH23" s="19" t="s">
        <v>62</v>
      </c>
      <c r="AI23" s="11">
        <v>0</v>
      </c>
    </row>
    <row r="24" spans="1:35" x14ac:dyDescent="0.25">
      <c r="A24" s="8">
        <v>23</v>
      </c>
      <c r="B24" s="8" t="s">
        <v>39</v>
      </c>
      <c r="C24" s="8">
        <v>1</v>
      </c>
      <c r="D24" s="8">
        <v>19</v>
      </c>
      <c r="E24" s="8">
        <v>11</v>
      </c>
      <c r="F24" s="9">
        <v>3</v>
      </c>
      <c r="G24" s="9">
        <v>1</v>
      </c>
      <c r="H24" s="9">
        <v>1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20" t="s">
        <v>48</v>
      </c>
      <c r="W24" s="10">
        <v>0</v>
      </c>
      <c r="X24" s="10">
        <v>1</v>
      </c>
      <c r="Y24" s="10">
        <v>1</v>
      </c>
      <c r="Z24" s="20" t="s">
        <v>50</v>
      </c>
      <c r="AA24" s="10">
        <v>12</v>
      </c>
      <c r="AB24" s="10">
        <v>1</v>
      </c>
      <c r="AC24" s="10">
        <v>2</v>
      </c>
      <c r="AD24" s="10">
        <v>1</v>
      </c>
      <c r="AE24" s="10">
        <v>22</v>
      </c>
      <c r="AF24" s="10">
        <v>22</v>
      </c>
      <c r="AG24" s="19" t="s">
        <v>60</v>
      </c>
      <c r="AH24" s="19" t="s">
        <v>62</v>
      </c>
      <c r="AI24" s="11">
        <v>1</v>
      </c>
    </row>
    <row r="25" spans="1:35" x14ac:dyDescent="0.25">
      <c r="A25" s="8">
        <v>24</v>
      </c>
      <c r="B25" s="8" t="s">
        <v>39</v>
      </c>
      <c r="C25" s="8">
        <v>1</v>
      </c>
      <c r="D25" s="8">
        <v>30</v>
      </c>
      <c r="E25" s="8">
        <v>9</v>
      </c>
      <c r="F25" s="9">
        <v>3</v>
      </c>
      <c r="G25" s="9">
        <v>0</v>
      </c>
      <c r="H25" s="9">
        <v>1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20" t="s">
        <v>48</v>
      </c>
      <c r="W25" s="10">
        <v>1</v>
      </c>
      <c r="X25" s="10">
        <v>0</v>
      </c>
      <c r="Y25" s="10">
        <v>0</v>
      </c>
      <c r="Z25" s="20" t="s">
        <v>50</v>
      </c>
      <c r="AA25" s="10">
        <v>10</v>
      </c>
      <c r="AB25" s="10">
        <v>1</v>
      </c>
      <c r="AC25" s="10">
        <v>1</v>
      </c>
      <c r="AD25" s="10">
        <v>0</v>
      </c>
      <c r="AE25" s="10">
        <v>65</v>
      </c>
      <c r="AF25" s="10">
        <v>70</v>
      </c>
      <c r="AG25" s="19" t="s">
        <v>60</v>
      </c>
      <c r="AH25" s="19" t="s">
        <v>61</v>
      </c>
      <c r="AI25" s="11">
        <v>0</v>
      </c>
    </row>
    <row r="26" spans="1:35" x14ac:dyDescent="0.25">
      <c r="A26" s="8">
        <v>25</v>
      </c>
      <c r="B26" s="8" t="s">
        <v>47</v>
      </c>
      <c r="C26" s="8">
        <v>1</v>
      </c>
      <c r="D26" s="8">
        <v>21</v>
      </c>
      <c r="E26" s="8">
        <v>6</v>
      </c>
      <c r="F26" s="9">
        <v>4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20" t="s">
        <v>48</v>
      </c>
      <c r="W26" s="10">
        <v>0</v>
      </c>
      <c r="X26" s="10">
        <v>0</v>
      </c>
      <c r="Y26" s="10">
        <v>0</v>
      </c>
      <c r="Z26" s="20" t="s">
        <v>50</v>
      </c>
      <c r="AA26" s="10">
        <v>8</v>
      </c>
      <c r="AB26" s="10">
        <v>1</v>
      </c>
      <c r="AC26" s="10">
        <v>1</v>
      </c>
      <c r="AD26" s="10">
        <v>0</v>
      </c>
      <c r="AE26" s="10">
        <f>_xlfn.DAYS("2018.04.04","2018.03.16")</f>
        <v>19</v>
      </c>
      <c r="AF26" s="10">
        <f>_xlfn.DAYS("2018.04.04","2018.03.16")</f>
        <v>19</v>
      </c>
      <c r="AG26" s="19" t="s">
        <v>60</v>
      </c>
      <c r="AH26" s="19" t="s">
        <v>62</v>
      </c>
      <c r="AI26" s="11">
        <v>1</v>
      </c>
    </row>
    <row r="27" spans="1:35" x14ac:dyDescent="0.25">
      <c r="A27" s="8">
        <v>26</v>
      </c>
      <c r="B27" s="8" t="s">
        <v>47</v>
      </c>
      <c r="C27" s="8">
        <v>0</v>
      </c>
      <c r="D27" s="13">
        <v>15</v>
      </c>
      <c r="E27" s="8">
        <v>3</v>
      </c>
      <c r="F27" s="9">
        <v>7</v>
      </c>
      <c r="G27" s="9">
        <v>0</v>
      </c>
      <c r="H27" s="9">
        <v>0</v>
      </c>
      <c r="I27" s="9">
        <v>1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1</v>
      </c>
      <c r="T27" s="9">
        <v>0</v>
      </c>
      <c r="U27" s="9">
        <v>0</v>
      </c>
      <c r="V27" s="20" t="s">
        <v>48</v>
      </c>
      <c r="W27" s="10">
        <v>0</v>
      </c>
      <c r="X27" s="10">
        <v>0</v>
      </c>
      <c r="Y27" s="10">
        <v>0</v>
      </c>
      <c r="Z27" s="20" t="s">
        <v>50</v>
      </c>
      <c r="AA27" s="10">
        <v>6</v>
      </c>
      <c r="AB27" s="10">
        <v>1</v>
      </c>
      <c r="AC27" s="10">
        <v>2</v>
      </c>
      <c r="AD27" s="10">
        <v>0</v>
      </c>
      <c r="AE27" s="10">
        <v>1</v>
      </c>
      <c r="AF27" s="10">
        <v>12</v>
      </c>
      <c r="AG27" s="19" t="s">
        <v>59</v>
      </c>
      <c r="AH27" s="19" t="s">
        <v>63</v>
      </c>
      <c r="AI27" s="11">
        <v>0</v>
      </c>
    </row>
    <row r="28" spans="1:35" x14ac:dyDescent="0.25">
      <c r="A28" s="8">
        <v>28</v>
      </c>
      <c r="B28" s="8" t="s">
        <v>40</v>
      </c>
      <c r="C28" s="8">
        <v>1</v>
      </c>
      <c r="D28" s="8">
        <v>35</v>
      </c>
      <c r="E28" s="8">
        <v>6</v>
      </c>
      <c r="F28" s="9">
        <v>7</v>
      </c>
      <c r="G28" s="9">
        <v>0</v>
      </c>
      <c r="H28" s="9">
        <v>1</v>
      </c>
      <c r="I28" s="9">
        <v>1</v>
      </c>
      <c r="J28" s="9">
        <v>0</v>
      </c>
      <c r="K28" s="9">
        <v>0</v>
      </c>
      <c r="L28" s="9">
        <v>0</v>
      </c>
      <c r="M28" s="9">
        <v>1</v>
      </c>
      <c r="N28" s="9">
        <v>0</v>
      </c>
      <c r="O28" s="9">
        <v>0</v>
      </c>
      <c r="P28" s="9">
        <v>0</v>
      </c>
      <c r="Q28" s="9">
        <v>0</v>
      </c>
      <c r="R28" s="9">
        <v>1</v>
      </c>
      <c r="S28" s="9">
        <v>0</v>
      </c>
      <c r="T28" s="9">
        <v>0</v>
      </c>
      <c r="U28" s="9">
        <v>0</v>
      </c>
      <c r="V28" s="20" t="s">
        <v>49</v>
      </c>
      <c r="W28" s="10">
        <v>1</v>
      </c>
      <c r="X28" s="10">
        <v>0</v>
      </c>
      <c r="Y28" s="10">
        <v>0</v>
      </c>
      <c r="Z28" s="20" t="s">
        <v>50</v>
      </c>
      <c r="AA28" s="10">
        <v>9</v>
      </c>
      <c r="AB28" s="10">
        <v>1</v>
      </c>
      <c r="AC28" s="10">
        <v>2</v>
      </c>
      <c r="AD28" s="10">
        <v>0</v>
      </c>
      <c r="AE28" s="10">
        <v>26</v>
      </c>
      <c r="AF28" s="10">
        <v>30</v>
      </c>
      <c r="AG28" s="19" t="s">
        <v>60</v>
      </c>
      <c r="AH28" s="19" t="s">
        <v>62</v>
      </c>
      <c r="AI28" s="11">
        <v>0</v>
      </c>
    </row>
    <row r="29" spans="1:35" x14ac:dyDescent="0.25">
      <c r="A29" s="8">
        <v>29</v>
      </c>
      <c r="B29" s="8" t="s">
        <v>39</v>
      </c>
      <c r="C29" s="8">
        <v>1</v>
      </c>
      <c r="D29" s="8">
        <v>36</v>
      </c>
      <c r="E29" s="8">
        <v>13</v>
      </c>
      <c r="F29" s="9">
        <v>3</v>
      </c>
      <c r="G29" s="9">
        <v>1</v>
      </c>
      <c r="H29" s="9">
        <v>1</v>
      </c>
      <c r="I29" s="9">
        <v>0</v>
      </c>
      <c r="J29" s="9">
        <v>0</v>
      </c>
      <c r="K29" s="9">
        <v>0</v>
      </c>
      <c r="L29" s="9">
        <v>1</v>
      </c>
      <c r="M29" s="9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20" t="s">
        <v>49</v>
      </c>
      <c r="W29" s="10">
        <v>0</v>
      </c>
      <c r="X29" s="10">
        <v>1</v>
      </c>
      <c r="Y29" s="10">
        <v>1</v>
      </c>
      <c r="Z29" s="20" t="s">
        <v>50</v>
      </c>
      <c r="AA29" s="10">
        <v>4</v>
      </c>
      <c r="AB29" s="10">
        <v>1</v>
      </c>
      <c r="AC29" s="10">
        <v>1</v>
      </c>
      <c r="AD29" s="10">
        <v>0</v>
      </c>
      <c r="AE29" s="10">
        <f>_xlfn.DAYS("2018.03.15","2018.03.05")</f>
        <v>10</v>
      </c>
      <c r="AF29" s="10">
        <f>_xlfn.DAYS("2018.03.15","2018.03.05")</f>
        <v>10</v>
      </c>
      <c r="AG29" s="19" t="s">
        <v>60</v>
      </c>
      <c r="AH29" s="19" t="s">
        <v>62</v>
      </c>
      <c r="AI29" s="11">
        <v>1</v>
      </c>
    </row>
    <row r="30" spans="1:35" x14ac:dyDescent="0.25">
      <c r="A30" s="8">
        <v>30</v>
      </c>
      <c r="B30" s="8" t="s">
        <v>39</v>
      </c>
      <c r="C30" s="8">
        <v>1</v>
      </c>
      <c r="D30" s="8">
        <v>27</v>
      </c>
      <c r="E30" s="8">
        <v>10</v>
      </c>
      <c r="F30" s="9">
        <v>5</v>
      </c>
      <c r="G30" s="9">
        <v>0</v>
      </c>
      <c r="H30" s="9">
        <v>0</v>
      </c>
      <c r="I30" s="9">
        <v>1</v>
      </c>
      <c r="J30" s="9">
        <v>0</v>
      </c>
      <c r="K30" s="9">
        <v>0</v>
      </c>
      <c r="L30" s="9">
        <v>0</v>
      </c>
      <c r="M30" s="9">
        <v>1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20" t="s">
        <v>49</v>
      </c>
      <c r="W30" s="10">
        <v>0</v>
      </c>
      <c r="X30" s="10">
        <v>0</v>
      </c>
      <c r="Y30" s="10">
        <v>0</v>
      </c>
      <c r="Z30" s="20" t="s">
        <v>50</v>
      </c>
      <c r="AA30" s="10">
        <v>27</v>
      </c>
      <c r="AB30" s="10">
        <v>1</v>
      </c>
      <c r="AC30" s="10">
        <v>2</v>
      </c>
      <c r="AD30" s="10">
        <v>0</v>
      </c>
      <c r="AE30" s="10">
        <v>16</v>
      </c>
      <c r="AF30" s="10">
        <v>19</v>
      </c>
      <c r="AG30" s="19" t="s">
        <v>59</v>
      </c>
      <c r="AH30" s="19" t="s">
        <v>62</v>
      </c>
      <c r="AI30" s="11">
        <v>0</v>
      </c>
    </row>
    <row r="31" spans="1:35" x14ac:dyDescent="0.25">
      <c r="A31" s="8">
        <v>31</v>
      </c>
      <c r="B31" s="8" t="s">
        <v>39</v>
      </c>
      <c r="C31" s="8">
        <v>1</v>
      </c>
      <c r="D31" s="8">
        <v>20</v>
      </c>
      <c r="E31" s="8">
        <v>5</v>
      </c>
      <c r="F31" s="9">
        <v>6</v>
      </c>
      <c r="G31" s="9">
        <v>0</v>
      </c>
      <c r="H31" s="9">
        <v>1</v>
      </c>
      <c r="I31" s="9">
        <v>1</v>
      </c>
      <c r="J31" s="9">
        <v>0</v>
      </c>
      <c r="K31" s="9">
        <v>1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20" t="s">
        <v>49</v>
      </c>
      <c r="W31" s="10">
        <v>0</v>
      </c>
      <c r="X31" s="10">
        <v>0</v>
      </c>
      <c r="Y31" s="10">
        <v>0</v>
      </c>
      <c r="Z31" s="20" t="s">
        <v>50</v>
      </c>
      <c r="AA31" s="10">
        <v>7</v>
      </c>
      <c r="AB31" s="10">
        <v>1</v>
      </c>
      <c r="AC31" s="10">
        <v>2</v>
      </c>
      <c r="AD31" s="10">
        <v>1</v>
      </c>
      <c r="AE31" s="10">
        <f>_xlfn.DAYS("2018.09.30","2018.09.20")</f>
        <v>10</v>
      </c>
      <c r="AF31" s="10">
        <f>_xlfn.DAYS("2018.10.03","2018.09.20")</f>
        <v>13</v>
      </c>
      <c r="AG31" s="19" t="s">
        <v>59</v>
      </c>
      <c r="AH31" s="19" t="s">
        <v>63</v>
      </c>
      <c r="AI31" s="11">
        <v>0</v>
      </c>
    </row>
    <row r="32" spans="1:35" x14ac:dyDescent="0.25">
      <c r="A32" s="8">
        <v>33</v>
      </c>
      <c r="B32" s="8" t="s">
        <v>40</v>
      </c>
      <c r="C32" s="8">
        <v>1</v>
      </c>
      <c r="D32" s="8">
        <v>27</v>
      </c>
      <c r="E32" s="8">
        <v>6</v>
      </c>
      <c r="F32" s="9">
        <v>9</v>
      </c>
      <c r="G32" s="9">
        <v>0</v>
      </c>
      <c r="H32" s="9">
        <v>1</v>
      </c>
      <c r="I32" s="9">
        <v>0</v>
      </c>
      <c r="J32" s="9">
        <v>1</v>
      </c>
      <c r="K32" s="9">
        <v>1</v>
      </c>
      <c r="L32" s="9">
        <v>0</v>
      </c>
      <c r="M32" s="9">
        <v>0</v>
      </c>
      <c r="N32" s="9">
        <v>0</v>
      </c>
      <c r="O32" s="9">
        <v>1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20" t="s">
        <v>49</v>
      </c>
      <c r="W32" s="10">
        <v>1</v>
      </c>
      <c r="X32" s="10">
        <v>0</v>
      </c>
      <c r="Y32" s="10">
        <v>0</v>
      </c>
      <c r="Z32" s="20" t="s">
        <v>50</v>
      </c>
      <c r="AA32" s="10">
        <v>13</v>
      </c>
      <c r="AB32" s="10">
        <v>1</v>
      </c>
      <c r="AC32" s="10">
        <v>1</v>
      </c>
      <c r="AD32" s="10">
        <v>0</v>
      </c>
      <c r="AE32" s="10">
        <v>31</v>
      </c>
      <c r="AF32" s="10">
        <v>35</v>
      </c>
      <c r="AG32" s="19" t="s">
        <v>60</v>
      </c>
      <c r="AH32" s="19" t="s">
        <v>62</v>
      </c>
      <c r="AI32" s="11">
        <v>0</v>
      </c>
    </row>
    <row r="33" spans="1:35" x14ac:dyDescent="0.25">
      <c r="A33" s="8">
        <v>34</v>
      </c>
      <c r="B33" s="8" t="s">
        <v>44</v>
      </c>
      <c r="C33" s="8">
        <v>1</v>
      </c>
      <c r="D33" s="8">
        <v>21</v>
      </c>
      <c r="E33" s="8">
        <v>8</v>
      </c>
      <c r="F33" s="9">
        <v>4</v>
      </c>
      <c r="G33" s="9">
        <v>0</v>
      </c>
      <c r="H33" s="9">
        <v>0</v>
      </c>
      <c r="I33" s="9">
        <v>1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1</v>
      </c>
      <c r="R33" s="9">
        <v>0</v>
      </c>
      <c r="S33" s="9">
        <v>0</v>
      </c>
      <c r="T33" s="9">
        <v>0</v>
      </c>
      <c r="U33" s="9">
        <v>1</v>
      </c>
      <c r="V33" s="20" t="s">
        <v>49</v>
      </c>
      <c r="W33" s="10">
        <v>0</v>
      </c>
      <c r="X33" s="10">
        <v>0</v>
      </c>
      <c r="Y33" s="10">
        <v>0</v>
      </c>
      <c r="Z33" s="20" t="s">
        <v>50</v>
      </c>
      <c r="AA33" s="10">
        <v>5</v>
      </c>
      <c r="AB33" s="10">
        <v>1</v>
      </c>
      <c r="AC33" s="10">
        <v>1</v>
      </c>
      <c r="AD33" s="10">
        <v>0</v>
      </c>
      <c r="AE33" s="10">
        <v>14</v>
      </c>
      <c r="AF33" s="10">
        <v>18</v>
      </c>
      <c r="AG33" s="19" t="s">
        <v>59</v>
      </c>
      <c r="AH33" s="19" t="s">
        <v>63</v>
      </c>
      <c r="AI33" s="11">
        <v>0</v>
      </c>
    </row>
    <row r="34" spans="1:35" x14ac:dyDescent="0.25">
      <c r="A34" s="8">
        <v>35</v>
      </c>
      <c r="B34" s="8" t="s">
        <v>40</v>
      </c>
      <c r="C34" s="8">
        <v>1</v>
      </c>
      <c r="D34" s="8">
        <v>31</v>
      </c>
      <c r="E34" s="8">
        <v>6</v>
      </c>
      <c r="F34" s="9">
        <v>6</v>
      </c>
      <c r="G34" s="9">
        <v>1</v>
      </c>
      <c r="H34" s="9">
        <v>1</v>
      </c>
      <c r="I34" s="9">
        <v>1</v>
      </c>
      <c r="J34" s="9">
        <v>0</v>
      </c>
      <c r="K34" s="9">
        <v>0</v>
      </c>
      <c r="L34" s="9">
        <v>1</v>
      </c>
      <c r="M34" s="9">
        <v>0</v>
      </c>
      <c r="N34" s="9">
        <v>0</v>
      </c>
      <c r="O34" s="9">
        <v>1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20" t="s">
        <v>49</v>
      </c>
      <c r="W34" s="10">
        <v>1</v>
      </c>
      <c r="X34" s="10">
        <v>0</v>
      </c>
      <c r="Y34" s="10">
        <v>0</v>
      </c>
      <c r="Z34" s="20" t="s">
        <v>50</v>
      </c>
      <c r="AA34" s="10">
        <v>15</v>
      </c>
      <c r="AB34" s="10">
        <v>1</v>
      </c>
      <c r="AC34" s="10">
        <v>1</v>
      </c>
      <c r="AD34" s="10">
        <v>0</v>
      </c>
      <c r="AE34" s="10">
        <v>44</v>
      </c>
      <c r="AF34" s="10">
        <v>50</v>
      </c>
      <c r="AG34" s="19" t="s">
        <v>60</v>
      </c>
      <c r="AH34" s="19" t="s">
        <v>62</v>
      </c>
      <c r="AI34" s="11">
        <v>0</v>
      </c>
    </row>
    <row r="35" spans="1:35" x14ac:dyDescent="0.25">
      <c r="A35" s="8">
        <v>37</v>
      </c>
      <c r="B35" s="8" t="s">
        <v>39</v>
      </c>
      <c r="C35" s="8">
        <v>1</v>
      </c>
      <c r="D35" s="8">
        <v>34</v>
      </c>
      <c r="E35" s="8">
        <v>6</v>
      </c>
      <c r="F35" s="9">
        <v>4</v>
      </c>
      <c r="G35" s="9">
        <v>0</v>
      </c>
      <c r="H35" s="9">
        <v>1</v>
      </c>
      <c r="I35" s="9">
        <v>0</v>
      </c>
      <c r="J35" s="9">
        <v>0</v>
      </c>
      <c r="K35" s="9">
        <v>0</v>
      </c>
      <c r="L35" s="9">
        <v>0</v>
      </c>
      <c r="M35" s="9">
        <v>1</v>
      </c>
      <c r="N35" s="9">
        <v>0</v>
      </c>
      <c r="O35" s="9">
        <v>1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20" t="s">
        <v>49</v>
      </c>
      <c r="W35" s="10">
        <v>1</v>
      </c>
      <c r="X35" s="10">
        <v>1</v>
      </c>
      <c r="Y35" s="10">
        <v>1</v>
      </c>
      <c r="Z35" s="20" t="s">
        <v>50</v>
      </c>
      <c r="AA35" s="10">
        <v>10</v>
      </c>
      <c r="AB35" s="10">
        <v>1</v>
      </c>
      <c r="AC35" s="10">
        <v>1</v>
      </c>
      <c r="AD35" s="10">
        <v>0</v>
      </c>
      <c r="AE35" s="10">
        <v>32</v>
      </c>
      <c r="AF35" s="10">
        <v>32</v>
      </c>
      <c r="AG35" s="19" t="s">
        <v>60</v>
      </c>
      <c r="AH35" s="19" t="s">
        <v>61</v>
      </c>
      <c r="AI35" s="11">
        <v>1</v>
      </c>
    </row>
    <row r="36" spans="1:35" x14ac:dyDescent="0.25">
      <c r="A36" s="8">
        <v>38</v>
      </c>
      <c r="B36" s="8" t="s">
        <v>40</v>
      </c>
      <c r="C36" s="8">
        <v>1</v>
      </c>
      <c r="D36" s="8">
        <v>30</v>
      </c>
      <c r="E36" s="8">
        <v>4</v>
      </c>
      <c r="F36" s="9">
        <v>8</v>
      </c>
      <c r="G36" s="9">
        <v>1</v>
      </c>
      <c r="H36" s="9">
        <v>0</v>
      </c>
      <c r="I36" s="9">
        <v>1</v>
      </c>
      <c r="J36" s="9">
        <v>0</v>
      </c>
      <c r="K36" s="9">
        <v>0</v>
      </c>
      <c r="L36" s="9">
        <v>1</v>
      </c>
      <c r="M36" s="9">
        <v>1</v>
      </c>
      <c r="N36" s="9">
        <v>0</v>
      </c>
      <c r="O36" s="9">
        <v>0</v>
      </c>
      <c r="P36" s="9">
        <v>0</v>
      </c>
      <c r="Q36" s="9">
        <v>0</v>
      </c>
      <c r="R36" s="9">
        <v>1</v>
      </c>
      <c r="S36" s="9">
        <v>0</v>
      </c>
      <c r="T36" s="9">
        <v>0</v>
      </c>
      <c r="U36" s="9">
        <v>0</v>
      </c>
      <c r="V36" s="20" t="s">
        <v>48</v>
      </c>
      <c r="W36" s="10">
        <v>1</v>
      </c>
      <c r="X36" s="10">
        <v>0</v>
      </c>
      <c r="Y36" s="10">
        <v>0</v>
      </c>
      <c r="Z36" s="20" t="s">
        <v>50</v>
      </c>
      <c r="AA36" s="10">
        <v>10</v>
      </c>
      <c r="AB36" s="10">
        <v>1</v>
      </c>
      <c r="AC36" s="10">
        <v>1</v>
      </c>
      <c r="AD36" s="10">
        <v>0</v>
      </c>
      <c r="AE36" s="10">
        <v>60</v>
      </c>
      <c r="AF36" s="10">
        <v>63</v>
      </c>
      <c r="AG36" s="19" t="s">
        <v>60</v>
      </c>
      <c r="AH36" s="19" t="s">
        <v>62</v>
      </c>
      <c r="AI36" s="11">
        <v>0</v>
      </c>
    </row>
    <row r="37" spans="1:35" x14ac:dyDescent="0.25">
      <c r="A37" s="8">
        <v>39</v>
      </c>
      <c r="B37" s="8" t="s">
        <v>39</v>
      </c>
      <c r="C37" s="8">
        <v>1</v>
      </c>
      <c r="D37" s="8">
        <v>16</v>
      </c>
      <c r="E37" s="8">
        <v>6</v>
      </c>
      <c r="F37" s="9">
        <v>7</v>
      </c>
      <c r="G37" s="9">
        <v>1</v>
      </c>
      <c r="H37" s="9">
        <v>1</v>
      </c>
      <c r="I37" s="9">
        <v>1</v>
      </c>
      <c r="J37" s="9">
        <v>0</v>
      </c>
      <c r="K37" s="9">
        <v>1</v>
      </c>
      <c r="L37" s="9">
        <v>1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1</v>
      </c>
      <c r="T37" s="9">
        <v>1</v>
      </c>
      <c r="U37" s="9">
        <v>0</v>
      </c>
      <c r="V37" s="20" t="s">
        <v>49</v>
      </c>
      <c r="W37" s="10">
        <v>0</v>
      </c>
      <c r="X37" s="10">
        <v>0</v>
      </c>
      <c r="Y37" s="10">
        <v>0</v>
      </c>
      <c r="Z37" s="20" t="s">
        <v>50</v>
      </c>
      <c r="AA37" s="10">
        <v>2</v>
      </c>
      <c r="AB37" s="10">
        <v>1</v>
      </c>
      <c r="AC37" s="10">
        <v>1</v>
      </c>
      <c r="AD37" s="10">
        <v>0</v>
      </c>
      <c r="AE37" s="10">
        <v>9</v>
      </c>
      <c r="AF37" s="10">
        <v>11</v>
      </c>
      <c r="AG37" s="19" t="s">
        <v>59</v>
      </c>
      <c r="AH37" s="19" t="s">
        <v>63</v>
      </c>
      <c r="AI37" s="11">
        <v>0</v>
      </c>
    </row>
    <row r="38" spans="1:35" x14ac:dyDescent="0.25">
      <c r="A38" s="8">
        <v>40</v>
      </c>
      <c r="B38" s="8" t="s">
        <v>39</v>
      </c>
      <c r="C38" s="8">
        <v>1</v>
      </c>
      <c r="D38" s="8">
        <v>24</v>
      </c>
      <c r="E38" s="8">
        <v>11</v>
      </c>
      <c r="F38" s="9">
        <v>2</v>
      </c>
      <c r="G38" s="9">
        <v>0</v>
      </c>
      <c r="H38" s="9">
        <v>1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20" t="s">
        <v>49</v>
      </c>
      <c r="W38" s="10">
        <v>0</v>
      </c>
      <c r="X38" s="10">
        <v>0</v>
      </c>
      <c r="Y38" s="10">
        <v>0</v>
      </c>
      <c r="Z38" s="20" t="s">
        <v>50</v>
      </c>
      <c r="AA38" s="10">
        <v>11</v>
      </c>
      <c r="AB38" s="10">
        <v>1</v>
      </c>
      <c r="AC38" s="10">
        <v>1</v>
      </c>
      <c r="AD38" s="10">
        <v>0</v>
      </c>
      <c r="AE38" s="10">
        <v>26</v>
      </c>
      <c r="AF38" s="10">
        <v>26</v>
      </c>
      <c r="AG38" s="19" t="s">
        <v>60</v>
      </c>
      <c r="AH38" s="19" t="s">
        <v>62</v>
      </c>
      <c r="AI38" s="11">
        <v>1</v>
      </c>
    </row>
    <row r="39" spans="1:35" x14ac:dyDescent="0.25">
      <c r="A39" s="8">
        <v>41</v>
      </c>
      <c r="B39" s="8" t="s">
        <v>39</v>
      </c>
      <c r="C39" s="8">
        <v>1</v>
      </c>
      <c r="D39" s="8">
        <v>28</v>
      </c>
      <c r="E39" s="8">
        <v>3</v>
      </c>
      <c r="F39" s="9">
        <v>5</v>
      </c>
      <c r="G39" s="9">
        <v>0</v>
      </c>
      <c r="H39" s="9">
        <v>1</v>
      </c>
      <c r="I39" s="9">
        <v>1</v>
      </c>
      <c r="J39" s="9">
        <v>1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20" t="s">
        <v>49</v>
      </c>
      <c r="W39" s="10">
        <v>1</v>
      </c>
      <c r="X39" s="10">
        <v>0</v>
      </c>
      <c r="Y39" s="10">
        <v>0</v>
      </c>
      <c r="Z39" s="20" t="s">
        <v>50</v>
      </c>
      <c r="AA39" s="10">
        <v>7</v>
      </c>
      <c r="AB39" s="10">
        <v>1</v>
      </c>
      <c r="AC39" s="10">
        <v>1</v>
      </c>
      <c r="AD39" s="10">
        <v>0</v>
      </c>
      <c r="AE39" s="10">
        <v>23</v>
      </c>
      <c r="AF39" s="10">
        <v>25</v>
      </c>
      <c r="AG39" s="19" t="s">
        <v>60</v>
      </c>
      <c r="AH39" s="19" t="s">
        <v>62</v>
      </c>
      <c r="AI39" s="11">
        <v>0</v>
      </c>
    </row>
    <row r="40" spans="1:35" x14ac:dyDescent="0.25">
      <c r="A40" s="8">
        <v>42</v>
      </c>
      <c r="B40" s="8" t="s">
        <v>40</v>
      </c>
      <c r="C40" s="8">
        <v>0</v>
      </c>
      <c r="D40" s="8">
        <v>34</v>
      </c>
      <c r="E40" s="8">
        <v>7</v>
      </c>
      <c r="F40" s="9">
        <v>5</v>
      </c>
      <c r="G40" s="9">
        <v>1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1</v>
      </c>
      <c r="S40" s="9">
        <v>0</v>
      </c>
      <c r="T40" s="9">
        <v>0</v>
      </c>
      <c r="U40" s="9">
        <v>0</v>
      </c>
      <c r="V40" s="20" t="s">
        <v>48</v>
      </c>
      <c r="W40" s="10">
        <v>1</v>
      </c>
      <c r="X40" s="10">
        <v>1</v>
      </c>
      <c r="Y40" s="10">
        <v>0</v>
      </c>
      <c r="Z40" s="20" t="s">
        <v>50</v>
      </c>
      <c r="AA40" s="10">
        <v>10</v>
      </c>
      <c r="AB40" s="10">
        <v>1</v>
      </c>
      <c r="AC40" s="10">
        <v>1</v>
      </c>
      <c r="AD40" s="10">
        <v>0</v>
      </c>
      <c r="AE40" s="10">
        <f>_xlfn.DAYS("2018.06.12","2018.04.21")</f>
        <v>52</v>
      </c>
      <c r="AF40" s="10">
        <f t="array" ref="AF40">_xlfn.DAYS("2018.06.15","2018.04.21")</f>
        <v>55</v>
      </c>
      <c r="AG40" s="19" t="s">
        <v>59</v>
      </c>
      <c r="AH40" s="19" t="s">
        <v>62</v>
      </c>
      <c r="AI40" s="11">
        <v>0</v>
      </c>
    </row>
    <row r="41" spans="1:35" x14ac:dyDescent="0.25">
      <c r="A41" s="8">
        <v>43</v>
      </c>
      <c r="B41" s="8" t="s">
        <v>44</v>
      </c>
      <c r="C41" s="8">
        <v>0</v>
      </c>
      <c r="D41" s="8">
        <v>34</v>
      </c>
      <c r="E41" s="8">
        <v>10</v>
      </c>
      <c r="F41" s="9">
        <v>4</v>
      </c>
      <c r="G41" s="9">
        <v>0</v>
      </c>
      <c r="H41" s="9">
        <v>1</v>
      </c>
      <c r="I41" s="9">
        <v>0</v>
      </c>
      <c r="J41" s="9">
        <v>0</v>
      </c>
      <c r="K41" s="9">
        <v>0</v>
      </c>
      <c r="L41" s="9">
        <v>1</v>
      </c>
      <c r="M41" s="9">
        <v>0</v>
      </c>
      <c r="N41" s="9">
        <v>0</v>
      </c>
      <c r="O41" s="9">
        <v>0</v>
      </c>
      <c r="P41" s="9">
        <v>0</v>
      </c>
      <c r="Q41" s="9">
        <v>1</v>
      </c>
      <c r="R41" s="9">
        <v>0</v>
      </c>
      <c r="S41" s="9">
        <v>0</v>
      </c>
      <c r="T41" s="9">
        <v>0</v>
      </c>
      <c r="U41" s="9">
        <v>1</v>
      </c>
      <c r="V41" s="20" t="s">
        <v>49</v>
      </c>
      <c r="W41" s="10">
        <v>0</v>
      </c>
      <c r="X41" s="10">
        <v>0</v>
      </c>
      <c r="Y41" s="10">
        <v>0</v>
      </c>
      <c r="Z41" s="20" t="s">
        <v>50</v>
      </c>
      <c r="AA41" s="10">
        <v>7</v>
      </c>
      <c r="AB41" s="10">
        <v>1</v>
      </c>
      <c r="AC41" s="10">
        <v>2</v>
      </c>
      <c r="AD41" s="10">
        <v>0</v>
      </c>
      <c r="AE41" s="10">
        <v>9</v>
      </c>
      <c r="AF41" s="10">
        <v>12</v>
      </c>
      <c r="AG41" s="19" t="s">
        <v>59</v>
      </c>
      <c r="AH41" s="19" t="s">
        <v>61</v>
      </c>
      <c r="AI41" s="11">
        <v>0</v>
      </c>
    </row>
    <row r="42" spans="1:35" x14ac:dyDescent="0.25">
      <c r="A42" s="8">
        <v>45</v>
      </c>
      <c r="B42" s="8" t="s">
        <v>39</v>
      </c>
      <c r="C42" s="8">
        <v>0</v>
      </c>
      <c r="D42" s="8">
        <v>29</v>
      </c>
      <c r="E42" s="8">
        <v>4</v>
      </c>
      <c r="F42" s="9">
        <v>3</v>
      </c>
      <c r="G42" s="9">
        <v>0</v>
      </c>
      <c r="H42" s="9">
        <v>1</v>
      </c>
      <c r="I42" s="9">
        <v>0</v>
      </c>
      <c r="J42" s="9">
        <v>0</v>
      </c>
      <c r="K42" s="9">
        <v>1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20" t="s">
        <v>49</v>
      </c>
      <c r="W42" s="10">
        <v>1</v>
      </c>
      <c r="X42" s="10">
        <v>0</v>
      </c>
      <c r="Y42" s="10">
        <v>0</v>
      </c>
      <c r="Z42" s="20" t="s">
        <v>50</v>
      </c>
      <c r="AA42" s="10">
        <v>5</v>
      </c>
      <c r="AB42" s="10">
        <v>1</v>
      </c>
      <c r="AC42" s="10">
        <v>2</v>
      </c>
      <c r="AD42" s="10">
        <v>0</v>
      </c>
      <c r="AE42" s="10">
        <f>_xlfn.DAYS("2018.05.12","2018.04.30")</f>
        <v>12</v>
      </c>
      <c r="AF42" s="10">
        <f>_xlfn.DAYS("2018.05.16","2018.04.30")</f>
        <v>16</v>
      </c>
      <c r="AG42" s="19" t="s">
        <v>60</v>
      </c>
      <c r="AH42" s="19" t="s">
        <v>62</v>
      </c>
      <c r="AI42" s="11">
        <v>0</v>
      </c>
    </row>
    <row r="43" spans="1:35" x14ac:dyDescent="0.25">
      <c r="A43" s="8">
        <v>46</v>
      </c>
      <c r="B43" s="8" t="s">
        <v>40</v>
      </c>
      <c r="C43" s="8">
        <v>0</v>
      </c>
      <c r="D43" s="8">
        <v>36</v>
      </c>
      <c r="E43" s="8">
        <v>11</v>
      </c>
      <c r="F43" s="9">
        <v>9</v>
      </c>
      <c r="G43" s="9">
        <v>0</v>
      </c>
      <c r="H43" s="9">
        <v>1</v>
      </c>
      <c r="I43" s="9">
        <v>1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1</v>
      </c>
      <c r="P43" s="9">
        <v>1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20" t="s">
        <v>49</v>
      </c>
      <c r="W43" s="10">
        <v>1</v>
      </c>
      <c r="X43" s="10">
        <v>0</v>
      </c>
      <c r="Y43" s="10">
        <v>1</v>
      </c>
      <c r="Z43" s="20" t="s">
        <v>50</v>
      </c>
      <c r="AA43" s="10">
        <v>14</v>
      </c>
      <c r="AB43" s="10">
        <v>1</v>
      </c>
      <c r="AC43" s="10">
        <v>1</v>
      </c>
      <c r="AD43" s="10">
        <v>1</v>
      </c>
      <c r="AE43" s="10">
        <v>43</v>
      </c>
      <c r="AF43" s="10">
        <v>46</v>
      </c>
      <c r="AG43" s="19" t="s">
        <v>60</v>
      </c>
      <c r="AH43" s="19" t="s">
        <v>61</v>
      </c>
      <c r="AI43" s="11">
        <v>0</v>
      </c>
    </row>
    <row r="44" spans="1:35" x14ac:dyDescent="0.25">
      <c r="A44" s="8">
        <v>47</v>
      </c>
      <c r="B44" s="8" t="s">
        <v>39</v>
      </c>
      <c r="C44" s="8">
        <v>1</v>
      </c>
      <c r="D44" s="8">
        <v>23</v>
      </c>
      <c r="E44" s="8">
        <v>5</v>
      </c>
      <c r="F44" s="9">
        <v>4</v>
      </c>
      <c r="G44" s="9">
        <v>0</v>
      </c>
      <c r="H44" s="9">
        <v>1</v>
      </c>
      <c r="I44" s="9">
        <v>1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20" t="s">
        <v>48</v>
      </c>
      <c r="W44" s="10">
        <v>1</v>
      </c>
      <c r="X44" s="10">
        <v>0</v>
      </c>
      <c r="Y44" s="10">
        <v>0</v>
      </c>
      <c r="Z44" s="20" t="s">
        <v>50</v>
      </c>
      <c r="AA44" s="10">
        <v>11</v>
      </c>
      <c r="AB44" s="10">
        <v>1</v>
      </c>
      <c r="AC44" s="10">
        <v>1</v>
      </c>
      <c r="AD44" s="10">
        <v>0</v>
      </c>
      <c r="AE44" s="10">
        <f>_xlfn.DAYS("2018.05.09","2018.04.09")</f>
        <v>30</v>
      </c>
      <c r="AF44" s="10">
        <f>_xlfn.DAYS("2018.05.10","2018.04.09")</f>
        <v>31</v>
      </c>
      <c r="AG44" s="19" t="s">
        <v>60</v>
      </c>
      <c r="AH44" s="19" t="s">
        <v>62</v>
      </c>
      <c r="AI44" s="11">
        <v>0</v>
      </c>
    </row>
    <row r="45" spans="1:35" x14ac:dyDescent="0.25">
      <c r="A45" s="8">
        <v>48</v>
      </c>
      <c r="B45" s="8" t="s">
        <v>40</v>
      </c>
      <c r="C45" s="8">
        <v>1</v>
      </c>
      <c r="D45" s="8">
        <v>20</v>
      </c>
      <c r="E45" s="8">
        <v>5</v>
      </c>
      <c r="F45" s="9">
        <v>5</v>
      </c>
      <c r="G45" s="9">
        <v>1</v>
      </c>
      <c r="H45" s="9">
        <v>1</v>
      </c>
      <c r="I45" s="9">
        <v>1</v>
      </c>
      <c r="J45" s="9">
        <v>1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20" t="s">
        <v>49</v>
      </c>
      <c r="W45" s="10">
        <v>1</v>
      </c>
      <c r="X45" s="10">
        <v>0</v>
      </c>
      <c r="Y45" s="10">
        <v>0</v>
      </c>
      <c r="Z45" s="20" t="s">
        <v>50</v>
      </c>
      <c r="AA45" s="10">
        <v>7</v>
      </c>
      <c r="AB45" s="10">
        <v>1</v>
      </c>
      <c r="AC45" s="10">
        <v>1</v>
      </c>
      <c r="AD45" s="10">
        <v>0</v>
      </c>
      <c r="AE45" s="10">
        <v>13</v>
      </c>
      <c r="AF45" s="10">
        <v>13</v>
      </c>
      <c r="AG45" s="19" t="s">
        <v>60</v>
      </c>
      <c r="AH45" s="19" t="s">
        <v>61</v>
      </c>
      <c r="AI45" s="11">
        <v>1</v>
      </c>
    </row>
    <row r="46" spans="1:35" x14ac:dyDescent="0.25">
      <c r="A46" s="8">
        <v>49</v>
      </c>
      <c r="B46" s="8" t="s">
        <v>42</v>
      </c>
      <c r="C46" s="8">
        <v>0</v>
      </c>
      <c r="D46" s="8">
        <v>17</v>
      </c>
      <c r="E46" s="8">
        <v>5</v>
      </c>
      <c r="F46" s="9">
        <v>2</v>
      </c>
      <c r="G46" s="9">
        <v>0</v>
      </c>
      <c r="H46" s="9">
        <v>0</v>
      </c>
      <c r="I46" s="9">
        <v>1</v>
      </c>
      <c r="J46" s="9">
        <v>0</v>
      </c>
      <c r="K46" s="9">
        <v>0</v>
      </c>
      <c r="L46" s="9">
        <v>1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1</v>
      </c>
      <c r="T46" s="9">
        <v>1</v>
      </c>
      <c r="U46" s="9">
        <v>0</v>
      </c>
      <c r="V46" s="20" t="s">
        <v>49</v>
      </c>
      <c r="W46" s="10">
        <v>1</v>
      </c>
      <c r="X46" s="10">
        <v>0</v>
      </c>
      <c r="Y46" s="10">
        <v>0</v>
      </c>
      <c r="Z46" s="20" t="s">
        <v>50</v>
      </c>
      <c r="AA46" s="10">
        <v>2</v>
      </c>
      <c r="AB46" s="10">
        <v>1</v>
      </c>
      <c r="AC46" s="10">
        <v>1</v>
      </c>
      <c r="AD46" s="10">
        <v>0</v>
      </c>
      <c r="AE46" s="10">
        <f>_xlfn.DAYS("2019.06.06","2019.05.13")</f>
        <v>24</v>
      </c>
      <c r="AF46" s="10">
        <f>_xlfn.DAYS("2019.06.11","2019.05.13")</f>
        <v>29</v>
      </c>
      <c r="AG46" s="19" t="s">
        <v>59</v>
      </c>
      <c r="AH46" s="19" t="s">
        <v>63</v>
      </c>
      <c r="AI46" s="11">
        <v>0</v>
      </c>
    </row>
    <row r="47" spans="1:35" x14ac:dyDescent="0.25">
      <c r="A47" s="8">
        <v>50</v>
      </c>
      <c r="B47" s="8" t="s">
        <v>40</v>
      </c>
      <c r="C47" s="8">
        <v>0</v>
      </c>
      <c r="D47" s="8">
        <v>22</v>
      </c>
      <c r="E47" s="8">
        <v>6</v>
      </c>
      <c r="F47" s="9">
        <v>9</v>
      </c>
      <c r="G47" s="9">
        <v>0</v>
      </c>
      <c r="H47" s="9">
        <v>1</v>
      </c>
      <c r="I47" s="9">
        <v>1</v>
      </c>
      <c r="J47" s="9">
        <v>0</v>
      </c>
      <c r="K47" s="9">
        <v>0</v>
      </c>
      <c r="L47" s="9">
        <v>1</v>
      </c>
      <c r="M47" s="9">
        <v>0</v>
      </c>
      <c r="N47" s="9">
        <v>1</v>
      </c>
      <c r="O47" s="9">
        <v>1</v>
      </c>
      <c r="P47" s="9">
        <v>0</v>
      </c>
      <c r="Q47" s="9">
        <v>0</v>
      </c>
      <c r="R47" s="9">
        <v>1</v>
      </c>
      <c r="S47" s="9">
        <v>0</v>
      </c>
      <c r="T47" s="9">
        <v>0</v>
      </c>
      <c r="U47" s="9">
        <v>0</v>
      </c>
      <c r="V47" s="20" t="s">
        <v>49</v>
      </c>
      <c r="W47" s="10">
        <v>1</v>
      </c>
      <c r="X47" s="10">
        <v>0</v>
      </c>
      <c r="Y47" s="10">
        <v>0</v>
      </c>
      <c r="Z47" s="20" t="s">
        <v>50</v>
      </c>
      <c r="AA47" s="10">
        <v>8</v>
      </c>
      <c r="AB47" s="10">
        <v>1</v>
      </c>
      <c r="AC47" s="10">
        <v>1</v>
      </c>
      <c r="AD47" s="10">
        <v>0</v>
      </c>
      <c r="AE47" s="10">
        <f>_xlfn.DAYS("2019.09.18","2019.08.24")</f>
        <v>25</v>
      </c>
      <c r="AF47" s="10">
        <f>_xlfn.DAYS("2019.09.18","2019.08.24")</f>
        <v>25</v>
      </c>
      <c r="AG47" s="19" t="s">
        <v>60</v>
      </c>
      <c r="AH47" s="19" t="s">
        <v>62</v>
      </c>
      <c r="AI47" s="11">
        <v>1</v>
      </c>
    </row>
    <row r="48" spans="1:35" x14ac:dyDescent="0.25">
      <c r="A48" s="8">
        <v>51</v>
      </c>
      <c r="B48" s="8" t="s">
        <v>39</v>
      </c>
      <c r="C48" s="8">
        <v>1</v>
      </c>
      <c r="D48" s="8">
        <v>35</v>
      </c>
      <c r="E48" s="8">
        <v>8</v>
      </c>
      <c r="F48" s="9">
        <v>5</v>
      </c>
      <c r="G48" s="9">
        <v>1</v>
      </c>
      <c r="H48" s="9">
        <v>1</v>
      </c>
      <c r="I48" s="9">
        <v>0</v>
      </c>
      <c r="J48" s="9">
        <v>1</v>
      </c>
      <c r="K48" s="9">
        <v>0</v>
      </c>
      <c r="L48" s="9">
        <v>0</v>
      </c>
      <c r="M48" s="9">
        <v>0</v>
      </c>
      <c r="N48" s="9">
        <v>0</v>
      </c>
      <c r="O48" s="9">
        <v>1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20" t="s">
        <v>49</v>
      </c>
      <c r="W48" s="10">
        <v>1</v>
      </c>
      <c r="X48" s="10">
        <v>1</v>
      </c>
      <c r="Y48" s="10">
        <v>1</v>
      </c>
      <c r="Z48" s="20" t="s">
        <v>50</v>
      </c>
      <c r="AA48" s="10">
        <v>20</v>
      </c>
      <c r="AB48" s="10">
        <v>1</v>
      </c>
      <c r="AC48" s="10">
        <v>1</v>
      </c>
      <c r="AD48" s="10">
        <v>0</v>
      </c>
      <c r="AE48" s="10">
        <f>_xlfn.DAYS("2020.01.21","2019.12.21")</f>
        <v>31</v>
      </c>
      <c r="AF48" s="10">
        <f>_xlfn.DAYS("2020.01.21","2019.12.21")</f>
        <v>31</v>
      </c>
      <c r="AG48" s="19" t="s">
        <v>60</v>
      </c>
      <c r="AH48" s="19" t="s">
        <v>62</v>
      </c>
      <c r="AI48" s="11">
        <v>1</v>
      </c>
    </row>
    <row r="49" spans="1:35" x14ac:dyDescent="0.25">
      <c r="A49" s="8">
        <v>52</v>
      </c>
      <c r="B49" s="8" t="s">
        <v>47</v>
      </c>
      <c r="C49" s="8">
        <v>1</v>
      </c>
      <c r="D49" s="8">
        <v>29</v>
      </c>
      <c r="E49" s="8">
        <v>5</v>
      </c>
      <c r="F49" s="9">
        <v>9</v>
      </c>
      <c r="G49" s="9">
        <v>0</v>
      </c>
      <c r="H49" s="9">
        <v>1</v>
      </c>
      <c r="I49" s="9">
        <v>0</v>
      </c>
      <c r="J49" s="9">
        <v>1</v>
      </c>
      <c r="K49" s="9">
        <v>1</v>
      </c>
      <c r="L49" s="9">
        <v>0</v>
      </c>
      <c r="M49" s="9">
        <v>0</v>
      </c>
      <c r="N49" s="9">
        <v>1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20" t="s">
        <v>49</v>
      </c>
      <c r="W49" s="10">
        <v>1</v>
      </c>
      <c r="X49" s="10">
        <v>0</v>
      </c>
      <c r="Y49" s="10">
        <v>0</v>
      </c>
      <c r="Z49" s="20" t="s">
        <v>50</v>
      </c>
      <c r="AA49" s="10">
        <v>5</v>
      </c>
      <c r="AB49" s="10">
        <v>0</v>
      </c>
      <c r="AC49" s="10">
        <v>1</v>
      </c>
      <c r="AD49" s="10">
        <v>0</v>
      </c>
      <c r="AE49" s="10">
        <v>23</v>
      </c>
      <c r="AF49" s="10">
        <v>25</v>
      </c>
      <c r="AG49" s="19" t="s">
        <v>60</v>
      </c>
      <c r="AH49" s="19" t="s">
        <v>62</v>
      </c>
      <c r="AI49" s="11">
        <v>1</v>
      </c>
    </row>
    <row r="50" spans="1:35" x14ac:dyDescent="0.25">
      <c r="A50" s="8">
        <v>53</v>
      </c>
      <c r="B50" s="8" t="s">
        <v>39</v>
      </c>
      <c r="C50" s="8">
        <v>1</v>
      </c>
      <c r="D50" s="8">
        <v>31</v>
      </c>
      <c r="E50" s="8">
        <v>13</v>
      </c>
      <c r="F50" s="9">
        <v>3</v>
      </c>
      <c r="G50" s="9">
        <v>0</v>
      </c>
      <c r="H50" s="9">
        <v>0</v>
      </c>
      <c r="I50" s="9">
        <v>1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20" t="s">
        <v>49</v>
      </c>
      <c r="W50" s="10">
        <v>0</v>
      </c>
      <c r="X50" s="10">
        <v>1</v>
      </c>
      <c r="Y50" s="10">
        <v>0</v>
      </c>
      <c r="Z50" s="20" t="s">
        <v>50</v>
      </c>
      <c r="AA50" s="10">
        <v>4</v>
      </c>
      <c r="AB50" s="10">
        <v>1</v>
      </c>
      <c r="AC50" s="10">
        <v>2</v>
      </c>
      <c r="AD50" s="10">
        <v>0</v>
      </c>
      <c r="AE50" s="10">
        <v>8</v>
      </c>
      <c r="AF50" s="10">
        <v>8</v>
      </c>
      <c r="AG50" s="19" t="s">
        <v>60</v>
      </c>
      <c r="AH50" s="19" t="s">
        <v>62</v>
      </c>
      <c r="AI50" s="11">
        <v>1</v>
      </c>
    </row>
    <row r="51" spans="1:35" x14ac:dyDescent="0.25">
      <c r="A51" s="8">
        <v>54</v>
      </c>
      <c r="B51" s="8" t="s">
        <v>45</v>
      </c>
      <c r="C51" s="8">
        <v>1</v>
      </c>
      <c r="D51" s="8">
        <v>21</v>
      </c>
      <c r="E51" s="8">
        <v>10</v>
      </c>
      <c r="F51" s="9">
        <v>1</v>
      </c>
      <c r="G51" s="9">
        <v>1</v>
      </c>
      <c r="H51" s="9">
        <v>1</v>
      </c>
      <c r="I51" s="9">
        <v>0</v>
      </c>
      <c r="J51" s="9">
        <v>0</v>
      </c>
      <c r="K51" s="9">
        <v>0</v>
      </c>
      <c r="L51" s="9">
        <v>1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20" t="s">
        <v>49</v>
      </c>
      <c r="W51" s="10">
        <v>1</v>
      </c>
      <c r="X51" s="10">
        <v>0</v>
      </c>
      <c r="Y51" s="10">
        <v>0</v>
      </c>
      <c r="Z51" s="20" t="s">
        <v>50</v>
      </c>
      <c r="AA51" s="10">
        <v>9</v>
      </c>
      <c r="AB51" s="10">
        <v>1</v>
      </c>
      <c r="AC51" s="10">
        <v>1</v>
      </c>
      <c r="AD51" s="10">
        <v>0</v>
      </c>
      <c r="AE51" s="10">
        <f>_xlfn.DAYS("2019.03.01","2019.02.04")</f>
        <v>25</v>
      </c>
      <c r="AF51" s="10">
        <f>_xlfn.DAYS("2019.03.02","2019.02.04")</f>
        <v>26</v>
      </c>
      <c r="AG51" s="19" t="s">
        <v>60</v>
      </c>
      <c r="AH51" s="19" t="s">
        <v>62</v>
      </c>
      <c r="AI51" s="11">
        <v>0</v>
      </c>
    </row>
    <row r="52" spans="1:35" x14ac:dyDescent="0.25">
      <c r="A52" s="8">
        <v>55</v>
      </c>
      <c r="B52" s="8" t="s">
        <v>44</v>
      </c>
      <c r="C52" s="8">
        <v>1</v>
      </c>
      <c r="D52" s="8">
        <v>36</v>
      </c>
      <c r="E52" s="8">
        <v>7</v>
      </c>
      <c r="F52" s="9">
        <v>2</v>
      </c>
      <c r="G52" s="9">
        <v>1</v>
      </c>
      <c r="H52" s="9">
        <v>0</v>
      </c>
      <c r="I52" s="9">
        <v>1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20" t="s">
        <v>49</v>
      </c>
      <c r="W52" s="10">
        <v>0</v>
      </c>
      <c r="X52" s="10">
        <v>0</v>
      </c>
      <c r="Y52" s="10">
        <v>0</v>
      </c>
      <c r="Z52" s="20" t="s">
        <v>50</v>
      </c>
      <c r="AA52" s="10">
        <v>7</v>
      </c>
      <c r="AB52" s="10">
        <v>1</v>
      </c>
      <c r="AC52" s="10">
        <v>1</v>
      </c>
      <c r="AD52" s="10">
        <v>0</v>
      </c>
      <c r="AE52" s="10">
        <v>30</v>
      </c>
      <c r="AF52" s="10">
        <v>33</v>
      </c>
      <c r="AG52" s="19" t="s">
        <v>59</v>
      </c>
      <c r="AH52" s="19" t="s">
        <v>63</v>
      </c>
      <c r="AI52" s="11">
        <v>0</v>
      </c>
    </row>
  </sheetData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Title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Mogyoródi Bence</dc:creator>
  <cp:lastModifiedBy>Mogyoródi Bence</cp:lastModifiedBy>
  <dcterms:created xsi:type="dcterms:W3CDTF">2019-07-24T18:54:35Z</dcterms:created>
  <dcterms:modified xsi:type="dcterms:W3CDTF">2021-04-15T13:43:08Z</dcterms:modified>
</cp:coreProperties>
</file>