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Manuscript Writing\Aflatoxin\Submission\"/>
    </mc:Choice>
  </mc:AlternateContent>
  <xr:revisionPtr revIDLastSave="0" documentId="13_ncr:1_{F6775E2C-28A5-4516-A40B-6C5A61500B04}" xr6:coauthVersionLast="47" xr6:coauthVersionMax="47" xr10:uidLastSave="{00000000-0000-0000-0000-000000000000}"/>
  <bookViews>
    <workbookView xWindow="-120" yWindow="-120" windowWidth="29040" windowHeight="15840" xr2:uid="{DB97EE01-7888-4215-90DD-0ACD690CF5FE}"/>
  </bookViews>
  <sheets>
    <sheet name="Mycotoxi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8" i="1"/>
  <c r="S6" i="1"/>
  <c r="AA13" i="1"/>
  <c r="N13" i="1"/>
  <c r="U13" i="1" s="1"/>
  <c r="H45" i="1"/>
  <c r="K45" i="1" s="1"/>
  <c r="G45" i="1"/>
  <c r="F45" i="1"/>
  <c r="I45" i="1" s="1"/>
  <c r="H44" i="1"/>
  <c r="K44" i="1" s="1"/>
  <c r="G44" i="1"/>
  <c r="F44" i="1"/>
  <c r="I44" i="1" s="1"/>
  <c r="I43" i="1"/>
  <c r="H43" i="1"/>
  <c r="K43" i="1" s="1"/>
  <c r="G43" i="1"/>
  <c r="F43" i="1"/>
  <c r="K42" i="1"/>
  <c r="H42" i="1"/>
  <c r="G42" i="1"/>
  <c r="F42" i="1"/>
  <c r="I42" i="1" s="1"/>
  <c r="H41" i="1"/>
  <c r="K41" i="1" s="1"/>
  <c r="G41" i="1"/>
  <c r="J41" i="1" s="1"/>
  <c r="F41" i="1"/>
  <c r="I41" i="1" s="1"/>
  <c r="J40" i="1"/>
  <c r="H40" i="1"/>
  <c r="K40" i="1" s="1"/>
  <c r="G40" i="1"/>
  <c r="F40" i="1"/>
  <c r="I40" i="1" s="1"/>
  <c r="H39" i="1"/>
  <c r="K39" i="1" s="1"/>
  <c r="G39" i="1"/>
  <c r="F39" i="1"/>
  <c r="I39" i="1" s="1"/>
  <c r="H38" i="1"/>
  <c r="K38" i="1" s="1"/>
  <c r="G38" i="1"/>
  <c r="F38" i="1"/>
  <c r="I38" i="1" s="1"/>
  <c r="H37" i="1"/>
  <c r="K37" i="1" s="1"/>
  <c r="G37" i="1"/>
  <c r="F37" i="1"/>
  <c r="I37" i="1" s="1"/>
  <c r="H36" i="1"/>
  <c r="K36" i="1" s="1"/>
  <c r="G36" i="1"/>
  <c r="F36" i="1"/>
  <c r="I36" i="1" s="1"/>
  <c r="H35" i="1"/>
  <c r="K35" i="1" s="1"/>
  <c r="G35" i="1"/>
  <c r="F35" i="1"/>
  <c r="I35" i="1" s="1"/>
  <c r="H34" i="1"/>
  <c r="K34" i="1" s="1"/>
  <c r="G34" i="1"/>
  <c r="F34" i="1"/>
  <c r="I34" i="1" s="1"/>
  <c r="J33" i="1"/>
  <c r="H33" i="1"/>
  <c r="K33" i="1" s="1"/>
  <c r="G33" i="1"/>
  <c r="F33" i="1"/>
  <c r="I33" i="1" s="1"/>
  <c r="I32" i="1"/>
  <c r="H32" i="1"/>
  <c r="K32" i="1" s="1"/>
  <c r="G32" i="1"/>
  <c r="F32" i="1"/>
  <c r="P5" i="1"/>
  <c r="AF18" i="1"/>
  <c r="AE18" i="1"/>
  <c r="M18" i="1"/>
  <c r="T18" i="1" s="1"/>
  <c r="I18" i="1"/>
  <c r="L18" i="1" s="1"/>
  <c r="AF17" i="1"/>
  <c r="AE17" i="1"/>
  <c r="M17" i="1"/>
  <c r="T17" i="1" s="1"/>
  <c r="I17" i="1"/>
  <c r="L17" i="1" s="1"/>
  <c r="AF16" i="1"/>
  <c r="AE16" i="1"/>
  <c r="V16" i="1"/>
  <c r="O16" i="1"/>
  <c r="M16" i="1"/>
  <c r="T16" i="1" s="1"/>
  <c r="K16" i="1"/>
  <c r="I16" i="1"/>
  <c r="P16" i="1" s="1"/>
  <c r="AF15" i="1"/>
  <c r="P15" i="1"/>
  <c r="W15" i="1" s="1"/>
  <c r="N15" i="1"/>
  <c r="U15" i="1" s="1"/>
  <c r="M15" i="1"/>
  <c r="T15" i="1" s="1"/>
  <c r="J15" i="1"/>
  <c r="Q15" i="1" s="1"/>
  <c r="X15" i="1" s="1"/>
  <c r="AE15" i="1" s="1"/>
  <c r="AH15" i="1" s="1"/>
  <c r="I15" i="1"/>
  <c r="Q14" i="1"/>
  <c r="X14" i="1" s="1"/>
  <c r="AE14" i="1" s="1"/>
  <c r="AH14" i="1" s="1"/>
  <c r="O14" i="1"/>
  <c r="V14" i="1" s="1"/>
  <c r="N14" i="1"/>
  <c r="U14" i="1" s="1"/>
  <c r="M14" i="1"/>
  <c r="T14" i="1" s="1"/>
  <c r="K14" i="1"/>
  <c r="R14" i="1" s="1"/>
  <c r="Y14" i="1" s="1"/>
  <c r="AF14" i="1" s="1"/>
  <c r="AI14" i="1" s="1"/>
  <c r="J14" i="1"/>
  <c r="I14" i="1"/>
  <c r="L14" i="1" s="1"/>
  <c r="AF13" i="1"/>
  <c r="M13" i="1"/>
  <c r="T13" i="1" s="1"/>
  <c r="J13" i="1"/>
  <c r="Q13" i="1" s="1"/>
  <c r="X13" i="1" s="1"/>
  <c r="AE13" i="1" s="1"/>
  <c r="AH13" i="1" s="1"/>
  <c r="I13" i="1"/>
  <c r="P13" i="1" s="1"/>
  <c r="AF12" i="1"/>
  <c r="AE12" i="1"/>
  <c r="P12" i="1"/>
  <c r="S12" i="1" s="1"/>
  <c r="M12" i="1"/>
  <c r="T12" i="1" s="1"/>
  <c r="I12" i="1"/>
  <c r="L12" i="1" s="1"/>
  <c r="AF11" i="1"/>
  <c r="AE11" i="1"/>
  <c r="M11" i="1"/>
  <c r="T11" i="1" s="1"/>
  <c r="I11" i="1"/>
  <c r="P11" i="1" s="1"/>
  <c r="S11" i="1" s="1"/>
  <c r="AE10" i="1"/>
  <c r="O10" i="1"/>
  <c r="V10" i="1" s="1"/>
  <c r="M10" i="1"/>
  <c r="T10" i="1" s="1"/>
  <c r="K10" i="1"/>
  <c r="R10" i="1" s="1"/>
  <c r="Y10" i="1" s="1"/>
  <c r="AF10" i="1" s="1"/>
  <c r="AI10" i="1" s="1"/>
  <c r="I10" i="1"/>
  <c r="L10" i="1" s="1"/>
  <c r="AF9" i="1"/>
  <c r="AE9" i="1"/>
  <c r="T9" i="1"/>
  <c r="L9" i="1"/>
  <c r="AE8" i="1"/>
  <c r="M8" i="1"/>
  <c r="T8" i="1" s="1"/>
  <c r="K8" i="1"/>
  <c r="R8" i="1" s="1"/>
  <c r="Y8" i="1" s="1"/>
  <c r="AF8" i="1" s="1"/>
  <c r="AI8" i="1" s="1"/>
  <c r="P8" i="1"/>
  <c r="W8" i="1" s="1"/>
  <c r="AE7" i="1"/>
  <c r="O7" i="1"/>
  <c r="V7" i="1" s="1"/>
  <c r="M7" i="1"/>
  <c r="T7" i="1" s="1"/>
  <c r="K7" i="1"/>
  <c r="R7" i="1" s="1"/>
  <c r="Y7" i="1" s="1"/>
  <c r="AF7" i="1" s="1"/>
  <c r="AI7" i="1" s="1"/>
  <c r="I7" i="1"/>
  <c r="L7" i="1" s="1"/>
  <c r="X6" i="1"/>
  <c r="AE6" i="1" s="1"/>
  <c r="AH6" i="1" s="1"/>
  <c r="R6" i="1"/>
  <c r="Y6" i="1" s="1"/>
  <c r="AF6" i="1" s="1"/>
  <c r="AI6" i="1" s="1"/>
  <c r="Q6" i="1"/>
  <c r="P6" i="1"/>
  <c r="W6" i="1" s="1"/>
  <c r="AD6" i="1" s="1"/>
  <c r="AG6" i="1" s="1"/>
  <c r="O6" i="1"/>
  <c r="V6" i="1" s="1"/>
  <c r="N6" i="1"/>
  <c r="U6" i="1" s="1"/>
  <c r="M6" i="1"/>
  <c r="T6" i="1" s="1"/>
  <c r="K6" i="1"/>
  <c r="J6" i="1"/>
  <c r="I6" i="1"/>
  <c r="L6" i="1" s="1"/>
  <c r="AE5" i="1"/>
  <c r="O5" i="1"/>
  <c r="V5" i="1" s="1"/>
  <c r="M5" i="1"/>
  <c r="T5" i="1" s="1"/>
  <c r="K5" i="1"/>
  <c r="R5" i="1" s="1"/>
  <c r="Y5" i="1" s="1"/>
  <c r="AF5" i="1" s="1"/>
  <c r="AI5" i="1" s="1"/>
  <c r="I5" i="1"/>
  <c r="L15" i="1" l="1"/>
  <c r="L8" i="1"/>
  <c r="L11" i="1"/>
  <c r="W12" i="1"/>
  <c r="AA12" i="1" s="1"/>
  <c r="P14" i="1"/>
  <c r="P7" i="1"/>
  <c r="W7" i="1" s="1"/>
  <c r="P18" i="1"/>
  <c r="S18" i="1" s="1"/>
  <c r="P10" i="1"/>
  <c r="W10" i="1" s="1"/>
  <c r="AA10" i="1" s="1"/>
  <c r="S7" i="1"/>
  <c r="AA8" i="1"/>
  <c r="AD8" i="1"/>
  <c r="AG8" i="1" s="1"/>
  <c r="S14" i="1"/>
  <c r="S5" i="1"/>
  <c r="W5" i="1"/>
  <c r="AA15" i="1"/>
  <c r="AD15" i="1"/>
  <c r="AG15" i="1" s="1"/>
  <c r="W13" i="1"/>
  <c r="S13" i="1"/>
  <c r="W16" i="1"/>
  <c r="S16" i="1"/>
  <c r="W14" i="1"/>
  <c r="L16" i="1"/>
  <c r="P17" i="1"/>
  <c r="AA6" i="1"/>
  <c r="P9" i="1"/>
  <c r="L5" i="1"/>
  <c r="S15" i="1"/>
  <c r="S8" i="1"/>
  <c r="W11" i="1"/>
  <c r="L13" i="1"/>
  <c r="S10" i="1" l="1"/>
  <c r="W18" i="1"/>
  <c r="AD10" i="1"/>
  <c r="AG10" i="1" s="1"/>
  <c r="AD12" i="1"/>
  <c r="AG12" i="1" s="1"/>
  <c r="W17" i="1"/>
  <c r="S17" i="1"/>
  <c r="AD11" i="1"/>
  <c r="AG11" i="1" s="1"/>
  <c r="AA11" i="1"/>
  <c r="AD14" i="1"/>
  <c r="AG14" i="1" s="1"/>
  <c r="AA14" i="1"/>
  <c r="S9" i="1"/>
  <c r="W9" i="1"/>
  <c r="AA7" i="1"/>
  <c r="AD7" i="1"/>
  <c r="AG7" i="1" s="1"/>
  <c r="AD13" i="1"/>
  <c r="AG13" i="1" s="1"/>
  <c r="AD18" i="1"/>
  <c r="AG18" i="1" s="1"/>
  <c r="AA18" i="1"/>
  <c r="AD5" i="1"/>
  <c r="AG5" i="1" s="1"/>
  <c r="AA5" i="1"/>
  <c r="AD16" i="1"/>
  <c r="AG16" i="1" s="1"/>
  <c r="AA16" i="1"/>
  <c r="AD9" i="1" l="1"/>
  <c r="AG9" i="1" s="1"/>
  <c r="AA9" i="1"/>
  <c r="AD17" i="1"/>
  <c r="AG17" i="1" s="1"/>
  <c r="AA17" i="1"/>
  <c r="AB13" i="1"/>
  <c r="AB10" i="1"/>
  <c r="AB14" i="1"/>
  <c r="AB15" i="1"/>
  <c r="AB18" i="1"/>
  <c r="AB12" i="1"/>
  <c r="AB17" i="1"/>
  <c r="AB16" i="1"/>
  <c r="AB11" i="1"/>
  <c r="AB7" i="1"/>
  <c r="AB9" i="1"/>
  <c r="AB6" i="1"/>
  <c r="AB8" i="1"/>
</calcChain>
</file>

<file path=xl/sharedStrings.xml><?xml version="1.0" encoding="utf-8"?>
<sst xmlns="http://schemas.openxmlformats.org/spreadsheetml/2006/main" count="115" uniqueCount="46">
  <si>
    <t>Sample</t>
  </si>
  <si>
    <t>n=1</t>
  </si>
  <si>
    <t>n=2</t>
  </si>
  <si>
    <t>AVG</t>
  </si>
  <si>
    <t>Mean Total AFs</t>
  </si>
  <si>
    <t>SD</t>
  </si>
  <si>
    <t>Level (ppb)</t>
  </si>
  <si>
    <t>TOTAL MYCOTOXIN IN SAMPLE</t>
  </si>
  <si>
    <t>STDEV (ppb)</t>
  </si>
  <si>
    <t>RECOVERY (ppb)</t>
  </si>
  <si>
    <t>SAMPLE NAME</t>
  </si>
  <si>
    <t>Maximum Allowable Limit (5 µg/kg)</t>
  </si>
  <si>
    <t>Daily Consumption (kg)</t>
  </si>
  <si>
    <t>EDI (μg/kg bw/day )</t>
  </si>
  <si>
    <t>MOE (μg/kg bw/day )</t>
  </si>
  <si>
    <t>AFB2</t>
  </si>
  <si>
    <t>AFB1</t>
  </si>
  <si>
    <t>OTA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</si>
  <si>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</si>
  <si>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</si>
  <si>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</si>
  <si>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</si>
  <si>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</si>
  <si>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</si>
  <si>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</si>
  <si>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</si>
  <si>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</si>
  <si>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</si>
  <si>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</si>
  <si>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</si>
  <si>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</si>
  <si>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</si>
  <si>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m</t>
  </si>
  <si>
    <t>c</t>
  </si>
  <si>
    <t>equation</t>
  </si>
  <si>
    <t>y = 20787x + 49054</t>
  </si>
  <si>
    <t>y = 1882.8x + 947402</t>
  </si>
  <si>
    <t>y = 2338.3x + 8551.7</t>
  </si>
  <si>
    <t>BMDL10</t>
  </si>
  <si>
    <t>EDI (ng/kg bw/day )</t>
  </si>
  <si>
    <t>Cancer risk ( cases/100,000 person/year )</t>
  </si>
  <si>
    <t xml:space="preserve">% Cancer incidence
</t>
  </si>
  <si>
    <t>ASR kidney cancer /100,000 population/year</t>
  </si>
  <si>
    <t>ASR liver cancer /100,000 population/year</t>
  </si>
  <si>
    <t>b) Cancer Risk</t>
  </si>
  <si>
    <t>a) MOE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</si>
</sst>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0" fillId="3" borderId="3" xfId="0" applyFill="1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9" xfId="0" applyFill="1" applyBorder="1"/>
    <xf numFmtId="0" fontId="0" fillId="2" borderId="10" xfId="0" applyFill="1" applyBorder="1"/>
    <xf numFmtId="0" fontId="0" fillId="0" borderId="5" xfId="0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0" borderId="6" xfId="0" applyBorder="1"/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2" borderId="0" xfId="0" applyFill="1"/>
    <xf numFmtId="0" fontId="0" fillId="2" borderId="11" xfId="0" applyFill="1" applyBorder="1"/>
    <xf numFmtId="164" fontId="0" fillId="3" borderId="5" xfId="0" applyNumberFormat="1" applyFill="1" applyBorder="1"/>
    <xf numFmtId="1" fontId="0" fillId="0" borderId="0" xfId="0" applyNumberFormat="1"/>
    <xf numFmtId="1" fontId="0" fillId="3" borderId="6" xfId="0" applyNumberFormat="1" applyFill="1" applyBorder="1"/>
    <xf numFmtId="164" fontId="0" fillId="0" borderId="6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13" xfId="0" applyNumberFormat="1" applyBorder="1"/>
    <xf numFmtId="0" fontId="0" fillId="0" borderId="14" xfId="0" applyBorder="1"/>
    <xf numFmtId="0" fontId="0" fillId="0" borderId="15" xfId="0" applyBorder="1"/>
    <xf numFmtId="164" fontId="0" fillId="0" borderId="0" xfId="0" applyNumberFormat="1"/>
    <xf numFmtId="164" fontId="0" fillId="0" borderId="11" xfId="0" applyNumberFormat="1" applyBorder="1"/>
    <xf numFmtId="0" fontId="0" fillId="0" borderId="7" xfId="0" applyBorder="1"/>
    <xf numFmtId="0" fontId="0" fillId="2" borderId="8" xfId="0" applyFill="1" applyBorder="1"/>
    <xf numFmtId="164" fontId="0" fillId="0" borderId="7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0" fillId="0" borderId="2" xfId="0" applyBorder="1"/>
    <xf numFmtId="1" fontId="0" fillId="0" borderId="8" xfId="0" applyNumberFormat="1" applyBorder="1"/>
    <xf numFmtId="1" fontId="0" fillId="3" borderId="7" xfId="0" applyNumberFormat="1" applyFill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2" fontId="0" fillId="0" borderId="7" xfId="0" applyNumberFormat="1" applyBorder="1"/>
    <xf numFmtId="2" fontId="0" fillId="0" borderId="5" xfId="0" applyNumberFormat="1" applyBorder="1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19B3-BB56-4395-A2A2-13916F75300C}">
  <dimension ref="B2:AI50"/>
  <sheetViews>
    <sheetView tabSelected="1" topLeftCell="A30" workbookViewId="0">
      <selection activeCell="I10" sqref="I10"/>
    </sheetView>
  </sheetViews>
  <sheetFormatPr defaultRowHeight="15" x14ac:dyDescent="0.25"/>
  <cols>
    <col min="35" max="35" width="10.5703125" bestFit="1" customWidth="1"/>
  </cols>
  <sheetData>
    <row r="2" spans="2:35" x14ac:dyDescent="0.25">
      <c r="B2" t="s">
        <v>45</v>
      </c>
    </row>
    <row r="3" spans="2:35" x14ac:dyDescent="0.25">
      <c r="B3" s="50" t="s">
        <v>0</v>
      </c>
      <c r="C3" s="57" t="s">
        <v>1</v>
      </c>
      <c r="D3" s="58"/>
      <c r="E3" s="59"/>
      <c r="F3" s="57" t="s">
        <v>2</v>
      </c>
      <c r="G3" s="58"/>
      <c r="H3" s="59"/>
      <c r="I3" s="57" t="s">
        <v>3</v>
      </c>
      <c r="J3" s="58"/>
      <c r="K3" s="59"/>
      <c r="L3" s="1" t="s">
        <v>4</v>
      </c>
      <c r="M3" s="57" t="s">
        <v>5</v>
      </c>
      <c r="N3" s="58"/>
      <c r="O3" s="59"/>
      <c r="P3" s="63" t="s">
        <v>6</v>
      </c>
      <c r="Q3" s="64"/>
      <c r="R3" s="65"/>
      <c r="S3" s="2" t="s">
        <v>7</v>
      </c>
      <c r="T3" s="61" t="s">
        <v>8</v>
      </c>
      <c r="U3" s="61"/>
      <c r="V3" s="61"/>
      <c r="W3" s="3"/>
      <c r="X3" s="4" t="s">
        <v>9</v>
      </c>
      <c r="Y3" s="5"/>
      <c r="Z3" s="6" t="s">
        <v>10</v>
      </c>
      <c r="AA3" s="4" t="s">
        <v>7</v>
      </c>
      <c r="AB3" s="62" t="s">
        <v>11</v>
      </c>
      <c r="AC3" s="50" t="s">
        <v>12</v>
      </c>
      <c r="AD3" s="1"/>
      <c r="AE3" s="1" t="s">
        <v>13</v>
      </c>
      <c r="AF3" s="7"/>
      <c r="AG3" s="1"/>
      <c r="AH3" s="1" t="s">
        <v>14</v>
      </c>
      <c r="AI3" s="7"/>
    </row>
    <row r="4" spans="2:35" x14ac:dyDescent="0.25">
      <c r="B4" s="51"/>
      <c r="C4" s="8" t="s">
        <v>15</v>
      </c>
      <c r="D4" s="9" t="s">
        <v>16</v>
      </c>
      <c r="E4" s="10" t="s">
        <v>17</v>
      </c>
      <c r="F4" s="8" t="s">
        <v>15</v>
      </c>
      <c r="G4" s="9" t="s">
        <v>16</v>
      </c>
      <c r="H4" s="10" t="s">
        <v>17</v>
      </c>
      <c r="I4" s="8" t="s">
        <v>15</v>
      </c>
      <c r="J4" s="9" t="s">
        <v>16</v>
      </c>
      <c r="K4" s="10" t="s">
        <v>17</v>
      </c>
      <c r="L4" s="9"/>
      <c r="M4" s="8" t="s">
        <v>15</v>
      </c>
      <c r="N4" s="9" t="s">
        <v>16</v>
      </c>
      <c r="O4" s="10" t="s">
        <v>17</v>
      </c>
      <c r="P4" s="11" t="s">
        <v>15</v>
      </c>
      <c r="Q4" s="11" t="s">
        <v>16</v>
      </c>
      <c r="R4" s="12" t="s">
        <v>17</v>
      </c>
      <c r="S4" s="11"/>
      <c r="T4" s="13" t="s">
        <v>15</v>
      </c>
      <c r="U4" s="13" t="s">
        <v>16</v>
      </c>
      <c r="V4" s="13" t="s">
        <v>17</v>
      </c>
      <c r="W4" s="14" t="s">
        <v>15</v>
      </c>
      <c r="X4" s="14" t="s">
        <v>16</v>
      </c>
      <c r="Y4" s="15" t="s">
        <v>17</v>
      </c>
      <c r="Z4" s="16"/>
      <c r="AA4" s="16"/>
      <c r="AB4" s="62"/>
      <c r="AC4" s="51"/>
      <c r="AD4" s="9" t="s">
        <v>15</v>
      </c>
      <c r="AE4" s="9" t="s">
        <v>16</v>
      </c>
      <c r="AF4" s="10" t="s">
        <v>17</v>
      </c>
      <c r="AG4" s="9" t="s">
        <v>15</v>
      </c>
      <c r="AH4" s="9" t="s">
        <v>16</v>
      </c>
      <c r="AI4" s="10" t="s">
        <v>17</v>
      </c>
    </row>
    <row r="5" spans="2:35" x14ac:dyDescent="0.25">
      <c r="B5" s="17" t="s">
        <v>18</v>
      </c>
      <c r="C5" s="18">
        <v>9497886</v>
      </c>
      <c r="E5" s="19">
        <v>1861039.8</v>
      </c>
      <c r="F5" s="18">
        <v>5579431.5</v>
      </c>
      <c r="H5" s="19">
        <v>1693058.4</v>
      </c>
      <c r="I5" s="18">
        <f>(C5+F5)/2</f>
        <v>7538658.75</v>
      </c>
      <c r="K5" s="19">
        <f>(E5+H5)/2</f>
        <v>1777049.1</v>
      </c>
      <c r="L5">
        <f>I5+J5</f>
        <v>7538658.75</v>
      </c>
      <c r="M5" s="18">
        <f>STDEV(C5,F5)</f>
        <v>2770765.7487209425</v>
      </c>
      <c r="O5" s="20">
        <f>STDEV(E5,H5)</f>
        <v>118780.78705321001</v>
      </c>
      <c r="P5" s="21">
        <f>(I5-$D$25)/$C$25</f>
        <v>3500.7737146802633</v>
      </c>
      <c r="Q5" s="21"/>
      <c r="R5" s="22">
        <f>(K5-$D$26)/$C$26</f>
        <v>756.31758114869774</v>
      </c>
      <c r="S5" s="21">
        <f>P5+R5</f>
        <v>4257.0912958289609</v>
      </c>
      <c r="T5" s="13">
        <f t="shared" ref="T5:T18" si="0">(M5-$D$25)/$C$25</f>
        <v>968.43198891063446</v>
      </c>
      <c r="U5" s="13"/>
      <c r="V5" s="13">
        <f>(O5-8551.7)/2338.7</f>
        <v>47.132632254333615</v>
      </c>
      <c r="W5" s="23">
        <f>P5-(P5*92.07/100)</f>
        <v>277.61135557414536</v>
      </c>
      <c r="X5" s="23"/>
      <c r="Y5" s="23">
        <f>R5-(R5*99.16/100)</f>
        <v>6.3530676816491223</v>
      </c>
      <c r="Z5" s="17" t="s">
        <v>18</v>
      </c>
      <c r="AA5" s="24">
        <f>W5+X5</f>
        <v>277.61135557414536</v>
      </c>
      <c r="AB5" s="25">
        <v>5</v>
      </c>
      <c r="AC5" s="26">
        <v>8.9999999999999993E-3</v>
      </c>
      <c r="AD5" s="27">
        <f>(W5*AC5)/60</f>
        <v>4.1641703336121806E-2</v>
      </c>
      <c r="AE5" s="28">
        <f>(X5*AC5)/60</f>
        <v>0</v>
      </c>
      <c r="AF5" s="29">
        <f t="shared" ref="AF5:AF18" si="1">(Y5*AC5)/60</f>
        <v>9.5296015224736823E-4</v>
      </c>
      <c r="AG5" s="30">
        <f>AB23/AD5</f>
        <v>9.6057549992923281</v>
      </c>
      <c r="AH5" s="31">
        <v>0</v>
      </c>
      <c r="AI5" s="29">
        <f>Z24/AF5</f>
        <v>15215.746393807354</v>
      </c>
    </row>
    <row r="6" spans="2:35" x14ac:dyDescent="0.25">
      <c r="B6" s="17" t="s">
        <v>19</v>
      </c>
      <c r="C6" s="18">
        <v>7021863.5</v>
      </c>
      <c r="D6">
        <v>912481.8</v>
      </c>
      <c r="E6" s="19">
        <v>8118571.5</v>
      </c>
      <c r="F6" s="18">
        <v>5940531</v>
      </c>
      <c r="G6">
        <v>141338</v>
      </c>
      <c r="H6" s="19">
        <v>8915100</v>
      </c>
      <c r="I6" s="18">
        <f t="shared" ref="I6:I18" si="2">(C6+F6)/2</f>
        <v>6481197.25</v>
      </c>
      <c r="J6">
        <f>(D6+G6)/2</f>
        <v>526909.9</v>
      </c>
      <c r="K6" s="19">
        <f>(E6+H6)/2</f>
        <v>8516835.75</v>
      </c>
      <c r="L6">
        <f>I6+J6</f>
        <v>7008107.1500000004</v>
      </c>
      <c r="M6" s="18">
        <f t="shared" ref="M6:M18" si="3">STDEV(C6,F6)</f>
        <v>764617.54346740246</v>
      </c>
      <c r="N6">
        <f>STDEV(D6,G6)</f>
        <v>545281.0102499628</v>
      </c>
      <c r="O6" s="19">
        <f>STDEV(E6,H6)</f>
        <v>563230.70375834894</v>
      </c>
      <c r="P6" s="21">
        <f t="shared" ref="P6:P18" si="4">(I6-$D$25)/$C$25</f>
        <v>2939.1306830252815</v>
      </c>
      <c r="Q6" s="21">
        <f>(J6-$D$24)/$C$24</f>
        <v>22.988112762784432</v>
      </c>
      <c r="R6" s="22">
        <f t="shared" ref="R6:R14" si="5">(K6-$D$26)/$C$26</f>
        <v>3638.6622973955436</v>
      </c>
      <c r="S6" s="21">
        <f>P6+Q6+R6</f>
        <v>6600.7810931836102</v>
      </c>
      <c r="T6" s="13">
        <f t="shared" si="0"/>
        <v>-97.081185751326501</v>
      </c>
      <c r="U6" s="13">
        <f>(N6-49054)/20787</f>
        <v>23.871987792849513</v>
      </c>
      <c r="V6" s="13">
        <f t="shared" ref="V6:V16" si="6">(O6-8551.7)/2338.7</f>
        <v>237.17407267214651</v>
      </c>
      <c r="W6" s="23">
        <f t="shared" ref="W6:W18" si="7">P6-(P6*92.07/100)</f>
        <v>233.07306316390486</v>
      </c>
      <c r="X6" s="23">
        <f t="shared" ref="X6:X15" si="8">Q6-(Q6*90.1/100)</f>
        <v>2.2758231635156605</v>
      </c>
      <c r="Y6" s="23">
        <f t="shared" ref="Y6:Y14" si="9">R6-(R6*99.16/100)</f>
        <v>30.564763298122671</v>
      </c>
      <c r="Z6" s="17" t="s">
        <v>19</v>
      </c>
      <c r="AA6" s="24">
        <f t="shared" ref="AA6:AA18" si="10">W6+X6</f>
        <v>235.34888632742053</v>
      </c>
      <c r="AB6" s="25">
        <f t="shared" ref="AB6:AB18" ca="1" si="11">$AB$6</f>
        <v>5</v>
      </c>
      <c r="AC6" s="26">
        <v>1.6E-2</v>
      </c>
      <c r="AD6" s="27">
        <f>(W6*AC6)/60</f>
        <v>6.2152816843707964E-2</v>
      </c>
      <c r="AE6" s="28">
        <f t="shared" ref="AE6:AE18" si="12">(X6*AC6)/60</f>
        <v>6.0688617693750941E-4</v>
      </c>
      <c r="AF6" s="29">
        <f t="shared" si="1"/>
        <v>8.1506035461660457E-3</v>
      </c>
      <c r="AG6" s="30">
        <f>AB23/AD6</f>
        <v>6.4357501447739125</v>
      </c>
      <c r="AH6" s="32">
        <f>Z23/AE6</f>
        <v>659.10217632323452</v>
      </c>
      <c r="AI6" s="33">
        <f>Z24/AF6</f>
        <v>1779.0093602112006</v>
      </c>
    </row>
    <row r="7" spans="2:35" x14ac:dyDescent="0.25">
      <c r="B7" s="17" t="s">
        <v>20</v>
      </c>
      <c r="C7" s="18">
        <v>3978663.8</v>
      </c>
      <c r="E7" s="19">
        <v>5871551.5</v>
      </c>
      <c r="F7" s="18">
        <v>9235802</v>
      </c>
      <c r="H7" s="19">
        <v>11477547</v>
      </c>
      <c r="I7" s="18">
        <f t="shared" si="2"/>
        <v>6607232.9000000004</v>
      </c>
      <c r="K7" s="19">
        <f t="shared" ref="J7:K15" si="13">(E7+H7)/2</f>
        <v>8674549.25</v>
      </c>
      <c r="L7">
        <f>I7+J7</f>
        <v>6607232.9000000004</v>
      </c>
      <c r="M7" s="18">
        <f t="shared" si="3"/>
        <v>3717358.0708548389</v>
      </c>
      <c r="O7" s="19">
        <f>STDEV(E7,H7)</f>
        <v>3964037.4333512699</v>
      </c>
      <c r="P7" s="21">
        <f t="shared" si="4"/>
        <v>3006.0712237093694</v>
      </c>
      <c r="Q7" s="21"/>
      <c r="R7" s="22">
        <f t="shared" si="5"/>
        <v>3706.1102296540221</v>
      </c>
      <c r="S7" s="21">
        <f>P7+R7</f>
        <v>6712.1814533633915</v>
      </c>
      <c r="T7" s="13">
        <f t="shared" si="0"/>
        <v>1471.1897550748029</v>
      </c>
      <c r="U7" s="13"/>
      <c r="V7" s="13">
        <f t="shared" si="6"/>
        <v>1691.3181397149142</v>
      </c>
      <c r="W7" s="23">
        <f t="shared" si="7"/>
        <v>238.38144804015337</v>
      </c>
      <c r="X7" s="23"/>
      <c r="Y7" s="23">
        <f t="shared" si="9"/>
        <v>31.131325929093691</v>
      </c>
      <c r="Z7" s="17" t="s">
        <v>20</v>
      </c>
      <c r="AA7" s="24">
        <f>W7+X7</f>
        <v>238.38144804015337</v>
      </c>
      <c r="AB7" s="25">
        <f t="shared" ca="1" si="11"/>
        <v>5</v>
      </c>
      <c r="AC7" s="26">
        <v>1.6E-2</v>
      </c>
      <c r="AD7" s="27">
        <f t="shared" ref="AD7:AD18" si="14">(W7*AC7)/60</f>
        <v>6.3568386144040895E-2</v>
      </c>
      <c r="AE7" s="28">
        <f t="shared" si="12"/>
        <v>0</v>
      </c>
      <c r="AF7" s="29">
        <f t="shared" si="1"/>
        <v>8.3016869144249845E-3</v>
      </c>
      <c r="AG7" s="30">
        <f>AB23/AD7</f>
        <v>6.29243597743117</v>
      </c>
      <c r="AH7">
        <v>0</v>
      </c>
      <c r="AI7" s="19">
        <f>Z24/AF7</f>
        <v>1746.6329614050906</v>
      </c>
    </row>
    <row r="8" spans="2:35" x14ac:dyDescent="0.25">
      <c r="B8" s="17" t="s">
        <v>21</v>
      </c>
      <c r="C8" s="18">
        <v>1367751.4</v>
      </c>
      <c r="E8" s="19">
        <v>135225.70000000001</v>
      </c>
      <c r="F8" s="18">
        <v>1779378</v>
      </c>
      <c r="H8" s="19"/>
      <c r="I8" s="18">
        <f>(C8+F8)/2</f>
        <v>1573564.7</v>
      </c>
      <c r="K8" s="19">
        <f>E8</f>
        <v>135225.70000000001</v>
      </c>
      <c r="L8">
        <f>I8+J8</f>
        <v>1573564.7</v>
      </c>
      <c r="M8" s="18">
        <f t="shared" si="3"/>
        <v>291063.96017676301</v>
      </c>
      <c r="O8" s="19"/>
      <c r="P8" s="21">
        <f t="shared" si="4"/>
        <v>332.56994901210959</v>
      </c>
      <c r="Q8" s="21"/>
      <c r="R8" s="22">
        <f t="shared" si="5"/>
        <v>54.173544883034687</v>
      </c>
      <c r="S8" s="21">
        <f>P8+R8</f>
        <v>386.7434938951443</v>
      </c>
      <c r="T8" s="13">
        <f t="shared" si="0"/>
        <v>-348.59679191801411</v>
      </c>
      <c r="U8" s="13"/>
      <c r="V8" s="13"/>
      <c r="W8" s="23">
        <f t="shared" si="7"/>
        <v>26.372796956660352</v>
      </c>
      <c r="X8" s="23"/>
      <c r="Y8" s="23">
        <f t="shared" si="9"/>
        <v>0.45505777701749395</v>
      </c>
      <c r="Z8" s="17" t="s">
        <v>21</v>
      </c>
      <c r="AA8" s="24">
        <f>W8+X8</f>
        <v>26.372796956660352</v>
      </c>
      <c r="AB8" s="25">
        <f t="shared" ca="1" si="11"/>
        <v>5</v>
      </c>
      <c r="AC8" s="26">
        <v>3.0000000000000001E-3</v>
      </c>
      <c r="AD8" s="27">
        <f t="shared" si="14"/>
        <v>1.3186398478330177E-3</v>
      </c>
      <c r="AE8" s="28">
        <f t="shared" si="12"/>
        <v>0</v>
      </c>
      <c r="AF8" s="29">
        <f t="shared" si="1"/>
        <v>2.2752888850874696E-5</v>
      </c>
      <c r="AG8" s="30">
        <f>AB23/AD8</f>
        <v>303.34287308042349</v>
      </c>
      <c r="AH8">
        <v>0</v>
      </c>
      <c r="AI8" s="33">
        <f>Z24/AF8</f>
        <v>637281.71376544004</v>
      </c>
    </row>
    <row r="9" spans="2:35" x14ac:dyDescent="0.25">
      <c r="B9" s="17" t="s">
        <v>22</v>
      </c>
      <c r="C9" s="18">
        <v>4735405</v>
      </c>
      <c r="E9" s="19"/>
      <c r="F9" s="18"/>
      <c r="H9" s="19"/>
      <c r="I9" s="18">
        <f>C9</f>
        <v>4735405</v>
      </c>
      <c r="K9" s="19"/>
      <c r="L9">
        <f>I9+J9</f>
        <v>4735405</v>
      </c>
      <c r="M9" s="18"/>
      <c r="O9" s="19"/>
      <c r="P9" s="21">
        <f t="shared" si="4"/>
        <v>2011.8987677926493</v>
      </c>
      <c r="Q9" s="21"/>
      <c r="R9" s="22"/>
      <c r="S9" s="21">
        <f t="shared" ref="S9:S18" si="15">P9+Q9+R9</f>
        <v>2011.8987677926493</v>
      </c>
      <c r="T9" s="13">
        <f t="shared" si="0"/>
        <v>-503.18780539621844</v>
      </c>
      <c r="U9" s="13"/>
      <c r="V9" s="13"/>
      <c r="W9" s="23">
        <f t="shared" si="7"/>
        <v>159.54357228595723</v>
      </c>
      <c r="X9" s="23"/>
      <c r="Y9" s="23"/>
      <c r="Z9" s="17" t="s">
        <v>22</v>
      </c>
      <c r="AA9" s="24">
        <f>W9+X9</f>
        <v>159.54357228595723</v>
      </c>
      <c r="AB9" s="25">
        <f t="shared" ca="1" si="11"/>
        <v>5</v>
      </c>
      <c r="AC9" s="26">
        <v>1E-3</v>
      </c>
      <c r="AD9" s="27">
        <f t="shared" si="14"/>
        <v>2.659059538099287E-3</v>
      </c>
      <c r="AE9" s="28">
        <f t="shared" si="12"/>
        <v>0</v>
      </c>
      <c r="AF9" s="29">
        <f t="shared" si="1"/>
        <v>0</v>
      </c>
      <c r="AG9" s="30">
        <f>AB23/AD9</f>
        <v>150.42912513569465</v>
      </c>
      <c r="AH9">
        <v>0</v>
      </c>
      <c r="AI9" s="19">
        <v>0</v>
      </c>
    </row>
    <row r="10" spans="2:35" x14ac:dyDescent="0.25">
      <c r="B10" s="17" t="s">
        <v>23</v>
      </c>
      <c r="C10" s="18">
        <v>4976203</v>
      </c>
      <c r="E10" s="19">
        <v>14871115</v>
      </c>
      <c r="F10" s="18">
        <v>8300181</v>
      </c>
      <c r="H10" s="19">
        <v>19607074</v>
      </c>
      <c r="I10" s="18">
        <f t="shared" si="2"/>
        <v>6638192</v>
      </c>
      <c r="K10" s="19">
        <f t="shared" si="13"/>
        <v>17239094.5</v>
      </c>
      <c r="L10">
        <f t="shared" ref="L10:L18" si="16">I10+J10</f>
        <v>6638192</v>
      </c>
      <c r="M10" s="18">
        <f t="shared" si="3"/>
        <v>2350407.3843148979</v>
      </c>
      <c r="O10" s="19">
        <f>STDEV(E10,H10)</f>
        <v>3348828.7243214604</v>
      </c>
      <c r="P10" s="21">
        <f t="shared" si="4"/>
        <v>3022.5143403441684</v>
      </c>
      <c r="Q10" s="21"/>
      <c r="R10" s="22">
        <f t="shared" si="5"/>
        <v>7368.8332549287943</v>
      </c>
      <c r="S10" s="21">
        <f t="shared" si="15"/>
        <v>10391.347595272962</v>
      </c>
      <c r="T10" s="13">
        <f t="shared" si="0"/>
        <v>745.16963262954005</v>
      </c>
      <c r="U10" s="13"/>
      <c r="V10" s="13">
        <f t="shared" si="6"/>
        <v>1428.2622928641811</v>
      </c>
      <c r="W10" s="23">
        <f t="shared" si="7"/>
        <v>239.68538718929267</v>
      </c>
      <c r="X10" s="23"/>
      <c r="Y10" s="23">
        <f t="shared" si="9"/>
        <v>61.898199341402687</v>
      </c>
      <c r="Z10" s="17" t="s">
        <v>23</v>
      </c>
      <c r="AA10" s="24">
        <f t="shared" si="10"/>
        <v>239.68538718929267</v>
      </c>
      <c r="AB10" s="25">
        <f t="shared" ca="1" si="11"/>
        <v>5</v>
      </c>
      <c r="AC10" s="26">
        <v>3.0000000000000001E-3</v>
      </c>
      <c r="AD10" s="27">
        <f t="shared" si="14"/>
        <v>1.1984269359464634E-2</v>
      </c>
      <c r="AE10" s="28">
        <f t="shared" si="12"/>
        <v>0</v>
      </c>
      <c r="AF10" s="29">
        <f t="shared" si="1"/>
        <v>3.0949099670701343E-3</v>
      </c>
      <c r="AG10" s="30">
        <f>AB23/AD10</f>
        <v>33.377086913028876</v>
      </c>
      <c r="AH10">
        <v>0</v>
      </c>
      <c r="AI10" s="33">
        <f>Z24/AF10</f>
        <v>4685.1120563376999</v>
      </c>
    </row>
    <row r="11" spans="2:35" x14ac:dyDescent="0.25">
      <c r="B11" s="17" t="s">
        <v>24</v>
      </c>
      <c r="C11" s="18">
        <v>5610442.5</v>
      </c>
      <c r="E11" s="19"/>
      <c r="F11" s="18">
        <v>6534293.5</v>
      </c>
      <c r="H11" s="19"/>
      <c r="I11" s="18">
        <f t="shared" si="2"/>
        <v>6072368</v>
      </c>
      <c r="K11" s="19"/>
      <c r="L11">
        <f t="shared" si="16"/>
        <v>6072368</v>
      </c>
      <c r="M11" s="18">
        <f t="shared" si="3"/>
        <v>653261.30690597312</v>
      </c>
      <c r="O11" s="19"/>
      <c r="P11" s="21">
        <f t="shared" si="4"/>
        <v>2721.9917144678138</v>
      </c>
      <c r="Q11" s="21"/>
      <c r="R11" s="22"/>
      <c r="S11" s="21">
        <f t="shared" si="15"/>
        <v>2721.9917144678138</v>
      </c>
      <c r="T11" s="13">
        <f t="shared" si="0"/>
        <v>-156.2251397355146</v>
      </c>
      <c r="U11" s="13"/>
      <c r="V11" s="13"/>
      <c r="W11" s="23">
        <f t="shared" si="7"/>
        <v>215.85394295729793</v>
      </c>
      <c r="X11" s="23"/>
      <c r="Y11" s="23"/>
      <c r="Z11" s="17" t="s">
        <v>24</v>
      </c>
      <c r="AA11" s="24">
        <f t="shared" si="10"/>
        <v>215.85394295729793</v>
      </c>
      <c r="AB11" s="25">
        <f t="shared" ca="1" si="11"/>
        <v>5</v>
      </c>
      <c r="AC11" s="26">
        <v>5.0000000000000001E-3</v>
      </c>
      <c r="AD11" s="27">
        <f t="shared" si="14"/>
        <v>1.7987828579774826E-2</v>
      </c>
      <c r="AE11" s="28">
        <f t="shared" si="12"/>
        <v>0</v>
      </c>
      <c r="AF11" s="29">
        <f t="shared" si="1"/>
        <v>0</v>
      </c>
      <c r="AG11" s="30">
        <f>AB23/AD11</f>
        <v>22.237258834551739</v>
      </c>
      <c r="AH11">
        <v>0</v>
      </c>
      <c r="AI11" s="19">
        <v>0</v>
      </c>
    </row>
    <row r="12" spans="2:35" x14ac:dyDescent="0.25">
      <c r="B12" s="17" t="s">
        <v>25</v>
      </c>
      <c r="C12" s="18">
        <v>6040909</v>
      </c>
      <c r="E12" s="19"/>
      <c r="F12" s="18">
        <v>8332879</v>
      </c>
      <c r="H12" s="19"/>
      <c r="I12" s="18">
        <f t="shared" si="2"/>
        <v>7186894</v>
      </c>
      <c r="K12" s="19"/>
      <c r="L12">
        <f t="shared" si="16"/>
        <v>7186894</v>
      </c>
      <c r="M12" s="18">
        <f t="shared" si="3"/>
        <v>1620667.5292761314</v>
      </c>
      <c r="O12" s="19"/>
      <c r="P12" s="21">
        <f t="shared" si="4"/>
        <v>3313.9430635224135</v>
      </c>
      <c r="Q12" s="21"/>
      <c r="R12" s="22"/>
      <c r="S12" s="21">
        <f t="shared" si="15"/>
        <v>3313.9430635224135</v>
      </c>
      <c r="T12" s="13">
        <f t="shared" si="0"/>
        <v>357.58738542390665</v>
      </c>
      <c r="U12" s="13"/>
      <c r="V12" s="13"/>
      <c r="W12" s="23">
        <f t="shared" si="7"/>
        <v>262.79568493732768</v>
      </c>
      <c r="X12" s="23"/>
      <c r="Y12" s="23"/>
      <c r="Z12" s="17" t="s">
        <v>25</v>
      </c>
      <c r="AA12" s="24">
        <f t="shared" si="10"/>
        <v>262.79568493732768</v>
      </c>
      <c r="AB12" s="25">
        <f t="shared" ca="1" si="11"/>
        <v>5</v>
      </c>
      <c r="AC12" s="26">
        <v>3.0000000000000001E-3</v>
      </c>
      <c r="AD12" s="27">
        <f t="shared" si="14"/>
        <v>1.3139784246866383E-2</v>
      </c>
      <c r="AE12" s="28">
        <f t="shared" si="12"/>
        <v>0</v>
      </c>
      <c r="AF12" s="29">
        <f t="shared" si="1"/>
        <v>0</v>
      </c>
      <c r="AG12" s="30">
        <f>AB23/AD12</f>
        <v>30.441900147286916</v>
      </c>
      <c r="AH12">
        <v>0</v>
      </c>
      <c r="AI12" s="19">
        <v>0</v>
      </c>
    </row>
    <row r="13" spans="2:35" x14ac:dyDescent="0.25">
      <c r="B13" s="17" t="s">
        <v>26</v>
      </c>
      <c r="C13" s="18">
        <v>8238256</v>
      </c>
      <c r="D13">
        <v>8686458</v>
      </c>
      <c r="E13" s="19"/>
      <c r="F13" s="18">
        <v>7666864</v>
      </c>
      <c r="G13" s="49">
        <v>19286138</v>
      </c>
      <c r="H13" s="19"/>
      <c r="I13" s="18">
        <f t="shared" si="2"/>
        <v>7952560</v>
      </c>
      <c r="J13">
        <f t="shared" si="13"/>
        <v>13986298</v>
      </c>
      <c r="K13" s="19"/>
      <c r="L13">
        <f t="shared" si="16"/>
        <v>21938858</v>
      </c>
      <c r="M13" s="18">
        <f t="shared" si="3"/>
        <v>404035.15791574377</v>
      </c>
      <c r="N13">
        <f>STDEV(D13,G13)</f>
        <v>7495105.6064074244</v>
      </c>
      <c r="O13" s="19"/>
      <c r="P13" s="21">
        <f t="shared" si="4"/>
        <v>3720.6065434459315</v>
      </c>
      <c r="Q13" s="21">
        <f t="shared" ref="Q13:Q15" si="17">(J13-$D$24)/$C$24</f>
        <v>670.47876076393902</v>
      </c>
      <c r="R13" s="22"/>
      <c r="S13" s="21">
        <f t="shared" si="15"/>
        <v>4391.0853042098706</v>
      </c>
      <c r="T13" s="13">
        <f t="shared" si="0"/>
        <v>-288.59509352254952</v>
      </c>
      <c r="U13" s="13">
        <f>(N13-49054)/20787</f>
        <v>358.20712976415183</v>
      </c>
      <c r="V13" s="13"/>
      <c r="W13" s="23">
        <f t="shared" si="7"/>
        <v>295.04409889526278</v>
      </c>
      <c r="X13" s="23">
        <f t="shared" si="8"/>
        <v>66.377397315629992</v>
      </c>
      <c r="Y13" s="23"/>
      <c r="Z13" s="17" t="s">
        <v>26</v>
      </c>
      <c r="AA13" s="24">
        <f>W13+X13</f>
        <v>361.42149621089277</v>
      </c>
      <c r="AB13" s="25">
        <f t="shared" ca="1" si="11"/>
        <v>5</v>
      </c>
      <c r="AC13" s="26">
        <v>1E-3</v>
      </c>
      <c r="AD13" s="27">
        <f t="shared" si="14"/>
        <v>4.9174016482543799E-3</v>
      </c>
      <c r="AE13" s="28">
        <f t="shared" si="12"/>
        <v>1.1062899552604999E-3</v>
      </c>
      <c r="AF13" s="29">
        <f t="shared" si="1"/>
        <v>0</v>
      </c>
      <c r="AG13" s="30">
        <f>AB23/AD13</f>
        <v>81.343772303406482</v>
      </c>
      <c r="AH13" s="32">
        <f>Z23/AE13</f>
        <v>361.56886185033773</v>
      </c>
      <c r="AI13" s="19">
        <v>0</v>
      </c>
    </row>
    <row r="14" spans="2:35" x14ac:dyDescent="0.25">
      <c r="B14" s="17" t="s">
        <v>27</v>
      </c>
      <c r="C14" s="18">
        <v>2943611.3</v>
      </c>
      <c r="D14">
        <v>525259.69999999995</v>
      </c>
      <c r="E14" s="19">
        <v>1648246</v>
      </c>
      <c r="F14" s="18">
        <v>7849434</v>
      </c>
      <c r="G14">
        <v>3549484.8</v>
      </c>
      <c r="H14" s="19">
        <v>6689784</v>
      </c>
      <c r="I14" s="18">
        <f t="shared" si="2"/>
        <v>5396522.6500000004</v>
      </c>
      <c r="J14">
        <f t="shared" si="13"/>
        <v>2037372.25</v>
      </c>
      <c r="K14" s="19">
        <f t="shared" si="13"/>
        <v>4169015</v>
      </c>
      <c r="L14">
        <f t="shared" si="16"/>
        <v>7433894.9000000004</v>
      </c>
      <c r="M14" s="18">
        <f t="shared" si="3"/>
        <v>3468940.4984688959</v>
      </c>
      <c r="N14">
        <f>STDEV(D14,G14)</f>
        <v>2138450.0760445646</v>
      </c>
      <c r="O14" s="19">
        <f>STDEV(E14,H14)</f>
        <v>3564905.7074096645</v>
      </c>
      <c r="P14" s="21">
        <f t="shared" si="4"/>
        <v>2363.0341247078823</v>
      </c>
      <c r="Q14" s="21">
        <f t="shared" si="17"/>
        <v>95.651909847500846</v>
      </c>
      <c r="R14" s="22">
        <f t="shared" si="5"/>
        <v>1779.2684001197449</v>
      </c>
      <c r="S14" s="21">
        <f t="shared" si="15"/>
        <v>4237.9544346751281</v>
      </c>
      <c r="T14" s="13">
        <f t="shared" si="0"/>
        <v>1339.2492556133927</v>
      </c>
      <c r="U14" s="13">
        <f t="shared" ref="U14" si="18">(N14-49054)/20787</f>
        <v>100.51455602273366</v>
      </c>
      <c r="V14" s="13">
        <f>(O14-8551.7)/2338.7</f>
        <v>1520.6542127719094</v>
      </c>
      <c r="W14" s="23">
        <f t="shared" si="7"/>
        <v>187.3886060893351</v>
      </c>
      <c r="X14" s="23">
        <f t="shared" si="8"/>
        <v>9.4695390749025847</v>
      </c>
      <c r="Y14" s="23">
        <f t="shared" si="9"/>
        <v>14.945854561005945</v>
      </c>
      <c r="Z14" s="17" t="s">
        <v>27</v>
      </c>
      <c r="AA14" s="24">
        <f>W14+X14</f>
        <v>196.85814516423767</v>
      </c>
      <c r="AB14" s="25">
        <f t="shared" ca="1" si="11"/>
        <v>5</v>
      </c>
      <c r="AC14" s="26">
        <v>6.0000000000000001E-3</v>
      </c>
      <c r="AD14" s="27">
        <f t="shared" si="14"/>
        <v>1.8738860608933507E-2</v>
      </c>
      <c r="AE14" s="28">
        <f t="shared" si="12"/>
        <v>9.4695390749025856E-4</v>
      </c>
      <c r="AF14" s="29">
        <f t="shared" si="1"/>
        <v>1.4945854561005945E-3</v>
      </c>
      <c r="AG14" s="30">
        <f>AB23/AD14</f>
        <v>21.346015019147174</v>
      </c>
      <c r="AH14" s="32">
        <f>Z23/AE14</f>
        <v>422.40704308421147</v>
      </c>
      <c r="AI14" s="33">
        <f>Z24/AF14</f>
        <v>9701.6868060731776</v>
      </c>
    </row>
    <row r="15" spans="2:35" x14ac:dyDescent="0.25">
      <c r="B15" s="17" t="s">
        <v>28</v>
      </c>
      <c r="C15" s="18">
        <v>4042509.5</v>
      </c>
      <c r="D15">
        <v>65817.399999999994</v>
      </c>
      <c r="E15" s="19"/>
      <c r="F15" s="18">
        <v>5783560.5</v>
      </c>
      <c r="G15">
        <v>68699.399999999994</v>
      </c>
      <c r="H15" s="19"/>
      <c r="I15" s="18">
        <f t="shared" si="2"/>
        <v>4913035</v>
      </c>
      <c r="J15">
        <f t="shared" si="13"/>
        <v>67258.399999999994</v>
      </c>
      <c r="K15" s="19"/>
      <c r="L15">
        <f t="shared" si="16"/>
        <v>4980293.4000000004</v>
      </c>
      <c r="M15" s="18">
        <f t="shared" si="3"/>
        <v>1231108.9684916197</v>
      </c>
      <c r="N15">
        <f>STDEV(D15,G15)</f>
        <v>2037.8817433796301</v>
      </c>
      <c r="O15" s="19"/>
      <c r="P15" s="21">
        <f t="shared" si="4"/>
        <v>2106.2422987040577</v>
      </c>
      <c r="Q15" s="21">
        <f t="shared" si="17"/>
        <v>0.87566267378650087</v>
      </c>
      <c r="R15" s="22"/>
      <c r="S15" s="21">
        <f t="shared" si="15"/>
        <v>2107.117961377844</v>
      </c>
      <c r="T15" s="13">
        <f t="shared" si="0"/>
        <v>150.6835396705012</v>
      </c>
      <c r="U15" s="13">
        <f>(N15-49054)/20787</f>
        <v>-2.2618039282542153</v>
      </c>
      <c r="V15" s="13"/>
      <c r="W15" s="23">
        <f t="shared" si="7"/>
        <v>167.0250142872319</v>
      </c>
      <c r="X15" s="23">
        <f t="shared" si="8"/>
        <v>8.6690604704863672E-2</v>
      </c>
      <c r="Y15" s="23"/>
      <c r="Z15" s="17" t="s">
        <v>28</v>
      </c>
      <c r="AA15" s="24">
        <f t="shared" si="10"/>
        <v>167.11170489193677</v>
      </c>
      <c r="AB15" s="25">
        <f t="shared" ca="1" si="11"/>
        <v>5</v>
      </c>
      <c r="AC15" s="26">
        <v>1E-3</v>
      </c>
      <c r="AD15" s="27">
        <f t="shared" si="14"/>
        <v>2.7837502381205317E-3</v>
      </c>
      <c r="AE15" s="28">
        <f t="shared" si="12"/>
        <v>1.4448434117477278E-6</v>
      </c>
      <c r="AF15" s="29">
        <f t="shared" si="1"/>
        <v>0</v>
      </c>
      <c r="AG15" s="30">
        <f>AB23/AD15</f>
        <v>143.69105192068625</v>
      </c>
      <c r="AH15" s="32">
        <f>Z23/AE15</f>
        <v>276846.60963788978</v>
      </c>
      <c r="AI15" s="19">
        <v>0</v>
      </c>
    </row>
    <row r="16" spans="2:35" x14ac:dyDescent="0.25">
      <c r="B16" s="17" t="s">
        <v>29</v>
      </c>
      <c r="C16" s="18">
        <v>4113846.3</v>
      </c>
      <c r="E16" s="19">
        <v>1805660.1</v>
      </c>
      <c r="F16" s="18">
        <v>5282216.5</v>
      </c>
      <c r="H16" s="19">
        <v>2417186.2999999998</v>
      </c>
      <c r="I16" s="18">
        <f t="shared" si="2"/>
        <v>4698031.4000000004</v>
      </c>
      <c r="K16" s="19">
        <f>(E16+H16)/2</f>
        <v>2111423.2000000002</v>
      </c>
      <c r="L16">
        <f t="shared" si="16"/>
        <v>4698031.4000000004</v>
      </c>
      <c r="M16" s="18">
        <f t="shared" si="3"/>
        <v>826162.49135627539</v>
      </c>
      <c r="O16" s="19">
        <f>STDEV(E16,H16)</f>
        <v>432414.32289323717</v>
      </c>
      <c r="P16" s="21">
        <f t="shared" si="4"/>
        <v>1992.0487571701724</v>
      </c>
      <c r="Q16" s="21"/>
      <c r="R16" s="22"/>
      <c r="S16" s="21">
        <f t="shared" si="15"/>
        <v>1992.0487571701724</v>
      </c>
      <c r="T16" s="13">
        <f t="shared" si="0"/>
        <v>-64.393195583027733</v>
      </c>
      <c r="U16" s="13"/>
      <c r="V16" s="13">
        <f t="shared" si="6"/>
        <v>181.23856112080949</v>
      </c>
      <c r="W16" s="23">
        <f t="shared" si="7"/>
        <v>157.96946644359491</v>
      </c>
      <c r="X16" s="23"/>
      <c r="Y16" s="23"/>
      <c r="Z16" s="17" t="s">
        <v>29</v>
      </c>
      <c r="AA16" s="24">
        <f t="shared" si="10"/>
        <v>157.96946644359491</v>
      </c>
      <c r="AB16" s="25">
        <f t="shared" ca="1" si="11"/>
        <v>5</v>
      </c>
      <c r="AC16" s="26">
        <v>1E-3</v>
      </c>
      <c r="AD16" s="27">
        <f t="shared" si="14"/>
        <v>2.6328244407265817E-3</v>
      </c>
      <c r="AE16" s="28">
        <f t="shared" si="12"/>
        <v>0</v>
      </c>
      <c r="AF16" s="29">
        <f t="shared" si="1"/>
        <v>0</v>
      </c>
      <c r="AG16" s="30">
        <f>AB23/AD16</f>
        <v>151.92809433568303</v>
      </c>
      <c r="AH16">
        <v>0</v>
      </c>
      <c r="AI16" s="19">
        <v>0</v>
      </c>
    </row>
    <row r="17" spans="2:35" x14ac:dyDescent="0.25">
      <c r="B17" s="17" t="s">
        <v>30</v>
      </c>
      <c r="C17" s="18">
        <v>1198117.3999999999</v>
      </c>
      <c r="E17" s="19"/>
      <c r="F17" s="18">
        <v>8075956</v>
      </c>
      <c r="H17" s="19"/>
      <c r="I17" s="18">
        <f t="shared" si="2"/>
        <v>4637036.7</v>
      </c>
      <c r="K17" s="19"/>
      <c r="L17">
        <f t="shared" si="16"/>
        <v>4637036.7</v>
      </c>
      <c r="M17" s="18">
        <f t="shared" si="3"/>
        <v>4863366.31396659</v>
      </c>
      <c r="O17" s="19"/>
      <c r="P17" s="21">
        <f t="shared" si="4"/>
        <v>1959.653016783514</v>
      </c>
      <c r="Q17" s="21"/>
      <c r="R17" s="22"/>
      <c r="S17" s="21">
        <f t="shared" si="15"/>
        <v>1959.653016783514</v>
      </c>
      <c r="T17" s="13">
        <f t="shared" si="0"/>
        <v>2079.8620745520448</v>
      </c>
      <c r="U17" s="13"/>
      <c r="V17" s="13"/>
      <c r="W17" s="23">
        <f t="shared" si="7"/>
        <v>155.40048423093276</v>
      </c>
      <c r="X17" s="23"/>
      <c r="Y17" s="23"/>
      <c r="Z17" s="17" t="s">
        <v>30</v>
      </c>
      <c r="AA17" s="24">
        <f t="shared" si="10"/>
        <v>155.40048423093276</v>
      </c>
      <c r="AB17" s="25">
        <f t="shared" ca="1" si="11"/>
        <v>5</v>
      </c>
      <c r="AC17" s="26">
        <v>4.4999999999999998E-2</v>
      </c>
      <c r="AD17" s="27">
        <f t="shared" si="14"/>
        <v>0.11655036317319957</v>
      </c>
      <c r="AE17" s="28">
        <f t="shared" si="12"/>
        <v>0</v>
      </c>
      <c r="AF17" s="29">
        <f t="shared" si="1"/>
        <v>0</v>
      </c>
      <c r="AG17" s="30">
        <f>AB23/AD17</f>
        <v>3.4319927378139554</v>
      </c>
      <c r="AH17">
        <v>0</v>
      </c>
      <c r="AI17" s="19">
        <v>0</v>
      </c>
    </row>
    <row r="18" spans="2:35" x14ac:dyDescent="0.25">
      <c r="B18" s="34" t="s">
        <v>31</v>
      </c>
      <c r="C18" s="8">
        <v>2101251.2999999998</v>
      </c>
      <c r="D18" s="9"/>
      <c r="E18" s="10"/>
      <c r="F18" s="8">
        <v>5363821</v>
      </c>
      <c r="G18" s="9"/>
      <c r="H18" s="10"/>
      <c r="I18" s="8">
        <f t="shared" si="2"/>
        <v>3732536.15</v>
      </c>
      <c r="J18" s="9"/>
      <c r="K18" s="10"/>
      <c r="L18" s="34">
        <f t="shared" si="16"/>
        <v>3732536.15</v>
      </c>
      <c r="M18" s="8">
        <f t="shared" si="3"/>
        <v>2306985.1589637594</v>
      </c>
      <c r="N18" s="9"/>
      <c r="O18" s="10"/>
      <c r="P18" s="35">
        <f t="shared" si="4"/>
        <v>1479.2511950286807</v>
      </c>
      <c r="Q18" s="11"/>
      <c r="R18" s="12"/>
      <c r="S18" s="35">
        <f t="shared" si="15"/>
        <v>1479.2511950286807</v>
      </c>
      <c r="T18" s="13">
        <f t="shared" si="0"/>
        <v>722.10705277446323</v>
      </c>
      <c r="U18" s="13"/>
      <c r="V18" s="13"/>
      <c r="W18" s="23">
        <f t="shared" si="7"/>
        <v>117.30461976577453</v>
      </c>
      <c r="X18" s="23"/>
      <c r="Y18" s="23"/>
      <c r="Z18" s="34" t="s">
        <v>31</v>
      </c>
      <c r="AA18" s="41">
        <f t="shared" si="10"/>
        <v>117.30461976577453</v>
      </c>
      <c r="AB18" s="42">
        <f t="shared" ca="1" si="11"/>
        <v>5</v>
      </c>
      <c r="AC18" s="36">
        <v>0.03</v>
      </c>
      <c r="AD18" s="37">
        <f t="shared" si="14"/>
        <v>5.8652309882887263E-2</v>
      </c>
      <c r="AE18" s="38">
        <f t="shared" si="12"/>
        <v>0</v>
      </c>
      <c r="AF18" s="39">
        <f t="shared" si="1"/>
        <v>0</v>
      </c>
      <c r="AG18" s="40">
        <f>AB23/AD18</f>
        <v>6.8198507577739296</v>
      </c>
      <c r="AH18" s="9">
        <v>0</v>
      </c>
      <c r="AI18" s="10">
        <v>0</v>
      </c>
    </row>
    <row r="22" spans="2:35" x14ac:dyDescent="0.25">
      <c r="Y22" t="s">
        <v>38</v>
      </c>
    </row>
    <row r="23" spans="2:35" x14ac:dyDescent="0.25">
      <c r="C23" t="s">
        <v>32</v>
      </c>
      <c r="D23" t="s">
        <v>33</v>
      </c>
      <c r="E23" t="s">
        <v>34</v>
      </c>
      <c r="Y23" t="s">
        <v>16</v>
      </c>
      <c r="Z23">
        <v>0.4</v>
      </c>
      <c r="AA23" t="s">
        <v>15</v>
      </c>
      <c r="AB23">
        <v>0.4</v>
      </c>
    </row>
    <row r="24" spans="2:35" x14ac:dyDescent="0.25">
      <c r="B24" t="s">
        <v>16</v>
      </c>
      <c r="C24">
        <v>20787</v>
      </c>
      <c r="D24">
        <v>49056</v>
      </c>
      <c r="E24" t="s">
        <v>35</v>
      </c>
      <c r="Y24" t="s">
        <v>17</v>
      </c>
      <c r="Z24">
        <v>14.5</v>
      </c>
    </row>
    <row r="25" spans="2:35" x14ac:dyDescent="0.25">
      <c r="B25" t="s">
        <v>15</v>
      </c>
      <c r="C25">
        <v>1882.8</v>
      </c>
      <c r="D25">
        <v>947402</v>
      </c>
      <c r="E25" t="s">
        <v>36</v>
      </c>
    </row>
    <row r="26" spans="2:35" x14ac:dyDescent="0.25">
      <c r="B26" t="s">
        <v>17</v>
      </c>
      <c r="C26">
        <v>2338.3000000000002</v>
      </c>
      <c r="D26">
        <v>8551.7000000000007</v>
      </c>
      <c r="E26" t="s">
        <v>37</v>
      </c>
    </row>
    <row r="29" spans="2:35" ht="15.75" thickBot="1" x14ac:dyDescent="0.3">
      <c r="B29" t="s">
        <v>44</v>
      </c>
    </row>
    <row r="30" spans="2:35" x14ac:dyDescent="0.25">
      <c r="B30" s="50" t="s">
        <v>0</v>
      </c>
      <c r="C30" s="52" t="s">
        <v>39</v>
      </c>
      <c r="D30" s="53"/>
      <c r="E30" s="54"/>
      <c r="F30" s="55" t="s">
        <v>40</v>
      </c>
      <c r="G30" s="55"/>
      <c r="H30" s="56"/>
      <c r="I30" s="55" t="s">
        <v>41</v>
      </c>
      <c r="J30" s="55"/>
      <c r="K30" s="56"/>
    </row>
    <row r="31" spans="2:35" ht="15.75" thickBot="1" x14ac:dyDescent="0.3">
      <c r="B31" s="51"/>
      <c r="C31" s="43" t="s">
        <v>15</v>
      </c>
      <c r="D31" s="44" t="s">
        <v>16</v>
      </c>
      <c r="E31" s="44" t="s">
        <v>17</v>
      </c>
      <c r="F31" s="44" t="s">
        <v>15</v>
      </c>
      <c r="G31" s="44" t="s">
        <v>16</v>
      </c>
      <c r="H31" s="45" t="s">
        <v>17</v>
      </c>
      <c r="I31" s="44" t="s">
        <v>15</v>
      </c>
      <c r="J31" s="44" t="s">
        <v>16</v>
      </c>
      <c r="K31" s="45" t="s">
        <v>17</v>
      </c>
    </row>
    <row r="32" spans="2:35" x14ac:dyDescent="0.25">
      <c r="B32" s="17" t="s">
        <v>18</v>
      </c>
      <c r="C32" s="46">
        <v>41.6417033361218</v>
      </c>
      <c r="D32" s="46">
        <v>0</v>
      </c>
      <c r="E32" s="46">
        <v>0.95296015224736796</v>
      </c>
      <c r="F32" s="46">
        <f t="shared" ref="F32:H45" si="19">0.025*C32</f>
        <v>1.041042583403045</v>
      </c>
      <c r="G32" s="47">
        <f t="shared" si="19"/>
        <v>0</v>
      </c>
      <c r="H32" s="46">
        <f t="shared" si="19"/>
        <v>2.3824003806184199E-2</v>
      </c>
      <c r="I32" s="46">
        <f>(F32/I50)*100</f>
        <v>16.524485450841986</v>
      </c>
      <c r="J32" s="46"/>
      <c r="K32" s="46">
        <f>(H32/I49)*100</f>
        <v>0.99266682525767513</v>
      </c>
    </row>
    <row r="33" spans="2:11" x14ac:dyDescent="0.25">
      <c r="B33" s="17" t="s">
        <v>19</v>
      </c>
      <c r="C33" s="47">
        <v>62.152816843707967</v>
      </c>
      <c r="D33" s="47">
        <v>0.60688617693750946</v>
      </c>
      <c r="E33" s="47">
        <v>8.1506035461660495</v>
      </c>
      <c r="F33" s="47">
        <f t="shared" si="19"/>
        <v>1.5538204210926994</v>
      </c>
      <c r="G33" s="47">
        <f>0.025*D33</f>
        <v>1.5172154423437736E-2</v>
      </c>
      <c r="H33" s="47">
        <f t="shared" si="19"/>
        <v>0.20376508865415124</v>
      </c>
      <c r="I33" s="46">
        <f>(F33/I50)*100</f>
        <v>24.663816207820624</v>
      </c>
      <c r="J33" s="46">
        <f>(G33/I50)*100</f>
        <v>0.24082784799107521</v>
      </c>
      <c r="K33" s="46">
        <f>(H33/I49)*100</f>
        <v>8.4902120272563018</v>
      </c>
    </row>
    <row r="34" spans="2:11" x14ac:dyDescent="0.25">
      <c r="B34" s="17" t="s">
        <v>20</v>
      </c>
      <c r="C34" s="47">
        <v>63.568386144040893</v>
      </c>
      <c r="D34" s="47">
        <v>0</v>
      </c>
      <c r="E34" s="47">
        <v>8.3016869144249839</v>
      </c>
      <c r="F34" s="47">
        <f t="shared" si="19"/>
        <v>1.5892096536010225</v>
      </c>
      <c r="G34" s="47">
        <f t="shared" si="19"/>
        <v>0</v>
      </c>
      <c r="H34" s="47">
        <f t="shared" si="19"/>
        <v>0.2075421728606246</v>
      </c>
      <c r="I34" s="46">
        <f>(F34/I50)*100</f>
        <v>25.22555005715909</v>
      </c>
      <c r="J34" s="47"/>
      <c r="K34" s="46">
        <f>(H34/I49)*100</f>
        <v>8.6475905358593597</v>
      </c>
    </row>
    <row r="35" spans="2:11" x14ac:dyDescent="0.25">
      <c r="B35" s="17" t="s">
        <v>21</v>
      </c>
      <c r="C35" s="47">
        <v>1.3186398478330177</v>
      </c>
      <c r="D35" s="47">
        <v>0</v>
      </c>
      <c r="E35" s="47">
        <v>2.2752888850874696E-2</v>
      </c>
      <c r="F35" s="47">
        <f t="shared" si="19"/>
        <v>3.2965996195825444E-2</v>
      </c>
      <c r="G35" s="47">
        <f t="shared" si="19"/>
        <v>0</v>
      </c>
      <c r="H35" s="47">
        <f t="shared" si="19"/>
        <v>5.6882222127186744E-4</v>
      </c>
      <c r="I35" s="46">
        <f>(F35/I50)*100</f>
        <v>0.5232697808861182</v>
      </c>
      <c r="J35" s="47"/>
      <c r="K35" s="46">
        <f>(H35/I49)*100</f>
        <v>2.3700925886327811E-2</v>
      </c>
    </row>
    <row r="36" spans="2:11" x14ac:dyDescent="0.25">
      <c r="B36" s="17" t="s">
        <v>22</v>
      </c>
      <c r="C36" s="47">
        <v>2.659059538099287</v>
      </c>
      <c r="D36" s="47">
        <v>0</v>
      </c>
      <c r="E36" s="47">
        <v>0</v>
      </c>
      <c r="F36" s="47">
        <f t="shared" si="19"/>
        <v>6.6476488452482177E-2</v>
      </c>
      <c r="G36" s="47">
        <f t="shared" si="19"/>
        <v>0</v>
      </c>
      <c r="H36" s="47">
        <f t="shared" si="19"/>
        <v>0</v>
      </c>
      <c r="I36" s="46">
        <f>(F36/I50)*100</f>
        <v>1.055182356388606</v>
      </c>
      <c r="J36" s="47"/>
      <c r="K36" s="46">
        <f>(H36/I49)*100</f>
        <v>0</v>
      </c>
    </row>
    <row r="37" spans="2:11" x14ac:dyDescent="0.25">
      <c r="B37" s="17" t="s">
        <v>23</v>
      </c>
      <c r="C37" s="47">
        <v>11.984269359464633</v>
      </c>
      <c r="D37" s="47">
        <v>0</v>
      </c>
      <c r="E37" s="47">
        <v>3.0949099670701345</v>
      </c>
      <c r="F37" s="47">
        <f t="shared" si="19"/>
        <v>0.29960673398661586</v>
      </c>
      <c r="G37" s="47">
        <f t="shared" si="19"/>
        <v>0</v>
      </c>
      <c r="H37" s="47">
        <f t="shared" si="19"/>
        <v>7.7372749176753366E-2</v>
      </c>
      <c r="I37" s="46">
        <f>(F37/I50)*100</f>
        <v>4.7556624442319979</v>
      </c>
      <c r="J37" s="47"/>
      <c r="K37" s="46">
        <f>(H37/I49)*100</f>
        <v>3.2238645490313904</v>
      </c>
    </row>
    <row r="38" spans="2:11" x14ac:dyDescent="0.25">
      <c r="B38" s="17" t="s">
        <v>24</v>
      </c>
      <c r="C38" s="47">
        <v>17.987828579774828</v>
      </c>
      <c r="D38" s="47">
        <v>0</v>
      </c>
      <c r="E38" s="47">
        <v>0</v>
      </c>
      <c r="F38" s="47">
        <f t="shared" si="19"/>
        <v>0.44969571449437074</v>
      </c>
      <c r="G38" s="47">
        <f t="shared" si="19"/>
        <v>0</v>
      </c>
      <c r="H38" s="47">
        <f t="shared" si="19"/>
        <v>0</v>
      </c>
      <c r="I38" s="46">
        <f>(F38/I50)*100</f>
        <v>7.1380272141963612</v>
      </c>
      <c r="J38" s="47"/>
      <c r="K38" s="46">
        <f>(H38/I49)*100</f>
        <v>0</v>
      </c>
    </row>
    <row r="39" spans="2:11" x14ac:dyDescent="0.25">
      <c r="B39" s="17" t="s">
        <v>25</v>
      </c>
      <c r="C39" s="47">
        <v>13.139784246866384</v>
      </c>
      <c r="D39" s="47">
        <v>0</v>
      </c>
      <c r="E39" s="47">
        <v>0</v>
      </c>
      <c r="F39" s="47">
        <f t="shared" si="19"/>
        <v>0.3284946061716596</v>
      </c>
      <c r="G39" s="47">
        <f t="shared" si="19"/>
        <v>0</v>
      </c>
      <c r="H39" s="47">
        <f t="shared" si="19"/>
        <v>0</v>
      </c>
      <c r="I39" s="46">
        <f>(F39/I50)*100</f>
        <v>5.2142000979628511</v>
      </c>
      <c r="J39" s="47"/>
      <c r="K39" s="46">
        <f>(H39/I49)*100</f>
        <v>0</v>
      </c>
    </row>
    <row r="40" spans="2:11" x14ac:dyDescent="0.25">
      <c r="B40" s="17" t="s">
        <v>26</v>
      </c>
      <c r="C40" s="47">
        <v>4.9174016482543799</v>
      </c>
      <c r="D40" s="47">
        <v>1.1062899552604999</v>
      </c>
      <c r="E40" s="47">
        <v>0</v>
      </c>
      <c r="F40" s="47">
        <f t="shared" si="19"/>
        <v>0.12293504120635951</v>
      </c>
      <c r="G40" s="47">
        <f>0.025*D40</f>
        <v>2.7657248881512497E-2</v>
      </c>
      <c r="H40" s="47">
        <f t="shared" si="19"/>
        <v>0</v>
      </c>
      <c r="I40" s="46">
        <f>(F40/I50)*100</f>
        <v>1.951349860418405</v>
      </c>
      <c r="J40" s="46">
        <f>(G40/I50)*100</f>
        <v>0.43900395050019841</v>
      </c>
      <c r="K40" s="46">
        <f>(H40/I49)*100</f>
        <v>0</v>
      </c>
    </row>
    <row r="41" spans="2:11" x14ac:dyDescent="0.25">
      <c r="B41" s="17" t="s">
        <v>27</v>
      </c>
      <c r="C41" s="47">
        <v>18.738860608933507</v>
      </c>
      <c r="D41" s="47">
        <v>0.94695390749025854</v>
      </c>
      <c r="E41" s="47">
        <v>1.4945854561005945</v>
      </c>
      <c r="F41" s="47">
        <f t="shared" si="19"/>
        <v>0.46847151522333769</v>
      </c>
      <c r="G41" s="47">
        <f>0.025*D41</f>
        <v>2.3673847687256465E-2</v>
      </c>
      <c r="H41" s="47">
        <f t="shared" si="19"/>
        <v>3.7364636402514861E-2</v>
      </c>
      <c r="I41" s="46">
        <f>(F41/I50)*100</f>
        <v>7.436055797195837</v>
      </c>
      <c r="J41" s="46">
        <f>(G41/I50)*100</f>
        <v>0.37577536011518203</v>
      </c>
      <c r="K41" s="46">
        <f>(H41/I49)*100</f>
        <v>1.5568598501047859</v>
      </c>
    </row>
    <row r="42" spans="2:11" x14ac:dyDescent="0.25">
      <c r="B42" s="17" t="s">
        <v>28</v>
      </c>
      <c r="C42" s="47">
        <v>2.7837502381205317</v>
      </c>
      <c r="D42" s="47">
        <v>1.44484341174773E-3</v>
      </c>
      <c r="E42" s="47">
        <v>0</v>
      </c>
      <c r="F42" s="47">
        <f t="shared" si="19"/>
        <v>6.95937559530133E-2</v>
      </c>
      <c r="G42" s="47">
        <f t="shared" si="19"/>
        <v>3.6121085293693253E-5</v>
      </c>
      <c r="H42" s="47">
        <f t="shared" si="19"/>
        <v>0</v>
      </c>
      <c r="I42" s="46">
        <f>(F42/I50)*100</f>
        <v>1.104662792904973</v>
      </c>
      <c r="J42" s="47"/>
      <c r="K42" s="46">
        <f>(H42/I49)*100</f>
        <v>0</v>
      </c>
    </row>
    <row r="43" spans="2:11" x14ac:dyDescent="0.25">
      <c r="B43" s="17" t="s">
        <v>29</v>
      </c>
      <c r="C43" s="47">
        <v>2.6328244407265817</v>
      </c>
      <c r="D43" s="47">
        <v>0</v>
      </c>
      <c r="E43" s="47">
        <v>0</v>
      </c>
      <c r="F43" s="47">
        <f t="shared" si="19"/>
        <v>6.582061101816454E-2</v>
      </c>
      <c r="G43" s="47">
        <f t="shared" si="19"/>
        <v>0</v>
      </c>
      <c r="H43" s="47">
        <f t="shared" si="19"/>
        <v>0</v>
      </c>
      <c r="I43" s="46">
        <f>(F43/I50)*100</f>
        <v>1.0447716034629291</v>
      </c>
      <c r="J43" s="47"/>
      <c r="K43" s="46">
        <f>(H43/I49)*100</f>
        <v>0</v>
      </c>
    </row>
    <row r="44" spans="2:11" x14ac:dyDescent="0.25">
      <c r="B44" s="17" t="s">
        <v>30</v>
      </c>
      <c r="C44" s="47">
        <v>116.55036317319957</v>
      </c>
      <c r="D44" s="47">
        <v>0</v>
      </c>
      <c r="E44" s="47">
        <v>0</v>
      </c>
      <c r="F44" s="47">
        <f t="shared" si="19"/>
        <v>2.9137590793299895</v>
      </c>
      <c r="G44" s="47">
        <f t="shared" si="19"/>
        <v>0</v>
      </c>
      <c r="H44" s="47">
        <f t="shared" si="19"/>
        <v>0</v>
      </c>
      <c r="I44" s="46">
        <f>(F44/I50)*100</f>
        <v>46.250144116349041</v>
      </c>
      <c r="J44" s="47"/>
      <c r="K44" s="46">
        <f>(H44/I49)*100</f>
        <v>0</v>
      </c>
    </row>
    <row r="45" spans="2:11" x14ac:dyDescent="0.25">
      <c r="B45" s="34" t="s">
        <v>31</v>
      </c>
      <c r="C45" s="47">
        <v>58.652309882887266</v>
      </c>
      <c r="D45" s="47">
        <v>0</v>
      </c>
      <c r="E45" s="47">
        <v>0</v>
      </c>
      <c r="F45" s="47">
        <f t="shared" si="19"/>
        <v>1.4663077470721817</v>
      </c>
      <c r="G45" s="47">
        <f t="shared" si="19"/>
        <v>0</v>
      </c>
      <c r="H45" s="47">
        <f t="shared" si="19"/>
        <v>0</v>
      </c>
      <c r="I45" s="46">
        <f>(F45/I50)*100</f>
        <v>23.274726144002887</v>
      </c>
      <c r="J45" s="47"/>
      <c r="K45" s="46">
        <f>(H45/I49)*100</f>
        <v>0</v>
      </c>
    </row>
    <row r="49" spans="4:9" x14ac:dyDescent="0.25">
      <c r="F49" s="60" t="s">
        <v>42</v>
      </c>
      <c r="G49" s="60"/>
      <c r="H49" s="60"/>
      <c r="I49">
        <v>2.4</v>
      </c>
    </row>
    <row r="50" spans="4:9" ht="15.75" x14ac:dyDescent="0.25">
      <c r="D50" s="48"/>
      <c r="F50" s="60" t="s">
        <v>43</v>
      </c>
      <c r="G50" s="60"/>
      <c r="H50" s="60"/>
      <c r="I50">
        <v>6.3</v>
      </c>
    </row>
  </sheetData>
  <mergeCells count="15">
    <mergeCell ref="F49:H49"/>
    <mergeCell ref="F50:H50"/>
    <mergeCell ref="T3:V3"/>
    <mergeCell ref="AB3:AB4"/>
    <mergeCell ref="AC3:AC4"/>
    <mergeCell ref="M3:O3"/>
    <mergeCell ref="P3:R3"/>
    <mergeCell ref="B30:B31"/>
    <mergeCell ref="C30:E30"/>
    <mergeCell ref="F30:H30"/>
    <mergeCell ref="I30:K30"/>
    <mergeCell ref="B3:B4"/>
    <mergeCell ref="C3:E3"/>
    <mergeCell ref="F3:H3"/>
    <mergeCell ref="I3:K3"/>
  </mergeCells>
  <pageMargins left="0.7" right="0.7" top="0.75" bottom="0.75" header="0.3" footer="0.3"/>
  <ignoredErrors>
    <ignoredError sqref="S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Mycotoxins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ROZAINI BINTI ABDULLAH</dc:creator>
  <cp:lastModifiedBy>ROZAINI BINTI ABDULLAH</cp:lastModifiedBy>
  <dcterms:created xsi:type="dcterms:W3CDTF">2024-11-07T14:04:38Z</dcterms:created>
  <dcterms:modified xsi:type="dcterms:W3CDTF">2024-11-08T18:03:45Z</dcterms:modified>
</cp:coreProperties>
</file>