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/Desktop/papers in prep-submitted/kimberlite He-Ne ms/Suppl Tables/"/>
    </mc:Choice>
  </mc:AlternateContent>
  <xr:revisionPtr revIDLastSave="0" documentId="13_ncr:1_{2A48D935-1E86-7C4D-9805-0D36B6B7BC7C}" xr6:coauthVersionLast="47" xr6:coauthVersionMax="47" xr10:uidLastSave="{00000000-0000-0000-0000-000000000000}"/>
  <bookViews>
    <workbookView xWindow="780" yWindow="1000" windowWidth="27640" windowHeight="15600" xr2:uid="{58C462B4-FBFB-6B41-9445-9800B750277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6" i="1"/>
  <c r="P29" i="1"/>
  <c r="P25" i="1"/>
  <c r="P34" i="1"/>
  <c r="P39" i="1"/>
  <c r="P44" i="1"/>
  <c r="P49" i="1"/>
  <c r="P53" i="1"/>
  <c r="P61" i="1"/>
  <c r="P65" i="1" s="1"/>
  <c r="P71" i="1"/>
  <c r="P76" i="1"/>
  <c r="P80" i="1"/>
  <c r="P87" i="1"/>
  <c r="P92" i="1"/>
  <c r="P100" i="1"/>
  <c r="P104" i="1"/>
  <c r="P108" i="1"/>
  <c r="P112" i="1"/>
  <c r="P117" i="1"/>
  <c r="P125" i="1"/>
  <c r="P129" i="1"/>
  <c r="P134" i="1"/>
  <c r="P143" i="1"/>
  <c r="P138" i="1"/>
  <c r="W11" i="1"/>
  <c r="W25" i="1"/>
  <c r="W29" i="1"/>
  <c r="W34" i="1"/>
  <c r="W39" i="1"/>
  <c r="W44" i="1"/>
  <c r="W49" i="1"/>
  <c r="W53" i="1"/>
  <c r="W61" i="1"/>
  <c r="W65" i="1"/>
  <c r="W71" i="1"/>
  <c r="W76" i="1"/>
  <c r="W80" i="1"/>
  <c r="W87" i="1"/>
  <c r="W92" i="1"/>
  <c r="W100" i="1"/>
  <c r="W104" i="1"/>
  <c r="W108" i="1"/>
  <c r="W112" i="1"/>
  <c r="W117" i="1"/>
  <c r="J9" i="1"/>
  <c r="J10" i="1"/>
  <c r="K10" i="1" s="1"/>
  <c r="J13" i="1"/>
  <c r="K13" i="1" s="1"/>
  <c r="J14" i="1"/>
  <c r="J15" i="1"/>
  <c r="J20" i="1"/>
  <c r="J23" i="1"/>
  <c r="K23" i="1" s="1"/>
  <c r="J24" i="1"/>
  <c r="K24" i="1" s="1"/>
  <c r="J27" i="1"/>
  <c r="J28" i="1"/>
  <c r="K28" i="1" s="1"/>
  <c r="J32" i="1"/>
  <c r="K32" i="1" s="1"/>
  <c r="J33" i="1"/>
  <c r="J34" i="1" s="1"/>
  <c r="J37" i="1"/>
  <c r="J38" i="1"/>
  <c r="K38" i="1" s="1"/>
  <c r="J42" i="1"/>
  <c r="K42" i="1" s="1"/>
  <c r="J43" i="1"/>
  <c r="J47" i="1"/>
  <c r="J48" i="1"/>
  <c r="J51" i="1"/>
  <c r="K51" i="1" s="1"/>
  <c r="J52" i="1"/>
  <c r="J58" i="1"/>
  <c r="K58" i="1" s="1"/>
  <c r="J59" i="1"/>
  <c r="J60" i="1"/>
  <c r="J63" i="1"/>
  <c r="K63" i="1" s="1"/>
  <c r="J64" i="1"/>
  <c r="K64" i="1" s="1"/>
  <c r="J69" i="1"/>
  <c r="K69" i="1" s="1"/>
  <c r="J70" i="1"/>
  <c r="K70" i="1" s="1"/>
  <c r="J74" i="1"/>
  <c r="J75" i="1"/>
  <c r="J78" i="1"/>
  <c r="K78" i="1" s="1"/>
  <c r="J79" i="1"/>
  <c r="J85" i="1"/>
  <c r="K85" i="1" s="1"/>
  <c r="J86" i="1"/>
  <c r="J90" i="1"/>
  <c r="K90" i="1" s="1"/>
  <c r="J91" i="1"/>
  <c r="K91" i="1" s="1"/>
  <c r="J94" i="1"/>
  <c r="J97" i="1"/>
  <c r="J98" i="1"/>
  <c r="J99" i="1"/>
  <c r="J102" i="1"/>
  <c r="K102" i="1" s="1"/>
  <c r="J103" i="1"/>
  <c r="K103" i="1" s="1"/>
  <c r="J106" i="1"/>
  <c r="J107" i="1"/>
  <c r="J110" i="1"/>
  <c r="J111" i="1"/>
  <c r="K111" i="1" s="1"/>
  <c r="J115" i="1"/>
  <c r="K115" i="1" s="1"/>
  <c r="J116" i="1"/>
  <c r="J119" i="1"/>
  <c r="J123" i="1"/>
  <c r="J124" i="1"/>
  <c r="J127" i="1"/>
  <c r="J128" i="1"/>
  <c r="K128" i="1" s="1"/>
  <c r="J132" i="1"/>
  <c r="J133" i="1"/>
  <c r="J136" i="1"/>
  <c r="K136" i="1" s="1"/>
  <c r="J137" i="1"/>
  <c r="K137" i="1" s="1"/>
  <c r="J141" i="1"/>
  <c r="K141" i="1" s="1"/>
  <c r="J142" i="1"/>
  <c r="K142" i="1" s="1"/>
  <c r="W143" i="1"/>
  <c r="I143" i="1"/>
  <c r="W138" i="1"/>
  <c r="I138" i="1"/>
  <c r="W134" i="1"/>
  <c r="I134" i="1"/>
  <c r="W129" i="1"/>
  <c r="I129" i="1"/>
  <c r="W125" i="1"/>
  <c r="I125" i="1"/>
  <c r="L121" i="1"/>
  <c r="K121" i="1"/>
  <c r="I119" i="1"/>
  <c r="I117" i="1"/>
  <c r="I112" i="1"/>
  <c r="I108" i="1"/>
  <c r="I104" i="1"/>
  <c r="I100" i="1"/>
  <c r="I92" i="1"/>
  <c r="I87" i="1"/>
  <c r="L83" i="1"/>
  <c r="K83" i="1"/>
  <c r="I80" i="1"/>
  <c r="I76" i="1"/>
  <c r="I71" i="1"/>
  <c r="L67" i="1"/>
  <c r="K67" i="1"/>
  <c r="I65" i="1"/>
  <c r="I61" i="1"/>
  <c r="L56" i="1"/>
  <c r="K56" i="1"/>
  <c r="I53" i="1"/>
  <c r="I49" i="1"/>
  <c r="I44" i="1"/>
  <c r="I39" i="1"/>
  <c r="I34" i="1"/>
  <c r="I29" i="1"/>
  <c r="I25" i="1"/>
  <c r="I20" i="1"/>
  <c r="L18" i="1"/>
  <c r="K18" i="1"/>
  <c r="W16" i="1"/>
  <c r="I16" i="1"/>
  <c r="I11" i="1"/>
  <c r="L7" i="1"/>
  <c r="K7" i="1"/>
  <c r="J53" i="1" l="1"/>
  <c r="J11" i="1"/>
  <c r="J44" i="1"/>
  <c r="J76" i="1"/>
  <c r="J129" i="1"/>
  <c r="J125" i="1"/>
  <c r="K125" i="1" s="1"/>
  <c r="J100" i="1"/>
  <c r="J143" i="1"/>
  <c r="K143" i="1" s="1"/>
  <c r="J71" i="1"/>
  <c r="K71" i="1" s="1"/>
  <c r="J117" i="1"/>
  <c r="J138" i="1"/>
  <c r="K138" i="1" s="1"/>
  <c r="J39" i="1"/>
  <c r="K39" i="1" s="1"/>
  <c r="J92" i="1"/>
  <c r="K92" i="1" s="1"/>
  <c r="K37" i="1"/>
  <c r="J61" i="1"/>
  <c r="L61" i="1" s="1"/>
  <c r="J65" i="1"/>
  <c r="K65" i="1" s="1"/>
  <c r="J29" i="1"/>
  <c r="K29" i="1" s="1"/>
  <c r="J80" i="1"/>
  <c r="K80" i="1" s="1"/>
  <c r="J25" i="1"/>
  <c r="K59" i="1"/>
  <c r="J134" i="1"/>
  <c r="J112" i="1"/>
  <c r="J16" i="1"/>
  <c r="J104" i="1"/>
  <c r="J49" i="1"/>
  <c r="K49" i="1" s="1"/>
  <c r="J87" i="1"/>
  <c r="K87" i="1" s="1"/>
  <c r="J108" i="1"/>
  <c r="K47" i="1"/>
  <c r="K27" i="1"/>
  <c r="K106" i="1"/>
  <c r="L119" i="1"/>
  <c r="K124" i="1"/>
  <c r="K14" i="1"/>
  <c r="K110" i="1"/>
  <c r="K79" i="1"/>
  <c r="K74" i="1"/>
  <c r="K60" i="1"/>
  <c r="K11" i="1"/>
  <c r="K43" i="1"/>
  <c r="K52" i="1"/>
  <c r="L76" i="1"/>
  <c r="L11" i="1"/>
  <c r="K76" i="1"/>
  <c r="K15" i="1"/>
  <c r="L20" i="1"/>
  <c r="K20" i="1"/>
  <c r="K44" i="1"/>
  <c r="K33" i="1"/>
  <c r="K9" i="1"/>
  <c r="K75" i="1"/>
  <c r="K116" i="1"/>
  <c r="K48" i="1"/>
  <c r="K86" i="1"/>
  <c r="K94" i="1"/>
  <c r="K97" i="1"/>
  <c r="K99" i="1"/>
  <c r="K119" i="1"/>
  <c r="K132" i="1"/>
  <c r="K98" i="1"/>
  <c r="K107" i="1"/>
  <c r="K123" i="1"/>
  <c r="K127" i="1"/>
  <c r="K133" i="1"/>
  <c r="L65" i="1" l="1"/>
  <c r="K61" i="1"/>
  <c r="L49" i="1"/>
  <c r="L80" i="1"/>
  <c r="K34" i="1"/>
  <c r="L34" i="1"/>
  <c r="L92" i="1"/>
  <c r="L112" i="1"/>
  <c r="K112" i="1"/>
  <c r="L138" i="1"/>
  <c r="L25" i="1"/>
  <c r="K25" i="1"/>
  <c r="L125" i="1"/>
  <c r="L129" i="1"/>
  <c r="K129" i="1"/>
  <c r="L104" i="1"/>
  <c r="K104" i="1"/>
  <c r="K53" i="1"/>
  <c r="L53" i="1"/>
  <c r="L16" i="1"/>
  <c r="L134" i="1"/>
  <c r="K134" i="1"/>
  <c r="L100" i="1"/>
  <c r="K100" i="1"/>
  <c r="L87" i="1"/>
  <c r="L117" i="1"/>
  <c r="K117" i="1"/>
  <c r="L39" i="1"/>
  <c r="L29" i="1"/>
  <c r="L108" i="1"/>
  <c r="K108" i="1"/>
  <c r="K16" i="1"/>
  <c r="L143" i="1"/>
  <c r="L71" i="1"/>
  <c r="L44" i="1"/>
</calcChain>
</file>

<file path=xl/sharedStrings.xml><?xml version="1.0" encoding="utf-8"?>
<sst xmlns="http://schemas.openxmlformats.org/spreadsheetml/2006/main" count="239" uniqueCount="124">
  <si>
    <t>locality</t>
  </si>
  <si>
    <t>age</t>
  </si>
  <si>
    <t>Weight</t>
  </si>
  <si>
    <t>4He</t>
  </si>
  <si>
    <t>3He</t>
  </si>
  <si>
    <t>4He/3He</t>
  </si>
  <si>
    <t>3He/4He</t>
  </si>
  <si>
    <t>20Ne/22Ne</t>
  </si>
  <si>
    <t>21Ne/22Ne</t>
  </si>
  <si>
    <t>20Ne</t>
  </si>
  <si>
    <t>40Ar/36Ar</t>
  </si>
  <si>
    <t>40Ar</t>
  </si>
  <si>
    <t>(ccSTP)</t>
  </si>
  <si>
    <t>(ccSTP/g)</t>
  </si>
  <si>
    <t>(R/Ra)</t>
  </si>
  <si>
    <t>1 sigma</t>
  </si>
  <si>
    <t>cc STP</t>
  </si>
  <si>
    <t>cc STP/g</t>
  </si>
  <si>
    <t>Monastery</t>
  </si>
  <si>
    <t>total</t>
  </si>
  <si>
    <t>Bultfontein, Kimberley</t>
  </si>
  <si>
    <t>BLFX-12 SUERC</t>
  </si>
  <si>
    <t>BLFX-12</t>
  </si>
  <si>
    <t>Crs2-AG-BLFX-12-ol-5x</t>
  </si>
  <si>
    <t>Crs2-AG-BLFX-12-ol-40x</t>
  </si>
  <si>
    <t>Crs1-AG-WESK-8-ol-5x</t>
  </si>
  <si>
    <t>Wesselton, Kimberley</t>
  </si>
  <si>
    <t>WESK-8</t>
  </si>
  <si>
    <t>Crs1-AG-WESK-8-ol-40x</t>
  </si>
  <si>
    <t>Crs1-AG-WESK-8-ol-80x</t>
  </si>
  <si>
    <t>WESK-8 SUERC</t>
  </si>
  <si>
    <t>WESK-8 serp SUERC</t>
  </si>
  <si>
    <t>Crs3-AG-ROM-250-01-ol-40x</t>
  </si>
  <si>
    <t>Crs3-AG-KB14-01-ol-10x</t>
  </si>
  <si>
    <t>Letseng</t>
  </si>
  <si>
    <t>Crs3-AG-KB14-01-ol-20x</t>
  </si>
  <si>
    <t>Crs1-AG-AK6-5-ol-10x</t>
  </si>
  <si>
    <t>Karowe</t>
  </si>
  <si>
    <t>AK6-S</t>
  </si>
  <si>
    <t>Crs1-AG-AK6-5-ol-20x</t>
  </si>
  <si>
    <t>Crs2-AG-IGWK-2-ol-40x</t>
  </si>
  <si>
    <t>Igwisi Hills</t>
  </si>
  <si>
    <t>IGWK-2</t>
  </si>
  <si>
    <t>Crs1-AG-M3-ol-49224-10x</t>
  </si>
  <si>
    <t>Murowa</t>
  </si>
  <si>
    <t>Murowa M3</t>
  </si>
  <si>
    <t>Crs1-AG-M3-ol-49224-20x</t>
  </si>
  <si>
    <t>Crs2-AG-DZA-002-ol-46744-10x</t>
  </si>
  <si>
    <t>Koidu</t>
  </si>
  <si>
    <t>Crs2-AG-DZA-002-ol-46744-20x</t>
  </si>
  <si>
    <t>Crs3-AG-TG12-176-ol-51858-10x</t>
  </si>
  <si>
    <t>Tonguma</t>
  </si>
  <si>
    <t>Crs3-AG-TG12-176-ol-20x</t>
  </si>
  <si>
    <t>BV1 SUERC</t>
  </si>
  <si>
    <t>Boa, Lac de Gras</t>
  </si>
  <si>
    <t>Crs2-AG-BV1-ol-40x</t>
  </si>
  <si>
    <t>Crs2-AG-BV1-ol-80x</t>
  </si>
  <si>
    <t>Crs3-AG-BV1-serpent-ol-40x</t>
  </si>
  <si>
    <t>BV14 SUERC</t>
  </si>
  <si>
    <t>Leslie, Lac de Gras</t>
  </si>
  <si>
    <t>BV14</t>
  </si>
  <si>
    <t>Crs3-AG-BV14-ol-40x</t>
  </si>
  <si>
    <t>Crs3-AG-BV14-ol-80x</t>
  </si>
  <si>
    <t>Crs1-AG-J-GP-C-ol-99509-10x</t>
  </si>
  <si>
    <t>Jericho</t>
  </si>
  <si>
    <t>J-GP</t>
  </si>
  <si>
    <t>Crs1-AG-J-GP-C-ol-99509-20x</t>
  </si>
  <si>
    <t>Crs2-AG-J-GP-F-ol-66530-10x</t>
  </si>
  <si>
    <t>Crs2-AG-J-GP-F-ol-66530-20x</t>
  </si>
  <si>
    <t>04-164c SUERC</t>
  </si>
  <si>
    <t>Ghacho Kue</t>
  </si>
  <si>
    <t>Crs1-AG-MPV-04-193-ol-10x</t>
  </si>
  <si>
    <t>Crs1-AG-MPV-04-193-ol-20x</t>
  </si>
  <si>
    <t>Crs3-AG-VICTOR-ol-10x</t>
  </si>
  <si>
    <t>Victor</t>
  </si>
  <si>
    <t>Crs3-AG-VICTOR-ol-20x</t>
  </si>
  <si>
    <t>Crs1-AG-UV-1D-ol-10x</t>
  </si>
  <si>
    <t>Udachnaya</t>
  </si>
  <si>
    <t>UV-1</t>
  </si>
  <si>
    <t>Crs1-AG-UV-1D-ol-40x</t>
  </si>
  <si>
    <t>Crs2-AG-UV-1F-ol-10x</t>
  </si>
  <si>
    <t>Crs2-AG-UV-1F-ol-20x</t>
  </si>
  <si>
    <t>Crs3-AG-UV-1L-ol-10x</t>
  </si>
  <si>
    <t>Crs3-AG-UV-1L-ol-20x</t>
  </si>
  <si>
    <t>Crs1-AG-UV-1-ol-40x-rx</t>
  </si>
  <si>
    <t>Crs1-AG-1149-ol-40x</t>
  </si>
  <si>
    <t>Maniitsoq</t>
  </si>
  <si>
    <t>527 ol-gmass SUERC</t>
  </si>
  <si>
    <t>527 SUERC</t>
  </si>
  <si>
    <t>Crs1-AG-527-ol-10x</t>
  </si>
  <si>
    <t>Crs1-AG-527-ol-20x</t>
  </si>
  <si>
    <t>Crs2-AG-1072-ol-20x</t>
  </si>
  <si>
    <t>Crs3-AG-SSARU-1-ol-68132-10x</t>
  </si>
  <si>
    <t>Sarfartoq</t>
  </si>
  <si>
    <t>SSARU-1</t>
  </si>
  <si>
    <t>Crs3-AG-SSARU-1-ol-68132-20x</t>
  </si>
  <si>
    <t>Crs2-AG-L5C-ol-10x</t>
  </si>
  <si>
    <t>Crs2-AG-L5C-ol-20x</t>
  </si>
  <si>
    <t>Crs2-AG-P1K1-ol-10x</t>
  </si>
  <si>
    <t>Pipe 1</t>
  </si>
  <si>
    <t>Crs2-AG-P1K1-ol-20x</t>
  </si>
  <si>
    <t>lab name</t>
  </si>
  <si>
    <t>sample</t>
  </si>
  <si>
    <t>lab</t>
  </si>
  <si>
    <t>SUERC</t>
  </si>
  <si>
    <t>Woods Hole</t>
  </si>
  <si>
    <t>y</t>
  </si>
  <si>
    <t>contamination</t>
  </si>
  <si>
    <t>by groundmass</t>
  </si>
  <si>
    <t>Crs2-AG-VICTOR--ol-40x</t>
  </si>
  <si>
    <t>Crs1-AG-UV-1-ol-40x</t>
  </si>
  <si>
    <t>ROM-250-01</t>
  </si>
  <si>
    <t>KB14-01</t>
  </si>
  <si>
    <t>DZA-002 391.85</t>
  </si>
  <si>
    <t>TG12-176</t>
  </si>
  <si>
    <t>BV1</t>
  </si>
  <si>
    <t>MPV-04-193C 99.85</t>
  </si>
  <si>
    <t>L5C</t>
  </si>
  <si>
    <t>P1K1</t>
  </si>
  <si>
    <t>(g)</t>
  </si>
  <si>
    <t>(Ma)</t>
  </si>
  <si>
    <t>Ne isotope ratios quantified only when 20Ne &gt; 1E-10 cc</t>
  </si>
  <si>
    <t>Supplementary Table S2. He-Ne-Ar concentrations and isotopic compositions for olivine in kimberlites</t>
  </si>
  <si>
    <t>Ne isotope ratios quantified only when 20Ne &gt; 6E-12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</si>
</sst>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E+00"/>
    <numFmt numFmtId="165" formatCode="0.000"/>
    <numFmt numFmtId="166" formatCode="0.00000"/>
    <numFmt numFmtId="167" formatCode="0.0000"/>
    <numFmt numFmtId="168" formatCode="0.000E+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/>
    <xf numFmtId="2" fontId="2" fillId="0" borderId="0" xfId="0" applyNumberFormat="1" applyFont="1"/>
    <xf numFmtId="168" fontId="2" fillId="0" borderId="0" xfId="0" applyNumberFormat="1" applyFont="1"/>
    <xf numFmtId="167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0" fontId="3" fillId="0" borderId="0" xfId="0" applyFont="1"/>
    <xf numFmtId="166" fontId="2" fillId="0" borderId="0" xfId="0" applyNumberFormat="1" applyFont="1"/>
    <xf numFmtId="164" fontId="2" fillId="0" borderId="0" xfId="0" applyNumberFormat="1" applyFont="1"/>
    <xf numFmtId="1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5617-1155-0A4F-9874-46F136DA0950}">
  <dimension ref="A1:AB146"/>
  <sheetViews>
    <sheetView tabSelected="1" workbookViewId="0">
      <pane xSplit="9420" ySplit="1940" topLeftCell="K1" activePane="topRight"/>
      <selection pane="topRight" activeCell="Q3" sqref="Q3"/>
      <selection pane="bottomLeft" activeCell="B10" sqref="B10"/>
      <selection pane="bottomRight" activeCell="O24" sqref="O24"/>
    </sheetView>
  </sheetViews>
  <sheetFormatPr baseColWidth="10" defaultRowHeight="14" x14ac:dyDescent="0.15"/>
  <cols>
    <col min="1" max="1" width="18.5" style="13" bestFit="1" customWidth="1"/>
    <col min="2" max="2" width="10.83203125" style="13"/>
    <col min="3" max="3" width="26.33203125" style="13" bestFit="1" customWidth="1"/>
    <col min="4" max="4" width="19" style="13" bestFit="1" customWidth="1"/>
    <col min="5" max="5" width="10.83203125" style="13"/>
    <col min="6" max="6" width="12.5" style="15" bestFit="1" customWidth="1"/>
    <col min="7" max="16384" width="10.83203125" style="13"/>
  </cols>
  <sheetData>
    <row r="1" spans="1:28" ht="16" x14ac:dyDescent="0.2">
      <c r="A1" s="29" t="s">
        <v>122</v>
      </c>
    </row>
    <row r="2" spans="1:28" x14ac:dyDescent="0.15">
      <c r="Q2" s="23" t="s">
        <v>123</v>
      </c>
    </row>
    <row r="3" spans="1:28" s="1" customFormat="1" ht="15" customHeight="1" x14ac:dyDescent="0.15">
      <c r="A3" s="1" t="s">
        <v>102</v>
      </c>
      <c r="B3" s="1" t="s">
        <v>103</v>
      </c>
      <c r="C3" s="1" t="s">
        <v>101</v>
      </c>
      <c r="D3" s="1" t="s">
        <v>0</v>
      </c>
      <c r="E3" s="1" t="s">
        <v>1</v>
      </c>
      <c r="F3" s="2" t="s">
        <v>107</v>
      </c>
      <c r="G3" s="1" t="s">
        <v>2</v>
      </c>
      <c r="H3" s="3" t="s">
        <v>3</v>
      </c>
      <c r="I3" s="4" t="s">
        <v>3</v>
      </c>
      <c r="J3" s="4" t="s">
        <v>4</v>
      </c>
      <c r="K3" s="4" t="s">
        <v>5</v>
      </c>
      <c r="L3" s="5" t="s">
        <v>6</v>
      </c>
      <c r="M3" s="5" t="s">
        <v>6</v>
      </c>
      <c r="N3" s="5"/>
      <c r="O3" s="4" t="s">
        <v>9</v>
      </c>
      <c r="P3" s="4" t="s">
        <v>9</v>
      </c>
      <c r="Q3" s="6" t="s">
        <v>7</v>
      </c>
      <c r="R3" s="6" t="s">
        <v>7</v>
      </c>
      <c r="S3" s="7" t="s">
        <v>8</v>
      </c>
      <c r="T3" s="7" t="s">
        <v>8</v>
      </c>
      <c r="U3" s="7"/>
      <c r="V3" s="1" t="s">
        <v>11</v>
      </c>
      <c r="W3" s="1" t="s">
        <v>11</v>
      </c>
      <c r="X3" s="1" t="s">
        <v>10</v>
      </c>
      <c r="Y3" s="1" t="s">
        <v>10</v>
      </c>
    </row>
    <row r="4" spans="1:28" s="1" customFormat="1" x14ac:dyDescent="0.15">
      <c r="E4" s="1" t="s">
        <v>120</v>
      </c>
      <c r="F4" s="2" t="s">
        <v>108</v>
      </c>
      <c r="G4" s="1" t="s">
        <v>119</v>
      </c>
      <c r="H4" s="3" t="s">
        <v>12</v>
      </c>
      <c r="I4" s="4" t="s">
        <v>13</v>
      </c>
      <c r="J4" s="4" t="s">
        <v>13</v>
      </c>
      <c r="K4" s="4"/>
      <c r="L4" s="5" t="s">
        <v>14</v>
      </c>
      <c r="M4" s="5" t="s">
        <v>14</v>
      </c>
      <c r="N4" s="5"/>
      <c r="O4" s="4" t="s">
        <v>16</v>
      </c>
      <c r="P4" s="4" t="s">
        <v>17</v>
      </c>
      <c r="Q4" s="8"/>
      <c r="U4" s="7"/>
      <c r="V4" s="2" t="s">
        <v>16</v>
      </c>
      <c r="W4" s="1" t="s">
        <v>17</v>
      </c>
    </row>
    <row r="5" spans="1:28" s="9" customFormat="1" x14ac:dyDescent="0.15">
      <c r="E5" s="1"/>
      <c r="F5" s="2"/>
      <c r="H5" s="3"/>
      <c r="I5" s="4"/>
      <c r="J5" s="4"/>
      <c r="K5" s="4"/>
      <c r="L5" s="5"/>
      <c r="M5" s="5" t="s">
        <v>15</v>
      </c>
      <c r="N5" s="5"/>
      <c r="P5" s="10"/>
      <c r="Q5" s="11"/>
      <c r="R5" s="8" t="s">
        <v>15</v>
      </c>
      <c r="S5" s="7"/>
      <c r="T5" s="7" t="s">
        <v>15</v>
      </c>
      <c r="U5" s="12"/>
      <c r="Y5" s="1" t="s">
        <v>15</v>
      </c>
    </row>
    <row r="6" spans="1:28" x14ac:dyDescent="0.15">
      <c r="E6" s="14"/>
      <c r="H6" s="16"/>
      <c r="I6" s="16"/>
      <c r="J6" s="16"/>
      <c r="K6" s="16"/>
      <c r="L6" s="17"/>
      <c r="M6" s="17"/>
      <c r="N6" s="17"/>
      <c r="O6" s="18"/>
      <c r="P6" s="16"/>
      <c r="Q6" s="17"/>
      <c r="R6" s="17"/>
      <c r="S6" s="19"/>
      <c r="T6" s="19"/>
      <c r="U6" s="19"/>
      <c r="V6" s="16"/>
      <c r="W6" s="18"/>
      <c r="X6" s="20"/>
      <c r="Y6" s="20"/>
      <c r="Z6" s="18"/>
      <c r="AA6" s="18"/>
      <c r="AB6" s="18"/>
    </row>
    <row r="7" spans="1:28" x14ac:dyDescent="0.15">
      <c r="A7" s="13" t="s">
        <v>22</v>
      </c>
      <c r="B7" s="13" t="s">
        <v>104</v>
      </c>
      <c r="C7" s="21" t="s">
        <v>21</v>
      </c>
      <c r="D7" s="13" t="s">
        <v>20</v>
      </c>
      <c r="E7" s="14">
        <v>88</v>
      </c>
      <c r="G7" s="22">
        <v>0.27300000000000002</v>
      </c>
      <c r="H7" s="16"/>
      <c r="I7" s="16">
        <v>2.60153711880209E-8</v>
      </c>
      <c r="J7" s="16">
        <v>1.1913930432297431E-13</v>
      </c>
      <c r="K7" s="16">
        <f>I7/J7</f>
        <v>218360.94591836733</v>
      </c>
      <c r="L7" s="17">
        <f>(J7/I7)/(1.38*10^-6)</f>
        <v>3.3185315172170067</v>
      </c>
      <c r="M7" s="17">
        <v>0.17</v>
      </c>
      <c r="N7" s="17"/>
      <c r="O7" s="18"/>
      <c r="P7" s="16"/>
      <c r="Q7" s="17"/>
      <c r="R7" s="17"/>
      <c r="S7" s="19"/>
      <c r="T7" s="19"/>
      <c r="U7" s="19"/>
      <c r="V7" s="16"/>
      <c r="W7" s="16"/>
      <c r="X7" s="20"/>
      <c r="Y7" s="20"/>
      <c r="Z7" s="16"/>
      <c r="AA7" s="16"/>
      <c r="AB7" s="16"/>
    </row>
    <row r="8" spans="1:28" x14ac:dyDescent="0.15">
      <c r="E8" s="14"/>
      <c r="G8" s="22"/>
      <c r="H8" s="16"/>
      <c r="I8" s="16"/>
      <c r="J8" s="16"/>
      <c r="K8" s="16"/>
      <c r="L8" s="17"/>
      <c r="M8" s="17"/>
      <c r="N8" s="17"/>
      <c r="O8" s="18"/>
      <c r="P8" s="16"/>
      <c r="Q8" s="17"/>
      <c r="R8" s="17"/>
      <c r="S8" s="19"/>
      <c r="T8" s="19"/>
      <c r="U8" s="19"/>
      <c r="V8" s="16"/>
      <c r="W8" s="18"/>
      <c r="X8" s="20"/>
      <c r="Y8" s="20"/>
      <c r="Z8" s="18"/>
      <c r="AA8" s="18"/>
      <c r="AB8" s="18"/>
    </row>
    <row r="9" spans="1:28" x14ac:dyDescent="0.15">
      <c r="A9" s="13" t="s">
        <v>22</v>
      </c>
      <c r="B9" s="13" t="s">
        <v>105</v>
      </c>
      <c r="C9" s="13" t="s">
        <v>23</v>
      </c>
      <c r="D9" s="13" t="s">
        <v>20</v>
      </c>
      <c r="E9" s="14">
        <v>88</v>
      </c>
      <c r="G9" s="22">
        <v>1.0915600000000001</v>
      </c>
      <c r="H9" s="16">
        <v>2.2951952577416885E-8</v>
      </c>
      <c r="I9" s="16">
        <v>2.1026743905435231E-8</v>
      </c>
      <c r="J9" s="16">
        <f>L9*I9*1.38/10^6</f>
        <v>1.0237083157227356E-13</v>
      </c>
      <c r="K9" s="16">
        <f>I9/J9</f>
        <v>205397.80308993976</v>
      </c>
      <c r="L9" s="17">
        <v>3.527971917217223</v>
      </c>
      <c r="M9" s="17">
        <v>0.13928967441734455</v>
      </c>
      <c r="N9" s="17"/>
      <c r="O9" s="18">
        <v>9.2306966436619199E-13</v>
      </c>
      <c r="P9" s="16">
        <v>8.4564262556908635E-13</v>
      </c>
      <c r="Q9" s="17"/>
      <c r="R9" s="17"/>
      <c r="S9" s="19"/>
      <c r="T9" s="19"/>
      <c r="U9" s="19"/>
      <c r="V9" s="16">
        <v>7.2205084564440987E-9</v>
      </c>
      <c r="W9" s="16">
        <v>6.6148525563817821E-9</v>
      </c>
      <c r="X9" s="20">
        <v>2087.9666110747553</v>
      </c>
      <c r="Y9" s="20">
        <v>27.3</v>
      </c>
      <c r="Z9" s="16"/>
      <c r="AA9" s="16"/>
      <c r="AB9" s="18"/>
    </row>
    <row r="10" spans="1:28" x14ac:dyDescent="0.15">
      <c r="C10" s="13" t="s">
        <v>24</v>
      </c>
      <c r="E10" s="14">
        <v>88</v>
      </c>
      <c r="G10" s="22">
        <v>1.0915600000000001</v>
      </c>
      <c r="H10" s="16">
        <v>3.1272298380276963E-8</v>
      </c>
      <c r="I10" s="16">
        <v>7.3544104635377658E-8</v>
      </c>
      <c r="J10" s="16">
        <f>L10*I10*1.38/10^6</f>
        <v>3.8367829476655748E-13</v>
      </c>
      <c r="K10" s="16">
        <f>I10/J10</f>
        <v>191681.69176764172</v>
      </c>
      <c r="L10" s="17">
        <v>3.7804219822821299</v>
      </c>
      <c r="M10" s="17">
        <v>0.1643913829589084</v>
      </c>
      <c r="N10" s="17"/>
      <c r="O10" s="18">
        <v>2.0130465990445594E-12</v>
      </c>
      <c r="P10" s="16">
        <v>1.8441923476900575E-12</v>
      </c>
      <c r="Q10" s="17"/>
      <c r="R10" s="17"/>
      <c r="S10" s="19"/>
      <c r="T10" s="19"/>
      <c r="U10" s="19"/>
      <c r="V10" s="16">
        <v>2.2478653067522824E-8</v>
      </c>
      <c r="W10" s="16">
        <v>2.0593144735537048E-8</v>
      </c>
      <c r="X10" s="20">
        <v>2490.3215988425663</v>
      </c>
      <c r="Y10" s="20">
        <v>139.5</v>
      </c>
      <c r="Z10" s="16"/>
      <c r="AA10" s="16"/>
      <c r="AB10" s="18"/>
    </row>
    <row r="11" spans="1:28" x14ac:dyDescent="0.15">
      <c r="C11" s="13" t="s">
        <v>19</v>
      </c>
      <c r="E11" s="14">
        <v>88</v>
      </c>
      <c r="G11" s="22"/>
      <c r="H11" s="16"/>
      <c r="I11" s="16">
        <f>I9+I10</f>
        <v>9.4570848540812893E-8</v>
      </c>
      <c r="J11" s="16">
        <f>J9+J10</f>
        <v>4.8604912633883103E-13</v>
      </c>
      <c r="K11" s="16">
        <f>I11/J11</f>
        <v>194570.55555920565</v>
      </c>
      <c r="L11" s="17">
        <f>(J11/I11)/(1.38*10^(-6))</f>
        <v>3.7242926046892082</v>
      </c>
      <c r="M11" s="17"/>
      <c r="N11" s="17"/>
      <c r="O11" s="18"/>
      <c r="P11" s="16">
        <f t="shared" ref="P11" si="0">P9+P10</f>
        <v>2.689834973259144E-12</v>
      </c>
      <c r="Q11" s="17"/>
      <c r="R11" s="17"/>
      <c r="S11" s="19"/>
      <c r="T11" s="19"/>
      <c r="U11" s="19"/>
      <c r="V11" s="16"/>
      <c r="W11" s="16">
        <f t="shared" ref="W11" si="1">W9+W10</f>
        <v>2.7207997291918831E-8</v>
      </c>
      <c r="X11" s="20"/>
      <c r="Y11" s="20"/>
      <c r="Z11" s="16"/>
      <c r="AA11" s="16"/>
      <c r="AB11" s="16"/>
    </row>
    <row r="12" spans="1:28" x14ac:dyDescent="0.15">
      <c r="E12" s="14"/>
      <c r="G12" s="22"/>
      <c r="J12" s="16"/>
      <c r="K12" s="16"/>
      <c r="W12" s="16"/>
      <c r="AB12" s="18"/>
    </row>
    <row r="13" spans="1:28" x14ac:dyDescent="0.15">
      <c r="A13" s="13" t="s">
        <v>27</v>
      </c>
      <c r="B13" s="13" t="s">
        <v>105</v>
      </c>
      <c r="C13" s="13" t="s">
        <v>25</v>
      </c>
      <c r="D13" s="13" t="s">
        <v>26</v>
      </c>
      <c r="E13" s="14">
        <v>90</v>
      </c>
      <c r="G13" s="22">
        <v>0.79820000000000002</v>
      </c>
      <c r="H13" s="16">
        <v>2.5080165133453713E-9</v>
      </c>
      <c r="I13" s="16">
        <v>1.8973975513030616E-7</v>
      </c>
      <c r="J13" s="16">
        <f>L13*I13*1.38/10^6</f>
        <v>7.4465161786588366E-13</v>
      </c>
      <c r="K13" s="16">
        <f>I13/J13</f>
        <v>254803.38802470642</v>
      </c>
      <c r="L13" s="17">
        <v>2.8439091284341855</v>
      </c>
      <c r="M13" s="17">
        <v>0.33647728170209767</v>
      </c>
      <c r="N13" s="17"/>
      <c r="O13" s="18">
        <v>6.4045956573064132E-12</v>
      </c>
      <c r="P13" s="16">
        <v>8.0237981173971596E-12</v>
      </c>
      <c r="Q13" s="17">
        <v>10.643559609101729</v>
      </c>
      <c r="R13" s="17">
        <v>0.23084066023831451</v>
      </c>
      <c r="S13" s="19">
        <v>4.3228644198719336E-2</v>
      </c>
      <c r="T13" s="19">
        <v>1.7903867890120462E-3</v>
      </c>
      <c r="U13" s="19"/>
      <c r="V13" s="16">
        <v>6.4919272254849736E-8</v>
      </c>
      <c r="W13" s="16">
        <v>8.1332087515471973E-8</v>
      </c>
      <c r="X13" s="20">
        <v>4977.3684341484313</v>
      </c>
      <c r="Y13" s="20">
        <v>209.8</v>
      </c>
      <c r="Z13" s="16"/>
      <c r="AA13" s="16"/>
      <c r="AB13" s="18"/>
    </row>
    <row r="14" spans="1:28" x14ac:dyDescent="0.15">
      <c r="C14" s="13" t="s">
        <v>28</v>
      </c>
      <c r="E14" s="14">
        <v>90</v>
      </c>
      <c r="G14" s="22">
        <v>0.79820000000000002</v>
      </c>
      <c r="H14" s="16">
        <v>9.1003651652759714E-9</v>
      </c>
      <c r="I14" s="16">
        <v>6.8847276278601305E-7</v>
      </c>
      <c r="J14" s="16">
        <f>L14*I14*1.38/10^6</f>
        <v>2.9417664929409884E-12</v>
      </c>
      <c r="K14" s="16">
        <f>I14/J14</f>
        <v>234033.7903902503</v>
      </c>
      <c r="L14" s="17">
        <v>3.0962951117062634</v>
      </c>
      <c r="M14" s="17">
        <v>0.21001679167242354</v>
      </c>
      <c r="N14" s="17"/>
      <c r="O14" s="18">
        <v>1.8395258952056107E-11</v>
      </c>
      <c r="P14" s="16">
        <v>2.3045927025878357E-11</v>
      </c>
      <c r="Q14" s="17">
        <v>10.911370101797418</v>
      </c>
      <c r="R14" s="17">
        <v>9.9846782167885881E-2</v>
      </c>
      <c r="S14" s="19">
        <v>4.5203187077340092E-2</v>
      </c>
      <c r="T14" s="19">
        <v>1.3251102169198068E-3</v>
      </c>
      <c r="U14" s="19"/>
      <c r="V14" s="16">
        <v>2.3907203378003174E-7</v>
      </c>
      <c r="W14" s="16">
        <v>2.9951394860941086E-7</v>
      </c>
      <c r="X14" s="20">
        <v>5574.1608644712169</v>
      </c>
      <c r="Y14" s="20">
        <v>299.2</v>
      </c>
      <c r="Z14" s="16"/>
      <c r="AA14" s="16"/>
      <c r="AB14" s="18"/>
    </row>
    <row r="15" spans="1:28" x14ac:dyDescent="0.15">
      <c r="C15" s="13" t="s">
        <v>29</v>
      </c>
      <c r="E15" s="14">
        <v>90</v>
      </c>
      <c r="G15" s="22">
        <v>0.79820000000000002</v>
      </c>
      <c r="H15" s="16">
        <v>3.3107944540240174E-9</v>
      </c>
      <c r="I15" s="16">
        <v>2.504725649335414E-7</v>
      </c>
      <c r="J15" s="16">
        <f>L15*I15*1.38/10^6</f>
        <v>1.0323746835630658E-12</v>
      </c>
      <c r="K15" s="16">
        <f>I15/J15</f>
        <v>242617.88759588514</v>
      </c>
      <c r="L15" s="17">
        <v>2.986744663964795</v>
      </c>
      <c r="M15" s="17">
        <v>0.24373258628687181</v>
      </c>
      <c r="N15" s="17"/>
      <c r="O15" s="18">
        <v>5.7303580215377539E-12</v>
      </c>
      <c r="P15" s="16">
        <v>7.179100503054063E-12</v>
      </c>
      <c r="Q15" s="17"/>
      <c r="R15" s="17"/>
      <c r="S15" s="19"/>
      <c r="T15" s="19"/>
      <c r="U15" s="19"/>
      <c r="V15" s="16">
        <v>8.6255828209944699E-8</v>
      </c>
      <c r="W15" s="16">
        <v>1.080629268478385E-7</v>
      </c>
      <c r="X15" s="20">
        <v>5645.1356585798612</v>
      </c>
      <c r="Y15" s="20">
        <v>161.19999999999999</v>
      </c>
      <c r="Z15" s="16"/>
      <c r="AA15" s="16"/>
      <c r="AB15" s="18"/>
    </row>
    <row r="16" spans="1:28" x14ac:dyDescent="0.15">
      <c r="C16" s="13" t="s">
        <v>19</v>
      </c>
      <c r="E16" s="14">
        <v>90</v>
      </c>
      <c r="G16" s="22"/>
      <c r="H16" s="16"/>
      <c r="I16" s="16">
        <f>SUM(I13:I15)</f>
        <v>1.1286850828498605E-6</v>
      </c>
      <c r="J16" s="16">
        <f>SUM(J13:J15)</f>
        <v>4.7187927943699377E-12</v>
      </c>
      <c r="K16" s="16">
        <f>I16/J16</f>
        <v>239189.37152665647</v>
      </c>
      <c r="L16" s="17">
        <f>(J16/I16)/(1.38*10^(-6))</f>
        <v>3.0295563575184321</v>
      </c>
      <c r="M16" s="17"/>
      <c r="N16" s="17"/>
      <c r="O16" s="18"/>
      <c r="P16" s="16">
        <f t="shared" ref="P16" si="2">SUM(P13:P15)</f>
        <v>3.8248825646329583E-11</v>
      </c>
      <c r="Q16" s="17"/>
      <c r="R16" s="17"/>
      <c r="S16" s="19"/>
      <c r="T16" s="19"/>
      <c r="U16" s="19"/>
      <c r="V16" s="16"/>
      <c r="W16" s="16">
        <f t="shared" ref="W16" si="3">SUM(W13:W15)</f>
        <v>4.889089629727213E-7</v>
      </c>
      <c r="X16" s="20"/>
      <c r="Y16" s="20"/>
      <c r="Z16" s="16"/>
      <c r="AA16" s="16"/>
      <c r="AB16" s="16"/>
    </row>
    <row r="17" spans="1:28" x14ac:dyDescent="0.15">
      <c r="E17" s="14"/>
      <c r="G17" s="22"/>
      <c r="J17" s="16"/>
      <c r="K17" s="16"/>
      <c r="W17" s="16"/>
      <c r="AB17" s="18"/>
    </row>
    <row r="18" spans="1:28" x14ac:dyDescent="0.15">
      <c r="A18" s="13" t="s">
        <v>27</v>
      </c>
      <c r="B18" s="13" t="s">
        <v>104</v>
      </c>
      <c r="C18" s="13" t="s">
        <v>30</v>
      </c>
      <c r="D18" s="13" t="s">
        <v>26</v>
      </c>
      <c r="E18" s="14">
        <v>90</v>
      </c>
      <c r="G18" s="22">
        <v>0.27400000000000002</v>
      </c>
      <c r="I18" s="16">
        <v>4.0094665967862094E-7</v>
      </c>
      <c r="J18" s="16">
        <v>1.9023395140896597E-12</v>
      </c>
      <c r="K18" s="16">
        <f>I18/J18</f>
        <v>210765.03784367265</v>
      </c>
      <c r="L18" s="17">
        <f>(J18/I18)/(1.38*10^-6)</f>
        <v>3.4381303871512801</v>
      </c>
      <c r="M18" s="13">
        <v>0.04</v>
      </c>
      <c r="W18" s="16"/>
      <c r="AB18" s="18"/>
    </row>
    <row r="19" spans="1:28" x14ac:dyDescent="0.15">
      <c r="E19" s="14"/>
      <c r="G19" s="22"/>
      <c r="I19" s="16"/>
      <c r="J19" s="16"/>
      <c r="K19" s="16"/>
      <c r="L19" s="17"/>
      <c r="W19" s="16"/>
      <c r="AB19" s="18"/>
    </row>
    <row r="20" spans="1:28" x14ac:dyDescent="0.15">
      <c r="A20" s="13" t="s">
        <v>27</v>
      </c>
      <c r="B20" s="13" t="s">
        <v>104</v>
      </c>
      <c r="C20" s="21" t="s">
        <v>31</v>
      </c>
      <c r="D20" s="13" t="s">
        <v>26</v>
      </c>
      <c r="E20" s="14">
        <v>90</v>
      </c>
      <c r="F20" s="15" t="s">
        <v>106</v>
      </c>
      <c r="G20" s="22">
        <v>0.27400000000000002</v>
      </c>
      <c r="I20" s="16">
        <f>1282/10^9</f>
        <v>1.282E-6</v>
      </c>
      <c r="J20" s="16">
        <f>2.89/10^12</f>
        <v>2.89E-12</v>
      </c>
      <c r="K20" s="16">
        <f>I20/J20</f>
        <v>443598.61591695499</v>
      </c>
      <c r="L20" s="17">
        <f>(J20/I20)/(1.38*10^-6)</f>
        <v>1.6335436026136698</v>
      </c>
      <c r="M20" s="13">
        <v>0.02</v>
      </c>
      <c r="W20" s="16"/>
      <c r="AB20" s="18"/>
    </row>
    <row r="21" spans="1:28" x14ac:dyDescent="0.15">
      <c r="E21" s="14"/>
      <c r="G21" s="22"/>
      <c r="H21" s="16"/>
      <c r="I21" s="16"/>
      <c r="J21" s="16"/>
      <c r="K21" s="16"/>
      <c r="L21" s="17"/>
      <c r="M21" s="17"/>
      <c r="N21" s="17"/>
      <c r="O21" s="18"/>
      <c r="P21" s="16"/>
      <c r="Q21" s="17"/>
      <c r="R21" s="17"/>
      <c r="S21" s="19"/>
      <c r="T21" s="19"/>
      <c r="U21" s="19"/>
      <c r="V21" s="16"/>
      <c r="W21" s="16"/>
      <c r="X21" s="20"/>
      <c r="Y21" s="20"/>
      <c r="Z21" s="18"/>
      <c r="AA21" s="18"/>
      <c r="AB21" s="18"/>
    </row>
    <row r="22" spans="1:28" x14ac:dyDescent="0.15">
      <c r="E22" s="14"/>
      <c r="G22" s="22"/>
      <c r="H22" s="16"/>
      <c r="I22" s="16"/>
      <c r="J22" s="16"/>
      <c r="K22" s="16"/>
      <c r="L22" s="17"/>
      <c r="M22" s="17"/>
      <c r="N22" s="17"/>
      <c r="O22" s="18"/>
      <c r="P22" s="16"/>
      <c r="Q22" s="17"/>
      <c r="R22" s="17"/>
      <c r="S22" s="19"/>
      <c r="T22" s="19"/>
      <c r="U22" s="19"/>
      <c r="V22" s="16"/>
      <c r="W22" s="16"/>
      <c r="X22" s="20"/>
      <c r="Y22" s="20"/>
      <c r="Z22" s="18"/>
      <c r="AA22" s="18"/>
      <c r="AB22" s="18"/>
    </row>
    <row r="23" spans="1:28" x14ac:dyDescent="0.15">
      <c r="A23" s="13" t="s">
        <v>111</v>
      </c>
      <c r="B23" s="13" t="s">
        <v>105</v>
      </c>
      <c r="C23" s="13" t="s">
        <v>32</v>
      </c>
      <c r="D23" s="13" t="s">
        <v>18</v>
      </c>
      <c r="E23" s="14">
        <v>89</v>
      </c>
      <c r="G23" s="22">
        <v>0.84621000000000002</v>
      </c>
      <c r="H23" s="16">
        <v>2.1271168667254512E-8</v>
      </c>
      <c r="I23" s="16">
        <v>6.452809952407896E-8</v>
      </c>
      <c r="J23" s="16">
        <f>L23*I23*1.38/10^6</f>
        <v>5.1715771634224191E-13</v>
      </c>
      <c r="K23" s="16">
        <f>I23/J23</f>
        <v>124774.50782417775</v>
      </c>
      <c r="L23" s="17">
        <v>5.8075779563925165</v>
      </c>
      <c r="M23" s="17">
        <v>0.41833761224020249</v>
      </c>
      <c r="N23" s="17"/>
      <c r="O23" s="18">
        <v>1.7442305834571902E-10</v>
      </c>
      <c r="P23" s="16">
        <v>2.0612266263187511E-10</v>
      </c>
      <c r="Q23" s="17">
        <v>9.7847628880001736</v>
      </c>
      <c r="R23" s="17">
        <v>7.0302863531597898E-2</v>
      </c>
      <c r="S23" s="19">
        <v>2.9218798195599086E-2</v>
      </c>
      <c r="T23" s="19">
        <v>6.4891833782857746E-4</v>
      </c>
      <c r="U23" s="19"/>
      <c r="V23" s="16">
        <v>1.137878718366959E-7</v>
      </c>
      <c r="W23" s="16">
        <v>1.3446765204464128E-7</v>
      </c>
      <c r="X23" s="20">
        <v>330.77561393230661</v>
      </c>
      <c r="Y23" s="20">
        <v>1.6</v>
      </c>
      <c r="Z23" s="16"/>
      <c r="AA23" s="16"/>
      <c r="AB23" s="18"/>
    </row>
    <row r="24" spans="1:28" x14ac:dyDescent="0.15">
      <c r="C24" s="13" t="s">
        <v>32</v>
      </c>
      <c r="E24" s="14">
        <v>89</v>
      </c>
      <c r="G24" s="22">
        <v>0.84621000000000002</v>
      </c>
      <c r="H24" s="16">
        <v>2.2128539989061812E-8</v>
      </c>
      <c r="I24" s="16">
        <v>3.6358571632757058E-8</v>
      </c>
      <c r="J24" s="16">
        <f>L24*I24*1.38/10^6</f>
        <v>3.0118681636963111E-13</v>
      </c>
      <c r="K24" s="16">
        <f>I24/J24</f>
        <v>120717.67307416289</v>
      </c>
      <c r="L24" s="17">
        <v>6.0027472590052273</v>
      </c>
      <c r="M24" s="17">
        <v>0.42846934642449375</v>
      </c>
      <c r="N24" s="17"/>
      <c r="O24" s="18">
        <v>6.5308652703313265E-12</v>
      </c>
      <c r="P24" s="16">
        <v>7.7177831393286851E-12</v>
      </c>
      <c r="Q24" s="17">
        <v>9.8306376554682977</v>
      </c>
      <c r="R24" s="17">
        <v>0.1329475658415738</v>
      </c>
      <c r="S24" s="19">
        <v>2.8971154338384986E-2</v>
      </c>
      <c r="T24" s="19">
        <v>1.7130039910337547E-3</v>
      </c>
      <c r="U24" s="19"/>
      <c r="V24" s="16">
        <v>1.1456162039929074E-8</v>
      </c>
      <c r="W24" s="16">
        <v>1.3538202148319062E-8</v>
      </c>
      <c r="X24" s="20">
        <v>437.64165906817965</v>
      </c>
      <c r="Y24" s="20">
        <v>9.9</v>
      </c>
      <c r="Z24" s="16"/>
      <c r="AA24" s="16"/>
      <c r="AB24" s="18"/>
    </row>
    <row r="25" spans="1:28" x14ac:dyDescent="0.15">
      <c r="C25" s="13" t="s">
        <v>19</v>
      </c>
      <c r="E25" s="14">
        <v>89</v>
      </c>
      <c r="G25" s="22"/>
      <c r="H25" s="16"/>
      <c r="I25" s="16">
        <f>I23+I24</f>
        <v>1.0088667115683602E-7</v>
      </c>
      <c r="J25" s="16">
        <f>J23+J24</f>
        <v>8.1834453271187302E-13</v>
      </c>
      <c r="K25" s="16">
        <f>I25/J25</f>
        <v>123281.41403048478</v>
      </c>
      <c r="L25" s="17">
        <f>(J25/I25)/(1.38*10^(-6))</f>
        <v>5.8779150682051178</v>
      </c>
      <c r="M25" s="17"/>
      <c r="N25" s="17"/>
      <c r="O25" s="18"/>
      <c r="P25" s="16">
        <f t="shared" ref="P25" si="4">SUM(P22:P24)</f>
        <v>2.138404457712038E-10</v>
      </c>
      <c r="Q25" s="17"/>
      <c r="R25" s="17"/>
      <c r="S25" s="19"/>
      <c r="T25" s="19"/>
      <c r="U25" s="19"/>
      <c r="V25" s="16"/>
      <c r="W25" s="16">
        <f t="shared" ref="W25" si="5">W23+W24</f>
        <v>1.4800585419296033E-7</v>
      </c>
      <c r="X25" s="20"/>
      <c r="Y25" s="20"/>
      <c r="Z25" s="16"/>
      <c r="AA25" s="16"/>
      <c r="AB25" s="16"/>
    </row>
    <row r="26" spans="1:28" x14ac:dyDescent="0.15">
      <c r="E26" s="14"/>
      <c r="G26" s="22"/>
      <c r="H26" s="16"/>
      <c r="I26" s="16"/>
      <c r="J26" s="16"/>
      <c r="K26" s="16"/>
      <c r="L26" s="17"/>
      <c r="M26" s="17"/>
      <c r="N26" s="17"/>
      <c r="O26" s="18"/>
      <c r="P26" s="16"/>
      <c r="Q26" s="17"/>
      <c r="R26" s="17"/>
      <c r="S26" s="19"/>
      <c r="T26" s="19"/>
      <c r="U26" s="19"/>
      <c r="V26" s="16"/>
      <c r="W26" s="16"/>
      <c r="X26" s="20"/>
      <c r="Y26" s="20"/>
      <c r="Z26" s="18"/>
      <c r="AA26" s="18"/>
      <c r="AB26" s="18"/>
    </row>
    <row r="27" spans="1:28" x14ac:dyDescent="0.15">
      <c r="A27" s="13" t="s">
        <v>112</v>
      </c>
      <c r="B27" s="13" t="s">
        <v>105</v>
      </c>
      <c r="C27" s="13" t="s">
        <v>33</v>
      </c>
      <c r="D27" s="13" t="s">
        <v>34</v>
      </c>
      <c r="E27" s="14">
        <v>92</v>
      </c>
      <c r="G27" s="22">
        <v>0.40255000000000002</v>
      </c>
      <c r="H27" s="16">
        <v>2.2218016412661342E-8</v>
      </c>
      <c r="I27" s="16">
        <v>1.4168410421379894E-7</v>
      </c>
      <c r="J27" s="16">
        <f>L27*I27*1.38/10^6</f>
        <v>9.3974796738100311E-13</v>
      </c>
      <c r="K27" s="16">
        <f>I27/J27</f>
        <v>150768.19437945727</v>
      </c>
      <c r="L27" s="17">
        <v>4.8063033728163758</v>
      </c>
      <c r="M27" s="17">
        <v>0.13777010632946354</v>
      </c>
      <c r="N27" s="17"/>
      <c r="O27" s="16">
        <v>8.3866961674818374E-12</v>
      </c>
      <c r="P27" s="16">
        <v>2.0833924152234098E-11</v>
      </c>
      <c r="Q27" s="17">
        <v>10.225040112682228</v>
      </c>
      <c r="R27" s="17">
        <v>6.3673953406775508E-2</v>
      </c>
      <c r="S27" s="19">
        <v>3.9414504741186782E-2</v>
      </c>
      <c r="T27" s="19">
        <v>1.5850800396461741E-3</v>
      </c>
      <c r="U27" s="19"/>
      <c r="V27" s="16">
        <v>7.1247664903871733E-8</v>
      </c>
      <c r="W27" s="16">
        <v>1.769908456188591E-7</v>
      </c>
      <c r="X27" s="20">
        <v>1549.095279318768</v>
      </c>
      <c r="Y27" s="20">
        <v>23.4</v>
      </c>
      <c r="Z27" s="16"/>
      <c r="AA27" s="16"/>
      <c r="AB27" s="18"/>
    </row>
    <row r="28" spans="1:28" x14ac:dyDescent="0.15">
      <c r="C28" s="13" t="s">
        <v>35</v>
      </c>
      <c r="E28" s="14">
        <v>92</v>
      </c>
      <c r="G28" s="22">
        <v>0.40255000000000002</v>
      </c>
      <c r="H28" s="16">
        <v>1.7428343687823565E-8</v>
      </c>
      <c r="I28" s="16">
        <v>1.111404014416117E-7</v>
      </c>
      <c r="J28" s="16">
        <f>L28*I28*1.38/10^6</f>
        <v>7.3023080008316464E-13</v>
      </c>
      <c r="K28" s="16">
        <f>I28/J28</f>
        <v>152199.00534044049</v>
      </c>
      <c r="L28" s="17">
        <v>4.7611196902275568</v>
      </c>
      <c r="M28" s="17">
        <v>0.14635108644009676</v>
      </c>
      <c r="N28" s="17"/>
      <c r="O28" s="16">
        <v>3.6065145130109241E-12</v>
      </c>
      <c r="P28" s="16">
        <v>8.9591715638080328E-12</v>
      </c>
      <c r="Q28" s="17"/>
      <c r="R28" s="17"/>
      <c r="S28" s="19"/>
      <c r="T28" s="19"/>
      <c r="U28" s="19"/>
      <c r="V28" s="16">
        <v>4.7148083214305433E-8</v>
      </c>
      <c r="W28" s="16">
        <v>1.1712354543362422E-7</v>
      </c>
      <c r="X28" s="20">
        <v>2121.5127362740272</v>
      </c>
      <c r="Y28" s="20">
        <v>47.9</v>
      </c>
      <c r="Z28" s="16"/>
      <c r="AA28" s="16"/>
      <c r="AB28" s="18"/>
    </row>
    <row r="29" spans="1:28" x14ac:dyDescent="0.15">
      <c r="C29" s="13" t="s">
        <v>19</v>
      </c>
      <c r="E29" s="14">
        <v>92</v>
      </c>
      <c r="G29" s="22"/>
      <c r="H29" s="16"/>
      <c r="I29" s="16">
        <f>I27+I28</f>
        <v>2.5282450565541064E-7</v>
      </c>
      <c r="J29" s="16">
        <f>J27+J28</f>
        <v>1.6699787674641677E-12</v>
      </c>
      <c r="K29" s="16">
        <f>I29/J29</f>
        <v>151393.84438960266</v>
      </c>
      <c r="L29" s="17">
        <f>(J29/I29)/(1.38*10^(-6))</f>
        <v>4.7864408495672413</v>
      </c>
      <c r="M29" s="17"/>
      <c r="N29" s="17"/>
      <c r="O29" s="18"/>
      <c r="P29" s="16">
        <f t="shared" ref="P29" si="6">SUM(P26:P28)</f>
        <v>2.9793095716042129E-11</v>
      </c>
      <c r="Q29" s="17"/>
      <c r="R29" s="17"/>
      <c r="S29" s="19"/>
      <c r="T29" s="19"/>
      <c r="U29" s="19"/>
      <c r="V29" s="16"/>
      <c r="W29" s="16">
        <f t="shared" ref="W29" si="7">W27+W28</f>
        <v>2.941143910524833E-7</v>
      </c>
      <c r="X29" s="20"/>
      <c r="Y29" s="20"/>
      <c r="Z29" s="16"/>
      <c r="AA29" s="16"/>
      <c r="AB29" s="16"/>
    </row>
    <row r="30" spans="1:28" x14ac:dyDescent="0.15">
      <c r="E30" s="14"/>
      <c r="G30" s="22"/>
      <c r="H30" s="16"/>
      <c r="I30" s="16"/>
      <c r="J30" s="16"/>
      <c r="K30" s="16"/>
      <c r="L30" s="17"/>
      <c r="M30" s="17"/>
      <c r="N30" s="17"/>
      <c r="O30" s="16"/>
      <c r="P30" s="16"/>
      <c r="Q30" s="17"/>
      <c r="R30" s="24"/>
      <c r="S30" s="19"/>
      <c r="T30" s="19"/>
      <c r="U30" s="19"/>
      <c r="V30" s="16"/>
      <c r="W30" s="16"/>
      <c r="X30" s="20"/>
      <c r="Y30" s="20"/>
      <c r="Z30" s="16"/>
      <c r="AA30" s="16"/>
      <c r="AB30" s="18"/>
    </row>
    <row r="31" spans="1:28" x14ac:dyDescent="0.15">
      <c r="E31" s="14"/>
      <c r="G31" s="22"/>
      <c r="H31" s="16"/>
      <c r="I31" s="16"/>
      <c r="J31" s="16"/>
      <c r="K31" s="16"/>
      <c r="L31" s="17"/>
      <c r="M31" s="17"/>
      <c r="N31" s="17"/>
      <c r="O31" s="16"/>
      <c r="P31" s="16"/>
      <c r="Q31" s="17"/>
      <c r="R31" s="24"/>
      <c r="S31" s="19"/>
      <c r="T31" s="19"/>
      <c r="U31" s="19"/>
      <c r="V31" s="16"/>
      <c r="W31" s="16"/>
      <c r="X31" s="20"/>
      <c r="Y31" s="20"/>
      <c r="Z31" s="16"/>
      <c r="AA31" s="16"/>
      <c r="AB31" s="18"/>
    </row>
    <row r="32" spans="1:28" x14ac:dyDescent="0.15">
      <c r="A32" s="13" t="s">
        <v>38</v>
      </c>
      <c r="B32" s="13" t="s">
        <v>105</v>
      </c>
      <c r="C32" s="13" t="s">
        <v>36</v>
      </c>
      <c r="D32" s="13" t="s">
        <v>37</v>
      </c>
      <c r="E32" s="14">
        <v>94</v>
      </c>
      <c r="G32" s="22">
        <v>0.49271999999999999</v>
      </c>
      <c r="H32" s="16">
        <v>2.9185308581497282E-8</v>
      </c>
      <c r="I32" s="16">
        <v>1.5205467416712074E-7</v>
      </c>
      <c r="J32" s="16">
        <f>L32*I32*1.38/10^6</f>
        <v>1.2167237274020572E-12</v>
      </c>
      <c r="K32" s="16">
        <f>I32/J32</f>
        <v>124970.58349621172</v>
      </c>
      <c r="L32" s="17">
        <v>5.7984660140551121</v>
      </c>
      <c r="M32" s="17">
        <v>0.26245793353856056</v>
      </c>
      <c r="N32" s="17"/>
      <c r="O32" s="16">
        <v>1.2464641808261614E-11</v>
      </c>
      <c r="P32" s="16">
        <v>2.5297616918861857E-11</v>
      </c>
      <c r="Q32" s="17">
        <v>10.031545102093341</v>
      </c>
      <c r="R32" s="17">
        <v>8.9349740609711334E-2</v>
      </c>
      <c r="S32" s="19">
        <v>3.6732283264783311E-2</v>
      </c>
      <c r="T32" s="19">
        <v>1.42263078790334E-3</v>
      </c>
      <c r="U32" s="19"/>
      <c r="V32" s="16">
        <v>1.1262547534498311E-7</v>
      </c>
      <c r="W32" s="16">
        <v>2.2857906183021414E-7</v>
      </c>
      <c r="X32" s="20">
        <v>1038.134852531495</v>
      </c>
      <c r="Y32" s="20">
        <v>8.8000000000000007</v>
      </c>
      <c r="Z32" s="16"/>
      <c r="AA32" s="16"/>
      <c r="AB32" s="18"/>
    </row>
    <row r="33" spans="1:28" x14ac:dyDescent="0.15">
      <c r="C33" s="13" t="s">
        <v>39</v>
      </c>
      <c r="E33" s="14">
        <v>94</v>
      </c>
      <c r="G33" s="22">
        <v>0.49271999999999999</v>
      </c>
      <c r="H33" s="16">
        <v>2.2645498317604068E-8</v>
      </c>
      <c r="I33" s="16">
        <v>1.1798243826753175E-7</v>
      </c>
      <c r="J33" s="16">
        <f>L33*I33*1.38/10^6</f>
        <v>9.4554240151152898E-13</v>
      </c>
      <c r="K33" s="16">
        <f>I33/J33</f>
        <v>124777.52248754461</v>
      </c>
      <c r="L33" s="17">
        <v>5.8074376435207258</v>
      </c>
      <c r="M33" s="17">
        <v>0.26895769323280916</v>
      </c>
      <c r="N33" s="17"/>
      <c r="O33" s="16">
        <v>6.6574438328420322E-12</v>
      </c>
      <c r="P33" s="16">
        <v>1.3511616806385031E-11</v>
      </c>
      <c r="Q33" s="17">
        <v>10.378168650772771</v>
      </c>
      <c r="R33" s="17">
        <v>0.14587679415162177</v>
      </c>
      <c r="S33" s="19">
        <v>4.1014779708735433E-2</v>
      </c>
      <c r="T33" s="19">
        <v>1.9692247776247219E-3</v>
      </c>
      <c r="U33" s="19"/>
      <c r="V33" s="16">
        <v>8.60470472277852E-8</v>
      </c>
      <c r="W33" s="16">
        <v>1.7463680635611546E-7</v>
      </c>
      <c r="X33" s="20">
        <v>1141.8675755529196</v>
      </c>
      <c r="Y33" s="20">
        <v>15.2</v>
      </c>
      <c r="Z33" s="16"/>
      <c r="AA33" s="16"/>
      <c r="AB33" s="18"/>
    </row>
    <row r="34" spans="1:28" x14ac:dyDescent="0.15">
      <c r="C34" s="13" t="s">
        <v>19</v>
      </c>
      <c r="E34" s="14">
        <v>94</v>
      </c>
      <c r="G34" s="22"/>
      <c r="H34" s="16"/>
      <c r="I34" s="16">
        <f>I32+I33</f>
        <v>2.7003711243465248E-7</v>
      </c>
      <c r="J34" s="16">
        <f>J32+J33</f>
        <v>2.1622661289135862E-12</v>
      </c>
      <c r="K34" s="16">
        <f>I34/J34</f>
        <v>124886.15939719249</v>
      </c>
      <c r="L34" s="17">
        <f>(J34/I34)/(1.38*10^(-6))</f>
        <v>5.8023858260766614</v>
      </c>
      <c r="M34" s="17"/>
      <c r="N34" s="17"/>
      <c r="O34" s="18"/>
      <c r="P34" s="16">
        <f t="shared" ref="P34" si="8">SUM(P31:P33)</f>
        <v>3.880923372524689E-11</v>
      </c>
      <c r="Q34" s="17"/>
      <c r="R34" s="17"/>
      <c r="S34" s="19"/>
      <c r="T34" s="19"/>
      <c r="U34" s="19"/>
      <c r="V34" s="16"/>
      <c r="W34" s="16">
        <f t="shared" ref="W34" si="9">W32+W33</f>
        <v>4.0321586818632959E-7</v>
      </c>
      <c r="X34" s="20"/>
      <c r="Y34" s="20"/>
      <c r="Z34" s="16"/>
      <c r="AA34" s="16"/>
      <c r="AB34" s="16"/>
    </row>
    <row r="35" spans="1:28" x14ac:dyDescent="0.15">
      <c r="E35" s="14"/>
      <c r="G35" s="22"/>
      <c r="H35" s="16"/>
      <c r="I35" s="16"/>
      <c r="J35" s="16"/>
      <c r="K35" s="16"/>
      <c r="L35" s="17"/>
      <c r="M35" s="17"/>
      <c r="N35" s="17"/>
      <c r="O35" s="16"/>
      <c r="P35" s="16"/>
      <c r="Q35" s="17"/>
      <c r="R35" s="24"/>
      <c r="S35" s="19"/>
      <c r="T35" s="19"/>
      <c r="U35" s="19"/>
      <c r="V35" s="16"/>
      <c r="W35" s="16"/>
      <c r="X35" s="20"/>
      <c r="Y35" s="20"/>
      <c r="Z35" s="16"/>
      <c r="AA35" s="16"/>
      <c r="AB35" s="18"/>
    </row>
    <row r="36" spans="1:28" x14ac:dyDescent="0.15">
      <c r="E36" s="14"/>
      <c r="G36" s="22"/>
      <c r="H36" s="16"/>
      <c r="I36" s="16"/>
      <c r="J36" s="16"/>
      <c r="K36" s="16"/>
      <c r="L36" s="17"/>
      <c r="M36" s="17"/>
      <c r="N36" s="17"/>
      <c r="O36" s="16"/>
      <c r="P36" s="16"/>
      <c r="Q36" s="17"/>
      <c r="R36" s="17"/>
      <c r="S36" s="19"/>
      <c r="T36" s="19"/>
      <c r="U36" s="19"/>
      <c r="V36" s="16"/>
      <c r="W36" s="16"/>
      <c r="X36" s="20"/>
      <c r="Y36" s="20"/>
      <c r="Z36" s="16"/>
      <c r="AA36" s="16"/>
      <c r="AB36" s="18"/>
    </row>
    <row r="37" spans="1:28" x14ac:dyDescent="0.15">
      <c r="A37" s="13" t="s">
        <v>42</v>
      </c>
      <c r="B37" s="13" t="s">
        <v>105</v>
      </c>
      <c r="C37" s="13" t="s">
        <v>40</v>
      </c>
      <c r="D37" s="13" t="s">
        <v>41</v>
      </c>
      <c r="E37" s="14">
        <v>0.01</v>
      </c>
      <c r="G37" s="22">
        <v>0.88810999999999996</v>
      </c>
      <c r="H37" s="16">
        <v>1.416000521183561E-8</v>
      </c>
      <c r="I37" s="16">
        <v>9.6280052976825913E-7</v>
      </c>
      <c r="J37" s="16">
        <f>L37*I37*1.38/10^6</f>
        <v>6.0700076931286052E-12</v>
      </c>
      <c r="K37" s="16">
        <f>I37/J37</f>
        <v>158616.03122153741</v>
      </c>
      <c r="L37" s="17">
        <v>4.5685021594527617</v>
      </c>
      <c r="M37" s="17">
        <v>0.26647561551443039</v>
      </c>
      <c r="N37" s="17"/>
      <c r="O37" s="18">
        <v>4.4365947288270951E-10</v>
      </c>
      <c r="P37" s="16">
        <v>4.9955464174787977E-10</v>
      </c>
      <c r="Q37" s="17">
        <v>9.9893643047652425</v>
      </c>
      <c r="R37" s="17">
        <v>7.0213878767942842E-2</v>
      </c>
      <c r="S37" s="19">
        <v>3.1209532814821618E-2</v>
      </c>
      <c r="T37" s="19">
        <v>4.6100327314240998E-4</v>
      </c>
      <c r="U37" s="19"/>
      <c r="V37" s="16">
        <v>8.7190696246575813E-7</v>
      </c>
      <c r="W37" s="16">
        <v>9.817555961150738E-7</v>
      </c>
      <c r="X37" s="20">
        <v>1406.4093863371183</v>
      </c>
      <c r="Y37" s="20">
        <v>13.1</v>
      </c>
      <c r="Z37" s="16"/>
      <c r="AA37" s="16"/>
      <c r="AB37" s="18"/>
    </row>
    <row r="38" spans="1:28" x14ac:dyDescent="0.15">
      <c r="C38" s="13" t="s">
        <v>40</v>
      </c>
      <c r="E38" s="14">
        <v>0.01</v>
      </c>
      <c r="G38" s="22">
        <v>0.88810999999999996</v>
      </c>
      <c r="H38" s="16">
        <v>4.6160991214841238E-9</v>
      </c>
      <c r="I38" s="16">
        <v>3.1386871778217161E-7</v>
      </c>
      <c r="J38" s="16">
        <f>L38*I38*1.38/10^6</f>
        <v>1.9331491477279396E-12</v>
      </c>
      <c r="K38" s="16">
        <f>I38/J38</f>
        <v>162361.35641735993</v>
      </c>
      <c r="L38" s="17">
        <v>4.4631166993745373</v>
      </c>
      <c r="M38" s="17">
        <v>0.39648516698058478</v>
      </c>
      <c r="N38" s="17"/>
      <c r="O38" s="18">
        <v>4.8130849378007444E-11</v>
      </c>
      <c r="P38" s="16">
        <v>5.4194693650569678E-11</v>
      </c>
      <c r="Q38" s="17">
        <v>10.273516621901601</v>
      </c>
      <c r="R38" s="17">
        <v>7.21136549300819E-2</v>
      </c>
      <c r="S38" s="19">
        <v>3.6364053399635707E-2</v>
      </c>
      <c r="T38" s="19">
        <v>8.732024301753398E-4</v>
      </c>
      <c r="U38" s="19"/>
      <c r="V38" s="16">
        <v>2.6299878377864143E-7</v>
      </c>
      <c r="W38" s="16">
        <v>2.9613311839596612E-7</v>
      </c>
      <c r="X38" s="20">
        <v>3616.4314682187892</v>
      </c>
      <c r="Y38" s="20">
        <v>153.5</v>
      </c>
      <c r="Z38" s="16"/>
      <c r="AA38" s="16"/>
      <c r="AB38" s="18"/>
    </row>
    <row r="39" spans="1:28" x14ac:dyDescent="0.15">
      <c r="C39" s="13" t="s">
        <v>19</v>
      </c>
      <c r="E39" s="14">
        <v>0.01</v>
      </c>
      <c r="G39" s="22"/>
      <c r="H39" s="16"/>
      <c r="I39" s="16">
        <f>I37+I38</f>
        <v>1.2766692475504307E-6</v>
      </c>
      <c r="J39" s="16">
        <f>J37+J38</f>
        <v>8.0031568408565456E-12</v>
      </c>
      <c r="K39" s="16">
        <f>I39/J39</f>
        <v>159520.70825764223</v>
      </c>
      <c r="L39" s="17">
        <f>(J39/I39)/(1.38*10^(-6))</f>
        <v>4.5425931784922646</v>
      </c>
      <c r="M39" s="17"/>
      <c r="N39" s="17"/>
      <c r="O39" s="18"/>
      <c r="P39" s="16">
        <f t="shared" ref="P39" si="10">SUM(P36:P38)</f>
        <v>5.537493353984495E-10</v>
      </c>
      <c r="Q39" s="17"/>
      <c r="R39" s="17"/>
      <c r="S39" s="19"/>
      <c r="T39" s="19"/>
      <c r="U39" s="19"/>
      <c r="V39" s="16"/>
      <c r="W39" s="16">
        <f t="shared" ref="W39" si="11">W37+W38</f>
        <v>1.27788871451104E-6</v>
      </c>
      <c r="X39" s="20"/>
      <c r="Y39" s="20"/>
      <c r="Z39" s="16"/>
      <c r="AA39" s="16"/>
      <c r="AB39" s="16"/>
    </row>
    <row r="40" spans="1:28" x14ac:dyDescent="0.15">
      <c r="E40" s="14"/>
      <c r="H40" s="16"/>
      <c r="I40" s="16"/>
      <c r="J40" s="16"/>
      <c r="K40" s="16"/>
      <c r="L40" s="17"/>
      <c r="M40" s="17"/>
      <c r="N40" s="17"/>
      <c r="O40" s="18"/>
      <c r="P40" s="16"/>
      <c r="Q40" s="17"/>
      <c r="R40" s="17"/>
      <c r="S40" s="19"/>
      <c r="T40" s="19"/>
      <c r="U40" s="19"/>
      <c r="V40" s="16"/>
      <c r="W40" s="16"/>
      <c r="X40" s="20"/>
      <c r="Y40" s="20"/>
      <c r="Z40" s="18"/>
      <c r="AA40" s="18"/>
      <c r="AB40" s="18"/>
    </row>
    <row r="41" spans="1:28" x14ac:dyDescent="0.15">
      <c r="E41" s="14"/>
      <c r="G41" s="22"/>
      <c r="H41" s="16"/>
      <c r="I41" s="16"/>
      <c r="J41" s="16"/>
      <c r="K41" s="16"/>
      <c r="L41" s="17"/>
      <c r="M41" s="17"/>
      <c r="N41" s="17"/>
      <c r="O41" s="16"/>
      <c r="P41" s="16"/>
      <c r="Q41" s="17"/>
      <c r="R41" s="24"/>
      <c r="S41" s="19"/>
      <c r="T41" s="19"/>
      <c r="U41" s="19"/>
      <c r="V41" s="16"/>
      <c r="W41" s="16"/>
      <c r="X41" s="20"/>
      <c r="Y41" s="20"/>
      <c r="Z41" s="16"/>
      <c r="AA41" s="16"/>
      <c r="AB41" s="18"/>
    </row>
    <row r="42" spans="1:28" x14ac:dyDescent="0.15">
      <c r="A42" s="13" t="s">
        <v>45</v>
      </c>
      <c r="B42" s="13" t="s">
        <v>105</v>
      </c>
      <c r="C42" s="13" t="s">
        <v>43</v>
      </c>
      <c r="D42" s="13" t="s">
        <v>44</v>
      </c>
      <c r="E42" s="14">
        <v>540</v>
      </c>
      <c r="G42" s="22">
        <v>0.49224000000000001</v>
      </c>
      <c r="H42" s="16">
        <v>1.0851795440523955E-8</v>
      </c>
      <c r="I42" s="16">
        <v>6.9195670991592117E-6</v>
      </c>
      <c r="J42" s="16">
        <f>L42*I42*1.38/10^6</f>
        <v>7.6957478130210042E-13</v>
      </c>
      <c r="K42" s="16">
        <f>I42/J42</f>
        <v>8991416.126515327</v>
      </c>
      <c r="L42" s="17">
        <v>8.0592163788581958E-2</v>
      </c>
      <c r="M42" s="17">
        <v>9.7578435747478817E-3</v>
      </c>
      <c r="N42" s="17"/>
      <c r="O42" s="16">
        <v>3.0483126820377083E-12</v>
      </c>
      <c r="P42" s="16">
        <v>6.1927366366766372E-12</v>
      </c>
      <c r="Q42" s="17"/>
      <c r="R42" s="17"/>
      <c r="S42" s="19"/>
      <c r="T42" s="19"/>
      <c r="U42" s="19"/>
      <c r="V42" s="16">
        <v>6.3608863169187886E-8</v>
      </c>
      <c r="W42" s="16">
        <v>1.2922327151224582E-7</v>
      </c>
      <c r="X42" s="20">
        <v>8105.2824947800846</v>
      </c>
      <c r="Y42" s="20">
        <v>1400.3</v>
      </c>
      <c r="Z42" s="16"/>
      <c r="AA42" s="16"/>
      <c r="AB42" s="18"/>
    </row>
    <row r="43" spans="1:28" x14ac:dyDescent="0.15">
      <c r="C43" s="13" t="s">
        <v>46</v>
      </c>
      <c r="E43" s="14">
        <v>540</v>
      </c>
      <c r="G43" s="22">
        <v>0.49224000000000001</v>
      </c>
      <c r="H43" s="16">
        <v>6.9523244131529121E-9</v>
      </c>
      <c r="I43" s="16">
        <v>4.4330982403416477E-6</v>
      </c>
      <c r="J43" s="16">
        <f>L43*I43*1.38/10^6</f>
        <v>7.7871380463170958E-13</v>
      </c>
      <c r="K43" s="16">
        <f>I43/J43</f>
        <v>5692846.6067687972</v>
      </c>
      <c r="L43" s="17">
        <v>0.12728916326286149</v>
      </c>
      <c r="M43" s="17">
        <v>1.7742751201197865E-2</v>
      </c>
      <c r="N43" s="17"/>
      <c r="O43" s="16">
        <v>1.7822965986619102E-12</v>
      </c>
      <c r="P43" s="16">
        <v>3.6207878243578541E-12</v>
      </c>
      <c r="Q43" s="17"/>
      <c r="R43" s="17"/>
      <c r="S43" s="19"/>
      <c r="T43" s="19"/>
      <c r="U43" s="19"/>
      <c r="V43" s="16">
        <v>3.5447482079582399E-8</v>
      </c>
      <c r="W43" s="16">
        <v>7.2012599706611401E-8</v>
      </c>
      <c r="X43" s="20">
        <v>4895.3974313753524</v>
      </c>
      <c r="Y43" s="20">
        <v>256.7</v>
      </c>
      <c r="Z43" s="16"/>
      <c r="AA43" s="16"/>
      <c r="AB43" s="18"/>
    </row>
    <row r="44" spans="1:28" x14ac:dyDescent="0.15">
      <c r="C44" s="13" t="s">
        <v>19</v>
      </c>
      <c r="E44" s="14">
        <v>540</v>
      </c>
      <c r="G44" s="22"/>
      <c r="H44" s="16"/>
      <c r="I44" s="16">
        <f>I42+I43</f>
        <v>1.1352665339500859E-5</v>
      </c>
      <c r="J44" s="16">
        <f>J42+J43</f>
        <v>1.5482885859338099E-12</v>
      </c>
      <c r="K44" s="16">
        <f>I44/J44</f>
        <v>7332396.1970912516</v>
      </c>
      <c r="L44" s="17">
        <f>(J44/I44)/(1.38*10^(-6))</f>
        <v>9.8826858462296788E-2</v>
      </c>
      <c r="M44" s="17"/>
      <c r="N44" s="17"/>
      <c r="O44" s="18"/>
      <c r="P44" s="16">
        <f t="shared" ref="P44" si="12">SUM(P41:P43)</f>
        <v>9.8135244610344909E-12</v>
      </c>
      <c r="Q44" s="17"/>
      <c r="R44" s="17"/>
      <c r="S44" s="19"/>
      <c r="T44" s="19"/>
      <c r="U44" s="19"/>
      <c r="V44" s="16"/>
      <c r="W44" s="16">
        <f t="shared" ref="W44" si="13">W42+W43</f>
        <v>2.0123587121885722E-7</v>
      </c>
      <c r="X44" s="20"/>
      <c r="Y44" s="20"/>
      <c r="Z44" s="16"/>
      <c r="AA44" s="16"/>
      <c r="AB44" s="16"/>
    </row>
    <row r="45" spans="1:28" x14ac:dyDescent="0.15">
      <c r="E45" s="14"/>
      <c r="G45" s="22"/>
      <c r="H45" s="16"/>
      <c r="I45" s="16"/>
      <c r="J45" s="16"/>
      <c r="K45" s="16"/>
      <c r="L45" s="17"/>
      <c r="M45" s="17"/>
      <c r="N45" s="17"/>
      <c r="O45" s="16"/>
      <c r="P45" s="16"/>
      <c r="Q45" s="17"/>
      <c r="R45" s="17"/>
      <c r="S45" s="19"/>
      <c r="T45" s="19"/>
      <c r="U45" s="19"/>
      <c r="V45" s="16"/>
      <c r="W45" s="16"/>
      <c r="X45" s="20"/>
      <c r="Y45" s="20"/>
      <c r="Z45" s="16"/>
      <c r="AA45" s="16"/>
      <c r="AB45" s="18"/>
    </row>
    <row r="46" spans="1:28" x14ac:dyDescent="0.15">
      <c r="E46" s="14"/>
      <c r="G46" s="22"/>
      <c r="H46" s="16"/>
      <c r="I46" s="16"/>
      <c r="J46" s="16"/>
      <c r="K46" s="16"/>
      <c r="L46" s="17"/>
      <c r="M46" s="17"/>
      <c r="N46" s="17"/>
      <c r="O46" s="16"/>
      <c r="P46" s="16"/>
      <c r="Q46" s="17"/>
      <c r="R46" s="17"/>
      <c r="S46" s="19"/>
      <c r="T46" s="19"/>
      <c r="U46" s="19"/>
      <c r="V46" s="16"/>
      <c r="W46" s="16"/>
      <c r="X46" s="20"/>
      <c r="Y46" s="20"/>
      <c r="Z46" s="16"/>
      <c r="AA46" s="16"/>
      <c r="AB46" s="18"/>
    </row>
    <row r="47" spans="1:28" x14ac:dyDescent="0.15">
      <c r="A47" s="28" t="s">
        <v>113</v>
      </c>
      <c r="B47" s="13" t="s">
        <v>105</v>
      </c>
      <c r="C47" s="13" t="s">
        <v>47</v>
      </c>
      <c r="D47" s="13" t="s">
        <v>48</v>
      </c>
      <c r="E47" s="14">
        <v>145</v>
      </c>
      <c r="G47" s="22">
        <v>0.46744000000000002</v>
      </c>
      <c r="H47" s="16">
        <v>6.2616896324178588E-9</v>
      </c>
      <c r="I47" s="16">
        <v>8.0891955034786275E-7</v>
      </c>
      <c r="J47" s="16">
        <f>L47*I47*1.38/10^6</f>
        <v>2.2661689535542994E-12</v>
      </c>
      <c r="K47" s="16">
        <f>I47/J47</f>
        <v>356954.65207002289</v>
      </c>
      <c r="L47" s="17">
        <v>2.0300552940188887</v>
      </c>
      <c r="M47" s="17">
        <v>8.5215688291442146E-2</v>
      </c>
      <c r="N47" s="17"/>
      <c r="O47" s="16">
        <v>8.5663863105786599E-12</v>
      </c>
      <c r="P47" s="16">
        <v>1.8326173007399151E-11</v>
      </c>
      <c r="Q47" s="17">
        <v>11.375958509260318</v>
      </c>
      <c r="R47" s="17">
        <v>0.14978306551348586</v>
      </c>
      <c r="S47" s="19">
        <v>4.9797641194450369E-2</v>
      </c>
      <c r="T47" s="19">
        <v>1.1699678966522601E-3</v>
      </c>
      <c r="U47" s="19"/>
      <c r="V47" s="16">
        <v>1.5249827251579997E-7</v>
      </c>
      <c r="W47" s="16">
        <v>3.262413839547321E-7</v>
      </c>
      <c r="X47" s="20">
        <v>11134.818876696509</v>
      </c>
      <c r="Y47" s="20">
        <v>308</v>
      </c>
      <c r="Z47" s="16"/>
      <c r="AA47" s="16"/>
      <c r="AB47" s="18"/>
    </row>
    <row r="48" spans="1:28" x14ac:dyDescent="0.15">
      <c r="C48" s="13" t="s">
        <v>49</v>
      </c>
      <c r="E48" s="14">
        <v>145</v>
      </c>
      <c r="G48" s="22">
        <v>0.46744000000000002</v>
      </c>
      <c r="H48" s="16">
        <v>4.2559972424121946E-9</v>
      </c>
      <c r="I48" s="16">
        <v>5.4981316189643954E-7</v>
      </c>
      <c r="J48" s="16">
        <f>L48*I48*1.38/10^6</f>
        <v>1.5943338256132443E-12</v>
      </c>
      <c r="K48" s="16">
        <f>I48/J48</f>
        <v>344854.47969778819</v>
      </c>
      <c r="L48" s="17">
        <v>2.1012853937534857</v>
      </c>
      <c r="M48" s="17">
        <v>8.2164747758904019E-2</v>
      </c>
      <c r="N48" s="17"/>
      <c r="O48" s="16">
        <v>4.9313348401451545E-12</v>
      </c>
      <c r="P48" s="16">
        <v>1.0549663786037041E-11</v>
      </c>
      <c r="Q48" s="17"/>
      <c r="R48" s="17"/>
      <c r="S48" s="19"/>
      <c r="T48" s="19"/>
      <c r="U48" s="19"/>
      <c r="V48" s="16">
        <v>8.5121676688225468E-8</v>
      </c>
      <c r="W48" s="16">
        <v>1.8210182416615067E-7</v>
      </c>
      <c r="X48" s="20">
        <v>10201.128950818342</v>
      </c>
      <c r="Y48" s="20">
        <v>812.3</v>
      </c>
      <c r="Z48" s="16"/>
      <c r="AA48" s="16"/>
      <c r="AB48" s="18"/>
    </row>
    <row r="49" spans="1:28" x14ac:dyDescent="0.15">
      <c r="C49" s="13" t="s">
        <v>19</v>
      </c>
      <c r="E49" s="14">
        <v>145</v>
      </c>
      <c r="G49" s="22"/>
      <c r="H49" s="16"/>
      <c r="I49" s="16">
        <f>I47+I48</f>
        <v>1.3587327122443024E-6</v>
      </c>
      <c r="J49" s="16">
        <f>J47+J48</f>
        <v>3.8605027791675439E-12</v>
      </c>
      <c r="K49" s="16">
        <f>I49/J49</f>
        <v>351957.44957792555</v>
      </c>
      <c r="L49" s="17">
        <f>(J49/I49)/(1.38*10^(-6))</f>
        <v>2.0588786571456872</v>
      </c>
      <c r="M49" s="17"/>
      <c r="N49" s="17"/>
      <c r="O49" s="18"/>
      <c r="P49" s="16">
        <f t="shared" ref="P49" si="14">SUM(P46:P48)</f>
        <v>2.8875836793436191E-11</v>
      </c>
      <c r="Q49" s="17"/>
      <c r="R49" s="17"/>
      <c r="S49" s="19"/>
      <c r="T49" s="19"/>
      <c r="U49" s="19"/>
      <c r="V49" s="16"/>
      <c r="W49" s="16">
        <f t="shared" ref="W49" si="15">W47+W48</f>
        <v>5.0834320812088272E-7</v>
      </c>
      <c r="X49" s="20"/>
      <c r="Y49" s="20"/>
      <c r="Z49" s="16"/>
      <c r="AA49" s="16"/>
      <c r="AB49" s="16"/>
    </row>
    <row r="50" spans="1:28" x14ac:dyDescent="0.15">
      <c r="E50" s="14"/>
      <c r="G50" s="22"/>
      <c r="H50" s="16"/>
      <c r="I50" s="16"/>
      <c r="J50" s="16"/>
      <c r="K50" s="16"/>
      <c r="L50" s="17"/>
      <c r="M50" s="17"/>
      <c r="N50" s="17"/>
      <c r="O50" s="16"/>
      <c r="P50" s="16"/>
      <c r="Q50" s="17"/>
      <c r="R50" s="17"/>
      <c r="S50" s="19"/>
      <c r="T50" s="19"/>
      <c r="U50" s="19"/>
      <c r="V50" s="16"/>
      <c r="W50" s="16"/>
      <c r="X50" s="20"/>
      <c r="Y50" s="20"/>
      <c r="Z50" s="16"/>
      <c r="AA50" s="16"/>
      <c r="AB50" s="18"/>
    </row>
    <row r="51" spans="1:28" x14ac:dyDescent="0.15">
      <c r="A51" s="28" t="s">
        <v>114</v>
      </c>
      <c r="B51" s="13" t="s">
        <v>105</v>
      </c>
      <c r="C51" s="13" t="s">
        <v>50</v>
      </c>
      <c r="D51" s="13" t="s">
        <v>51</v>
      </c>
      <c r="E51" s="14">
        <v>137</v>
      </c>
      <c r="G51" s="22">
        <v>0.51858000000000004</v>
      </c>
      <c r="H51" s="16">
        <v>2.9805088687859195E-9</v>
      </c>
      <c r="I51" s="16">
        <v>1.8039682248729002E-6</v>
      </c>
      <c r="J51" s="16">
        <f>L51*I51*1.38/10^6</f>
        <v>2.286594416100161E-12</v>
      </c>
      <c r="K51" s="16">
        <f>I51/J51</f>
        <v>788932.31443712232</v>
      </c>
      <c r="L51" s="17">
        <v>0.91850424668740549</v>
      </c>
      <c r="M51" s="17">
        <v>7.4119808954457952E-2</v>
      </c>
      <c r="N51" s="17"/>
      <c r="O51" s="16">
        <v>1.1291238230606413E-11</v>
      </c>
      <c r="P51" s="16">
        <v>2.1773377744236977E-11</v>
      </c>
      <c r="Q51" s="17">
        <v>10.966415099079104</v>
      </c>
      <c r="R51" s="17">
        <v>0.1315050475394503</v>
      </c>
      <c r="S51" s="19">
        <v>4.6860392114647452E-2</v>
      </c>
      <c r="T51" s="19">
        <v>1.2709435349308746E-3</v>
      </c>
      <c r="U51" s="19"/>
      <c r="V51" s="16">
        <v>1.485628079303011E-7</v>
      </c>
      <c r="W51" s="16">
        <v>2.864800183776873E-7</v>
      </c>
      <c r="X51" s="20">
        <v>5136.9944555814309</v>
      </c>
      <c r="Y51" s="20">
        <v>99.9</v>
      </c>
      <c r="Z51" s="16"/>
      <c r="AA51" s="16"/>
      <c r="AB51" s="18"/>
    </row>
    <row r="52" spans="1:28" x14ac:dyDescent="0.15">
      <c r="C52" s="13" t="s">
        <v>52</v>
      </c>
      <c r="E52" s="14">
        <v>137</v>
      </c>
      <c r="G52" s="22">
        <v>0.51858000000000004</v>
      </c>
      <c r="H52" s="16">
        <v>5.5767617290300643E-9</v>
      </c>
      <c r="I52" s="16">
        <v>6.49390593496173E-7</v>
      </c>
      <c r="J52" s="16">
        <f>L52*I52*1.38/10^6</f>
        <v>9.4463949480140695E-13</v>
      </c>
      <c r="K52" s="16">
        <f>I52/J52</f>
        <v>687448.0657117723</v>
      </c>
      <c r="L52" s="17">
        <v>1.0540980727164351</v>
      </c>
      <c r="M52" s="17">
        <v>4.8496732783925502E-2</v>
      </c>
      <c r="N52" s="17"/>
      <c r="O52" s="16">
        <v>7.2552686651063424E-12</v>
      </c>
      <c r="P52" s="16">
        <v>1.3990644963373716E-11</v>
      </c>
      <c r="Q52" s="17">
        <v>10.741355875438185</v>
      </c>
      <c r="R52" s="17">
        <v>9.3399576222023814E-2</v>
      </c>
      <c r="S52" s="19">
        <v>4.0130233819162135E-2</v>
      </c>
      <c r="T52" s="19">
        <v>1.8233484343222594E-3</v>
      </c>
      <c r="U52" s="19"/>
      <c r="V52" s="16">
        <v>7.0934063065033385E-8</v>
      </c>
      <c r="W52" s="16">
        <v>1.3678518852449647E-7</v>
      </c>
      <c r="X52" s="20">
        <v>3790.2756110727069</v>
      </c>
      <c r="Y52" s="20">
        <v>105.3</v>
      </c>
      <c r="Z52" s="16"/>
      <c r="AA52" s="16"/>
      <c r="AB52" s="18"/>
    </row>
    <row r="53" spans="1:28" x14ac:dyDescent="0.15">
      <c r="C53" s="13" t="s">
        <v>19</v>
      </c>
      <c r="E53" s="14">
        <v>137</v>
      </c>
      <c r="G53" s="22"/>
      <c r="H53" s="16"/>
      <c r="I53" s="16">
        <f>I51+I52</f>
        <v>2.453358818369073E-6</v>
      </c>
      <c r="J53" s="16">
        <f>J51+J52</f>
        <v>3.231233910901568E-12</v>
      </c>
      <c r="K53" s="16">
        <f>I53/J53</f>
        <v>759263.76301384671</v>
      </c>
      <c r="L53" s="17">
        <f>(J53/I53)/(1.38*10^(-6))</f>
        <v>0.95439518709943372</v>
      </c>
      <c r="M53" s="17"/>
      <c r="N53" s="17"/>
      <c r="O53" s="18"/>
      <c r="P53" s="16">
        <f t="shared" ref="P53" si="16">SUM(P50:P52)</f>
        <v>3.5764022707610695E-11</v>
      </c>
      <c r="Q53" s="17"/>
      <c r="R53" s="17"/>
      <c r="S53" s="19"/>
      <c r="T53" s="19"/>
      <c r="U53" s="19"/>
      <c r="V53" s="16"/>
      <c r="W53" s="16">
        <f t="shared" ref="W53" si="17">W51+W52</f>
        <v>4.2326520690218377E-7</v>
      </c>
      <c r="X53" s="20"/>
      <c r="Y53" s="20"/>
      <c r="Z53" s="16"/>
      <c r="AA53" s="16"/>
      <c r="AB53" s="16"/>
    </row>
    <row r="54" spans="1:28" x14ac:dyDescent="0.15">
      <c r="E54" s="14"/>
      <c r="G54" s="22"/>
      <c r="H54" s="16"/>
      <c r="I54" s="16"/>
      <c r="J54" s="16"/>
      <c r="K54" s="16"/>
      <c r="L54" s="17"/>
      <c r="M54" s="17"/>
      <c r="N54" s="17"/>
      <c r="O54" s="16"/>
      <c r="P54" s="16"/>
      <c r="Q54" s="17"/>
      <c r="R54" s="17"/>
      <c r="S54" s="19"/>
      <c r="T54" s="19"/>
      <c r="U54" s="19"/>
      <c r="V54" s="16"/>
      <c r="W54" s="16"/>
      <c r="X54" s="20"/>
      <c r="Y54" s="20"/>
      <c r="Z54" s="16"/>
      <c r="AA54" s="16"/>
      <c r="AB54" s="18"/>
    </row>
    <row r="55" spans="1:28" x14ac:dyDescent="0.15">
      <c r="E55" s="14"/>
      <c r="G55" s="22"/>
      <c r="H55" s="16"/>
      <c r="I55" s="16"/>
      <c r="J55" s="16"/>
      <c r="K55" s="16"/>
      <c r="L55" s="17"/>
      <c r="M55" s="17"/>
      <c r="N55" s="17"/>
      <c r="O55" s="16"/>
      <c r="P55" s="16"/>
      <c r="Q55" s="17"/>
      <c r="R55" s="17"/>
      <c r="S55" s="19"/>
      <c r="T55" s="19"/>
      <c r="U55" s="19"/>
      <c r="V55" s="16"/>
      <c r="W55" s="16"/>
      <c r="X55" s="20"/>
      <c r="Y55" s="20"/>
      <c r="Z55" s="16"/>
      <c r="AA55" s="16"/>
      <c r="AB55" s="18"/>
    </row>
    <row r="56" spans="1:28" x14ac:dyDescent="0.15">
      <c r="A56" s="13" t="s">
        <v>115</v>
      </c>
      <c r="B56" s="13" t="s">
        <v>104</v>
      </c>
      <c r="C56" s="13" t="s">
        <v>53</v>
      </c>
      <c r="D56" s="13" t="s">
        <v>54</v>
      </c>
      <c r="E56" s="14">
        <v>63</v>
      </c>
      <c r="F56" s="15" t="s">
        <v>106</v>
      </c>
      <c r="G56" s="22">
        <v>0.26</v>
      </c>
      <c r="H56" s="16"/>
      <c r="I56" s="16">
        <v>1.2738714038649098E-7</v>
      </c>
      <c r="J56" s="16">
        <v>8.20267497158099E-13</v>
      </c>
      <c r="K56" s="16">
        <f>I56/J56</f>
        <v>155299.51001086453</v>
      </c>
      <c r="L56" s="17">
        <f>(J56/I56)/(1.38*10^-6)</f>
        <v>4.6660654699343596</v>
      </c>
      <c r="M56" s="17">
        <v>0.1</v>
      </c>
      <c r="N56" s="17"/>
      <c r="O56" s="18"/>
      <c r="P56" s="16"/>
      <c r="Q56" s="17"/>
      <c r="R56" s="17"/>
      <c r="S56" s="19"/>
      <c r="T56" s="19"/>
      <c r="U56" s="19"/>
      <c r="V56" s="16"/>
      <c r="W56" s="16"/>
      <c r="X56" s="20"/>
      <c r="Y56" s="20"/>
      <c r="Z56" s="16"/>
      <c r="AA56" s="16"/>
      <c r="AB56" s="16"/>
    </row>
    <row r="57" spans="1:28" x14ac:dyDescent="0.15">
      <c r="E57" s="14"/>
      <c r="G57" s="22"/>
      <c r="H57" s="16"/>
      <c r="I57" s="16"/>
      <c r="J57" s="16"/>
      <c r="K57" s="16"/>
      <c r="L57" s="17"/>
      <c r="M57" s="17"/>
      <c r="N57" s="17"/>
      <c r="P57" s="20"/>
      <c r="Q57" s="17"/>
      <c r="R57" s="24"/>
      <c r="S57" s="19"/>
      <c r="T57" s="19"/>
      <c r="U57" s="19"/>
      <c r="V57" s="16"/>
      <c r="W57" s="16"/>
      <c r="X57" s="20"/>
      <c r="Y57" s="20"/>
      <c r="Z57" s="18"/>
      <c r="AA57" s="16"/>
      <c r="AB57" s="18"/>
    </row>
    <row r="58" spans="1:28" x14ac:dyDescent="0.15">
      <c r="A58" s="13" t="s">
        <v>115</v>
      </c>
      <c r="B58" s="13" t="s">
        <v>105</v>
      </c>
      <c r="C58" s="13" t="s">
        <v>55</v>
      </c>
      <c r="D58" s="13" t="s">
        <v>54</v>
      </c>
      <c r="E58" s="14">
        <v>63</v>
      </c>
      <c r="F58" s="15" t="s">
        <v>106</v>
      </c>
      <c r="G58" s="22">
        <v>1.62243</v>
      </c>
      <c r="H58" s="16">
        <v>5.4862829858512588E-9</v>
      </c>
      <c r="I58" s="16">
        <v>2.0419819761364317E-7</v>
      </c>
      <c r="J58" s="16">
        <f>L58*I58*1.38/10^6</f>
        <v>1.299544052209976E-12</v>
      </c>
      <c r="K58" s="16">
        <f>I58/J58</f>
        <v>157130.64691142112</v>
      </c>
      <c r="L58" s="17">
        <v>4.6116890333170879</v>
      </c>
      <c r="M58" s="17">
        <v>0.3188117959694996</v>
      </c>
      <c r="N58" s="17"/>
      <c r="O58" s="18">
        <v>1.2557016254192861E-10</v>
      </c>
      <c r="P58" s="16">
        <v>7.7396351486306726E-11</v>
      </c>
      <c r="Q58" s="17">
        <v>10.094699616726208</v>
      </c>
      <c r="R58" s="17">
        <v>5.787556045463562E-2</v>
      </c>
      <c r="S58" s="19">
        <v>3.2995376006397743E-2</v>
      </c>
      <c r="T58" s="19">
        <v>6.250506276992457E-4</v>
      </c>
      <c r="U58" s="19"/>
      <c r="V58" s="16">
        <v>7.2688050688526419E-7</v>
      </c>
      <c r="W58" s="16">
        <v>4.4801964145464777E-7</v>
      </c>
      <c r="X58" s="20">
        <v>2832.7437128520478</v>
      </c>
      <c r="Y58" s="20">
        <v>55</v>
      </c>
      <c r="Z58" s="16"/>
      <c r="AA58" s="16"/>
      <c r="AB58" s="18"/>
    </row>
    <row r="59" spans="1:28" x14ac:dyDescent="0.15">
      <c r="C59" s="13" t="s">
        <v>55</v>
      </c>
      <c r="E59" s="14">
        <v>63</v>
      </c>
      <c r="G59" s="22">
        <v>1.62243</v>
      </c>
      <c r="H59" s="16">
        <v>2.0810954826504293E-9</v>
      </c>
      <c r="I59" s="16">
        <v>7.745789776339358E-8</v>
      </c>
      <c r="J59" s="16">
        <f>L59*I59*1.38/10^6</f>
        <v>5.0439511774929953E-13</v>
      </c>
      <c r="K59" s="16">
        <f>I59/J59</f>
        <v>153565.91496964614</v>
      </c>
      <c r="L59" s="17">
        <v>4.7187403617700729</v>
      </c>
      <c r="M59" s="17">
        <v>0.32171373152673383</v>
      </c>
      <c r="N59" s="17"/>
      <c r="O59" s="18">
        <v>2.4101855613804227E-11</v>
      </c>
      <c r="P59" s="16">
        <v>1.4855405542183162E-11</v>
      </c>
      <c r="Q59" s="17">
        <v>10.434395382404892</v>
      </c>
      <c r="R59" s="17">
        <v>8.3537215536133066E-2</v>
      </c>
      <c r="S59" s="19">
        <v>3.7862039328919274E-2</v>
      </c>
      <c r="T59" s="19">
        <v>7.7738982276928106E-4</v>
      </c>
      <c r="U59" s="19"/>
      <c r="V59" s="16">
        <v>2.6055753365486271E-7</v>
      </c>
      <c r="W59" s="16">
        <v>1.6059708810541144E-7</v>
      </c>
      <c r="X59" s="20">
        <v>4286.5014913612231</v>
      </c>
      <c r="Y59" s="20">
        <v>218.2</v>
      </c>
      <c r="Z59" s="16"/>
      <c r="AA59" s="16"/>
      <c r="AB59" s="18"/>
    </row>
    <row r="60" spans="1:28" x14ac:dyDescent="0.15">
      <c r="C60" s="13" t="s">
        <v>56</v>
      </c>
      <c r="E60" s="14">
        <v>63</v>
      </c>
      <c r="G60" s="22">
        <v>1.62243</v>
      </c>
      <c r="H60" s="16">
        <v>2.5535703870465531E-8</v>
      </c>
      <c r="I60" s="16">
        <v>4.0403365438259104E-8</v>
      </c>
      <c r="J60" s="16">
        <f>L60*I60*1.38/10^6</f>
        <v>2.8736346977167866E-13</v>
      </c>
      <c r="K60" s="16">
        <f>I60/J60</f>
        <v>140600.21432216535</v>
      </c>
      <c r="L60" s="17">
        <v>5.1538874578029903</v>
      </c>
      <c r="M60" s="17">
        <v>0.29419170199211603</v>
      </c>
      <c r="N60" s="17"/>
      <c r="O60" s="18">
        <v>1.0802363043413889E-11</v>
      </c>
      <c r="P60" s="16">
        <v>6.6581381282482994E-12</v>
      </c>
      <c r="Q60" s="17">
        <v>10.372434199773647</v>
      </c>
      <c r="R60" s="17">
        <v>0.14773213552757078</v>
      </c>
      <c r="S60" s="19">
        <v>3.830343440503562E-2</v>
      </c>
      <c r="T60" s="19">
        <v>1.2594488624569869E-3</v>
      </c>
      <c r="U60" s="19"/>
      <c r="V60" s="16">
        <v>1.3477717724971735E-7</v>
      </c>
      <c r="W60" s="16">
        <v>8.3071181653271538E-8</v>
      </c>
      <c r="X60" s="20">
        <v>4218.1256795975487</v>
      </c>
      <c r="Y60" s="20">
        <v>82</v>
      </c>
      <c r="Z60" s="16"/>
      <c r="AA60" s="16"/>
      <c r="AB60" s="18"/>
    </row>
    <row r="61" spans="1:28" x14ac:dyDescent="0.15">
      <c r="C61" s="13" t="s">
        <v>19</v>
      </c>
      <c r="E61" s="14">
        <v>63</v>
      </c>
      <c r="G61" s="22"/>
      <c r="H61" s="16"/>
      <c r="I61" s="16">
        <f>SUM(I58:I60)</f>
        <v>3.2205946081529585E-7</v>
      </c>
      <c r="J61" s="16">
        <f>SUM(J58:J60)</f>
        <v>2.0913026397309543E-12</v>
      </c>
      <c r="K61" s="16">
        <f>I61/J61</f>
        <v>153999.45215807157</v>
      </c>
      <c r="L61" s="17">
        <f>(J61/I61)/(1.38*10^(-6))</f>
        <v>4.7054562273093126</v>
      </c>
      <c r="M61" s="17"/>
      <c r="N61" s="17"/>
      <c r="O61" s="18"/>
      <c r="P61" s="16">
        <f t="shared" ref="P61" si="18">SUM(P58:P60)</f>
        <v>9.8909895156738184E-11</v>
      </c>
      <c r="Q61" s="17"/>
      <c r="R61" s="17"/>
      <c r="S61" s="19"/>
      <c r="T61" s="19"/>
      <c r="U61" s="19"/>
      <c r="V61" s="16"/>
      <c r="W61" s="16">
        <f t="shared" ref="W61" si="19">SUM(W58:W60)</f>
        <v>6.9168791121333082E-7</v>
      </c>
      <c r="X61" s="20"/>
      <c r="Y61" s="20"/>
      <c r="Z61" s="16"/>
      <c r="AA61" s="16"/>
      <c r="AB61" s="16"/>
    </row>
    <row r="62" spans="1:28" x14ac:dyDescent="0.15">
      <c r="E62" s="14"/>
      <c r="G62" s="22"/>
      <c r="H62" s="16"/>
      <c r="I62" s="16"/>
      <c r="J62" s="16"/>
      <c r="K62" s="16"/>
      <c r="L62" s="17"/>
      <c r="M62" s="17"/>
      <c r="N62" s="17"/>
      <c r="O62" s="18"/>
      <c r="P62" s="16"/>
      <c r="Q62" s="17"/>
      <c r="R62" s="17"/>
      <c r="S62" s="19"/>
      <c r="T62" s="19"/>
      <c r="U62" s="19"/>
      <c r="V62" s="16"/>
      <c r="W62" s="16"/>
      <c r="X62" s="20"/>
      <c r="Y62" s="20"/>
      <c r="Z62" s="16"/>
      <c r="AA62" s="16"/>
      <c r="AB62" s="16"/>
    </row>
    <row r="63" spans="1:28" x14ac:dyDescent="0.15">
      <c r="A63" s="13" t="s">
        <v>115</v>
      </c>
      <c r="B63" s="13" t="s">
        <v>105</v>
      </c>
      <c r="C63" s="13" t="s">
        <v>57</v>
      </c>
      <c r="D63" s="13" t="s">
        <v>54</v>
      </c>
      <c r="E63" s="14">
        <v>63</v>
      </c>
      <c r="F63" s="15" t="s">
        <v>106</v>
      </c>
      <c r="G63" s="22">
        <v>0.60614000000000001</v>
      </c>
      <c r="H63" s="16">
        <v>6.6025501693196082E-9</v>
      </c>
      <c r="I63" s="16">
        <v>6.5777661987254036E-7</v>
      </c>
      <c r="J63" s="16">
        <f>L63*I63*1.38/10^6</f>
        <v>4.4338927626663116E-12</v>
      </c>
      <c r="K63" s="16">
        <f>I63/J63</f>
        <v>148351.94603962137</v>
      </c>
      <c r="L63" s="17">
        <v>4.8845849380761504</v>
      </c>
      <c r="M63" s="17">
        <v>0.2744910013278396</v>
      </c>
      <c r="N63" s="17"/>
      <c r="O63" s="18">
        <v>1.9073070096240553E-10</v>
      </c>
      <c r="P63" s="16">
        <v>3.1466443554691247E-10</v>
      </c>
      <c r="Q63" s="17">
        <v>10.082657605297216</v>
      </c>
      <c r="R63" s="17">
        <v>3.2545917872897005E-2</v>
      </c>
      <c r="S63" s="19">
        <v>3.3248220871696064E-2</v>
      </c>
      <c r="T63" s="19">
        <v>4.357121598230768E-4</v>
      </c>
      <c r="U63" s="19"/>
      <c r="V63" s="16">
        <v>1.0903366831550476E-6</v>
      </c>
      <c r="W63" s="16">
        <v>1.7988198818013125E-6</v>
      </c>
      <c r="X63" s="20">
        <v>2846.2837472930778</v>
      </c>
      <c r="Y63" s="20">
        <v>36.6</v>
      </c>
      <c r="Z63" s="16"/>
      <c r="AA63" s="16"/>
      <c r="AB63" s="18"/>
    </row>
    <row r="64" spans="1:28" x14ac:dyDescent="0.15">
      <c r="C64" s="13" t="s">
        <v>57</v>
      </c>
      <c r="E64" s="14">
        <v>63</v>
      </c>
      <c r="G64" s="22">
        <v>0.60614000000000001</v>
      </c>
      <c r="H64" s="16">
        <v>1.6906836442449878E-9</v>
      </c>
      <c r="I64" s="16">
        <v>1.6843373306769701E-7</v>
      </c>
      <c r="J64" s="16">
        <f>L64*I64*1.38/10^6</f>
        <v>1.0974737661380899E-12</v>
      </c>
      <c r="K64" s="16">
        <f>I64/J64</f>
        <v>153474.04035032197</v>
      </c>
      <c r="L64" s="17">
        <v>4.7215651552884932</v>
      </c>
      <c r="M64" s="17">
        <v>0.34815040761062305</v>
      </c>
      <c r="N64" s="17"/>
      <c r="O64" s="18">
        <v>2.6194790989296601E-11</v>
      </c>
      <c r="P64" s="16">
        <v>4.3215743869892438E-11</v>
      </c>
      <c r="Q64" s="17">
        <v>10.373020508814959</v>
      </c>
      <c r="R64" s="17">
        <v>4.9293903167418988E-2</v>
      </c>
      <c r="S64" s="19">
        <v>3.657942814985702E-2</v>
      </c>
      <c r="T64" s="19">
        <v>5.9073603331812584E-4</v>
      </c>
      <c r="U64" s="19"/>
      <c r="V64" s="16">
        <v>2.7251579207659633E-7</v>
      </c>
      <c r="W64" s="16">
        <v>4.4959216035337764E-7</v>
      </c>
      <c r="X64" s="20">
        <v>4272.3715457397475</v>
      </c>
      <c r="Y64" s="20">
        <v>246</v>
      </c>
      <c r="Z64" s="16"/>
      <c r="AA64" s="16"/>
      <c r="AB64" s="18"/>
    </row>
    <row r="65" spans="1:28" x14ac:dyDescent="0.15">
      <c r="C65" s="13" t="s">
        <v>19</v>
      </c>
      <c r="E65" s="14">
        <v>63</v>
      </c>
      <c r="G65" s="22"/>
      <c r="H65" s="16"/>
      <c r="I65" s="16">
        <f>I63+I64</f>
        <v>8.2621035294023737E-7</v>
      </c>
      <c r="J65" s="16">
        <f>J63+J64</f>
        <v>5.5313665288044012E-12</v>
      </c>
      <c r="K65" s="16">
        <f>I65/J65</f>
        <v>149368.21645027053</v>
      </c>
      <c r="L65" s="17">
        <f>(J65/I65)/(1.38*10^(-6))</f>
        <v>4.8513512337524327</v>
      </c>
      <c r="M65" s="17"/>
      <c r="N65" s="17"/>
      <c r="O65" s="18"/>
      <c r="P65" s="16">
        <f t="shared" ref="P65" si="20">SUM(P57:P64)</f>
        <v>5.5569996973028124E-10</v>
      </c>
      <c r="Q65" s="17"/>
      <c r="R65" s="17"/>
      <c r="S65" s="19"/>
      <c r="T65" s="19"/>
      <c r="U65" s="19"/>
      <c r="V65" s="16"/>
      <c r="W65" s="16">
        <f t="shared" ref="W65" si="21">W63+W64</f>
        <v>2.24841204215469E-6</v>
      </c>
      <c r="X65" s="20"/>
      <c r="Y65" s="20"/>
      <c r="Z65" s="16"/>
      <c r="AA65" s="16"/>
      <c r="AB65" s="16"/>
    </row>
    <row r="66" spans="1:28" x14ac:dyDescent="0.15">
      <c r="E66" s="14"/>
      <c r="G66" s="22"/>
      <c r="H66" s="16"/>
      <c r="I66" s="16"/>
      <c r="J66" s="16"/>
      <c r="K66" s="16"/>
      <c r="L66" s="17"/>
      <c r="M66" s="17"/>
      <c r="N66" s="17"/>
      <c r="O66" s="18"/>
      <c r="P66" s="16"/>
      <c r="Q66" s="17"/>
      <c r="R66" s="17"/>
      <c r="S66" s="19"/>
      <c r="T66" s="19"/>
      <c r="U66" s="19"/>
      <c r="V66" s="16"/>
      <c r="W66" s="16"/>
      <c r="X66" s="20"/>
      <c r="Y66" s="20"/>
      <c r="Z66" s="16"/>
      <c r="AA66" s="16"/>
      <c r="AB66" s="16"/>
    </row>
    <row r="67" spans="1:28" x14ac:dyDescent="0.15">
      <c r="A67" s="13" t="s">
        <v>60</v>
      </c>
      <c r="B67" s="13" t="s">
        <v>104</v>
      </c>
      <c r="C67" s="13" t="s">
        <v>58</v>
      </c>
      <c r="D67" s="13" t="s">
        <v>59</v>
      </c>
      <c r="E67" s="14">
        <v>53</v>
      </c>
      <c r="G67" s="22">
        <v>0.28199999999999997</v>
      </c>
      <c r="H67" s="16"/>
      <c r="I67" s="16">
        <v>5.0136213723858499E-8</v>
      </c>
      <c r="J67" s="16">
        <v>2.8017400235799743E-13</v>
      </c>
      <c r="K67" s="16">
        <f>I67/J67</f>
        <v>178946.70205623162</v>
      </c>
      <c r="L67" s="17">
        <f>(J67/I67)/(1.38*10^-6)</f>
        <v>4.0494609446991241</v>
      </c>
      <c r="M67" s="17">
        <v>0.11</v>
      </c>
      <c r="N67" s="17"/>
      <c r="O67" s="18"/>
      <c r="P67" s="16"/>
      <c r="Q67" s="17"/>
      <c r="R67" s="17"/>
      <c r="S67" s="19"/>
      <c r="T67" s="19"/>
      <c r="U67" s="19"/>
      <c r="V67" s="16"/>
      <c r="W67" s="16"/>
      <c r="X67" s="20"/>
      <c r="Y67" s="20"/>
      <c r="Z67" s="16"/>
      <c r="AA67" s="16"/>
      <c r="AB67" s="16"/>
    </row>
    <row r="68" spans="1:28" x14ac:dyDescent="0.15">
      <c r="E68" s="14"/>
      <c r="G68" s="22"/>
      <c r="H68" s="25"/>
      <c r="I68" s="26"/>
      <c r="J68" s="16"/>
      <c r="K68" s="16"/>
      <c r="L68" s="27"/>
      <c r="M68" s="27"/>
      <c r="N68" s="27"/>
      <c r="W68" s="16"/>
      <c r="AA68" s="16"/>
      <c r="AB68" s="18"/>
    </row>
    <row r="69" spans="1:28" x14ac:dyDescent="0.15">
      <c r="A69" s="13" t="s">
        <v>60</v>
      </c>
      <c r="B69" s="13" t="s">
        <v>105</v>
      </c>
      <c r="C69" s="13" t="s">
        <v>61</v>
      </c>
      <c r="D69" s="13" t="s">
        <v>59</v>
      </c>
      <c r="E69" s="14">
        <v>53</v>
      </c>
      <c r="G69" s="22">
        <v>0.78198999999999996</v>
      </c>
      <c r="H69" s="16">
        <v>2.0037068439827724E-9</v>
      </c>
      <c r="I69" s="16">
        <v>1.5472933169935428E-7</v>
      </c>
      <c r="J69" s="16">
        <f>L69*I69*1.38/10^6</f>
        <v>1.1109666031066191E-12</v>
      </c>
      <c r="K69" s="16">
        <f>I69/J69</f>
        <v>139274.5121830678</v>
      </c>
      <c r="L69" s="17">
        <v>5.2029453903735705</v>
      </c>
      <c r="M69" s="17">
        <v>0.45574247675053126</v>
      </c>
      <c r="N69" s="17"/>
      <c r="O69" s="18">
        <v>1.6512960620477492E-11</v>
      </c>
      <c r="P69" s="16">
        <v>2.1116587962093497E-11</v>
      </c>
      <c r="Q69" s="17">
        <v>10.604962833050738</v>
      </c>
      <c r="R69" s="17">
        <v>0.15753978416406592</v>
      </c>
      <c r="S69" s="19">
        <v>3.9638686203563027E-2</v>
      </c>
      <c r="T69" s="19">
        <v>1.3644004799287283E-3</v>
      </c>
      <c r="U69" s="19"/>
      <c r="V69" s="16">
        <v>2.5740338522410217E-7</v>
      </c>
      <c r="W69" s="16">
        <v>3.2916454842658114E-7</v>
      </c>
      <c r="X69" s="20">
        <v>6443.3240360757545</v>
      </c>
      <c r="Y69" s="20">
        <v>414.4</v>
      </c>
      <c r="Z69" s="16"/>
      <c r="AA69" s="16"/>
      <c r="AB69" s="18"/>
    </row>
    <row r="70" spans="1:28" x14ac:dyDescent="0.15">
      <c r="C70" s="13" t="s">
        <v>62</v>
      </c>
      <c r="E70" s="14">
        <v>53</v>
      </c>
      <c r="G70" s="22">
        <v>0.78198999999999996</v>
      </c>
      <c r="H70" s="16">
        <v>1.5979042388101325E-8</v>
      </c>
      <c r="I70" s="16">
        <v>5.2454798840428926E-8</v>
      </c>
      <c r="J70" s="16">
        <f>L70*I70*1.38/10^6</f>
        <v>3.8347690031767621E-13</v>
      </c>
      <c r="K70" s="16">
        <f>I70/J70</f>
        <v>136787.3757114831</v>
      </c>
      <c r="L70" s="17">
        <v>5.2975479454175094</v>
      </c>
      <c r="M70" s="17">
        <v>0.34622574244947973</v>
      </c>
      <c r="N70" s="17"/>
      <c r="O70" s="18">
        <v>3.9955640526278186E-12</v>
      </c>
      <c r="P70" s="16">
        <v>5.1094822857425525E-12</v>
      </c>
      <c r="Q70" s="17"/>
      <c r="R70" s="17"/>
      <c r="S70" s="19"/>
      <c r="T70" s="19"/>
      <c r="U70" s="19"/>
      <c r="V70" s="16">
        <v>7.951657368524208E-8</v>
      </c>
      <c r="W70" s="16">
        <v>1.0168489838136305E-7</v>
      </c>
      <c r="X70" s="20">
        <v>6318.5197301066746</v>
      </c>
      <c r="Y70" s="20">
        <v>288</v>
      </c>
      <c r="Z70" s="16"/>
      <c r="AA70" s="16"/>
      <c r="AB70" s="18"/>
    </row>
    <row r="71" spans="1:28" x14ac:dyDescent="0.15">
      <c r="C71" s="13" t="s">
        <v>19</v>
      </c>
      <c r="E71" s="14">
        <v>53</v>
      </c>
      <c r="G71" s="22"/>
      <c r="H71" s="16"/>
      <c r="I71" s="16">
        <f>I69+I70</f>
        <v>2.0718413053978321E-7</v>
      </c>
      <c r="J71" s="16">
        <f>J69+J70</f>
        <v>1.4944435034242953E-12</v>
      </c>
      <c r="K71" s="16">
        <f>I71/J71</f>
        <v>138636.30847539674</v>
      </c>
      <c r="L71" s="17">
        <f>(J71/I71)/(1.38*10^(-6))</f>
        <v>5.2268968290368116</v>
      </c>
      <c r="M71" s="17"/>
      <c r="N71" s="17"/>
      <c r="O71" s="18"/>
      <c r="P71" s="16">
        <f t="shared" ref="P71" si="22">SUM(P68:P70)</f>
        <v>2.6226070247836051E-11</v>
      </c>
      <c r="Q71" s="17"/>
      <c r="R71" s="17"/>
      <c r="S71" s="19"/>
      <c r="T71" s="19"/>
      <c r="U71" s="19"/>
      <c r="V71" s="16"/>
      <c r="W71" s="16">
        <f t="shared" ref="W71" si="23">W69+W70</f>
        <v>4.308494468079442E-7</v>
      </c>
      <c r="X71" s="20"/>
      <c r="Y71" s="20"/>
      <c r="Z71" s="16"/>
      <c r="AA71" s="16"/>
      <c r="AB71" s="16"/>
    </row>
    <row r="72" spans="1:28" x14ac:dyDescent="0.15">
      <c r="E72" s="14"/>
      <c r="G72" s="22"/>
      <c r="H72" s="16"/>
      <c r="I72" s="16"/>
      <c r="J72" s="16"/>
      <c r="K72" s="16"/>
      <c r="L72" s="17"/>
      <c r="M72" s="17"/>
      <c r="N72" s="17"/>
      <c r="O72" s="18"/>
      <c r="P72" s="16"/>
      <c r="Q72" s="17"/>
      <c r="R72" s="17"/>
      <c r="S72" s="19"/>
      <c r="T72" s="19"/>
      <c r="U72" s="19"/>
      <c r="V72" s="16"/>
      <c r="W72" s="16"/>
      <c r="X72" s="20"/>
      <c r="Y72" s="20"/>
      <c r="Z72" s="18"/>
      <c r="AA72" s="18"/>
      <c r="AB72" s="18"/>
    </row>
    <row r="73" spans="1:28" x14ac:dyDescent="0.15">
      <c r="E73" s="14"/>
      <c r="G73" s="22"/>
      <c r="H73" s="16"/>
      <c r="I73" s="16"/>
      <c r="J73" s="16"/>
      <c r="K73" s="16"/>
      <c r="L73" s="17"/>
      <c r="M73" s="17"/>
      <c r="N73" s="17"/>
      <c r="O73" s="18"/>
      <c r="P73" s="16"/>
      <c r="Q73" s="17"/>
      <c r="R73" s="17"/>
      <c r="S73" s="19"/>
      <c r="T73" s="19"/>
      <c r="U73" s="19"/>
      <c r="V73" s="16"/>
      <c r="W73" s="16"/>
      <c r="X73" s="20"/>
      <c r="Y73" s="20"/>
      <c r="Z73" s="18"/>
      <c r="AA73" s="18"/>
      <c r="AB73" s="18"/>
    </row>
    <row r="74" spans="1:28" x14ac:dyDescent="0.15">
      <c r="A74" s="13" t="s">
        <v>65</v>
      </c>
      <c r="B74" s="13" t="s">
        <v>105</v>
      </c>
      <c r="C74" s="13" t="s">
        <v>63</v>
      </c>
      <c r="D74" s="13" t="s">
        <v>64</v>
      </c>
      <c r="E74" s="14">
        <v>173</v>
      </c>
      <c r="G74" s="22">
        <v>0.99509000000000003</v>
      </c>
      <c r="H74" s="16">
        <v>1.7807449639457551E-9</v>
      </c>
      <c r="I74" s="16">
        <v>1.0806350023699427E-7</v>
      </c>
      <c r="J74" s="16">
        <f>L74*I74*1.38/10^6</f>
        <v>6.1781619930316639E-13</v>
      </c>
      <c r="K74" s="16">
        <f>I74/J74</f>
        <v>174912.05371254243</v>
      </c>
      <c r="L74" s="17">
        <v>4.1428687490589944</v>
      </c>
      <c r="M74" s="17">
        <v>0.25624997348311301</v>
      </c>
      <c r="N74" s="17"/>
      <c r="O74" s="16">
        <v>6.5111743083616082E-11</v>
      </c>
      <c r="P74" s="16">
        <v>6.5433019207927E-11</v>
      </c>
      <c r="Q74" s="17">
        <v>9.6752735841821735</v>
      </c>
      <c r="R74" s="17">
        <v>6.5814338742006775E-2</v>
      </c>
      <c r="S74" s="19">
        <v>3.0538470146986768E-2</v>
      </c>
      <c r="T74" s="19">
        <v>5.9178383535442389E-4</v>
      </c>
      <c r="U74" s="19"/>
      <c r="V74" s="16">
        <v>2.354372490427232E-7</v>
      </c>
      <c r="W74" s="16">
        <v>2.3659894988666672E-7</v>
      </c>
      <c r="X74" s="20">
        <v>818.03719599386704</v>
      </c>
      <c r="Y74" s="20">
        <v>14.6</v>
      </c>
      <c r="Z74" s="16"/>
      <c r="AA74" s="16"/>
      <c r="AB74" s="18"/>
    </row>
    <row r="75" spans="1:28" x14ac:dyDescent="0.15">
      <c r="C75" s="13" t="s">
        <v>66</v>
      </c>
      <c r="E75" s="14">
        <v>173</v>
      </c>
      <c r="G75" s="22">
        <v>0.99509000000000003</v>
      </c>
      <c r="H75" s="16">
        <v>1.4116630902064357E-9</v>
      </c>
      <c r="I75" s="16">
        <v>8.5665975629133466E-8</v>
      </c>
      <c r="J75" s="16">
        <f>L75*I75*1.38/10^6</f>
        <v>5.0358559297246492E-13</v>
      </c>
      <c r="K75" s="16">
        <f>I75/J75</f>
        <v>170112.04614389656</v>
      </c>
      <c r="L75" s="17">
        <v>4.2597670040748001</v>
      </c>
      <c r="M75" s="17">
        <v>0.17067576505621507</v>
      </c>
      <c r="N75" s="17"/>
      <c r="O75" s="16">
        <v>1.9478132539088728E-11</v>
      </c>
      <c r="P75" s="16">
        <v>1.9574242067640843E-11</v>
      </c>
      <c r="Q75" s="17">
        <v>9.8727911108676683</v>
      </c>
      <c r="R75" s="17">
        <v>7.8307315558184584E-2</v>
      </c>
      <c r="S75" s="19">
        <v>3.5085869552907642E-2</v>
      </c>
      <c r="T75" s="19">
        <v>1.0059863070749446E-3</v>
      </c>
      <c r="U75" s="19"/>
      <c r="V75" s="16">
        <v>1.3222911164598239E-7</v>
      </c>
      <c r="W75" s="16">
        <v>1.3288156010610335E-7</v>
      </c>
      <c r="X75" s="20">
        <v>2070.7829691181869</v>
      </c>
      <c r="Y75" s="20">
        <v>22</v>
      </c>
      <c r="Z75" s="16"/>
      <c r="AA75" s="16"/>
      <c r="AB75" s="18"/>
    </row>
    <row r="76" spans="1:28" x14ac:dyDescent="0.15">
      <c r="C76" s="13" t="s">
        <v>19</v>
      </c>
      <c r="E76" s="14">
        <v>173</v>
      </c>
      <c r="G76" s="22"/>
      <c r="H76" s="16"/>
      <c r="I76" s="16">
        <f>I74+I75</f>
        <v>1.9372947586612775E-7</v>
      </c>
      <c r="J76" s="16">
        <f>J74+J75</f>
        <v>1.1214017922756314E-12</v>
      </c>
      <c r="K76" s="16">
        <f>I76/J76</f>
        <v>172756.52420083756</v>
      </c>
      <c r="L76" s="17">
        <f>(J76/I76)/(1.38*10^(-6))</f>
        <v>4.1945604341807377</v>
      </c>
      <c r="M76" s="17"/>
      <c r="N76" s="17"/>
      <c r="O76" s="18"/>
      <c r="P76" s="16">
        <f t="shared" ref="P76" si="24">SUM(P73:P75)</f>
        <v>8.5007261275567842E-11</v>
      </c>
      <c r="Q76" s="17"/>
      <c r="R76" s="17"/>
      <c r="S76" s="19"/>
      <c r="T76" s="19"/>
      <c r="U76" s="19"/>
      <c r="V76" s="16"/>
      <c r="W76" s="16">
        <f t="shared" ref="W76" si="25">W74+W75</f>
        <v>3.6948050999277009E-7</v>
      </c>
      <c r="X76" s="20"/>
      <c r="Y76" s="20"/>
      <c r="Z76" s="16"/>
      <c r="AA76" s="16"/>
      <c r="AB76" s="16"/>
    </row>
    <row r="77" spans="1:28" x14ac:dyDescent="0.15">
      <c r="E77" s="14"/>
      <c r="G77" s="22"/>
      <c r="H77" s="16"/>
      <c r="I77" s="16"/>
      <c r="J77" s="16"/>
      <c r="K77" s="16"/>
      <c r="L77" s="17"/>
      <c r="M77" s="17"/>
      <c r="N77" s="17"/>
      <c r="O77" s="16"/>
      <c r="P77" s="16"/>
      <c r="Q77" s="17"/>
      <c r="R77" s="17"/>
      <c r="S77" s="19"/>
      <c r="T77" s="19"/>
      <c r="U77" s="19"/>
      <c r="V77" s="16"/>
      <c r="W77" s="16"/>
      <c r="X77" s="20"/>
      <c r="Y77" s="20"/>
      <c r="Z77" s="16"/>
      <c r="AA77" s="16"/>
      <c r="AB77" s="18"/>
    </row>
    <row r="78" spans="1:28" x14ac:dyDescent="0.15">
      <c r="A78" s="13" t="s">
        <v>65</v>
      </c>
      <c r="B78" s="13" t="s">
        <v>105</v>
      </c>
      <c r="C78" s="13" t="s">
        <v>67</v>
      </c>
      <c r="D78" s="13" t="s">
        <v>64</v>
      </c>
      <c r="E78" s="14">
        <v>173</v>
      </c>
      <c r="G78" s="22">
        <v>0.6653</v>
      </c>
      <c r="H78" s="16">
        <v>1.5609502088267156E-9</v>
      </c>
      <c r="I78" s="16">
        <v>1.4168086323582145E-7</v>
      </c>
      <c r="J78" s="16">
        <f>L78*I78*1.38/10^6</f>
        <v>7.5330828002488207E-13</v>
      </c>
      <c r="K78" s="16">
        <f>I78/J78</f>
        <v>188078.19719058668</v>
      </c>
      <c r="L78" s="17">
        <v>3.8528531854498684</v>
      </c>
      <c r="M78" s="17">
        <v>0.23811221594695584</v>
      </c>
      <c r="N78" s="17"/>
      <c r="O78" s="16">
        <v>4.1466295669163926E-11</v>
      </c>
      <c r="P78" s="16">
        <v>6.2327214293046633E-11</v>
      </c>
      <c r="Q78" s="17">
        <v>9.76025001306812</v>
      </c>
      <c r="R78" s="17">
        <v>5.0813528108022067E-2</v>
      </c>
      <c r="S78" s="19">
        <v>3.1975765503092557E-2</v>
      </c>
      <c r="T78" s="19">
        <v>6.1632786682308224E-4</v>
      </c>
      <c r="U78" s="19"/>
      <c r="V78" s="16">
        <v>1.8437695237023786E-7</v>
      </c>
      <c r="W78" s="16">
        <v>2.7713355233764895E-7</v>
      </c>
      <c r="X78" s="20">
        <v>1047.8913671275081</v>
      </c>
      <c r="Y78" s="20">
        <v>8.1999999999999993</v>
      </c>
      <c r="Z78" s="16"/>
      <c r="AA78" s="16"/>
      <c r="AB78" s="18"/>
    </row>
    <row r="79" spans="1:28" x14ac:dyDescent="0.15">
      <c r="C79" s="13" t="s">
        <v>68</v>
      </c>
      <c r="E79" s="14">
        <v>173</v>
      </c>
      <c r="G79" s="22">
        <v>0.6653</v>
      </c>
      <c r="H79" s="16">
        <v>2.740782161277945E-8</v>
      </c>
      <c r="I79" s="16">
        <v>1.0575299408188978E-7</v>
      </c>
      <c r="J79" s="16">
        <f>L79*I79*1.38/10^6</f>
        <v>5.9275738396351753E-13</v>
      </c>
      <c r="K79" s="16">
        <f>I79/J79</f>
        <v>178408.56468925669</v>
      </c>
      <c r="L79" s="17">
        <v>4.0616754157602175</v>
      </c>
      <c r="M79" s="17">
        <v>0.1523547630245593</v>
      </c>
      <c r="N79" s="17"/>
      <c r="O79" s="16">
        <v>1.5866700070685886E-11</v>
      </c>
      <c r="P79" s="16">
        <v>2.3848940433918359E-11</v>
      </c>
      <c r="Q79" s="17">
        <v>10.093466941164206</v>
      </c>
      <c r="R79" s="17">
        <v>9.6235596473396037E-2</v>
      </c>
      <c r="S79" s="19">
        <v>3.8393071610305481E-2</v>
      </c>
      <c r="T79" s="19">
        <v>1.144902649441906E-3</v>
      </c>
      <c r="U79" s="19"/>
      <c r="V79" s="16">
        <v>1.2434795702841989E-7</v>
      </c>
      <c r="W79" s="16">
        <v>1.8690509097913705E-7</v>
      </c>
      <c r="X79" s="20">
        <v>2146.5067957536444</v>
      </c>
      <c r="Y79" s="20">
        <v>23.9</v>
      </c>
      <c r="Z79" s="16"/>
      <c r="AA79" s="16"/>
      <c r="AB79" s="18"/>
    </row>
    <row r="80" spans="1:28" x14ac:dyDescent="0.15">
      <c r="C80" s="13" t="s">
        <v>19</v>
      </c>
      <c r="E80" s="14">
        <v>173</v>
      </c>
      <c r="G80" s="22"/>
      <c r="H80" s="16"/>
      <c r="I80" s="16">
        <f>I78+I79</f>
        <v>2.4743385731771121E-7</v>
      </c>
      <c r="J80" s="16">
        <f>J78+J79</f>
        <v>1.3460656639883997E-12</v>
      </c>
      <c r="K80" s="16">
        <f>I80/J80</f>
        <v>183820.04974747173</v>
      </c>
      <c r="L80" s="17">
        <f>(J80/I80)/(1.38*10^(-6))</f>
        <v>3.9421036070598006</v>
      </c>
      <c r="M80" s="17"/>
      <c r="N80" s="17"/>
      <c r="O80" s="18"/>
      <c r="P80" s="16">
        <f t="shared" ref="P80" si="26">SUM(P77:P79)</f>
        <v>8.6176154726964989E-11</v>
      </c>
      <c r="Q80" s="17"/>
      <c r="R80" s="17"/>
      <c r="S80" s="19"/>
      <c r="T80" s="19"/>
      <c r="U80" s="19"/>
      <c r="V80" s="16"/>
      <c r="W80" s="16">
        <f t="shared" ref="W80" si="27">W78+W79</f>
        <v>4.64038643316786E-7</v>
      </c>
      <c r="X80" s="20"/>
      <c r="Y80" s="20"/>
      <c r="Z80" s="16"/>
      <c r="AA80" s="16"/>
      <c r="AB80" s="16"/>
    </row>
    <row r="81" spans="1:28" x14ac:dyDescent="0.15">
      <c r="E81" s="14"/>
      <c r="G81" s="22"/>
      <c r="H81" s="16"/>
      <c r="I81" s="16"/>
      <c r="J81" s="16"/>
      <c r="K81" s="16"/>
      <c r="L81" s="17"/>
      <c r="M81" s="17"/>
      <c r="N81" s="17"/>
      <c r="O81" s="16"/>
      <c r="P81" s="16"/>
      <c r="Q81" s="17"/>
      <c r="R81" s="17"/>
      <c r="S81" s="19"/>
      <c r="T81" s="19"/>
      <c r="U81" s="19"/>
      <c r="V81" s="16"/>
      <c r="W81" s="16"/>
      <c r="X81" s="20"/>
      <c r="Y81" s="20"/>
      <c r="Z81" s="16"/>
      <c r="AA81" s="16"/>
      <c r="AB81" s="18"/>
    </row>
    <row r="82" spans="1:28" x14ac:dyDescent="0.15">
      <c r="E82" s="14"/>
      <c r="G82" s="22"/>
      <c r="H82" s="16"/>
      <c r="I82" s="16"/>
      <c r="J82" s="16"/>
      <c r="K82" s="16"/>
      <c r="L82" s="17"/>
      <c r="M82" s="17"/>
      <c r="N82" s="17"/>
      <c r="O82" s="16"/>
      <c r="P82" s="16"/>
      <c r="Q82" s="17"/>
      <c r="R82" s="17"/>
      <c r="S82" s="19"/>
      <c r="T82" s="19"/>
      <c r="U82" s="19"/>
      <c r="V82" s="16"/>
      <c r="W82" s="16"/>
      <c r="X82" s="20"/>
      <c r="Y82" s="20"/>
      <c r="Z82" s="16"/>
      <c r="AA82" s="16"/>
      <c r="AB82" s="18"/>
    </row>
    <row r="83" spans="1:28" x14ac:dyDescent="0.15">
      <c r="A83" s="28" t="s">
        <v>116</v>
      </c>
      <c r="B83" s="13" t="s">
        <v>104</v>
      </c>
      <c r="C83" s="13" t="s">
        <v>69</v>
      </c>
      <c r="D83" s="13" t="s">
        <v>70</v>
      </c>
      <c r="E83" s="14">
        <v>542</v>
      </c>
      <c r="F83" s="15" t="s">
        <v>106</v>
      </c>
      <c r="G83" s="22">
        <v>0.122</v>
      </c>
      <c r="H83" s="16"/>
      <c r="I83" s="16">
        <v>1.1738032810367118E-7</v>
      </c>
      <c r="J83" s="16">
        <v>3.7070085115453871E-13</v>
      </c>
      <c r="K83" s="16">
        <f>I83/J83</f>
        <v>316644.34472727275</v>
      </c>
      <c r="L83" s="17">
        <f>(J83/I83)/(1.38*10^-6)</f>
        <v>2.2884908359363063</v>
      </c>
      <c r="M83" s="17">
        <v>0.11</v>
      </c>
      <c r="N83" s="17"/>
      <c r="O83" s="16"/>
      <c r="P83" s="16"/>
      <c r="Q83" s="17"/>
      <c r="R83" s="17"/>
      <c r="S83" s="19"/>
      <c r="T83" s="19"/>
      <c r="U83" s="19"/>
      <c r="V83" s="16"/>
      <c r="W83" s="16"/>
      <c r="X83" s="20"/>
      <c r="Y83" s="20"/>
      <c r="Z83" s="16"/>
      <c r="AA83" s="16"/>
      <c r="AB83" s="18"/>
    </row>
    <row r="84" spans="1:28" x14ac:dyDescent="0.15">
      <c r="E84" s="14"/>
      <c r="G84" s="22"/>
      <c r="H84" s="16"/>
      <c r="I84" s="16"/>
      <c r="J84" s="16"/>
      <c r="K84" s="16"/>
      <c r="L84" s="17"/>
      <c r="M84" s="17"/>
      <c r="N84" s="17"/>
      <c r="O84" s="16"/>
      <c r="P84" s="16"/>
      <c r="Q84" s="17"/>
      <c r="R84" s="17"/>
      <c r="S84" s="19"/>
      <c r="T84" s="19"/>
      <c r="U84" s="19"/>
      <c r="V84" s="16"/>
      <c r="W84" s="16"/>
      <c r="X84" s="20"/>
      <c r="Y84" s="20"/>
      <c r="Z84" s="16"/>
      <c r="AA84" s="16"/>
      <c r="AB84" s="18"/>
    </row>
    <row r="85" spans="1:28" x14ac:dyDescent="0.15">
      <c r="A85" s="28" t="s">
        <v>116</v>
      </c>
      <c r="B85" s="13" t="s">
        <v>105</v>
      </c>
      <c r="C85" s="13" t="s">
        <v>71</v>
      </c>
      <c r="D85" s="13" t="s">
        <v>70</v>
      </c>
      <c r="E85" s="14">
        <v>542</v>
      </c>
      <c r="F85" s="15" t="s">
        <v>106</v>
      </c>
      <c r="G85" s="22">
        <v>0.63597999999999999</v>
      </c>
      <c r="H85" s="16">
        <v>1.59405275622567E-9</v>
      </c>
      <c r="I85" s="16">
        <v>1.5135574139086556E-7</v>
      </c>
      <c r="J85" s="16">
        <f>L85*I85*1.38/10^6</f>
        <v>4.4831867571701614E-13</v>
      </c>
      <c r="K85" s="16">
        <f>I85/J85</f>
        <v>337607.48679228127</v>
      </c>
      <c r="L85" s="17">
        <v>2.1463910295486603</v>
      </c>
      <c r="M85" s="17">
        <v>0.12635950552450267</v>
      </c>
      <c r="N85" s="17"/>
      <c r="O85" s="16">
        <v>6.6708225053903672E-12</v>
      </c>
      <c r="P85" s="16">
        <v>1.0489044475282817E-11</v>
      </c>
      <c r="Q85" s="17">
        <v>10.232069439401258</v>
      </c>
      <c r="R85" s="17">
        <v>0.17380858370486221</v>
      </c>
      <c r="S85" s="19">
        <v>3.4589685035466028E-2</v>
      </c>
      <c r="T85" s="19">
        <v>1.976527283842359E-3</v>
      </c>
      <c r="U85" s="19"/>
      <c r="V85" s="16">
        <v>4.8440299918439044E-8</v>
      </c>
      <c r="W85" s="16">
        <v>7.6166388751908937E-8</v>
      </c>
      <c r="X85" s="20">
        <v>667.27701113031401</v>
      </c>
      <c r="Y85" s="20">
        <v>8.6999999999999993</v>
      </c>
      <c r="Z85" s="16"/>
      <c r="AA85" s="16"/>
      <c r="AB85" s="18"/>
    </row>
    <row r="86" spans="1:28" x14ac:dyDescent="0.15">
      <c r="C86" s="13" t="s">
        <v>72</v>
      </c>
      <c r="E86" s="14">
        <v>542</v>
      </c>
      <c r="G86" s="22">
        <v>0.63597999999999999</v>
      </c>
      <c r="H86" s="16">
        <v>2.0358528336745304E-9</v>
      </c>
      <c r="I86" s="16">
        <v>1.9330477852759349E-7</v>
      </c>
      <c r="J86" s="16">
        <f>L86*I86*1.38/10^6</f>
        <v>5.7523932673857501E-13</v>
      </c>
      <c r="K86" s="16">
        <f>I86/J86</f>
        <v>336042.35583747452</v>
      </c>
      <c r="L86" s="17">
        <v>2.156387933162474</v>
      </c>
      <c r="M86" s="17">
        <v>9.0774487788830488E-2</v>
      </c>
      <c r="N86" s="17"/>
      <c r="O86" s="16">
        <v>6.565349245071221E-12</v>
      </c>
      <c r="P86" s="16">
        <v>1.0323200800451619E-11</v>
      </c>
      <c r="Q86" s="17">
        <v>9.8062261664269279</v>
      </c>
      <c r="R86" s="17">
        <v>0.17487501983600873</v>
      </c>
      <c r="S86" s="19">
        <v>3.6460084865969716E-2</v>
      </c>
      <c r="T86" s="19">
        <v>1.5590701850423127E-3</v>
      </c>
      <c r="U86" s="19"/>
      <c r="V86" s="16">
        <v>4.9116432955359481E-8</v>
      </c>
      <c r="W86" s="16">
        <v>7.7229524443157769E-8</v>
      </c>
      <c r="X86" s="20">
        <v>794.15345556493833</v>
      </c>
      <c r="Y86" s="20">
        <v>11.1</v>
      </c>
      <c r="Z86" s="16"/>
      <c r="AA86" s="16"/>
      <c r="AB86" s="18"/>
    </row>
    <row r="87" spans="1:28" x14ac:dyDescent="0.15">
      <c r="C87" s="13" t="s">
        <v>19</v>
      </c>
      <c r="E87" s="14">
        <v>542</v>
      </c>
      <c r="G87" s="22"/>
      <c r="H87" s="16"/>
      <c r="I87" s="16">
        <f>I85+I86</f>
        <v>3.4466051991845905E-7</v>
      </c>
      <c r="J87" s="16">
        <f>J85+J86</f>
        <v>1.0235580024555913E-12</v>
      </c>
      <c r="K87" s="16">
        <f>I87/J87</f>
        <v>336727.88360951992</v>
      </c>
      <c r="L87" s="17">
        <f>(J87/I87)/(1.38*10^(-6))</f>
        <v>2.1519978488022473</v>
      </c>
      <c r="M87" s="17"/>
      <c r="N87" s="17"/>
      <c r="O87" s="18"/>
      <c r="P87" s="16">
        <f>SUM(P85:P86)</f>
        <v>2.0812245275734435E-11</v>
      </c>
      <c r="Q87" s="17"/>
      <c r="R87" s="17"/>
      <c r="S87" s="19"/>
      <c r="T87" s="19"/>
      <c r="U87" s="19"/>
      <c r="V87" s="16"/>
      <c r="W87" s="16">
        <f>W85+W86</f>
        <v>1.5339591319506669E-7</v>
      </c>
      <c r="X87" s="20"/>
      <c r="Y87" s="20"/>
      <c r="Z87" s="16"/>
      <c r="AA87" s="16"/>
      <c r="AB87" s="16"/>
    </row>
    <row r="88" spans="1:28" x14ac:dyDescent="0.15">
      <c r="E88" s="14"/>
      <c r="G88" s="22"/>
      <c r="H88" s="16"/>
      <c r="I88" s="16"/>
      <c r="J88" s="16"/>
      <c r="K88" s="16"/>
      <c r="L88" s="17"/>
      <c r="M88" s="17"/>
      <c r="N88" s="17"/>
      <c r="O88" s="16"/>
      <c r="P88" s="16"/>
      <c r="Q88" s="17"/>
      <c r="R88" s="17"/>
      <c r="S88" s="19"/>
      <c r="T88" s="19"/>
      <c r="U88" s="19"/>
      <c r="V88" s="16"/>
      <c r="W88" s="16"/>
      <c r="X88" s="20"/>
      <c r="Y88" s="20"/>
      <c r="Z88" s="16"/>
      <c r="AA88" s="16"/>
      <c r="AB88" s="18"/>
    </row>
    <row r="89" spans="1:28" x14ac:dyDescent="0.15">
      <c r="E89" s="14"/>
      <c r="G89" s="22"/>
      <c r="H89" s="16"/>
      <c r="I89" s="16"/>
      <c r="J89" s="16"/>
      <c r="K89" s="16"/>
      <c r="L89" s="17"/>
      <c r="M89" s="17"/>
      <c r="N89" s="17"/>
      <c r="O89" s="16"/>
      <c r="P89" s="16"/>
      <c r="Q89" s="17"/>
      <c r="R89" s="17"/>
      <c r="S89" s="19"/>
      <c r="T89" s="19"/>
      <c r="U89" s="19"/>
      <c r="V89" s="16"/>
      <c r="W89" s="16"/>
      <c r="X89" s="20"/>
      <c r="Y89" s="20"/>
      <c r="Z89" s="16"/>
      <c r="AA89" s="16"/>
      <c r="AB89" s="18"/>
    </row>
    <row r="90" spans="1:28" x14ac:dyDescent="0.15">
      <c r="A90" s="13" t="s">
        <v>74</v>
      </c>
      <c r="B90" s="13" t="s">
        <v>105</v>
      </c>
      <c r="C90" s="13" t="s">
        <v>73</v>
      </c>
      <c r="D90" s="13" t="s">
        <v>74</v>
      </c>
      <c r="E90" s="14">
        <v>177</v>
      </c>
      <c r="G90" s="22">
        <v>0.89476</v>
      </c>
      <c r="H90" s="16">
        <v>1.9923627408440263E-9</v>
      </c>
      <c r="I90" s="16">
        <v>1.3446260417631938E-7</v>
      </c>
      <c r="J90" s="16">
        <f>L90*I90*1.38/10^6</f>
        <v>1.052250413603268E-12</v>
      </c>
      <c r="K90" s="16">
        <f>I90/J90</f>
        <v>127785.74609048913</v>
      </c>
      <c r="L90" s="17">
        <v>5.6707238743692221</v>
      </c>
      <c r="M90" s="17">
        <v>0.31956288545815986</v>
      </c>
      <c r="N90" s="17"/>
      <c r="O90" s="16">
        <v>1.060219502076181E-11</v>
      </c>
      <c r="P90" s="16">
        <v>1.1849205396711753E-11</v>
      </c>
      <c r="Q90" s="17">
        <v>11.549712795632344</v>
      </c>
      <c r="R90" s="17">
        <v>9.1472663747907731E-2</v>
      </c>
      <c r="S90" s="19">
        <v>4.1757045588544511E-2</v>
      </c>
      <c r="T90" s="19">
        <v>1.5478179789560984E-3</v>
      </c>
      <c r="U90" s="19"/>
      <c r="V90" s="16">
        <v>9.257437309689666E-8</v>
      </c>
      <c r="W90" s="16">
        <v>1.0346279795352571E-7</v>
      </c>
      <c r="X90" s="20">
        <v>5262.9884242388698</v>
      </c>
      <c r="Y90" s="20">
        <v>139.19999999999999</v>
      </c>
      <c r="Z90" s="16"/>
      <c r="AA90" s="16"/>
      <c r="AB90" s="18"/>
    </row>
    <row r="91" spans="1:28" x14ac:dyDescent="0.15">
      <c r="C91" s="13" t="s">
        <v>75</v>
      </c>
      <c r="E91" s="14">
        <v>177</v>
      </c>
      <c r="G91" s="22">
        <v>0.89476</v>
      </c>
      <c r="H91" s="16">
        <v>1.660038585385815E-9</v>
      </c>
      <c r="I91" s="16">
        <v>1.120343733840305E-7</v>
      </c>
      <c r="J91" s="16">
        <f>L91*I91*1.38/10^6</f>
        <v>9.0172119660119413E-13</v>
      </c>
      <c r="K91" s="16">
        <f>I91/J91</f>
        <v>124245.02585312979</v>
      </c>
      <c r="L91" s="17">
        <v>5.8323275011107123</v>
      </c>
      <c r="M91" s="17">
        <v>0.32276534104246524</v>
      </c>
      <c r="N91" s="17"/>
      <c r="O91" s="16">
        <v>8.088266799321829E-12</v>
      </c>
      <c r="P91" s="16">
        <v>9.0395936332891825E-12</v>
      </c>
      <c r="Q91" s="17">
        <v>11.664570630444821</v>
      </c>
      <c r="R91" s="17">
        <v>0.13125577683817252</v>
      </c>
      <c r="S91" s="19">
        <v>4.1004335468814226E-2</v>
      </c>
      <c r="T91" s="19">
        <v>1.8346311154043738E-3</v>
      </c>
      <c r="U91" s="19"/>
      <c r="V91" s="16">
        <v>7.4274592122958953E-8</v>
      </c>
      <c r="W91" s="16">
        <v>8.3010630921094989E-8</v>
      </c>
      <c r="X91" s="20">
        <v>5777.0387011460653</v>
      </c>
      <c r="Y91" s="20">
        <v>170.2</v>
      </c>
      <c r="Z91" s="16"/>
      <c r="AA91" s="16"/>
      <c r="AB91" s="18"/>
    </row>
    <row r="92" spans="1:28" x14ac:dyDescent="0.15">
      <c r="C92" s="13" t="s">
        <v>19</v>
      </c>
      <c r="E92" s="14">
        <v>177</v>
      </c>
      <c r="G92" s="22"/>
      <c r="H92" s="16"/>
      <c r="I92" s="16">
        <f>I90+I91</f>
        <v>2.4649697756034986E-7</v>
      </c>
      <c r="J92" s="16">
        <f>J90+J91</f>
        <v>1.953971610204462E-12</v>
      </c>
      <c r="K92" s="16">
        <f>I92/J92</f>
        <v>126151.77020640367</v>
      </c>
      <c r="L92" s="17">
        <f>(J92/I92)/(1.38*10^(-6))</f>
        <v>5.7441737042120131</v>
      </c>
      <c r="M92" s="17"/>
      <c r="N92" s="17"/>
      <c r="O92" s="18"/>
      <c r="P92" s="16">
        <f t="shared" ref="P92" si="28">SUM(P89:P91)</f>
        <v>2.0888799030000936E-11</v>
      </c>
      <c r="Q92" s="17"/>
      <c r="R92" s="17"/>
      <c r="S92" s="19"/>
      <c r="T92" s="19"/>
      <c r="U92" s="19"/>
      <c r="V92" s="16"/>
      <c r="W92" s="16">
        <f t="shared" ref="W92" si="29">W90+W91</f>
        <v>1.864734288746207E-7</v>
      </c>
      <c r="X92" s="20"/>
      <c r="Y92" s="20"/>
      <c r="Z92" s="16"/>
      <c r="AA92" s="16"/>
      <c r="AB92" s="16"/>
    </row>
    <row r="93" spans="1:28" x14ac:dyDescent="0.15">
      <c r="E93" s="14"/>
      <c r="G93" s="22"/>
      <c r="H93" s="16"/>
      <c r="I93" s="16"/>
      <c r="J93" s="16"/>
      <c r="K93" s="16"/>
      <c r="L93" s="17"/>
      <c r="M93" s="17"/>
      <c r="N93" s="17"/>
      <c r="O93" s="16"/>
      <c r="P93" s="16"/>
      <c r="Q93" s="17"/>
      <c r="R93" s="17"/>
      <c r="S93" s="19"/>
      <c r="T93" s="19"/>
      <c r="U93" s="19"/>
      <c r="V93" s="16"/>
      <c r="W93" s="16"/>
      <c r="X93" s="20"/>
      <c r="Y93" s="20"/>
      <c r="Z93" s="16"/>
      <c r="AA93" s="16"/>
      <c r="AB93" s="18"/>
    </row>
    <row r="94" spans="1:28" x14ac:dyDescent="0.15">
      <c r="A94" s="13" t="s">
        <v>74</v>
      </c>
      <c r="B94" s="13" t="s">
        <v>105</v>
      </c>
      <c r="C94" s="13" t="s">
        <v>109</v>
      </c>
      <c r="D94" s="13" t="s">
        <v>74</v>
      </c>
      <c r="E94" s="14">
        <v>177</v>
      </c>
      <c r="G94" s="13">
        <v>1.1065499999999999</v>
      </c>
      <c r="H94" s="16">
        <v>5.734936883963066E-9</v>
      </c>
      <c r="I94" s="16">
        <v>3.1296607814006202E-7</v>
      </c>
      <c r="J94" s="16">
        <f>L94*I94*1.38/10^6</f>
        <v>2.3393664334552418E-12</v>
      </c>
      <c r="K94" s="16">
        <f>I94/J94</f>
        <v>133782.40948674784</v>
      </c>
      <c r="L94" s="17">
        <v>5.4165393188795949</v>
      </c>
      <c r="M94" s="17">
        <v>0.15422989772285806</v>
      </c>
      <c r="N94" s="17"/>
      <c r="O94" s="18">
        <v>3.216568878999073E-11</v>
      </c>
      <c r="P94" s="16">
        <v>2.9068445881334538E-11</v>
      </c>
      <c r="Q94" s="17">
        <v>11.330729123903744</v>
      </c>
      <c r="R94" s="17">
        <v>9.0985857653082369E-2</v>
      </c>
      <c r="S94" s="24">
        <v>4.142536529726238E-2</v>
      </c>
      <c r="T94" s="24">
        <v>8.7744365077043634E-4</v>
      </c>
      <c r="U94" s="24"/>
      <c r="V94" s="16">
        <v>2.7211468333885946E-7</v>
      </c>
      <c r="W94" s="16">
        <v>2.459126865833984E-7</v>
      </c>
      <c r="X94" s="20">
        <v>4464.8396653343134</v>
      </c>
      <c r="Y94" s="20">
        <v>444.2</v>
      </c>
      <c r="Z94" s="16"/>
      <c r="AA94" s="16"/>
      <c r="AB94" s="18"/>
    </row>
    <row r="95" spans="1:28" x14ac:dyDescent="0.15">
      <c r="E95" s="14"/>
      <c r="G95" s="22"/>
      <c r="H95" s="16"/>
      <c r="J95" s="16"/>
      <c r="K95" s="16"/>
      <c r="L95" s="17"/>
      <c r="M95" s="17"/>
      <c r="N95" s="17"/>
      <c r="O95" s="16"/>
      <c r="P95" s="16"/>
      <c r="Q95" s="17"/>
      <c r="R95" s="24"/>
      <c r="S95" s="19"/>
      <c r="T95" s="19"/>
      <c r="U95" s="19"/>
      <c r="V95" s="16"/>
      <c r="W95" s="16"/>
      <c r="X95" s="20"/>
      <c r="Y95" s="20"/>
      <c r="Z95" s="16"/>
      <c r="AA95" s="16"/>
      <c r="AB95" s="18"/>
    </row>
    <row r="96" spans="1:28" x14ac:dyDescent="0.15">
      <c r="E96" s="14"/>
      <c r="G96" s="22"/>
      <c r="H96" s="16"/>
      <c r="J96" s="16"/>
      <c r="K96" s="16"/>
      <c r="L96" s="17"/>
      <c r="M96" s="17"/>
      <c r="N96" s="17"/>
      <c r="O96" s="16"/>
      <c r="P96" s="16"/>
      <c r="Q96" s="17"/>
      <c r="R96" s="24"/>
      <c r="S96" s="19"/>
      <c r="T96" s="19"/>
      <c r="U96" s="19"/>
      <c r="V96" s="16"/>
      <c r="W96" s="16"/>
      <c r="X96" s="20"/>
      <c r="Y96" s="20"/>
      <c r="Z96" s="16"/>
      <c r="AA96" s="16"/>
      <c r="AB96" s="18"/>
    </row>
    <row r="97" spans="1:28" x14ac:dyDescent="0.15">
      <c r="A97" s="13" t="s">
        <v>78</v>
      </c>
      <c r="B97" s="13" t="s">
        <v>105</v>
      </c>
      <c r="C97" s="13" t="s">
        <v>76</v>
      </c>
      <c r="D97" s="13" t="s">
        <v>77</v>
      </c>
      <c r="E97" s="14">
        <v>367</v>
      </c>
      <c r="G97" s="22">
        <v>0.65429999999999999</v>
      </c>
      <c r="H97" s="16">
        <v>3.0714299694417231E-9</v>
      </c>
      <c r="I97" s="16">
        <v>2.8346755959292372E-7</v>
      </c>
      <c r="J97" s="16">
        <f>L97*I97*1.38/10^6</f>
        <v>2.0166904556317063E-12</v>
      </c>
      <c r="K97" s="16">
        <f>I97/J97</f>
        <v>140560.76816416063</v>
      </c>
      <c r="L97" s="17">
        <v>5.155333814860187</v>
      </c>
      <c r="M97" s="17">
        <v>0.18590979473350752</v>
      </c>
      <c r="N97" s="17"/>
      <c r="O97" s="16">
        <v>3.4005065964817833E-11</v>
      </c>
      <c r="P97" s="16">
        <v>5.1971673490475063E-11</v>
      </c>
      <c r="Q97" s="17">
        <v>10.459365062155001</v>
      </c>
      <c r="R97" s="17">
        <v>7.0830596840971552E-2</v>
      </c>
      <c r="S97" s="19">
        <v>3.4736385754334791E-2</v>
      </c>
      <c r="T97" s="19">
        <v>6.267347183179882E-4</v>
      </c>
      <c r="U97" s="19"/>
      <c r="V97" s="16">
        <v>1.9644966473390639E-7</v>
      </c>
      <c r="W97" s="16">
        <v>3.0024402374125995E-7</v>
      </c>
      <c r="X97" s="20">
        <v>3040.9241488371667</v>
      </c>
      <c r="Y97" s="20">
        <v>133.80000000000001</v>
      </c>
      <c r="Z97" s="16"/>
      <c r="AA97" s="16"/>
      <c r="AB97" s="18"/>
    </row>
    <row r="98" spans="1:28" x14ac:dyDescent="0.15">
      <c r="C98" s="13" t="s">
        <v>76</v>
      </c>
      <c r="E98" s="14">
        <v>367</v>
      </c>
      <c r="G98" s="22">
        <v>0.65429999999999999</v>
      </c>
      <c r="H98" s="16">
        <v>1.4884771664847229E-9</v>
      </c>
      <c r="I98" s="16">
        <v>1.3737412022775412E-7</v>
      </c>
      <c r="J98" s="16">
        <f>L98*I98*1.38/10^6</f>
        <v>1.0751809996336033E-12</v>
      </c>
      <c r="K98" s="16">
        <f>I98/J98</f>
        <v>127768.36669785649</v>
      </c>
      <c r="L98" s="17">
        <v>5.6714952212939043</v>
      </c>
      <c r="M98" s="17">
        <v>0.19024930028007692</v>
      </c>
      <c r="N98" s="17"/>
      <c r="O98" s="16">
        <v>7.7277042812860936E-12</v>
      </c>
      <c r="P98" s="16">
        <v>1.1810643865636702E-11</v>
      </c>
      <c r="Q98" s="17">
        <v>11.056991608002694</v>
      </c>
      <c r="R98" s="17">
        <v>0.11418782572545802</v>
      </c>
      <c r="S98" s="19">
        <v>4.071394468182675E-2</v>
      </c>
      <c r="T98" s="19">
        <v>1.476624233989775E-3</v>
      </c>
      <c r="U98" s="19"/>
      <c r="V98" s="16">
        <v>8.3491816311297047E-8</v>
      </c>
      <c r="W98" s="16">
        <v>1.2760479338422291E-7</v>
      </c>
      <c r="X98" s="20">
        <v>6417.3575946663732</v>
      </c>
      <c r="Y98" s="20">
        <v>195.4</v>
      </c>
      <c r="Z98" s="16"/>
      <c r="AA98" s="16"/>
      <c r="AB98" s="18"/>
    </row>
    <row r="99" spans="1:28" x14ac:dyDescent="0.15">
      <c r="C99" s="13" t="s">
        <v>79</v>
      </c>
      <c r="E99" s="14">
        <v>367</v>
      </c>
      <c r="G99" s="22">
        <v>0.65429999999999999</v>
      </c>
      <c r="H99" s="16">
        <v>1.8927644209949215E-9</v>
      </c>
      <c r="I99" s="16">
        <v>1.7468648695944938E-7</v>
      </c>
      <c r="J99" s="16">
        <f>L99*I99*1.38/10^6</f>
        <v>1.271286439460958E-12</v>
      </c>
      <c r="K99" s="16">
        <f>I99/J99</f>
        <v>137409.22701379456</v>
      </c>
      <c r="L99" s="17">
        <v>5.2735736668300568</v>
      </c>
      <c r="M99" s="17">
        <v>0.27585767768339925</v>
      </c>
      <c r="N99" s="17"/>
      <c r="O99" s="16">
        <v>8.9496398074438768E-12</v>
      </c>
      <c r="P99" s="16">
        <v>1.3678190138229983E-11</v>
      </c>
      <c r="Q99" s="17">
        <v>11.248145417892133</v>
      </c>
      <c r="R99" s="17">
        <v>0.14116147790703915</v>
      </c>
      <c r="S99" s="19">
        <v>4.0812802974945106E-2</v>
      </c>
      <c r="T99" s="19">
        <v>1.3376512246995121E-3</v>
      </c>
      <c r="U99" s="19"/>
      <c r="V99" s="16">
        <v>1.0292089698506272E-7</v>
      </c>
      <c r="W99" s="16">
        <v>1.5729924650017227E-7</v>
      </c>
      <c r="X99" s="20">
        <v>7037.0050052577953</v>
      </c>
      <c r="Y99" s="20">
        <v>204.1</v>
      </c>
      <c r="Z99" s="16"/>
      <c r="AA99" s="16"/>
      <c r="AB99" s="18"/>
    </row>
    <row r="100" spans="1:28" x14ac:dyDescent="0.15">
      <c r="C100" s="13" t="s">
        <v>19</v>
      </c>
      <c r="E100" s="14">
        <v>367</v>
      </c>
      <c r="G100" s="22"/>
      <c r="H100" s="16"/>
      <c r="I100" s="16">
        <f>SUM(I97:I99)</f>
        <v>5.9552816678012725E-7</v>
      </c>
      <c r="J100" s="16">
        <f>SUM(J97:J99)</f>
        <v>4.3631578947262669E-12</v>
      </c>
      <c r="K100" s="16">
        <f>I100/J100</f>
        <v>136490.17091495587</v>
      </c>
      <c r="L100" s="17">
        <f>(J100/I100)/(1.38*10^(-6))</f>
        <v>5.3090832570715047</v>
      </c>
      <c r="M100" s="17"/>
      <c r="N100" s="17"/>
      <c r="O100" s="18"/>
      <c r="P100" s="16">
        <f t="shared" ref="P100" si="30">SUM(P97:P99)</f>
        <v>7.7460507494341744E-11</v>
      </c>
      <c r="Q100" s="17"/>
      <c r="R100" s="17"/>
      <c r="S100" s="19"/>
      <c r="T100" s="19"/>
      <c r="U100" s="19"/>
      <c r="V100" s="16"/>
      <c r="W100" s="16">
        <f t="shared" ref="W100" si="31">SUM(W97:W99)</f>
        <v>5.8514806362565515E-7</v>
      </c>
      <c r="X100" s="20"/>
      <c r="Y100" s="20"/>
      <c r="Z100" s="16"/>
      <c r="AA100" s="16"/>
      <c r="AB100" s="16"/>
    </row>
    <row r="101" spans="1:28" x14ac:dyDescent="0.15">
      <c r="E101" s="14"/>
      <c r="G101" s="22"/>
      <c r="H101" s="16"/>
      <c r="I101" s="16"/>
      <c r="J101" s="16"/>
      <c r="K101" s="16"/>
      <c r="L101" s="17"/>
      <c r="M101" s="17"/>
      <c r="N101" s="17"/>
      <c r="O101" s="16"/>
      <c r="P101" s="16"/>
      <c r="S101" s="19"/>
      <c r="T101" s="19"/>
      <c r="U101" s="19"/>
      <c r="V101" s="16"/>
      <c r="W101" s="16"/>
      <c r="X101" s="20"/>
      <c r="Y101" s="20"/>
      <c r="Z101" s="16"/>
      <c r="AA101" s="16"/>
      <c r="AB101" s="18"/>
    </row>
    <row r="102" spans="1:28" x14ac:dyDescent="0.15">
      <c r="A102" s="13" t="s">
        <v>78</v>
      </c>
      <c r="B102" s="13" t="s">
        <v>105</v>
      </c>
      <c r="C102" s="13" t="s">
        <v>80</v>
      </c>
      <c r="D102" s="13" t="s">
        <v>77</v>
      </c>
      <c r="E102" s="14">
        <v>367</v>
      </c>
      <c r="G102" s="22">
        <v>0.69728000000000001</v>
      </c>
      <c r="H102" s="16">
        <v>4.0570540468128419E-9</v>
      </c>
      <c r="I102" s="16">
        <v>3.5135266521589844E-7</v>
      </c>
      <c r="J102" s="16">
        <f>L102*I102*1.38/10^6</f>
        <v>2.4022034836027777E-12</v>
      </c>
      <c r="K102" s="16">
        <f>I102/J102</f>
        <v>146262.65743689064</v>
      </c>
      <c r="L102" s="17">
        <v>4.9543587806893683</v>
      </c>
      <c r="M102" s="17">
        <v>0.18816065808578405</v>
      </c>
      <c r="N102" s="17"/>
      <c r="O102" s="16">
        <v>2.8730386041627965E-11</v>
      </c>
      <c r="P102" s="16">
        <v>4.1203513712752359E-11</v>
      </c>
      <c r="Q102" s="17">
        <v>10.681119087361813</v>
      </c>
      <c r="R102" s="17">
        <v>7.1238761188121308E-2</v>
      </c>
      <c r="S102" s="19">
        <v>3.7612390155126331E-2</v>
      </c>
      <c r="T102" s="19">
        <v>1.0708313127706696E-3</v>
      </c>
      <c r="U102" s="19"/>
      <c r="V102" s="16">
        <v>2.2940828346670243E-7</v>
      </c>
      <c r="W102" s="16">
        <v>3.2900453686711566E-7</v>
      </c>
      <c r="X102" s="20">
        <v>4464.8376388286679</v>
      </c>
      <c r="Y102" s="20">
        <v>410.7</v>
      </c>
      <c r="Z102" s="16"/>
      <c r="AA102" s="16"/>
      <c r="AB102" s="18"/>
    </row>
    <row r="103" spans="1:28" x14ac:dyDescent="0.15">
      <c r="C103" s="13" t="s">
        <v>81</v>
      </c>
      <c r="E103" s="14">
        <v>367</v>
      </c>
      <c r="G103" s="22">
        <v>0.69728000000000001</v>
      </c>
      <c r="H103" s="16">
        <v>2.8894480292295072E-9</v>
      </c>
      <c r="I103" s="16">
        <v>2.5023459247976986E-7</v>
      </c>
      <c r="J103" s="16">
        <f>L103*I103*1.38/10^6</f>
        <v>1.7794131234238952E-12</v>
      </c>
      <c r="K103" s="16">
        <f>I103/J103</f>
        <v>140627.59748465591</v>
      </c>
      <c r="L103" s="17">
        <v>5.1528838870939735</v>
      </c>
      <c r="M103" s="17">
        <v>0.16819708303548475</v>
      </c>
      <c r="N103" s="17"/>
      <c r="O103" s="16">
        <v>1.4250560063114407E-11</v>
      </c>
      <c r="P103" s="16">
        <v>2.0437356676104874E-11</v>
      </c>
      <c r="Q103" s="17">
        <v>11.155427876075303</v>
      </c>
      <c r="R103" s="17">
        <v>8.0224265789562543E-2</v>
      </c>
      <c r="S103" s="19">
        <v>4.0790514883962146E-2</v>
      </c>
      <c r="T103" s="19">
        <v>1.5472108629172071E-3</v>
      </c>
      <c r="U103" s="19"/>
      <c r="V103" s="16">
        <v>1.5883437890589864E-7</v>
      </c>
      <c r="W103" s="16">
        <v>2.2779138782970777E-7</v>
      </c>
      <c r="X103" s="20">
        <v>7586.964445798083</v>
      </c>
      <c r="Y103" s="20">
        <v>210.1</v>
      </c>
      <c r="Z103" s="16"/>
      <c r="AA103" s="16"/>
      <c r="AB103" s="18"/>
    </row>
    <row r="104" spans="1:28" x14ac:dyDescent="0.15">
      <c r="C104" s="13" t="s">
        <v>19</v>
      </c>
      <c r="E104" s="14">
        <v>367</v>
      </c>
      <c r="G104" s="22"/>
      <c r="H104" s="16"/>
      <c r="I104" s="16">
        <f>I102+I103</f>
        <v>6.015872576956683E-7</v>
      </c>
      <c r="J104" s="16">
        <f>J102+J103</f>
        <v>4.1816166070266729E-12</v>
      </c>
      <c r="K104" s="16">
        <f>I104/J104</f>
        <v>143864.75715750165</v>
      </c>
      <c r="L104" s="17">
        <f>(J104/I104)/(1.38*10^(-6))</f>
        <v>5.0369367416795097</v>
      </c>
      <c r="M104" s="17"/>
      <c r="N104" s="17"/>
      <c r="O104" s="18"/>
      <c r="P104" s="16">
        <f t="shared" ref="P104" si="32">SUM(P101:P103)</f>
        <v>6.1640870388857236E-11</v>
      </c>
      <c r="Q104" s="17"/>
      <c r="R104" s="17"/>
      <c r="S104" s="19"/>
      <c r="T104" s="19"/>
      <c r="U104" s="19"/>
      <c r="V104" s="16"/>
      <c r="W104" s="16">
        <f t="shared" ref="W104" si="33">W102+W103</f>
        <v>5.5679592469682345E-7</v>
      </c>
      <c r="X104" s="20"/>
      <c r="Y104" s="20"/>
      <c r="Z104" s="16"/>
      <c r="AA104" s="16"/>
      <c r="AB104" s="16"/>
    </row>
    <row r="105" spans="1:28" x14ac:dyDescent="0.15">
      <c r="E105" s="14"/>
      <c r="G105" s="22"/>
      <c r="H105" s="16"/>
      <c r="I105" s="16"/>
      <c r="J105" s="16"/>
      <c r="K105" s="16"/>
      <c r="L105" s="17"/>
      <c r="M105" s="17"/>
      <c r="N105" s="17"/>
      <c r="O105" s="16"/>
      <c r="P105" s="16"/>
      <c r="Q105" s="17"/>
      <c r="R105" s="17"/>
      <c r="S105" s="19"/>
      <c r="T105" s="19"/>
      <c r="U105" s="19"/>
      <c r="V105" s="16"/>
      <c r="W105" s="16"/>
      <c r="X105" s="20"/>
      <c r="Y105" s="20"/>
      <c r="Z105" s="16"/>
      <c r="AA105" s="16"/>
      <c r="AB105" s="18"/>
    </row>
    <row r="106" spans="1:28" x14ac:dyDescent="0.15">
      <c r="A106" s="13" t="s">
        <v>78</v>
      </c>
      <c r="B106" s="13" t="s">
        <v>105</v>
      </c>
      <c r="C106" s="13" t="s">
        <v>82</v>
      </c>
      <c r="D106" s="13" t="s">
        <v>77</v>
      </c>
      <c r="E106" s="14">
        <v>367</v>
      </c>
      <c r="G106" s="22">
        <v>0.53959999999999997</v>
      </c>
      <c r="H106" s="16">
        <v>1.5506040353841432E-9</v>
      </c>
      <c r="I106" s="16">
        <v>1.7352763043569395E-7</v>
      </c>
      <c r="J106" s="16">
        <f>L106*I106*1.38/10^6</f>
        <v>1.315602546154665E-12</v>
      </c>
      <c r="K106" s="16">
        <f>I106/J106</f>
        <v>131899.73745710103</v>
      </c>
      <c r="L106" s="17">
        <v>5.4938523391307044</v>
      </c>
      <c r="M106" s="17">
        <v>0.2659536454828646</v>
      </c>
      <c r="N106" s="17"/>
      <c r="O106" s="16">
        <v>1.1655773617558567E-11</v>
      </c>
      <c r="P106" s="16">
        <v>2.1600766526239004E-11</v>
      </c>
      <c r="Q106" s="17">
        <v>10.668787633230671</v>
      </c>
      <c r="R106" s="17">
        <v>9.6439047484243409E-2</v>
      </c>
      <c r="S106" s="19">
        <v>3.6538930135383778E-2</v>
      </c>
      <c r="T106" s="19">
        <v>1.3503573761928062E-3</v>
      </c>
      <c r="U106" s="19"/>
      <c r="V106" s="16">
        <v>9.0759820441392358E-8</v>
      </c>
      <c r="W106" s="16">
        <v>1.6819833291584945E-7</v>
      </c>
      <c r="X106" s="20">
        <v>4261.2599158399908</v>
      </c>
      <c r="Y106" s="20">
        <v>90.5</v>
      </c>
      <c r="Z106" s="16"/>
      <c r="AA106" s="16"/>
      <c r="AB106" s="18"/>
    </row>
    <row r="107" spans="1:28" x14ac:dyDescent="0.15">
      <c r="C107" s="13" t="s">
        <v>83</v>
      </c>
      <c r="E107" s="14">
        <v>367</v>
      </c>
      <c r="G107" s="22">
        <v>0.53959999999999997</v>
      </c>
      <c r="H107" s="16">
        <v>2.1057528567013904E-8</v>
      </c>
      <c r="I107" s="16">
        <v>1.001777178944349E-7</v>
      </c>
      <c r="J107" s="16">
        <f>L107*I107*1.38/10^6</f>
        <v>7.4521184610813437E-13</v>
      </c>
      <c r="K107" s="16">
        <f>I107/J107</f>
        <v>134428.5097152073</v>
      </c>
      <c r="L107" s="17">
        <v>5.3905059476936641</v>
      </c>
      <c r="M107" s="17">
        <v>0.15588410067989331</v>
      </c>
      <c r="N107" s="17"/>
      <c r="O107" s="16">
        <v>4.7285199484201905E-12</v>
      </c>
      <c r="P107" s="16">
        <v>8.7630095411790053E-12</v>
      </c>
      <c r="Q107" s="17"/>
      <c r="R107" s="17"/>
      <c r="S107" s="19"/>
      <c r="T107" s="19"/>
      <c r="U107" s="19"/>
      <c r="V107" s="16">
        <v>5.1691346044841356E-8</v>
      </c>
      <c r="W107" s="16">
        <v>9.5795674656859454E-8</v>
      </c>
      <c r="X107" s="20">
        <v>6374.6319549591626</v>
      </c>
      <c r="Y107" s="20">
        <v>326.39999999999998</v>
      </c>
      <c r="Z107" s="16"/>
      <c r="AA107" s="16"/>
      <c r="AB107" s="18"/>
    </row>
    <row r="108" spans="1:28" x14ac:dyDescent="0.15">
      <c r="C108" s="13" t="s">
        <v>19</v>
      </c>
      <c r="E108" s="14">
        <v>367</v>
      </c>
      <c r="G108" s="22"/>
      <c r="H108" s="16"/>
      <c r="I108" s="16">
        <f>I106+I107</f>
        <v>2.7370534833012886E-7</v>
      </c>
      <c r="J108" s="16">
        <f>J106+J107</f>
        <v>2.0608143922627994E-12</v>
      </c>
      <c r="K108" s="16">
        <f>I108/J108</f>
        <v>132814.16771822766</v>
      </c>
      <c r="L108" s="17">
        <f>(J108/I108)/(1.38*10^(-6))</f>
        <v>5.4560269706826592</v>
      </c>
      <c r="M108" s="17"/>
      <c r="N108" s="17"/>
      <c r="O108" s="18"/>
      <c r="P108" s="16">
        <f t="shared" ref="P108" si="34">SUM(P105:P107)</f>
        <v>3.0363776067418006E-11</v>
      </c>
      <c r="Q108" s="17"/>
      <c r="R108" s="17"/>
      <c r="S108" s="19"/>
      <c r="T108" s="19"/>
      <c r="U108" s="19"/>
      <c r="V108" s="16"/>
      <c r="W108" s="16">
        <f t="shared" ref="W108" si="35">W106+W107</f>
        <v>2.6399400757270889E-7</v>
      </c>
      <c r="X108" s="20"/>
      <c r="Y108" s="20"/>
      <c r="Z108" s="16"/>
      <c r="AA108" s="16"/>
      <c r="AB108" s="16"/>
    </row>
    <row r="109" spans="1:28" x14ac:dyDescent="0.15">
      <c r="E109" s="14"/>
      <c r="W109" s="16"/>
      <c r="AA109" s="16"/>
    </row>
    <row r="110" spans="1:28" x14ac:dyDescent="0.15">
      <c r="A110" s="13" t="s">
        <v>78</v>
      </c>
      <c r="B110" s="13" t="s">
        <v>105</v>
      </c>
      <c r="C110" s="13" t="s">
        <v>110</v>
      </c>
      <c r="D110" s="13" t="s">
        <v>77</v>
      </c>
      <c r="E110" s="14">
        <v>367</v>
      </c>
      <c r="G110" s="13">
        <v>1.1583000000000001</v>
      </c>
      <c r="H110" s="16">
        <v>1.1034729376113073E-8</v>
      </c>
      <c r="I110" s="16">
        <v>5.7528135394747426E-7</v>
      </c>
      <c r="J110" s="16">
        <f>L110*I110*1.38/10^6</f>
        <v>4.0591405022206842E-12</v>
      </c>
      <c r="K110" s="16">
        <f>I110/J110</f>
        <v>141724.91778314841</v>
      </c>
      <c r="L110" s="17">
        <v>5.1129871337669757</v>
      </c>
      <c r="M110" s="17">
        <v>0.1569685949200687</v>
      </c>
      <c r="N110" s="17"/>
      <c r="O110" s="18">
        <v>7.4610964627986592E-11</v>
      </c>
      <c r="P110" s="16">
        <v>6.4414197209692301E-11</v>
      </c>
      <c r="Q110" s="17">
        <v>10.741438526041982</v>
      </c>
      <c r="R110" s="17">
        <v>8.0547419812577112E-2</v>
      </c>
      <c r="S110" s="24">
        <v>3.7346252360096498E-2</v>
      </c>
      <c r="T110" s="24">
        <v>8.2099799132531639E-4</v>
      </c>
      <c r="U110" s="24"/>
      <c r="V110" s="16">
        <v>6.3153515773698511E-7</v>
      </c>
      <c r="W110" s="16">
        <v>5.4522589807216182E-7</v>
      </c>
      <c r="X110" s="20">
        <v>4988.2298889108333</v>
      </c>
      <c r="Y110" s="20">
        <v>124.5</v>
      </c>
      <c r="Z110" s="16"/>
      <c r="AA110" s="16"/>
      <c r="AB110" s="18"/>
    </row>
    <row r="111" spans="1:28" x14ac:dyDescent="0.15">
      <c r="C111" s="13" t="s">
        <v>84</v>
      </c>
      <c r="E111" s="14">
        <v>367</v>
      </c>
      <c r="G111" s="13">
        <v>1.1583000000000001</v>
      </c>
      <c r="H111" s="16">
        <v>2.7543517325359163E-9</v>
      </c>
      <c r="I111" s="16">
        <v>1.435945676539079E-7</v>
      </c>
      <c r="J111" s="16">
        <f>L111*I111*1.38/10^6</f>
        <v>1.0126713620374763E-12</v>
      </c>
      <c r="K111" s="16">
        <f>I111/J111</f>
        <v>141797.79643911155</v>
      </c>
      <c r="L111" s="17">
        <v>5.1103592535063278</v>
      </c>
      <c r="M111" s="17">
        <v>0.21656681974350467</v>
      </c>
      <c r="N111" s="17"/>
      <c r="O111" s="18">
        <v>1.3024038222177962E-11</v>
      </c>
      <c r="P111" s="16">
        <v>1.1244097575911215E-11</v>
      </c>
      <c r="Q111" s="17">
        <v>11.254108949521127</v>
      </c>
      <c r="R111" s="17">
        <v>0.10186485647988464</v>
      </c>
      <c r="S111" s="24">
        <v>4.1059501948148468E-2</v>
      </c>
      <c r="T111" s="24">
        <v>1.1585699720127337E-3</v>
      </c>
      <c r="U111" s="24"/>
      <c r="V111" s="16">
        <v>1.5039872820216063E-7</v>
      </c>
      <c r="W111" s="16">
        <v>1.2984436519223051E-7</v>
      </c>
      <c r="X111" s="20">
        <v>7973.3883970604356</v>
      </c>
      <c r="Y111" s="20">
        <v>195.7</v>
      </c>
      <c r="Z111" s="16"/>
      <c r="AA111" s="16"/>
      <c r="AB111" s="18"/>
    </row>
    <row r="112" spans="1:28" x14ac:dyDescent="0.15">
      <c r="C112" s="13" t="s">
        <v>19</v>
      </c>
      <c r="E112" s="14">
        <v>367</v>
      </c>
      <c r="G112" s="22"/>
      <c r="H112" s="16"/>
      <c r="I112" s="16">
        <f>I110+I111</f>
        <v>7.1887592160138219E-7</v>
      </c>
      <c r="J112" s="16">
        <f>J110+J111</f>
        <v>5.0718118642581605E-12</v>
      </c>
      <c r="K112" s="16">
        <f>I112/J112</f>
        <v>141739.46921560942</v>
      </c>
      <c r="L112" s="17">
        <f>(J112/I112)/(1.38*10^(-6))</f>
        <v>5.1124622179664385</v>
      </c>
      <c r="M112" s="17"/>
      <c r="N112" s="17"/>
      <c r="O112" s="18"/>
      <c r="P112" s="16">
        <f t="shared" ref="P112" si="36">SUM(P109:P111)</f>
        <v>7.5658294785603514E-11</v>
      </c>
      <c r="Q112" s="17"/>
      <c r="R112" s="17"/>
      <c r="S112" s="19"/>
      <c r="T112" s="19"/>
      <c r="U112" s="19"/>
      <c r="V112" s="16"/>
      <c r="W112" s="16">
        <f t="shared" ref="W112" si="37">W110+W111</f>
        <v>6.7507026326439236E-7</v>
      </c>
      <c r="X112" s="20"/>
      <c r="Y112" s="20"/>
      <c r="Z112" s="16"/>
      <c r="AA112" s="16"/>
      <c r="AB112" s="16"/>
    </row>
    <row r="113" spans="1:28" x14ac:dyDescent="0.15">
      <c r="E113" s="14"/>
      <c r="G113" s="22"/>
      <c r="H113" s="16"/>
      <c r="I113" s="16"/>
      <c r="J113" s="16"/>
      <c r="K113" s="16"/>
      <c r="L113" s="17"/>
      <c r="M113" s="17"/>
      <c r="N113" s="17"/>
      <c r="O113" s="16"/>
      <c r="P113" s="16"/>
      <c r="Q113" s="17"/>
      <c r="R113" s="24"/>
      <c r="S113" s="19"/>
      <c r="T113" s="19"/>
      <c r="U113" s="19"/>
      <c r="V113" s="16"/>
      <c r="W113" s="16"/>
      <c r="X113" s="20"/>
      <c r="Y113" s="20"/>
      <c r="Z113" s="16"/>
      <c r="AA113" s="16"/>
      <c r="AB113" s="18"/>
    </row>
    <row r="114" spans="1:28" x14ac:dyDescent="0.15">
      <c r="E114" s="14"/>
      <c r="G114" s="22"/>
      <c r="H114" s="16"/>
      <c r="I114" s="16"/>
      <c r="J114" s="16"/>
      <c r="K114" s="16"/>
      <c r="L114" s="17"/>
      <c r="M114" s="17"/>
      <c r="N114" s="17"/>
      <c r="O114" s="16"/>
      <c r="P114" s="16"/>
      <c r="Q114" s="17"/>
      <c r="R114" s="24"/>
      <c r="S114" s="19"/>
      <c r="T114" s="19"/>
      <c r="U114" s="19"/>
      <c r="V114" s="16"/>
      <c r="W114" s="16"/>
      <c r="X114" s="20"/>
      <c r="Y114" s="20"/>
      <c r="Z114" s="16"/>
      <c r="AA114" s="16"/>
      <c r="AB114" s="18"/>
    </row>
    <row r="115" spans="1:28" x14ac:dyDescent="0.15">
      <c r="A115" s="28">
        <v>1149</v>
      </c>
      <c r="B115" s="13" t="s">
        <v>105</v>
      </c>
      <c r="C115" s="13" t="s">
        <v>85</v>
      </c>
      <c r="D115" s="13" t="s">
        <v>86</v>
      </c>
      <c r="E115" s="14">
        <v>558</v>
      </c>
      <c r="G115" s="22">
        <v>0.46198</v>
      </c>
      <c r="H115" s="16">
        <v>3.79114576461719E-8</v>
      </c>
      <c r="I115" s="16">
        <v>2.5757371200479911E-5</v>
      </c>
      <c r="J115" s="16">
        <f>L115*I115*1.38/10^6</f>
        <v>5.4532097598934228E-12</v>
      </c>
      <c r="K115" s="16">
        <f>I115/J115</f>
        <v>4723341.3594167903</v>
      </c>
      <c r="L115" s="17">
        <v>0.15341632671005895</v>
      </c>
      <c r="M115" s="17">
        <v>1.3060511942683959E-2</v>
      </c>
      <c r="N115" s="17"/>
      <c r="O115" s="18">
        <v>5.2391128335294396E-11</v>
      </c>
      <c r="P115" s="16">
        <v>1.1340562001665526E-10</v>
      </c>
      <c r="Q115" s="17">
        <v>10.963570294348237</v>
      </c>
      <c r="R115" s="17">
        <v>7.3910591541159101E-2</v>
      </c>
      <c r="S115" s="19">
        <v>4.1715267408928509E-2</v>
      </c>
      <c r="T115" s="19">
        <v>8.09778268294636E-4</v>
      </c>
      <c r="U115" s="19"/>
      <c r="V115" s="16">
        <v>7.4596705414190243E-7</v>
      </c>
      <c r="W115" s="16">
        <v>1.6147172045151357E-6</v>
      </c>
      <c r="X115" s="20">
        <v>9405.7337976229246</v>
      </c>
      <c r="Y115" s="20">
        <v>535.20000000000005</v>
      </c>
      <c r="Z115" s="16"/>
      <c r="AA115" s="16"/>
      <c r="AB115" s="18"/>
    </row>
    <row r="116" spans="1:28" x14ac:dyDescent="0.15">
      <c r="C116" s="13" t="s">
        <v>85</v>
      </c>
      <c r="E116" s="14">
        <v>558</v>
      </c>
      <c r="G116" s="22">
        <v>0.46198</v>
      </c>
      <c r="H116" s="16">
        <v>6.0007313087847977E-9</v>
      </c>
      <c r="I116" s="16">
        <v>4.0769485899817051E-6</v>
      </c>
      <c r="J116" s="16">
        <f>L116*I116*1.38/10^6</f>
        <v>6.8516080648059956E-13</v>
      </c>
      <c r="K116" s="16">
        <f>I116/J116</f>
        <v>5950352.8973342469</v>
      </c>
      <c r="L116" s="17">
        <v>0.12178062270626963</v>
      </c>
      <c r="M116" s="17">
        <v>3.0196215610687784E-2</v>
      </c>
      <c r="N116" s="17"/>
      <c r="O116" s="18">
        <v>6.5303064801628533E-12</v>
      </c>
      <c r="P116" s="16">
        <v>1.4135474436475289E-11</v>
      </c>
      <c r="Q116" s="17">
        <v>11.341120197254236</v>
      </c>
      <c r="R116" s="17">
        <v>0.15755546566182485</v>
      </c>
      <c r="S116" s="19">
        <v>4.7574385094371723E-2</v>
      </c>
      <c r="T116" s="19">
        <v>1.7634241973501113E-3</v>
      </c>
      <c r="U116" s="19"/>
      <c r="V116" s="16">
        <v>1.1598509595257402E-7</v>
      </c>
      <c r="W116" s="16">
        <v>2.5106085967482148E-7</v>
      </c>
      <c r="X116" s="20">
        <v>9690.9480039901446</v>
      </c>
      <c r="Y116" s="20">
        <v>303.89999999999998</v>
      </c>
      <c r="Z116" s="16"/>
      <c r="AA116" s="16"/>
      <c r="AB116" s="18"/>
    </row>
    <row r="117" spans="1:28" x14ac:dyDescent="0.15">
      <c r="C117" s="13" t="s">
        <v>19</v>
      </c>
      <c r="E117" s="14">
        <v>558</v>
      </c>
      <c r="G117" s="22"/>
      <c r="H117" s="16"/>
      <c r="I117" s="16">
        <f>I115+I116</f>
        <v>2.9834319790461614E-5</v>
      </c>
      <c r="J117" s="16">
        <f>J115+J116</f>
        <v>6.1383705663740222E-12</v>
      </c>
      <c r="K117" s="16">
        <f>I117/J117</f>
        <v>4860299.5644958187</v>
      </c>
      <c r="L117" s="17">
        <f>(J117/I117)/(1.38*10^(-6))</f>
        <v>0.14909321360618444</v>
      </c>
      <c r="M117" s="17"/>
      <c r="N117" s="17"/>
      <c r="O117" s="18"/>
      <c r="P117" s="16">
        <f t="shared" ref="P117" si="38">SUM(P114:P116)</f>
        <v>1.2754109445313055E-10</v>
      </c>
      <c r="Q117" s="17"/>
      <c r="R117" s="17"/>
      <c r="S117" s="19"/>
      <c r="T117" s="19"/>
      <c r="U117" s="19"/>
      <c r="V117" s="16"/>
      <c r="W117" s="16">
        <f t="shared" ref="W117" si="39">W115+W116</f>
        <v>1.8657780641899571E-6</v>
      </c>
      <c r="X117" s="20"/>
      <c r="Y117" s="20"/>
      <c r="Z117" s="16"/>
      <c r="AA117" s="16"/>
      <c r="AB117" s="16"/>
    </row>
    <row r="118" spans="1:28" x14ac:dyDescent="0.15">
      <c r="E118" s="14"/>
      <c r="G118" s="22"/>
      <c r="H118" s="16"/>
      <c r="I118" s="16"/>
      <c r="J118" s="16"/>
      <c r="K118" s="16"/>
      <c r="L118" s="17"/>
      <c r="M118" s="17"/>
      <c r="N118" s="17"/>
      <c r="O118" s="18"/>
      <c r="P118" s="16"/>
      <c r="Q118" s="17"/>
      <c r="R118" s="17"/>
      <c r="S118" s="19"/>
      <c r="T118" s="19"/>
      <c r="U118" s="19"/>
      <c r="V118" s="16"/>
      <c r="W118" s="16"/>
      <c r="X118" s="20"/>
      <c r="Y118" s="20"/>
      <c r="Z118" s="18"/>
      <c r="AA118" s="18"/>
      <c r="AB118" s="18"/>
    </row>
    <row r="119" spans="1:28" x14ac:dyDescent="0.15">
      <c r="A119" s="28">
        <v>527</v>
      </c>
      <c r="B119" s="13" t="s">
        <v>104</v>
      </c>
      <c r="C119" s="13" t="s">
        <v>87</v>
      </c>
      <c r="D119" s="13" t="s">
        <v>86</v>
      </c>
      <c r="E119" s="14">
        <v>558</v>
      </c>
      <c r="F119" s="15" t="s">
        <v>106</v>
      </c>
      <c r="G119" s="22">
        <v>6.5000000000000002E-2</v>
      </c>
      <c r="H119" s="16"/>
      <c r="I119" s="16">
        <f>15234/10^9</f>
        <v>1.5234E-5</v>
      </c>
      <c r="J119" s="13">
        <f>1.03/10^12</f>
        <v>1.0300000000000001E-12</v>
      </c>
      <c r="K119" s="16">
        <f>I119/J119</f>
        <v>14790291.262135921</v>
      </c>
      <c r="L119" s="17">
        <f>(J119/I119)/(1.38*10^-6)</f>
        <v>4.8994145437455887E-2</v>
      </c>
      <c r="M119" s="22">
        <v>1E-3</v>
      </c>
      <c r="N119" s="22"/>
      <c r="O119" s="18"/>
      <c r="P119" s="16"/>
      <c r="Q119" s="17"/>
      <c r="R119" s="17"/>
      <c r="S119" s="19"/>
      <c r="T119" s="19"/>
      <c r="U119" s="19"/>
      <c r="V119" s="16"/>
      <c r="W119" s="16"/>
      <c r="X119" s="20"/>
      <c r="Y119" s="20"/>
      <c r="Z119" s="18"/>
      <c r="AA119" s="18"/>
      <c r="AB119" s="18"/>
    </row>
    <row r="120" spans="1:28" x14ac:dyDescent="0.15">
      <c r="E120" s="14"/>
      <c r="G120" s="22"/>
      <c r="H120" s="16"/>
      <c r="I120" s="16"/>
      <c r="K120" s="16"/>
      <c r="L120" s="17"/>
      <c r="M120" s="17"/>
      <c r="N120" s="17"/>
      <c r="O120" s="18"/>
      <c r="P120" s="16"/>
      <c r="Q120" s="17"/>
      <c r="R120" s="17"/>
      <c r="S120" s="19"/>
      <c r="T120" s="19"/>
      <c r="U120" s="19"/>
      <c r="V120" s="16"/>
      <c r="W120" s="16"/>
      <c r="X120" s="20"/>
      <c r="Y120" s="20"/>
      <c r="Z120" s="18"/>
      <c r="AA120" s="18"/>
      <c r="AB120" s="18"/>
    </row>
    <row r="121" spans="1:28" x14ac:dyDescent="0.15">
      <c r="A121" s="28">
        <v>527</v>
      </c>
      <c r="B121" s="13" t="s">
        <v>104</v>
      </c>
      <c r="C121" s="13" t="s">
        <v>88</v>
      </c>
      <c r="D121" s="13" t="s">
        <v>86</v>
      </c>
      <c r="E121" s="14">
        <v>558</v>
      </c>
      <c r="G121" s="22">
        <v>0.32300000000000001</v>
      </c>
      <c r="H121" s="16"/>
      <c r="I121" s="16">
        <v>5.1945009860580404E-6</v>
      </c>
      <c r="J121" s="16">
        <v>1.6861895728372465E-12</v>
      </c>
      <c r="K121" s="16">
        <f>I121/J121</f>
        <v>3080615.0564183458</v>
      </c>
      <c r="L121" s="17">
        <f>(J121/I121)/(1.38*10^-6)</f>
        <v>0.23522500146510189</v>
      </c>
      <c r="M121" s="17">
        <v>0.03</v>
      </c>
      <c r="N121" s="17"/>
      <c r="O121" s="18"/>
      <c r="P121" s="16"/>
      <c r="Q121" s="17"/>
      <c r="R121" s="17"/>
      <c r="S121" s="19"/>
      <c r="T121" s="19"/>
      <c r="U121" s="19"/>
      <c r="V121" s="16"/>
      <c r="W121" s="16"/>
      <c r="X121" s="20"/>
      <c r="Y121" s="20"/>
      <c r="Z121" s="18"/>
      <c r="AA121" s="18"/>
      <c r="AB121" s="18"/>
    </row>
    <row r="122" spans="1:28" x14ac:dyDescent="0.15">
      <c r="E122" s="14"/>
      <c r="G122" s="22"/>
      <c r="H122" s="16"/>
      <c r="I122" s="16"/>
      <c r="J122" s="16"/>
      <c r="K122" s="16"/>
      <c r="L122" s="17"/>
      <c r="M122" s="17"/>
      <c r="N122" s="17"/>
      <c r="O122" s="18"/>
      <c r="P122" s="16"/>
      <c r="Q122" s="17"/>
      <c r="R122" s="17"/>
      <c r="S122" s="19"/>
      <c r="T122" s="19"/>
      <c r="U122" s="19"/>
      <c r="V122" s="16"/>
      <c r="W122" s="16"/>
      <c r="X122" s="20"/>
      <c r="Y122" s="20"/>
      <c r="Z122" s="18"/>
      <c r="AA122" s="18"/>
      <c r="AB122" s="18"/>
    </row>
    <row r="123" spans="1:28" x14ac:dyDescent="0.15">
      <c r="A123" s="28">
        <v>527</v>
      </c>
      <c r="B123" s="13" t="s">
        <v>105</v>
      </c>
      <c r="C123" s="13" t="s">
        <v>89</v>
      </c>
      <c r="D123" s="13" t="s">
        <v>86</v>
      </c>
      <c r="E123" s="14">
        <v>558</v>
      </c>
      <c r="G123" s="22">
        <v>0.89759</v>
      </c>
      <c r="H123" s="16">
        <v>1.2895589814069371E-8</v>
      </c>
      <c r="I123" s="16">
        <v>4.5093862223355239E-6</v>
      </c>
      <c r="J123" s="16">
        <f>L123*I123*1.38/10^6</f>
        <v>1.1902382779150685E-12</v>
      </c>
      <c r="K123" s="16">
        <f>I123/J123</f>
        <v>3788641.5737146195</v>
      </c>
      <c r="L123" s="17">
        <v>0.19126583158114388</v>
      </c>
      <c r="M123" s="17">
        <v>1.4477733755927244E-2</v>
      </c>
      <c r="N123" s="17"/>
      <c r="O123" s="16">
        <v>1.5151710559718142E-11</v>
      </c>
      <c r="P123" s="16">
        <v>1.6880436011673639E-11</v>
      </c>
      <c r="Q123" s="17">
        <v>10.699256038340518</v>
      </c>
      <c r="R123" s="17">
        <v>7.0928916418544735E-2</v>
      </c>
      <c r="S123" s="19">
        <v>7.0498862753224839E-2</v>
      </c>
      <c r="T123" s="19">
        <v>1.7879890410810579E-3</v>
      </c>
      <c r="U123" s="19"/>
      <c r="V123" s="16">
        <v>1.1499166272454946E-6</v>
      </c>
      <c r="W123" s="16">
        <v>1.2811156844945851E-6</v>
      </c>
      <c r="X123" s="20">
        <v>23288.852338680226</v>
      </c>
      <c r="Y123" s="20">
        <v>1091</v>
      </c>
      <c r="Z123" s="16"/>
      <c r="AA123" s="16"/>
      <c r="AB123" s="18"/>
    </row>
    <row r="124" spans="1:28" x14ac:dyDescent="0.15">
      <c r="C124" s="13" t="s">
        <v>90</v>
      </c>
      <c r="E124" s="14">
        <v>558</v>
      </c>
      <c r="G124" s="22">
        <v>0.89759</v>
      </c>
      <c r="H124" s="16">
        <v>1.0389200261572324E-8</v>
      </c>
      <c r="I124" s="16">
        <v>3.6329409663376283E-6</v>
      </c>
      <c r="J124" s="16">
        <f>L124*I124*1.38/10^6</f>
        <v>1.0641572918310052E-12</v>
      </c>
      <c r="K124" s="16">
        <f>I124/J124</f>
        <v>3413913.5203281227</v>
      </c>
      <c r="L124" s="17">
        <v>0.21226011638683015</v>
      </c>
      <c r="M124" s="17">
        <v>1.856342335185799E-2</v>
      </c>
      <c r="N124" s="17"/>
      <c r="O124" s="16">
        <v>1.2800733855504912E-11</v>
      </c>
      <c r="P124" s="16">
        <v>1.4261226011324672E-11</v>
      </c>
      <c r="Q124" s="17">
        <v>10.874960179238119</v>
      </c>
      <c r="R124" s="17">
        <v>9.9764931648003388E-2</v>
      </c>
      <c r="S124" s="19">
        <v>7.4520884809364918E-2</v>
      </c>
      <c r="T124" s="19">
        <v>2.1996373006428101E-3</v>
      </c>
      <c r="U124" s="19"/>
      <c r="V124" s="16">
        <v>1.0187125938158771E-6</v>
      </c>
      <c r="W124" s="16">
        <v>1.134942004496348E-6</v>
      </c>
      <c r="X124" s="20">
        <v>24898.684602190144</v>
      </c>
      <c r="Y124" s="20">
        <v>1398</v>
      </c>
      <c r="Z124" s="16"/>
      <c r="AA124" s="16"/>
      <c r="AB124" s="18"/>
    </row>
    <row r="125" spans="1:28" x14ac:dyDescent="0.15">
      <c r="C125" s="13" t="s">
        <v>19</v>
      </c>
      <c r="E125" s="14">
        <v>558</v>
      </c>
      <c r="G125" s="22"/>
      <c r="H125" s="16"/>
      <c r="I125" s="16">
        <f>I123+I124</f>
        <v>8.1423271886731522E-6</v>
      </c>
      <c r="J125" s="16">
        <f>J123+J124</f>
        <v>2.2543955697460739E-12</v>
      </c>
      <c r="K125" s="16">
        <f>I125/J125</f>
        <v>3611756.2054960351</v>
      </c>
      <c r="L125" s="17">
        <f>(J125/I125)/(1.38*10^(-6))</f>
        <v>0.20063305492677883</v>
      </c>
      <c r="M125" s="17"/>
      <c r="N125" s="17"/>
      <c r="O125" s="18"/>
      <c r="P125" s="16">
        <f t="shared" ref="P125" si="40">SUM(P118:P124)</f>
        <v>3.1141662022998308E-11</v>
      </c>
      <c r="Q125" s="17"/>
      <c r="R125" s="17"/>
      <c r="S125" s="19"/>
      <c r="T125" s="19"/>
      <c r="U125" s="19"/>
      <c r="V125" s="16"/>
      <c r="W125" s="16">
        <f t="shared" ref="W125" si="41">W123+W124</f>
        <v>2.4160576889909331E-6</v>
      </c>
      <c r="X125" s="20"/>
      <c r="Y125" s="20"/>
      <c r="Z125" s="16"/>
      <c r="AA125" s="16"/>
      <c r="AB125" s="16"/>
    </row>
    <row r="126" spans="1:28" x14ac:dyDescent="0.15">
      <c r="E126" s="14"/>
      <c r="G126" s="22"/>
      <c r="H126" s="16"/>
      <c r="I126" s="16"/>
      <c r="J126" s="16"/>
      <c r="K126" s="16"/>
      <c r="L126" s="17"/>
      <c r="M126" s="17"/>
      <c r="N126" s="17"/>
      <c r="O126" s="16"/>
      <c r="P126" s="16"/>
      <c r="Q126" s="17"/>
      <c r="R126" s="17"/>
      <c r="S126" s="19"/>
      <c r="T126" s="19"/>
      <c r="U126" s="19"/>
      <c r="V126" s="16"/>
      <c r="W126" s="16"/>
      <c r="X126" s="20"/>
      <c r="Y126" s="20"/>
      <c r="Z126" s="16"/>
      <c r="AA126" s="16"/>
      <c r="AB126" s="18"/>
    </row>
    <row r="127" spans="1:28" x14ac:dyDescent="0.15">
      <c r="A127" s="28">
        <v>1072</v>
      </c>
      <c r="B127" s="13" t="s">
        <v>105</v>
      </c>
      <c r="C127" s="13" t="s">
        <v>91</v>
      </c>
      <c r="D127" s="13" t="s">
        <v>86</v>
      </c>
      <c r="E127" s="14">
        <v>558</v>
      </c>
      <c r="G127" s="22">
        <v>0.31036000000000002</v>
      </c>
      <c r="H127" s="16">
        <v>6.0847768401336903E-9</v>
      </c>
      <c r="I127" s="16">
        <v>6.1536549460914888E-6</v>
      </c>
      <c r="J127" s="16">
        <f>L127*I127*1.38/10^6</f>
        <v>4.0144930987723508E-12</v>
      </c>
      <c r="K127" s="16">
        <f>I127/J127</f>
        <v>1532859.7645299982</v>
      </c>
      <c r="L127" s="17">
        <v>0.47273579614219113</v>
      </c>
      <c r="M127" s="17">
        <v>4.0124352692019395E-2</v>
      </c>
      <c r="N127" s="17"/>
      <c r="O127" s="16">
        <v>3.20473094496927E-11</v>
      </c>
      <c r="P127" s="16">
        <v>1.0325850447767978E-10</v>
      </c>
      <c r="Q127" s="17">
        <v>10.738431079582417</v>
      </c>
      <c r="R127" s="17">
        <v>6.338950410315658E-2</v>
      </c>
      <c r="S127" s="19">
        <v>4.2542921389605456E-2</v>
      </c>
      <c r="T127" s="19">
        <v>1.0313021148301937E-3</v>
      </c>
      <c r="U127" s="19"/>
      <c r="V127" s="16">
        <v>4.4291315216609155E-7</v>
      </c>
      <c r="W127" s="16">
        <v>1.4270948323433803E-6</v>
      </c>
      <c r="X127" s="20">
        <v>4235.9174615424172</v>
      </c>
      <c r="Y127" s="20">
        <v>139.69999999999999</v>
      </c>
      <c r="Z127" s="16"/>
      <c r="AA127" s="16"/>
      <c r="AB127" s="18"/>
    </row>
    <row r="128" spans="1:28" x14ac:dyDescent="0.15">
      <c r="C128" s="13" t="s">
        <v>91</v>
      </c>
      <c r="E128" s="14">
        <v>558</v>
      </c>
      <c r="G128" s="22">
        <v>0.31036000000000002</v>
      </c>
      <c r="H128" s="16">
        <v>5.3294247757764309E-9</v>
      </c>
      <c r="I128" s="16">
        <v>1.0369415118551027E-6</v>
      </c>
      <c r="J128" s="16">
        <f>L128*I128*1.38/10^6</f>
        <v>7.4873475635073953E-13</v>
      </c>
      <c r="K128" s="16">
        <f>I128/J128</f>
        <v>1384925.0392876845</v>
      </c>
      <c r="L128" s="17">
        <v>0.52323242096346745</v>
      </c>
      <c r="M128" s="17">
        <v>4.3651700519899535E-2</v>
      </c>
      <c r="N128" s="17"/>
      <c r="O128" s="16">
        <v>4.2330922351614455E-12</v>
      </c>
      <c r="P128" s="16">
        <v>1.3639297058775117E-11</v>
      </c>
      <c r="Q128" s="17"/>
      <c r="R128" s="17"/>
      <c r="S128" s="19"/>
      <c r="T128" s="19"/>
      <c r="U128" s="19"/>
      <c r="V128" s="16">
        <v>8.9878400682702442E-8</v>
      </c>
      <c r="W128" s="16">
        <v>2.8959402204762995E-7</v>
      </c>
      <c r="X128" s="20">
        <v>5765.3895011262102</v>
      </c>
      <c r="Y128" s="20">
        <v>162</v>
      </c>
      <c r="Z128" s="16"/>
      <c r="AA128" s="16"/>
      <c r="AB128" s="18"/>
    </row>
    <row r="129" spans="1:28" x14ac:dyDescent="0.15">
      <c r="C129" s="13" t="s">
        <v>19</v>
      </c>
      <c r="E129" s="14">
        <v>558</v>
      </c>
      <c r="G129" s="22"/>
      <c r="H129" s="16"/>
      <c r="I129" s="16">
        <f>I127+I128</f>
        <v>7.1905964579465919E-6</v>
      </c>
      <c r="J129" s="16">
        <f>J127+J128</f>
        <v>4.7632278551230903E-12</v>
      </c>
      <c r="K129" s="16">
        <f>I129/J129</f>
        <v>1509605.8128339893</v>
      </c>
      <c r="L129" s="17">
        <f>(J129/I129)/(1.38*10^(-6))</f>
        <v>0.48001781325885001</v>
      </c>
      <c r="M129" s="17"/>
      <c r="N129" s="17"/>
      <c r="O129" s="18"/>
      <c r="P129" s="16">
        <f t="shared" ref="P129" si="42">SUM(P126:P128)</f>
        <v>1.168978015364549E-10</v>
      </c>
      <c r="Q129" s="17"/>
      <c r="R129" s="17"/>
      <c r="S129" s="19"/>
      <c r="T129" s="19"/>
      <c r="U129" s="19"/>
      <c r="V129" s="16"/>
      <c r="W129" s="16">
        <f t="shared" ref="W129" si="43">W127+W128</f>
        <v>1.7166888543910103E-6</v>
      </c>
      <c r="X129" s="20"/>
      <c r="Y129" s="20"/>
      <c r="Z129" s="16"/>
      <c r="AA129" s="16"/>
      <c r="AB129" s="16"/>
    </row>
    <row r="130" spans="1:28" x14ac:dyDescent="0.15">
      <c r="E130" s="14"/>
      <c r="G130" s="22"/>
      <c r="H130" s="16"/>
      <c r="I130" s="16"/>
      <c r="J130" s="16"/>
      <c r="K130" s="16"/>
      <c r="L130" s="17"/>
      <c r="M130" s="17"/>
      <c r="N130" s="17"/>
      <c r="O130" s="16"/>
      <c r="P130" s="16"/>
      <c r="Q130" s="17"/>
      <c r="R130" s="17"/>
      <c r="S130" s="19"/>
      <c r="T130" s="19"/>
      <c r="U130" s="19"/>
      <c r="V130" s="16"/>
      <c r="W130" s="16"/>
      <c r="X130" s="20"/>
      <c r="Y130" s="20"/>
      <c r="Z130" s="16"/>
      <c r="AA130" s="16"/>
      <c r="AB130" s="18"/>
    </row>
    <row r="131" spans="1:28" x14ac:dyDescent="0.15">
      <c r="E131" s="14"/>
      <c r="G131" s="22"/>
      <c r="H131" s="16"/>
      <c r="I131" s="16"/>
      <c r="J131" s="16"/>
      <c r="K131" s="16"/>
      <c r="L131" s="17"/>
      <c r="M131" s="17"/>
      <c r="N131" s="17"/>
      <c r="O131" s="16"/>
      <c r="P131" s="16"/>
      <c r="Q131" s="17"/>
      <c r="R131" s="17"/>
      <c r="S131" s="19"/>
      <c r="T131" s="19"/>
      <c r="U131" s="19"/>
      <c r="V131" s="16"/>
      <c r="W131" s="16"/>
      <c r="X131" s="20"/>
      <c r="Y131" s="20"/>
      <c r="Z131" s="16"/>
      <c r="AA131" s="16"/>
      <c r="AB131" s="18"/>
    </row>
    <row r="132" spans="1:28" x14ac:dyDescent="0.15">
      <c r="A132" s="13" t="s">
        <v>94</v>
      </c>
      <c r="B132" s="13" t="s">
        <v>105</v>
      </c>
      <c r="C132" s="13" t="s">
        <v>92</v>
      </c>
      <c r="D132" s="13" t="s">
        <v>93</v>
      </c>
      <c r="E132" s="14">
        <v>578</v>
      </c>
      <c r="G132" s="22">
        <v>0.68132000000000004</v>
      </c>
      <c r="H132" s="16">
        <v>9.8130017888283241E-9</v>
      </c>
      <c r="I132" s="16">
        <v>8.6974193006098464E-7</v>
      </c>
      <c r="J132" s="16">
        <f>L132*I132*1.38/10^6</f>
        <v>1.7672332459092976E-12</v>
      </c>
      <c r="K132" s="16">
        <f>I132/J132</f>
        <v>492148.9181318988</v>
      </c>
      <c r="L132" s="17">
        <v>1.4723951520812106</v>
      </c>
      <c r="M132" s="17">
        <v>7.012078811131911E-2</v>
      </c>
      <c r="N132" s="17"/>
      <c r="O132" s="16">
        <v>6.4703415661898283E-12</v>
      </c>
      <c r="P132" s="16">
        <v>9.496773272749704E-12</v>
      </c>
      <c r="Q132" s="17">
        <v>11.123380476573526</v>
      </c>
      <c r="R132" s="17">
        <v>0.19490694058167779</v>
      </c>
      <c r="S132" s="19">
        <v>4.168638779019096E-2</v>
      </c>
      <c r="T132" s="19">
        <v>2.0755557541735849E-3</v>
      </c>
      <c r="U132" s="19"/>
      <c r="V132" s="16">
        <v>9.4678911504836618E-8</v>
      </c>
      <c r="W132" s="16">
        <v>1.3896393985915078E-7</v>
      </c>
      <c r="X132" s="20">
        <v>4397.8848438639725</v>
      </c>
      <c r="Y132" s="20">
        <v>107.2</v>
      </c>
      <c r="Z132" s="16"/>
      <c r="AA132" s="16"/>
      <c r="AB132" s="18"/>
    </row>
    <row r="133" spans="1:28" x14ac:dyDescent="0.15">
      <c r="C133" s="13" t="s">
        <v>95</v>
      </c>
      <c r="E133" s="14">
        <v>578</v>
      </c>
      <c r="G133" s="22">
        <v>0.68132000000000004</v>
      </c>
      <c r="H133" s="16">
        <v>8.2043861664278566E-9</v>
      </c>
      <c r="I133" s="16">
        <v>7.2716777321678356E-7</v>
      </c>
      <c r="J133" s="16">
        <f>L133*I133*1.38/10^6</f>
        <v>1.4791869160018412E-12</v>
      </c>
      <c r="K133" s="16">
        <f>I133/J133</f>
        <v>491599.65204551502</v>
      </c>
      <c r="L133" s="17">
        <v>1.4740402645613129</v>
      </c>
      <c r="M133" s="17">
        <v>7.4197168432030239E-2</v>
      </c>
      <c r="N133" s="17"/>
      <c r="O133" s="16">
        <v>4.5954968893210028E-12</v>
      </c>
      <c r="P133" s="16">
        <v>6.7449904440219021E-12</v>
      </c>
      <c r="Q133" s="17"/>
      <c r="R133" s="17"/>
      <c r="S133" s="19"/>
      <c r="T133" s="19"/>
      <c r="U133" s="19"/>
      <c r="V133" s="16">
        <v>7.9918427847013388E-8</v>
      </c>
      <c r="W133" s="16">
        <v>1.1729940093790492E-7</v>
      </c>
      <c r="X133" s="20">
        <v>5161.933028143254</v>
      </c>
      <c r="Y133" s="20">
        <v>139.30000000000001</v>
      </c>
      <c r="Z133" s="16"/>
      <c r="AA133" s="16"/>
      <c r="AB133" s="18"/>
    </row>
    <row r="134" spans="1:28" x14ac:dyDescent="0.15">
      <c r="C134" s="13" t="s">
        <v>19</v>
      </c>
      <c r="E134" s="14">
        <v>578</v>
      </c>
      <c r="G134" s="22"/>
      <c r="H134" s="16"/>
      <c r="I134" s="16">
        <f>I132+I133</f>
        <v>1.5969097032777682E-6</v>
      </c>
      <c r="J134" s="16">
        <f>J132+J133</f>
        <v>3.246420161911139E-12</v>
      </c>
      <c r="K134" s="16">
        <f>I134/J134</f>
        <v>491898.65255693876</v>
      </c>
      <c r="L134" s="17">
        <f>(J134/I134)/(1.38*10^(-6))</f>
        <v>1.473144269439814</v>
      </c>
      <c r="M134" s="17"/>
      <c r="N134" s="17"/>
      <c r="O134" s="18"/>
      <c r="P134" s="16">
        <f t="shared" ref="P134" si="44">SUM(P131:P133)</f>
        <v>1.6241763716771604E-11</v>
      </c>
      <c r="Q134" s="17"/>
      <c r="R134" s="17"/>
      <c r="S134" s="19"/>
      <c r="T134" s="19"/>
      <c r="U134" s="19"/>
      <c r="V134" s="16"/>
      <c r="W134" s="16">
        <f t="shared" ref="W134" si="45">W132+W133</f>
        <v>2.5626334079705571E-7</v>
      </c>
      <c r="X134" s="20"/>
      <c r="Y134" s="20"/>
      <c r="Z134" s="16"/>
      <c r="AA134" s="16"/>
      <c r="AB134" s="16"/>
    </row>
    <row r="135" spans="1:28" x14ac:dyDescent="0.15">
      <c r="E135" s="14"/>
      <c r="G135" s="22"/>
      <c r="H135" s="16"/>
      <c r="I135" s="16"/>
      <c r="J135" s="16"/>
      <c r="K135" s="16"/>
      <c r="L135" s="17"/>
      <c r="M135" s="17"/>
      <c r="N135" s="17"/>
      <c r="O135" s="16"/>
      <c r="P135" s="16"/>
      <c r="Q135" s="17"/>
      <c r="R135" s="24"/>
      <c r="S135" s="19"/>
      <c r="T135" s="19"/>
      <c r="U135" s="19"/>
      <c r="V135" s="16"/>
      <c r="W135" s="16"/>
      <c r="X135" s="20"/>
      <c r="Y135" s="20"/>
      <c r="Z135" s="16"/>
      <c r="AA135" s="16"/>
      <c r="AB135" s="18"/>
    </row>
    <row r="136" spans="1:28" x14ac:dyDescent="0.15">
      <c r="A136" s="13" t="s">
        <v>117</v>
      </c>
      <c r="B136" s="13" t="s">
        <v>105</v>
      </c>
      <c r="C136" s="13" t="s">
        <v>96</v>
      </c>
      <c r="D136" s="13" t="s">
        <v>93</v>
      </c>
      <c r="E136" s="14">
        <v>578</v>
      </c>
      <c r="G136" s="22">
        <v>0.73580000000000001</v>
      </c>
      <c r="H136" s="16">
        <v>5.1721581878515639E-9</v>
      </c>
      <c r="I136" s="16">
        <v>2.2063085303770916E-6</v>
      </c>
      <c r="J136" s="16">
        <f>L136*I136*1.38/10^6</f>
        <v>1.8392372087600739E-12</v>
      </c>
      <c r="K136" s="16">
        <f>I136/J136</f>
        <v>1199578.020642851</v>
      </c>
      <c r="L136" s="17">
        <v>0.60407715770841552</v>
      </c>
      <c r="M136" s="17">
        <v>3.6153312230061671E-2</v>
      </c>
      <c r="N136" s="17"/>
      <c r="O136" s="16">
        <v>1.2065852012673803E-11</v>
      </c>
      <c r="P136" s="16">
        <v>1.6398276722851052E-11</v>
      </c>
      <c r="Q136" s="17">
        <v>10.950038610275774</v>
      </c>
      <c r="R136" s="17">
        <v>9.4171825946133214E-2</v>
      </c>
      <c r="S136" s="19">
        <v>4.7820923800876054E-2</v>
      </c>
      <c r="T136" s="19">
        <v>1.4237284186391815E-3</v>
      </c>
      <c r="U136" s="19"/>
      <c r="V136" s="16">
        <v>2.5569322679800397E-7</v>
      </c>
      <c r="W136" s="16">
        <v>3.4750370589562919E-7</v>
      </c>
      <c r="X136" s="20">
        <v>6989.7892611476336</v>
      </c>
      <c r="Y136" s="20">
        <v>476.7</v>
      </c>
      <c r="Z136" s="16"/>
      <c r="AA136" s="16"/>
      <c r="AB136" s="18"/>
    </row>
    <row r="137" spans="1:28" x14ac:dyDescent="0.15">
      <c r="C137" s="13" t="s">
        <v>97</v>
      </c>
      <c r="E137" s="14">
        <v>578</v>
      </c>
      <c r="G137" s="22">
        <v>0.73580000000000001</v>
      </c>
      <c r="H137" s="16">
        <v>5.0886564550004058E-9</v>
      </c>
      <c r="I137" s="16">
        <v>2.1706888569642594E-6</v>
      </c>
      <c r="J137" s="16">
        <f>L137*I137*1.38/10^6</f>
        <v>1.5516148238369066E-12</v>
      </c>
      <c r="K137" s="16">
        <f>I137/J137</f>
        <v>1398986.9287253118</v>
      </c>
      <c r="L137" s="17">
        <v>0.51797316063537113</v>
      </c>
      <c r="M137" s="17">
        <v>3.1067837993086319E-2</v>
      </c>
      <c r="N137" s="17"/>
      <c r="O137" s="16">
        <v>1.0348660644327161E-11</v>
      </c>
      <c r="P137" s="16">
        <v>1.4064502098840938E-11</v>
      </c>
      <c r="Q137" s="17">
        <v>11.251039668134624</v>
      </c>
      <c r="R137" s="17">
        <v>0.11878853980163662</v>
      </c>
      <c r="S137" s="19">
        <v>4.6177856536160612E-2</v>
      </c>
      <c r="T137" s="19">
        <v>1.2774457125349162E-3</v>
      </c>
      <c r="U137" s="19"/>
      <c r="V137" s="16">
        <v>1.8863346008520481E-7</v>
      </c>
      <c r="W137" s="16">
        <v>2.5636512650884045E-7</v>
      </c>
      <c r="X137" s="20">
        <v>6609.6381343508874</v>
      </c>
      <c r="Y137" s="20">
        <v>107</v>
      </c>
      <c r="Z137" s="16"/>
      <c r="AA137" s="16"/>
      <c r="AB137" s="18"/>
    </row>
    <row r="138" spans="1:28" x14ac:dyDescent="0.15">
      <c r="C138" s="13" t="s">
        <v>19</v>
      </c>
      <c r="E138" s="14">
        <v>578</v>
      </c>
      <c r="G138" s="22"/>
      <c r="H138" s="16"/>
      <c r="I138" s="16">
        <f>I136+I137</f>
        <v>4.3769973873413506E-6</v>
      </c>
      <c r="J138" s="16">
        <f>J136+J137</f>
        <v>3.3908520325969804E-12</v>
      </c>
      <c r="K138" s="16">
        <f>I138/J138</f>
        <v>1290825.2395752883</v>
      </c>
      <c r="L138" s="17">
        <f>(J138/I138)/(1.38*10^(-6))</f>
        <v>0.56137551307707856</v>
      </c>
      <c r="M138" s="17"/>
      <c r="N138" s="17"/>
      <c r="O138" s="18"/>
      <c r="P138" s="16">
        <f t="shared" ref="P138" si="46">SUM(P135:P137)</f>
        <v>3.046277882169199E-11</v>
      </c>
      <c r="Q138" s="17"/>
      <c r="R138" s="17"/>
      <c r="S138" s="19"/>
      <c r="T138" s="19"/>
      <c r="U138" s="19"/>
      <c r="V138" s="16"/>
      <c r="W138" s="16">
        <f t="shared" ref="W138" si="47">W136+W137</f>
        <v>6.0386883240446963E-7</v>
      </c>
      <c r="X138" s="20"/>
      <c r="Y138" s="20"/>
      <c r="Z138" s="16"/>
      <c r="AA138" s="16"/>
      <c r="AB138" s="16"/>
    </row>
    <row r="139" spans="1:28" x14ac:dyDescent="0.15">
      <c r="E139" s="14"/>
      <c r="G139" s="22"/>
      <c r="W139" s="16"/>
    </row>
    <row r="140" spans="1:28" x14ac:dyDescent="0.15">
      <c r="E140" s="14"/>
      <c r="G140" s="22"/>
      <c r="W140" s="16"/>
    </row>
    <row r="141" spans="1:28" x14ac:dyDescent="0.15">
      <c r="A141" s="13" t="s">
        <v>118</v>
      </c>
      <c r="B141" s="13" t="s">
        <v>105</v>
      </c>
      <c r="C141" s="13" t="s">
        <v>98</v>
      </c>
      <c r="D141" s="13" t="s">
        <v>99</v>
      </c>
      <c r="E141" s="14">
        <v>582</v>
      </c>
      <c r="G141" s="22">
        <v>0.20815</v>
      </c>
      <c r="H141" s="16">
        <v>3.279272359321418E-9</v>
      </c>
      <c r="I141" s="16">
        <v>9.5135091614574975E-7</v>
      </c>
      <c r="J141" s="16">
        <f>L141*I141*1.38/10^6</f>
        <v>1.3403083864528356E-12</v>
      </c>
      <c r="K141" s="16">
        <f>I141/J141</f>
        <v>709800.0174896518</v>
      </c>
      <c r="L141" s="17">
        <v>1.0209040057821426</v>
      </c>
      <c r="M141" s="17">
        <v>6.5610760460139375E-2</v>
      </c>
      <c r="N141" s="17"/>
      <c r="O141" s="16">
        <v>4.8196055595458171E-12</v>
      </c>
      <c r="P141" s="16">
        <v>2.3154482630534796E-11</v>
      </c>
      <c r="Q141" s="17"/>
      <c r="R141" s="17"/>
      <c r="S141" s="19"/>
      <c r="T141" s="19"/>
      <c r="U141" s="19"/>
      <c r="V141" s="16">
        <v>7.5460699642532482E-8</v>
      </c>
      <c r="W141" s="16">
        <v>3.6253038502297611E-7</v>
      </c>
      <c r="X141" s="20">
        <v>6072.1390823477086</v>
      </c>
      <c r="Y141" s="20">
        <v>218.7</v>
      </c>
      <c r="Z141" s="16"/>
      <c r="AA141" s="16"/>
      <c r="AB141" s="18"/>
    </row>
    <row r="142" spans="1:28" x14ac:dyDescent="0.15">
      <c r="C142" s="13" t="s">
        <v>100</v>
      </c>
      <c r="E142" s="14">
        <v>582</v>
      </c>
      <c r="G142" s="22">
        <v>0.20815</v>
      </c>
      <c r="H142" s="16">
        <v>3.0480483663238642E-9</v>
      </c>
      <c r="I142" s="16">
        <v>8.8427043807938357E-7</v>
      </c>
      <c r="J142" s="16">
        <f>L142*I142*1.38/10^6</f>
        <v>9.5452754173475192E-13</v>
      </c>
      <c r="K142" s="16">
        <f>I142/J142</f>
        <v>926395.93874087324</v>
      </c>
      <c r="L142" s="17">
        <v>0.7822116342007327</v>
      </c>
      <c r="M142" s="17">
        <v>7.9418075323977488E-2</v>
      </c>
      <c r="N142" s="17"/>
      <c r="O142" s="16">
        <v>2.7010569525163841E-12</v>
      </c>
      <c r="P142" s="16">
        <v>1.297649268564201E-11</v>
      </c>
      <c r="Q142" s="17"/>
      <c r="R142" s="17"/>
      <c r="S142" s="19"/>
      <c r="T142" s="19"/>
      <c r="U142" s="19"/>
      <c r="V142" s="16">
        <v>5.2006722187154637E-8</v>
      </c>
      <c r="W142" s="16">
        <v>2.4985213637835521E-7</v>
      </c>
      <c r="X142" s="20">
        <v>7435.2662312878783</v>
      </c>
      <c r="Y142" s="20">
        <v>1210.8</v>
      </c>
      <c r="Z142" s="16"/>
      <c r="AA142" s="16"/>
      <c r="AB142" s="18"/>
    </row>
    <row r="143" spans="1:28" x14ac:dyDescent="0.15">
      <c r="C143" s="13" t="s">
        <v>19</v>
      </c>
      <c r="E143" s="14">
        <v>582</v>
      </c>
      <c r="G143" s="22"/>
      <c r="H143" s="16"/>
      <c r="I143" s="16">
        <f>I141+I142</f>
        <v>1.8356213542251333E-6</v>
      </c>
      <c r="J143" s="16">
        <f>J141+J142</f>
        <v>2.2948359281875874E-12</v>
      </c>
      <c r="K143" s="16">
        <f>I143/J143</f>
        <v>799892.19781601906</v>
      </c>
      <c r="L143" s="17">
        <f>(J143/I143)/(1.38*10^(-6))</f>
        <v>0.90591917653145071</v>
      </c>
      <c r="M143" s="17"/>
      <c r="N143" s="17"/>
      <c r="O143" s="18"/>
      <c r="P143" s="16">
        <f t="shared" ref="P143" si="48">SUM(P140:P142)</f>
        <v>3.6130975316176809E-11</v>
      </c>
      <c r="Q143" s="17"/>
      <c r="R143" s="17"/>
      <c r="S143" s="19"/>
      <c r="T143" s="19"/>
      <c r="U143" s="19"/>
      <c r="V143" s="16"/>
      <c r="W143" s="16">
        <f t="shared" ref="W143" si="49">W141+W142</f>
        <v>6.1238252140133127E-7</v>
      </c>
      <c r="X143" s="20"/>
      <c r="Y143" s="20"/>
      <c r="Z143" s="16"/>
      <c r="AA143" s="16"/>
      <c r="AB143" s="16"/>
    </row>
    <row r="146" spans="1:1" x14ac:dyDescent="0.15">
      <c r="A146" s="1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2024-04-01T14:06:38Z</dcterms:created>
  <dcterms:modified xsi:type="dcterms:W3CDTF">2024-05-13T10:35:33Z</dcterms:modified>
</cp:coreProperties>
</file>