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D:\桌面\玉米论文\论文参考资料\"/>
    </mc:Choice>
  </mc:AlternateContent>
  <xr:revisionPtr revIDLastSave="0" documentId="8_{4641A9BC-B2A7-4E76-8B6C-1FFDC6A49BC4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1" i="1" l="1"/>
  <c r="R21" i="1"/>
  <c r="Q20" i="1"/>
  <c r="R20" i="1"/>
  <c r="Q19" i="1"/>
  <c r="R19" i="1"/>
  <c r="L21" i="1" l="1"/>
  <c r="K21" i="1"/>
  <c r="L19" i="1"/>
  <c r="L20" i="1" s="1"/>
  <c r="K19" i="1"/>
  <c r="K20" i="1" s="1"/>
  <c r="P18" i="1"/>
  <c r="O18" i="1"/>
  <c r="N18" i="1"/>
  <c r="M18" i="1" s="1"/>
  <c r="P17" i="1"/>
  <c r="O17" i="1"/>
  <c r="N17" i="1"/>
  <c r="M17" i="1" s="1"/>
  <c r="P16" i="1"/>
  <c r="O16" i="1"/>
  <c r="N16" i="1"/>
  <c r="M16" i="1" s="1"/>
  <c r="P15" i="1"/>
  <c r="O15" i="1"/>
  <c r="N15" i="1"/>
  <c r="M15" i="1" s="1"/>
  <c r="P14" i="1"/>
  <c r="O14" i="1"/>
  <c r="N14" i="1"/>
  <c r="M14" i="1" s="1"/>
  <c r="P13" i="1"/>
  <c r="O13" i="1"/>
  <c r="N13" i="1"/>
  <c r="M13" i="1" s="1"/>
  <c r="P12" i="1"/>
  <c r="O12" i="1"/>
  <c r="N12" i="1"/>
  <c r="M12" i="1" s="1"/>
  <c r="P11" i="1"/>
  <c r="O11" i="1"/>
  <c r="N11" i="1"/>
  <c r="M11" i="1" s="1"/>
  <c r="P10" i="1"/>
  <c r="O10" i="1"/>
  <c r="N10" i="1"/>
  <c r="M10" i="1" s="1"/>
  <c r="P9" i="1"/>
  <c r="O9" i="1"/>
  <c r="N9" i="1"/>
  <c r="M9" i="1" s="1"/>
  <c r="P8" i="1"/>
  <c r="O8" i="1"/>
  <c r="N8" i="1"/>
  <c r="M8" i="1" s="1"/>
  <c r="P7" i="1"/>
  <c r="O7" i="1"/>
  <c r="N7" i="1"/>
  <c r="M7" i="1" s="1"/>
  <c r="P6" i="1"/>
  <c r="O6" i="1"/>
  <c r="N6" i="1"/>
  <c r="M6" i="1" s="1"/>
  <c r="P5" i="1"/>
  <c r="O5" i="1"/>
  <c r="N5" i="1"/>
  <c r="M5" i="1" s="1"/>
  <c r="P4" i="1"/>
  <c r="P21" i="1" s="1"/>
  <c r="O4" i="1"/>
  <c r="O21" i="1" s="1"/>
  <c r="N4" i="1"/>
  <c r="N21" i="1" s="1"/>
  <c r="M4" i="1" l="1"/>
  <c r="N19" i="1"/>
  <c r="N20" i="1" s="1"/>
  <c r="O19" i="1"/>
  <c r="O20" i="1" s="1"/>
  <c r="P19" i="1"/>
  <c r="P20" i="1" s="1"/>
  <c r="M21" i="1" l="1"/>
  <c r="M19" i="1"/>
  <c r="M20" i="1" s="1"/>
</calcChain>
</file>

<file path=xl/sharedStrings.xml><?xml version="1.0" encoding="utf-8"?>
<sst xmlns="http://schemas.openxmlformats.org/spreadsheetml/2006/main" count="155" uniqueCount="153">
  <si>
    <t>Cu</t>
    <phoneticPr fontId="2" type="noConversion"/>
  </si>
  <si>
    <t>Ni</t>
    <phoneticPr fontId="2" type="noConversion"/>
  </si>
  <si>
    <t>pH</t>
    <phoneticPr fontId="2" type="noConversion"/>
  </si>
  <si>
    <t>DOC</t>
    <phoneticPr fontId="2" type="noConversion"/>
  </si>
  <si>
    <t>max</t>
    <phoneticPr fontId="2" type="noConversion"/>
  </si>
  <si>
    <t>min</t>
    <phoneticPr fontId="2" type="noConversion"/>
  </si>
  <si>
    <t>average</t>
    <phoneticPr fontId="2" type="noConversion"/>
  </si>
  <si>
    <t>soil</t>
    <phoneticPr fontId="2" type="noConversion"/>
  </si>
  <si>
    <t>soil1</t>
    <phoneticPr fontId="2" type="noConversion"/>
  </si>
  <si>
    <t>soil2</t>
    <phoneticPr fontId="2" type="noConversion"/>
  </si>
  <si>
    <t>soil3</t>
  </si>
  <si>
    <t>soil4</t>
  </si>
  <si>
    <t>soil5</t>
  </si>
  <si>
    <t>soil6</t>
  </si>
  <si>
    <t>soil7</t>
  </si>
  <si>
    <t>soil8</t>
  </si>
  <si>
    <t>soil9</t>
  </si>
  <si>
    <t>soil10</t>
  </si>
  <si>
    <t>soil11</t>
  </si>
  <si>
    <t>soil12</t>
  </si>
  <si>
    <t>soil13</t>
  </si>
  <si>
    <t>soil14</t>
  </si>
  <si>
    <t>soil15</t>
  </si>
  <si>
    <t>corn</t>
    <phoneticPr fontId="2" type="noConversion"/>
  </si>
  <si>
    <t>Co</t>
    <phoneticPr fontId="2" type="noConversion"/>
  </si>
  <si>
    <t>OM（g/kg）</t>
    <phoneticPr fontId="2" type="noConversion"/>
  </si>
  <si>
    <t>CEC(cmol+ kg-1)</t>
  </si>
  <si>
    <t>Organic carbon</t>
  </si>
  <si>
    <r>
      <rPr>
        <sz val="11"/>
        <color theme="1"/>
        <rFont val="Calibri"/>
        <family val="2"/>
      </rPr>
      <t>EC(</t>
    </r>
    <r>
      <rPr>
        <sz val="11"/>
        <color theme="1"/>
        <rFont val="等线"/>
        <family val="2"/>
        <charset val="134"/>
      </rPr>
      <t>μ</t>
    </r>
    <r>
      <rPr>
        <sz val="11"/>
        <color theme="1"/>
        <rFont val="宋体"/>
        <charset val="134"/>
        <scheme val="minor"/>
      </rPr>
      <t>s cm-1)</t>
    </r>
    <phoneticPr fontId="2" type="noConversion"/>
  </si>
  <si>
    <t>Ni(mg/kg)</t>
    <phoneticPr fontId="2" type="noConversion"/>
  </si>
  <si>
    <t>Cu(mg/kg)</t>
    <phoneticPr fontId="2" type="noConversion"/>
  </si>
  <si>
    <t>stalk1 1</t>
    <phoneticPr fontId="2" type="noConversion"/>
  </si>
  <si>
    <t>stalk1 2</t>
    <phoneticPr fontId="2" type="noConversion"/>
  </si>
  <si>
    <t>stalk1 3</t>
  </si>
  <si>
    <t>stalk1 4</t>
  </si>
  <si>
    <t>stalk1 5</t>
  </si>
  <si>
    <t>stalk1 6</t>
  </si>
  <si>
    <t>stalk1 7</t>
  </si>
  <si>
    <t>stalk1 8</t>
  </si>
  <si>
    <t>stalk1 9</t>
  </si>
  <si>
    <t>stalk1 10</t>
  </si>
  <si>
    <t>stalk1 11</t>
  </si>
  <si>
    <t>stalk1 12</t>
  </si>
  <si>
    <t>stalk1 13</t>
  </si>
  <si>
    <t>stalk1 14</t>
  </si>
  <si>
    <t>stalk1 15</t>
  </si>
  <si>
    <t>roots 1</t>
    <phoneticPr fontId="2" type="noConversion"/>
  </si>
  <si>
    <t>roots 2</t>
    <phoneticPr fontId="2" type="noConversion"/>
  </si>
  <si>
    <t>roots 3</t>
  </si>
  <si>
    <t>roots 4</t>
  </si>
  <si>
    <t>roots 5</t>
  </si>
  <si>
    <t>roots 6</t>
  </si>
  <si>
    <t>roots 7</t>
  </si>
  <si>
    <t>roots 8</t>
  </si>
  <si>
    <t>roots 9</t>
  </si>
  <si>
    <t>roots 10</t>
  </si>
  <si>
    <t>roots 11</t>
  </si>
  <si>
    <t>roots 12</t>
  </si>
  <si>
    <t>roots 13</t>
  </si>
  <si>
    <t>roots 14</t>
  </si>
  <si>
    <t>roots 15</t>
  </si>
  <si>
    <t>corncobs 1</t>
    <phoneticPr fontId="2" type="noConversion"/>
  </si>
  <si>
    <t>corncobs 2</t>
    <phoneticPr fontId="2" type="noConversion"/>
  </si>
  <si>
    <t>corncobs 3</t>
  </si>
  <si>
    <t>corncobs 4</t>
  </si>
  <si>
    <t>corncobs 5</t>
  </si>
  <si>
    <t>corncobs 6</t>
  </si>
  <si>
    <t>corncobs 7</t>
  </si>
  <si>
    <t>corncobs 8</t>
  </si>
  <si>
    <t>corncobs 9</t>
  </si>
  <si>
    <t>corncobs 10</t>
  </si>
  <si>
    <t>corncobs 11</t>
  </si>
  <si>
    <t>corncobs 12</t>
  </si>
  <si>
    <t>corncobs 13</t>
  </si>
  <si>
    <t>corncobs 14</t>
  </si>
  <si>
    <t>corncobs 15</t>
  </si>
  <si>
    <t>grains 1</t>
    <phoneticPr fontId="2" type="noConversion"/>
  </si>
  <si>
    <t>grains 2</t>
    <phoneticPr fontId="2" type="noConversion"/>
  </si>
  <si>
    <t>grains 3</t>
  </si>
  <si>
    <t>grains 4</t>
  </si>
  <si>
    <t>grains 5</t>
  </si>
  <si>
    <t>grains 6</t>
  </si>
  <si>
    <t>grains 7</t>
  </si>
  <si>
    <t>grains 8</t>
  </si>
  <si>
    <t>grains 9</t>
  </si>
  <si>
    <t>grains 10</t>
  </si>
  <si>
    <t>grains 11</t>
  </si>
  <si>
    <t>grains 12</t>
  </si>
  <si>
    <t>grains 13</t>
  </si>
  <si>
    <t>grains 14</t>
  </si>
  <si>
    <t>grains 15</t>
  </si>
  <si>
    <t>husks 1</t>
    <phoneticPr fontId="2" type="noConversion"/>
  </si>
  <si>
    <t>husks 2</t>
    <phoneticPr fontId="2" type="noConversion"/>
  </si>
  <si>
    <t>husks 3</t>
  </si>
  <si>
    <t>husks 4</t>
  </si>
  <si>
    <t>husks 5</t>
  </si>
  <si>
    <t>husks 6</t>
  </si>
  <si>
    <t>husks 7</t>
  </si>
  <si>
    <t>husks 8</t>
  </si>
  <si>
    <t>husks 9</t>
  </si>
  <si>
    <t>husks 10</t>
  </si>
  <si>
    <t>husks 11</t>
  </si>
  <si>
    <t>husks 12</t>
  </si>
  <si>
    <t>husks 13</t>
  </si>
  <si>
    <t>husks 14</t>
  </si>
  <si>
    <t>husks 15</t>
  </si>
  <si>
    <t>stalk2 1</t>
    <phoneticPr fontId="2" type="noConversion"/>
  </si>
  <si>
    <t>stalk2 2</t>
    <phoneticPr fontId="2" type="noConversion"/>
  </si>
  <si>
    <t>stalk2 3</t>
  </si>
  <si>
    <t>stalk2 4</t>
  </si>
  <si>
    <t>stalk2 5</t>
  </si>
  <si>
    <t>stalk2 6</t>
  </si>
  <si>
    <t>stalk2 7</t>
  </si>
  <si>
    <t>stalk2 8</t>
  </si>
  <si>
    <t>stalk2 9</t>
  </si>
  <si>
    <t>stalk2 10</t>
  </si>
  <si>
    <t>stalk2 11</t>
  </si>
  <si>
    <t>stalk2 12</t>
  </si>
  <si>
    <t>stalk2 13</t>
  </si>
  <si>
    <t>stalk2 14</t>
  </si>
  <si>
    <t>stalk2 15</t>
  </si>
  <si>
    <t>leaves 1</t>
    <phoneticPr fontId="2" type="noConversion"/>
  </si>
  <si>
    <t>leaves 2</t>
    <phoneticPr fontId="2" type="noConversion"/>
  </si>
  <si>
    <t>leaves 3</t>
  </si>
  <si>
    <t>leaves 4</t>
  </si>
  <si>
    <t>leaves 5</t>
  </si>
  <si>
    <t>leaves 6</t>
  </si>
  <si>
    <t>leaves 7</t>
  </si>
  <si>
    <t>leaves 8</t>
  </si>
  <si>
    <t>leaves 9</t>
  </si>
  <si>
    <t>leaves 10</t>
  </si>
  <si>
    <t>leaves 11</t>
  </si>
  <si>
    <t>leaves 12</t>
  </si>
  <si>
    <t>leaves 13</t>
  </si>
  <si>
    <t>leaves 14</t>
  </si>
  <si>
    <t>leaves 15</t>
  </si>
  <si>
    <t>tassel 1</t>
    <phoneticPr fontId="2" type="noConversion"/>
  </si>
  <si>
    <t>tassel 2</t>
    <phoneticPr fontId="2" type="noConversion"/>
  </si>
  <si>
    <t>tassel 3</t>
  </si>
  <si>
    <t>tassel 4</t>
  </si>
  <si>
    <t>tassel 5</t>
  </si>
  <si>
    <t>tassel 6</t>
  </si>
  <si>
    <t>tassel 7</t>
  </si>
  <si>
    <t>tassel 8</t>
  </si>
  <si>
    <t>tassel 9</t>
  </si>
  <si>
    <t>tassel 10</t>
  </si>
  <si>
    <t>tassel 11</t>
  </si>
  <si>
    <t>tassel 12</t>
  </si>
  <si>
    <t>tassel 13</t>
  </si>
  <si>
    <t>tassel 14</t>
  </si>
  <si>
    <t>tassel 15</t>
  </si>
  <si>
    <t>mg/kg</t>
    <phoneticPr fontId="2" type="noConversion"/>
  </si>
  <si>
    <t>concentration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</si>
</sst>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等线"/>
      <family val="2"/>
      <charset val="134"/>
    </font>
    <font>
      <sz val="11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/>
    <xf numFmtId="176" fontId="0" fillId="0" borderId="0" xfId="0" applyNumberFormat="1" applyAlignment="1"/>
    <xf numFmtId="0" fontId="6" fillId="2" borderId="0" xfId="0" applyFont="1" applyFill="1" applyAlignment="1"/>
    <xf numFmtId="176" fontId="6" fillId="2" borderId="0" xfId="0" applyNumberFormat="1" applyFont="1" applyFill="1" applyAlignment="1"/>
    <xf numFmtId="0" fontId="0" fillId="3" borderId="0" xfId="0" applyFill="1" applyAlignment="1"/>
    <xf numFmtId="176" fontId="0" fillId="3" borderId="0" xfId="0" applyNumberFormat="1" applyFill="1" applyAlignment="1"/>
    <xf numFmtId="0" fontId="0" fillId="4" borderId="0" xfId="0" applyFill="1" applyAlignment="1"/>
    <xf numFmtId="176" fontId="0" fillId="4" borderId="0" xfId="0" applyNumberFormat="1" applyFill="1" applyAlignment="1"/>
    <xf numFmtId="0" fontId="3" fillId="0" borderId="0" xfId="0" applyFont="1" applyAlignment="1"/>
    <xf numFmtId="0" fontId="3" fillId="3" borderId="0" xfId="0" applyFont="1" applyFill="1" applyAlignment="1"/>
    <xf numFmtId="0" fontId="3" fillId="4" borderId="0" xfId="0" applyFont="1" applyFill="1" applyAlignme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/>
    <xf numFmtId="0" fontId="1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242"/>
  <sheetViews>
    <sheetView tabSelected="1" topLeftCell="A96" workbookViewId="0">
      <selection activeCell="G10" sqref="G10"/>
    </sheetView>
  </sheetViews>
  <sheetFormatPr defaultColWidth="9" defaultRowHeight="14" x14ac:dyDescent="0.25"/>
  <cols>
    <col min="2" max="2" width="13.7265625" customWidth="1"/>
    <col min="12" max="12" width="11.54296875" customWidth="1"/>
    <col min="13" max="13" width="13.54296875" customWidth="1"/>
    <col min="14" max="14" width="11.26953125" customWidth="1"/>
    <col min="16" max="16" width="15.90625" customWidth="1"/>
    <col min="17" max="17" width="14.54296875" customWidth="1"/>
  </cols>
  <sheetData>
    <row r="1" spans="2:21" x14ac:dyDescent="0.25">
      <c r="T1" s="2"/>
      <c r="U1" s="2"/>
    </row>
    <row r="2" spans="2:21" x14ac:dyDescent="0.25">
      <c r="B2" s="14" t="s">
        <v>23</v>
      </c>
      <c r="C2" s="13"/>
      <c r="D2" s="13"/>
      <c r="E2" s="13"/>
      <c r="H2" s="1"/>
      <c r="I2" s="1"/>
      <c r="J2" s="14" t="s">
        <v>7</v>
      </c>
      <c r="K2" s="13"/>
      <c r="L2" s="13"/>
      <c r="M2" s="13"/>
      <c r="N2" s="13"/>
      <c r="O2" s="13"/>
      <c r="P2" s="13"/>
      <c r="Q2" s="13"/>
      <c r="R2" s="13"/>
      <c r="T2" s="2"/>
      <c r="U2" s="2"/>
    </row>
    <row r="3" spans="2:21" ht="15" x14ac:dyDescent="0.35">
      <c r="C3" s="1" t="s">
        <v>24</v>
      </c>
      <c r="D3" s="1" t="s">
        <v>1</v>
      </c>
      <c r="E3" s="1" t="s">
        <v>0</v>
      </c>
      <c r="H3" s="1"/>
      <c r="I3" s="1"/>
      <c r="J3" s="10"/>
      <c r="K3" s="2" t="s">
        <v>2</v>
      </c>
      <c r="L3" s="16" t="s">
        <v>28</v>
      </c>
      <c r="M3" s="10" t="s">
        <v>27</v>
      </c>
      <c r="N3" s="10" t="s">
        <v>25</v>
      </c>
      <c r="O3" s="2" t="s">
        <v>3</v>
      </c>
      <c r="P3" s="2" t="s">
        <v>26</v>
      </c>
      <c r="Q3" s="10" t="s">
        <v>29</v>
      </c>
      <c r="R3" s="10" t="s">
        <v>30</v>
      </c>
      <c r="T3" s="2"/>
      <c r="U3" s="2"/>
    </row>
    <row r="4" spans="2:21" x14ac:dyDescent="0.25">
      <c r="B4" s="1" t="s">
        <v>152</v>
      </c>
      <c r="C4" s="1" t="s">
        <v>151</v>
      </c>
      <c r="D4" s="1" t="s">
        <v>151</v>
      </c>
      <c r="E4" s="1" t="s">
        <v>151</v>
      </c>
      <c r="H4" s="1"/>
      <c r="I4" s="1"/>
      <c r="J4" s="10" t="s">
        <v>8</v>
      </c>
      <c r="K4" s="3">
        <v>8.1300000000000008</v>
      </c>
      <c r="L4" s="2">
        <v>162.9</v>
      </c>
      <c r="M4" s="3">
        <f t="shared" ref="M4:M18" si="0">N4/1.724</f>
        <v>20.587223587223598</v>
      </c>
      <c r="N4" s="3">
        <f>((10/20.35)*(20.35-16.7+1.6)*0.003*1.33*1.724*1000)/0.5</f>
        <v>35.492373464373479</v>
      </c>
      <c r="O4" s="3">
        <f>38.84*0.223*5</f>
        <v>43.30660000000001</v>
      </c>
      <c r="P4" s="2">
        <f>((0.809-0.796)*25*3)/(0.5205*1.7498)</f>
        <v>1.0705216866283287</v>
      </c>
      <c r="Q4" s="2">
        <v>321.5</v>
      </c>
      <c r="R4" s="2">
        <v>350</v>
      </c>
      <c r="T4" s="2"/>
      <c r="U4" s="2"/>
    </row>
    <row r="5" spans="2:21" x14ac:dyDescent="0.25">
      <c r="B5" s="1" t="s">
        <v>46</v>
      </c>
      <c r="C5">
        <v>2.48</v>
      </c>
      <c r="D5">
        <v>32.4</v>
      </c>
      <c r="E5">
        <v>22</v>
      </c>
      <c r="H5" s="1"/>
      <c r="I5" s="1"/>
      <c r="J5" s="10" t="s">
        <v>9</v>
      </c>
      <c r="K5" s="3">
        <v>8.07</v>
      </c>
      <c r="L5" s="2">
        <v>152</v>
      </c>
      <c r="M5" s="3">
        <f t="shared" si="0"/>
        <v>17.057985257985262</v>
      </c>
      <c r="N5" s="3">
        <f>((10/20.35)*(20.35-32+16)*0.003*1.33*1.724*1000)/0.5</f>
        <v>29.407966584766594</v>
      </c>
      <c r="O5" s="3">
        <f>38.84*0.107*5</f>
        <v>20.779400000000003</v>
      </c>
      <c r="P5" s="15">
        <f>((0.809-0.774)*25*3)/(0.5205*1.7498)</f>
        <v>2.882173771691654</v>
      </c>
      <c r="Q5" s="2">
        <v>916.1</v>
      </c>
      <c r="R5" s="2">
        <v>682</v>
      </c>
      <c r="T5" s="2"/>
      <c r="U5" s="2"/>
    </row>
    <row r="6" spans="2:21" x14ac:dyDescent="0.25">
      <c r="B6" s="1" t="s">
        <v>47</v>
      </c>
      <c r="C6">
        <v>6.67</v>
      </c>
      <c r="D6">
        <v>60</v>
      </c>
      <c r="E6">
        <v>38.200000000000003</v>
      </c>
      <c r="H6" s="1"/>
      <c r="I6" s="1"/>
      <c r="J6" s="10" t="s">
        <v>10</v>
      </c>
      <c r="K6" s="3">
        <v>8.15</v>
      </c>
      <c r="L6" s="2">
        <v>178.4</v>
      </c>
      <c r="M6" s="3">
        <f t="shared" si="0"/>
        <v>19.410810810810815</v>
      </c>
      <c r="N6" s="3">
        <f>((10/20.35)*(20.35-15.8+0.4)*0.003*1.33*1.724*1000)/0.5</f>
        <v>33.464237837837842</v>
      </c>
      <c r="O6" s="3">
        <f>38.84*0.302*5</f>
        <v>58.648400000000002</v>
      </c>
      <c r="P6" s="2">
        <f>((0.809-0.764)*25*3)/(0.5205*1.7497)</f>
        <v>3.7058637800238818</v>
      </c>
      <c r="Q6" s="2">
        <v>197.8</v>
      </c>
      <c r="R6" s="2">
        <v>174</v>
      </c>
      <c r="T6" s="2"/>
      <c r="U6" s="2"/>
    </row>
    <row r="7" spans="2:21" x14ac:dyDescent="0.25">
      <c r="B7" s="1" t="s">
        <v>48</v>
      </c>
      <c r="C7">
        <v>2.2000000000000002</v>
      </c>
      <c r="D7">
        <v>21.5</v>
      </c>
      <c r="E7">
        <v>14.9</v>
      </c>
      <c r="H7" s="1"/>
      <c r="I7" s="1"/>
      <c r="J7" s="10" t="s">
        <v>11</v>
      </c>
      <c r="K7" s="3">
        <v>8.1999999999999993</v>
      </c>
      <c r="L7" s="2">
        <v>174.9</v>
      </c>
      <c r="M7" s="3">
        <f t="shared" si="0"/>
        <v>18.626535626535624</v>
      </c>
      <c r="N7" s="3">
        <f>((10/20.35)*(20.35-47.9+32.3)*0.003*1.33*1.724*1000)/0.5</f>
        <v>32.112147420147416</v>
      </c>
      <c r="O7" s="3">
        <f>38.84*0.208*5</f>
        <v>40.393600000000006</v>
      </c>
      <c r="P7" s="2">
        <f>((0.809-0.749)*25*3)/(0.5205*1.7498)</f>
        <v>4.940869322899978</v>
      </c>
      <c r="Q7" s="2">
        <v>36.32</v>
      </c>
      <c r="R7" s="2">
        <v>28.3</v>
      </c>
      <c r="T7" s="2"/>
      <c r="U7" s="2"/>
    </row>
    <row r="8" spans="2:21" x14ac:dyDescent="0.25">
      <c r="B8" s="1" t="s">
        <v>49</v>
      </c>
      <c r="C8">
        <v>1.03</v>
      </c>
      <c r="D8">
        <v>4.54</v>
      </c>
      <c r="E8">
        <v>3.17</v>
      </c>
      <c r="H8" s="1"/>
      <c r="I8" s="1"/>
      <c r="J8" s="10" t="s">
        <v>12</v>
      </c>
      <c r="K8" s="3">
        <v>8.0500000000000007</v>
      </c>
      <c r="L8" s="2">
        <v>296</v>
      </c>
      <c r="M8" s="3">
        <f t="shared" si="0"/>
        <v>13.920884520884522</v>
      </c>
      <c r="N8" s="3">
        <f>((10/20.35)*(20.35-33.5+16.7)*0.003*1.33*1.724*1000)/0.5</f>
        <v>23.999604914004916</v>
      </c>
      <c r="O8" s="3">
        <f>38.84*0.126*5</f>
        <v>24.469200000000004</v>
      </c>
      <c r="P8" s="2">
        <f>((0.809-0.7)*25*3)/(0.5205*1.7506)</f>
        <v>8.9718107352901075</v>
      </c>
      <c r="Q8" s="2">
        <v>39.69</v>
      </c>
      <c r="R8" s="2">
        <v>34.5</v>
      </c>
      <c r="T8" s="2"/>
      <c r="U8" s="2"/>
    </row>
    <row r="9" spans="2:21" x14ac:dyDescent="0.25">
      <c r="B9" s="1" t="s">
        <v>50</v>
      </c>
      <c r="C9">
        <v>1.1100000000000001</v>
      </c>
      <c r="D9">
        <v>4.01</v>
      </c>
      <c r="E9">
        <v>2.8</v>
      </c>
      <c r="H9" s="1"/>
      <c r="I9" s="1"/>
      <c r="J9" s="10" t="s">
        <v>13</v>
      </c>
      <c r="K9" s="3">
        <v>8.1199999999999992</v>
      </c>
      <c r="L9" s="2">
        <v>190</v>
      </c>
      <c r="M9" s="3">
        <f t="shared" si="0"/>
        <v>14.471502590673591</v>
      </c>
      <c r="N9" s="3">
        <f>((10/19.3)*(19.3-32.3+16.5)*0.003*1.33*1.724*1000)/0.5</f>
        <v>24.948870466321271</v>
      </c>
      <c r="O9" s="3">
        <f>38.84*0.213*5</f>
        <v>41.364600000000003</v>
      </c>
      <c r="P9" s="2">
        <f>((0.809-0.754)*25*3)/(0.5205*1.749)</f>
        <v>4.5312018559802842</v>
      </c>
      <c r="Q9" s="2">
        <v>25.43</v>
      </c>
      <c r="R9" s="2">
        <v>26</v>
      </c>
      <c r="T9" s="2"/>
      <c r="U9" s="2"/>
    </row>
    <row r="10" spans="2:21" x14ac:dyDescent="0.25">
      <c r="B10" s="1" t="s">
        <v>51</v>
      </c>
      <c r="C10">
        <v>1.64</v>
      </c>
      <c r="D10">
        <v>5.17</v>
      </c>
      <c r="E10">
        <v>3.32</v>
      </c>
      <c r="H10" s="1"/>
      <c r="I10" s="1"/>
      <c r="J10" s="10" t="s">
        <v>14</v>
      </c>
      <c r="K10" s="3">
        <v>8.18</v>
      </c>
      <c r="L10" s="2">
        <v>198.3</v>
      </c>
      <c r="M10" s="3">
        <f t="shared" si="0"/>
        <v>17.842260442260439</v>
      </c>
      <c r="N10" s="3">
        <f>((10/20.35)*(20.35-30.8+15)*0.003*1.33*1.724*1000)/0.5</f>
        <v>30.760057002457</v>
      </c>
      <c r="O10" s="3">
        <f>38.84*0.266*5</f>
        <v>51.657200000000003</v>
      </c>
      <c r="P10" s="2">
        <f>((0.809-0.781)*25*3)/(0.52059*1.7502)</f>
        <v>2.304813524682642</v>
      </c>
      <c r="Q10" s="2">
        <v>27.91</v>
      </c>
      <c r="R10" s="2">
        <v>24.1</v>
      </c>
      <c r="T10" s="2"/>
      <c r="U10" s="2"/>
    </row>
    <row r="11" spans="2:21" x14ac:dyDescent="0.25">
      <c r="B11" s="1" t="s">
        <v>52</v>
      </c>
      <c r="C11">
        <v>0.56000000000000005</v>
      </c>
      <c r="D11">
        <v>3.26</v>
      </c>
      <c r="E11">
        <v>2.34</v>
      </c>
      <c r="H11" s="1"/>
      <c r="I11" s="1"/>
      <c r="J11" s="10" t="s">
        <v>15</v>
      </c>
      <c r="K11" s="3">
        <v>8.2200000000000006</v>
      </c>
      <c r="L11" s="2">
        <v>169.4</v>
      </c>
      <c r="M11" s="3">
        <f t="shared" si="0"/>
        <v>13.920884520884536</v>
      </c>
      <c r="N11" s="3">
        <f>((10/20.35)*(20.35-33.4+16.6)*0.003*1.33*1.724*1000)/0.5</f>
        <v>23.999604914004941</v>
      </c>
      <c r="O11" s="3">
        <f>38.84*0.163*5</f>
        <v>31.654600000000002</v>
      </c>
      <c r="P11" s="15">
        <f>((0.809-0.806)*25*3)/(0.5205*1.7499)</f>
        <v>0.24702934856878631</v>
      </c>
      <c r="Q11" s="2">
        <v>30</v>
      </c>
      <c r="R11" s="2">
        <v>26</v>
      </c>
      <c r="T11" s="2"/>
      <c r="U11" s="2"/>
    </row>
    <row r="12" spans="2:21" x14ac:dyDescent="0.25">
      <c r="B12" s="1" t="s">
        <v>53</v>
      </c>
      <c r="C12">
        <v>0.64</v>
      </c>
      <c r="D12">
        <v>2.78</v>
      </c>
      <c r="E12">
        <v>2.85</v>
      </c>
      <c r="H12" s="1"/>
      <c r="I12" s="1"/>
      <c r="J12" s="10" t="s">
        <v>16</v>
      </c>
      <c r="K12" s="3">
        <v>8.23</v>
      </c>
      <c r="L12" s="2">
        <v>147</v>
      </c>
      <c r="M12" s="3">
        <f t="shared" si="0"/>
        <v>20.260103626943</v>
      </c>
      <c r="N12" s="3">
        <f>((10/19.3)*(19.3-31.1+16.7)*0.003*1.33*1.724*1000)/0.5</f>
        <v>34.928418652849729</v>
      </c>
      <c r="O12" s="3">
        <f>38.84*0.13*5</f>
        <v>25.246000000000002</v>
      </c>
      <c r="P12" s="2">
        <f>((0.809-0.729)*25*3)/(0.5205*1.7499)</f>
        <v>6.5874492951676347</v>
      </c>
      <c r="Q12" s="2">
        <v>57.21</v>
      </c>
      <c r="R12" s="2">
        <v>47.5</v>
      </c>
      <c r="T12" s="2"/>
      <c r="U12" s="2"/>
    </row>
    <row r="13" spans="2:21" x14ac:dyDescent="0.25">
      <c r="B13" s="1" t="s">
        <v>54</v>
      </c>
      <c r="C13">
        <v>1.19</v>
      </c>
      <c r="D13">
        <v>9.07</v>
      </c>
      <c r="E13">
        <v>4.47</v>
      </c>
      <c r="H13" s="1"/>
      <c r="I13" s="1"/>
      <c r="J13" s="10" t="s">
        <v>17</v>
      </c>
      <c r="K13" s="3">
        <v>7.92</v>
      </c>
      <c r="L13" s="2">
        <v>324</v>
      </c>
      <c r="M13" s="3">
        <f t="shared" si="0"/>
        <v>13.136609336609341</v>
      </c>
      <c r="N13" s="3">
        <f>((10/20.35)*(20.35-49+32)*0.003*1.33*1.724*1000)/0.5</f>
        <v>22.647514496314503</v>
      </c>
      <c r="O13" s="3">
        <f>38.84*0.169*5</f>
        <v>32.819800000000001</v>
      </c>
      <c r="P13" s="2">
        <f>((0.809-0.747)*25*3)/(0.5205*1.7498)</f>
        <v>5.1055649669966447</v>
      </c>
      <c r="Q13" s="2">
        <v>34.72</v>
      </c>
      <c r="R13" s="2">
        <v>34.1</v>
      </c>
      <c r="T13" s="2"/>
      <c r="U13" s="2"/>
    </row>
    <row r="14" spans="2:21" x14ac:dyDescent="0.25">
      <c r="B14" s="1" t="s">
        <v>55</v>
      </c>
      <c r="C14">
        <v>1.56</v>
      </c>
      <c r="D14">
        <v>5.36</v>
      </c>
      <c r="E14">
        <v>5.6</v>
      </c>
      <c r="H14" s="1"/>
      <c r="I14" s="1"/>
      <c r="J14" s="10" t="s">
        <v>18</v>
      </c>
      <c r="K14" s="3">
        <v>8.15</v>
      </c>
      <c r="L14" s="2">
        <v>176.1</v>
      </c>
      <c r="M14" s="3">
        <f t="shared" si="0"/>
        <v>15.097297297297301</v>
      </c>
      <c r="N14" s="3">
        <f>((10/20.35)*(20.35-50+33.5)*0.003*1.33*1.724*1000)/0.5</f>
        <v>26.027740540540545</v>
      </c>
      <c r="O14" s="3">
        <f>38.84*0.297*5</f>
        <v>57.677399999999999</v>
      </c>
      <c r="P14" s="2">
        <f>((0.809-0.783)*25*3)/(0.5205*1.7495)</f>
        <v>2.1414105141609028</v>
      </c>
      <c r="Q14" s="2">
        <v>51.92</v>
      </c>
      <c r="R14" s="2">
        <v>45.1</v>
      </c>
      <c r="T14" s="2"/>
      <c r="U14" s="2"/>
    </row>
    <row r="15" spans="2:21" x14ac:dyDescent="0.25">
      <c r="B15" s="1" t="s">
        <v>56</v>
      </c>
      <c r="C15">
        <v>2.0499999999999998</v>
      </c>
      <c r="D15">
        <v>9.92</v>
      </c>
      <c r="E15">
        <v>4.42</v>
      </c>
      <c r="H15" s="1"/>
      <c r="I15" s="1"/>
      <c r="J15" s="10" t="s">
        <v>19</v>
      </c>
      <c r="K15" s="3">
        <v>8.23</v>
      </c>
      <c r="L15" s="2">
        <v>149.80000000000001</v>
      </c>
      <c r="M15" s="3">
        <f t="shared" si="0"/>
        <v>17.057985257985262</v>
      </c>
      <c r="N15" s="3">
        <f>((10/20.35)*(20.35-16.5+0.5)*0.003*1.33*1.724*1000)/0.5</f>
        <v>29.407966584766594</v>
      </c>
      <c r="O15" s="3">
        <f>38.84*0.151*5</f>
        <v>29.324200000000001</v>
      </c>
      <c r="P15" s="2">
        <f>((0.809-0.716)*25*3)/(0.5205*1.7499)</f>
        <v>7.6579098056323751</v>
      </c>
      <c r="Q15" s="2">
        <v>50.16</v>
      </c>
      <c r="R15" s="2">
        <v>41.9</v>
      </c>
      <c r="T15" s="2"/>
      <c r="U15" s="2"/>
    </row>
    <row r="16" spans="2:21" x14ac:dyDescent="0.25">
      <c r="B16" s="1" t="s">
        <v>57</v>
      </c>
      <c r="C16">
        <v>0.14000000000000001</v>
      </c>
      <c r="D16">
        <v>2.36</v>
      </c>
      <c r="E16">
        <v>1.96</v>
      </c>
      <c r="H16" s="1"/>
      <c r="I16" s="1"/>
      <c r="J16" s="10" t="s">
        <v>20</v>
      </c>
      <c r="K16" s="3">
        <v>8.2200000000000006</v>
      </c>
      <c r="L16" s="2">
        <v>143</v>
      </c>
      <c r="M16" s="3">
        <f t="shared" si="0"/>
        <v>12.404145077720212</v>
      </c>
      <c r="N16" s="3">
        <f>((10/19.3)*(19.3-16.7+0.4)*0.003*1.33*1.724*1000)/0.5</f>
        <v>21.384746113989646</v>
      </c>
      <c r="O16" s="3">
        <f>38.84*0.118*5</f>
        <v>22.915600000000001</v>
      </c>
      <c r="P16" s="2">
        <f>((0.809-0.803)*25*3)/(0.5205*1.7492)</f>
        <v>0.49425641099990753</v>
      </c>
      <c r="Q16" s="2">
        <v>21.65</v>
      </c>
      <c r="R16" s="2">
        <v>73.3</v>
      </c>
      <c r="T16" s="2"/>
      <c r="U16" s="2"/>
    </row>
    <row r="17" spans="2:21" x14ac:dyDescent="0.25">
      <c r="B17" s="1" t="s">
        <v>58</v>
      </c>
      <c r="C17">
        <v>1.18</v>
      </c>
      <c r="D17">
        <v>24.3</v>
      </c>
      <c r="E17">
        <v>6.87</v>
      </c>
      <c r="H17" s="1"/>
      <c r="I17" s="1"/>
      <c r="J17" s="10" t="s">
        <v>21</v>
      </c>
      <c r="K17" s="3">
        <v>8.16</v>
      </c>
      <c r="L17" s="2">
        <v>161.4</v>
      </c>
      <c r="M17" s="3">
        <f t="shared" si="0"/>
        <v>22.547911547911557</v>
      </c>
      <c r="N17" s="3">
        <f>((10/20.35)*(20.35-15+0.4)*0.003*1.33*1.724*1000)/0.5</f>
        <v>38.872599508599521</v>
      </c>
      <c r="O17" s="3">
        <f>38.84*0.28*5</f>
        <v>54.376000000000005</v>
      </c>
      <c r="P17" s="2">
        <f>((0.809-0.729)*25*3)/(0.5205*1.75)</f>
        <v>6.5870728694936256</v>
      </c>
      <c r="Q17" s="2">
        <v>185.5</v>
      </c>
      <c r="R17" s="2">
        <v>206</v>
      </c>
      <c r="T17" s="2"/>
      <c r="U17" s="2"/>
    </row>
    <row r="18" spans="2:21" x14ac:dyDescent="0.25">
      <c r="B18" s="1" t="s">
        <v>59</v>
      </c>
      <c r="C18">
        <v>1.92</v>
      </c>
      <c r="D18">
        <v>5.2</v>
      </c>
      <c r="E18">
        <v>20.9</v>
      </c>
      <c r="H18" s="1"/>
      <c r="I18" s="1"/>
      <c r="J18" s="10" t="s">
        <v>22</v>
      </c>
      <c r="K18" s="3">
        <v>8.11</v>
      </c>
      <c r="L18" s="2">
        <v>170.3</v>
      </c>
      <c r="M18" s="3">
        <f t="shared" si="0"/>
        <v>8.2694300518134671</v>
      </c>
      <c r="N18" s="3">
        <f>((10/19.3)*(19.3-17.6+0.3)*0.003*1.33*1.724*1000)/0.5</f>
        <v>14.256497409326418</v>
      </c>
      <c r="O18" s="3">
        <f>38.84*0.135*5</f>
        <v>26.217000000000006</v>
      </c>
      <c r="P18" s="2">
        <f>((0.809-0.8076)*25*3)/(0.5205*1.7504)</f>
        <v>0.11524743294575633</v>
      </c>
      <c r="Q18" s="2">
        <v>55.41</v>
      </c>
      <c r="R18" s="2">
        <v>66.5</v>
      </c>
      <c r="T18" s="2"/>
      <c r="U18" s="2"/>
    </row>
    <row r="19" spans="2:21" x14ac:dyDescent="0.25">
      <c r="B19" s="1" t="s">
        <v>60</v>
      </c>
      <c r="C19">
        <v>0</v>
      </c>
      <c r="D19">
        <v>4.92</v>
      </c>
      <c r="E19">
        <v>4.1500000000000004</v>
      </c>
      <c r="H19" s="1"/>
      <c r="I19" s="1"/>
      <c r="J19" s="4" t="s">
        <v>4</v>
      </c>
      <c r="K19" s="5">
        <f t="shared" ref="K19:R19" si="1">MAX(K4:K18)</f>
        <v>8.23</v>
      </c>
      <c r="L19" s="4">
        <f t="shared" si="1"/>
        <v>324</v>
      </c>
      <c r="M19" s="5">
        <f t="shared" si="1"/>
        <v>22.547911547911557</v>
      </c>
      <c r="N19" s="5">
        <f t="shared" si="1"/>
        <v>38.872599508599521</v>
      </c>
      <c r="O19" s="5">
        <f t="shared" si="1"/>
        <v>58.648400000000002</v>
      </c>
      <c r="P19" s="5">
        <f t="shared" si="1"/>
        <v>8.9718107352901075</v>
      </c>
      <c r="Q19" s="5">
        <f t="shared" si="1"/>
        <v>916.1</v>
      </c>
      <c r="R19" s="4">
        <f t="shared" si="1"/>
        <v>682</v>
      </c>
      <c r="T19" s="2"/>
      <c r="U19" s="2"/>
    </row>
    <row r="20" spans="2:21" x14ac:dyDescent="0.25">
      <c r="B20" s="1" t="s">
        <v>31</v>
      </c>
      <c r="C20">
        <v>1.1100000000000001</v>
      </c>
      <c r="D20">
        <v>1.0900000000000001</v>
      </c>
      <c r="E20">
        <v>1.66</v>
      </c>
      <c r="H20" s="1"/>
      <c r="I20" s="1"/>
      <c r="J20" s="11" t="s">
        <v>5</v>
      </c>
      <c r="K20" s="7">
        <f t="shared" ref="K20:R20" si="2">MIN(K4:K19)</f>
        <v>7.92</v>
      </c>
      <c r="L20" s="6">
        <f t="shared" si="2"/>
        <v>143</v>
      </c>
      <c r="M20" s="7">
        <f t="shared" si="2"/>
        <v>8.2694300518134671</v>
      </c>
      <c r="N20" s="7">
        <f t="shared" si="2"/>
        <v>14.256497409326418</v>
      </c>
      <c r="O20" s="7">
        <f t="shared" si="2"/>
        <v>20.779400000000003</v>
      </c>
      <c r="P20" s="7">
        <f t="shared" si="2"/>
        <v>0.11524743294575633</v>
      </c>
      <c r="Q20" s="7">
        <f t="shared" si="2"/>
        <v>21.65</v>
      </c>
      <c r="R20" s="6">
        <f t="shared" si="2"/>
        <v>24.1</v>
      </c>
    </row>
    <row r="21" spans="2:21" x14ac:dyDescent="0.25">
      <c r="B21" s="1" t="s">
        <v>32</v>
      </c>
      <c r="C21">
        <v>1.44</v>
      </c>
      <c r="D21">
        <v>1.1599999999999999</v>
      </c>
      <c r="E21">
        <v>1.48</v>
      </c>
      <c r="H21" s="1"/>
      <c r="I21" s="1"/>
      <c r="J21" s="12" t="s">
        <v>6</v>
      </c>
      <c r="K21" s="9">
        <f t="shared" ref="K21:R21" si="3">AVERAGE(K4:K18)</f>
        <v>8.1426666666666669</v>
      </c>
      <c r="L21" s="8">
        <f t="shared" si="3"/>
        <v>186.23333333333338</v>
      </c>
      <c r="M21" s="9">
        <f t="shared" si="3"/>
        <v>16.307437970235902</v>
      </c>
      <c r="N21" s="9">
        <f t="shared" si="3"/>
        <v>28.114023060686694</v>
      </c>
      <c r="O21" s="9">
        <f t="shared" si="3"/>
        <v>37.389973333333337</v>
      </c>
      <c r="P21" s="9">
        <f t="shared" si="3"/>
        <v>3.8228796880775011</v>
      </c>
      <c r="Q21" s="9">
        <f t="shared" si="3"/>
        <v>136.75466666666668</v>
      </c>
      <c r="R21" s="8">
        <f t="shared" si="3"/>
        <v>123.95333333333332</v>
      </c>
    </row>
    <row r="22" spans="2:21" x14ac:dyDescent="0.25">
      <c r="B22" s="1" t="s">
        <v>33</v>
      </c>
      <c r="C22">
        <v>1.34</v>
      </c>
      <c r="D22">
        <v>0.83</v>
      </c>
      <c r="E22">
        <v>0.9</v>
      </c>
      <c r="H22" s="1"/>
      <c r="I22" s="1"/>
    </row>
    <row r="23" spans="2:21" x14ac:dyDescent="0.25">
      <c r="B23" s="1" t="s">
        <v>34</v>
      </c>
      <c r="C23">
        <v>1.02</v>
      </c>
      <c r="D23">
        <v>0</v>
      </c>
      <c r="E23">
        <v>0.32</v>
      </c>
      <c r="H23" s="1"/>
      <c r="I23" s="1"/>
    </row>
    <row r="24" spans="2:21" x14ac:dyDescent="0.25">
      <c r="B24" s="1" t="s">
        <v>35</v>
      </c>
      <c r="C24">
        <v>1.17</v>
      </c>
      <c r="D24">
        <v>0.05</v>
      </c>
      <c r="E24">
        <v>1.43</v>
      </c>
      <c r="H24" s="1"/>
      <c r="I24" s="1"/>
    </row>
    <row r="25" spans="2:21" x14ac:dyDescent="0.25">
      <c r="B25" s="1" t="s">
        <v>36</v>
      </c>
      <c r="C25">
        <v>0.82</v>
      </c>
      <c r="D25">
        <v>0.91</v>
      </c>
      <c r="E25">
        <v>0.51</v>
      </c>
      <c r="H25" s="1"/>
      <c r="I25" s="1"/>
    </row>
    <row r="26" spans="2:21" x14ac:dyDescent="0.25">
      <c r="B26" s="1" t="s">
        <v>37</v>
      </c>
      <c r="C26">
        <v>0.96</v>
      </c>
      <c r="D26">
        <v>0</v>
      </c>
      <c r="E26">
        <v>0.33</v>
      </c>
      <c r="H26" s="1"/>
      <c r="I26" s="1"/>
    </row>
    <row r="27" spans="2:21" x14ac:dyDescent="0.25">
      <c r="B27" s="1" t="s">
        <v>38</v>
      </c>
      <c r="C27">
        <v>1.1200000000000001</v>
      </c>
      <c r="D27">
        <v>0.71</v>
      </c>
      <c r="E27">
        <v>1.1200000000000001</v>
      </c>
      <c r="H27" s="1"/>
      <c r="I27" s="1"/>
    </row>
    <row r="28" spans="2:21" x14ac:dyDescent="0.25">
      <c r="B28" s="1" t="s">
        <v>39</v>
      </c>
      <c r="C28">
        <v>1.44</v>
      </c>
      <c r="D28">
        <v>0.7</v>
      </c>
      <c r="E28">
        <v>1.61</v>
      </c>
      <c r="H28" s="1"/>
      <c r="I28" s="1"/>
    </row>
    <row r="29" spans="2:21" x14ac:dyDescent="0.25">
      <c r="B29" s="1" t="s">
        <v>40</v>
      </c>
      <c r="C29">
        <v>1.1499999999999999</v>
      </c>
      <c r="D29">
        <v>0.55000000000000004</v>
      </c>
      <c r="E29">
        <v>0.61</v>
      </c>
      <c r="H29" s="1"/>
      <c r="I29" s="1"/>
    </row>
    <row r="30" spans="2:21" x14ac:dyDescent="0.25">
      <c r="B30" s="1" t="s">
        <v>41</v>
      </c>
      <c r="C30">
        <v>1.46</v>
      </c>
      <c r="D30">
        <v>1</v>
      </c>
      <c r="E30">
        <v>0.63</v>
      </c>
      <c r="H30" s="1"/>
      <c r="I30" s="1"/>
    </row>
    <row r="31" spans="2:21" x14ac:dyDescent="0.25">
      <c r="B31" s="1" t="s">
        <v>42</v>
      </c>
      <c r="C31">
        <v>1.28</v>
      </c>
      <c r="D31">
        <v>0</v>
      </c>
      <c r="E31">
        <v>0.32</v>
      </c>
      <c r="H31" s="1"/>
      <c r="I31" s="1"/>
    </row>
    <row r="32" spans="2:21" x14ac:dyDescent="0.25">
      <c r="B32" s="1" t="s">
        <v>43</v>
      </c>
      <c r="C32">
        <v>1.28</v>
      </c>
      <c r="D32">
        <v>0.93</v>
      </c>
      <c r="E32">
        <v>1.7</v>
      </c>
      <c r="H32" s="1"/>
      <c r="I32" s="1"/>
    </row>
    <row r="33" spans="2:9" x14ac:dyDescent="0.25">
      <c r="B33" s="1" t="s">
        <v>44</v>
      </c>
      <c r="C33">
        <v>1.66</v>
      </c>
      <c r="D33">
        <v>1.62</v>
      </c>
      <c r="E33">
        <v>1.78</v>
      </c>
      <c r="H33" s="1"/>
      <c r="I33" s="1"/>
    </row>
    <row r="34" spans="2:9" x14ac:dyDescent="0.25">
      <c r="B34" s="1" t="s">
        <v>45</v>
      </c>
      <c r="C34">
        <v>2.17</v>
      </c>
      <c r="D34">
        <v>2.37</v>
      </c>
      <c r="E34">
        <v>14</v>
      </c>
      <c r="H34" s="1"/>
      <c r="I34" s="1"/>
    </row>
    <row r="35" spans="2:9" x14ac:dyDescent="0.25">
      <c r="B35" s="1" t="s">
        <v>61</v>
      </c>
      <c r="C35">
        <v>3.19</v>
      </c>
      <c r="D35">
        <v>0.46</v>
      </c>
      <c r="E35">
        <v>3.36</v>
      </c>
      <c r="H35" s="1"/>
      <c r="I35" s="1"/>
    </row>
    <row r="36" spans="2:9" x14ac:dyDescent="0.25">
      <c r="B36" s="1" t="s">
        <v>62</v>
      </c>
      <c r="C36">
        <v>3.29</v>
      </c>
      <c r="D36">
        <v>0</v>
      </c>
      <c r="E36">
        <v>3.76</v>
      </c>
      <c r="H36" s="1"/>
      <c r="I36" s="1"/>
    </row>
    <row r="37" spans="2:9" x14ac:dyDescent="0.25">
      <c r="B37" s="1" t="s">
        <v>63</v>
      </c>
      <c r="C37">
        <v>3.6</v>
      </c>
      <c r="D37">
        <v>0</v>
      </c>
      <c r="E37">
        <v>2.15</v>
      </c>
      <c r="H37" s="1"/>
      <c r="I37" s="1"/>
    </row>
    <row r="38" spans="2:9" x14ac:dyDescent="0.25">
      <c r="B38" s="1" t="s">
        <v>64</v>
      </c>
      <c r="C38">
        <v>3.26</v>
      </c>
      <c r="D38">
        <v>0</v>
      </c>
      <c r="E38">
        <v>2.37</v>
      </c>
      <c r="H38" s="1"/>
      <c r="I38" s="1"/>
    </row>
    <row r="39" spans="2:9" x14ac:dyDescent="0.25">
      <c r="B39" s="1" t="s">
        <v>65</v>
      </c>
      <c r="C39">
        <v>3.52</v>
      </c>
      <c r="D39">
        <v>0</v>
      </c>
      <c r="E39">
        <v>2.16</v>
      </c>
      <c r="H39" s="1"/>
      <c r="I39" s="1"/>
    </row>
    <row r="40" spans="2:9" x14ac:dyDescent="0.25">
      <c r="B40" s="1" t="s">
        <v>66</v>
      </c>
      <c r="C40">
        <v>3.67</v>
      </c>
      <c r="D40">
        <v>0</v>
      </c>
      <c r="E40">
        <v>2.38</v>
      </c>
      <c r="H40" s="1"/>
      <c r="I40" s="1"/>
    </row>
    <row r="41" spans="2:9" x14ac:dyDescent="0.25">
      <c r="B41" s="1" t="s">
        <v>67</v>
      </c>
      <c r="C41">
        <v>3.83</v>
      </c>
      <c r="D41">
        <v>0</v>
      </c>
      <c r="E41">
        <v>2.98</v>
      </c>
      <c r="H41" s="1"/>
      <c r="I41" s="1"/>
    </row>
    <row r="42" spans="2:9" x14ac:dyDescent="0.25">
      <c r="B42" s="1" t="s">
        <v>68</v>
      </c>
      <c r="C42">
        <v>4.12</v>
      </c>
      <c r="D42">
        <v>0</v>
      </c>
      <c r="E42">
        <v>2.36</v>
      </c>
      <c r="H42" s="1"/>
      <c r="I42" s="1"/>
    </row>
    <row r="43" spans="2:9" x14ac:dyDescent="0.25">
      <c r="B43" s="1" t="s">
        <v>69</v>
      </c>
      <c r="C43">
        <v>4.24</v>
      </c>
      <c r="D43">
        <v>0</v>
      </c>
      <c r="E43">
        <v>3.24</v>
      </c>
      <c r="H43" s="1"/>
      <c r="I43" s="1"/>
    </row>
    <row r="44" spans="2:9" x14ac:dyDescent="0.25">
      <c r="B44" s="1" t="s">
        <v>70</v>
      </c>
      <c r="C44">
        <v>4.53</v>
      </c>
      <c r="D44">
        <v>0.97</v>
      </c>
      <c r="E44">
        <v>3.41</v>
      </c>
      <c r="H44" s="1"/>
      <c r="I44" s="1"/>
    </row>
    <row r="45" spans="2:9" x14ac:dyDescent="0.25">
      <c r="B45" s="1" t="s">
        <v>71</v>
      </c>
      <c r="C45">
        <v>5.64</v>
      </c>
      <c r="D45">
        <v>0</v>
      </c>
      <c r="E45">
        <v>3.59</v>
      </c>
      <c r="H45" s="1"/>
      <c r="I45" s="1"/>
    </row>
    <row r="46" spans="2:9" x14ac:dyDescent="0.25">
      <c r="B46" s="1" t="s">
        <v>72</v>
      </c>
      <c r="C46">
        <v>5.9</v>
      </c>
      <c r="D46">
        <v>0</v>
      </c>
      <c r="E46">
        <v>1.72</v>
      </c>
      <c r="H46" s="1"/>
      <c r="I46" s="1"/>
    </row>
    <row r="47" spans="2:9" x14ac:dyDescent="0.25">
      <c r="B47" s="1" t="s">
        <v>73</v>
      </c>
      <c r="C47">
        <v>6.37</v>
      </c>
      <c r="D47">
        <v>0</v>
      </c>
      <c r="E47">
        <v>3.68</v>
      </c>
      <c r="H47" s="1"/>
      <c r="I47" s="1"/>
    </row>
    <row r="48" spans="2:9" x14ac:dyDescent="0.25">
      <c r="B48" s="1" t="s">
        <v>74</v>
      </c>
      <c r="C48">
        <v>6.21</v>
      </c>
      <c r="D48">
        <v>0</v>
      </c>
      <c r="E48">
        <v>3.72</v>
      </c>
      <c r="H48" s="1"/>
      <c r="I48" s="1"/>
    </row>
    <row r="49" spans="2:9" x14ac:dyDescent="0.25">
      <c r="B49" s="1" t="s">
        <v>75</v>
      </c>
      <c r="C49">
        <v>6.42</v>
      </c>
      <c r="D49">
        <v>0</v>
      </c>
      <c r="E49">
        <v>4.6500000000000004</v>
      </c>
      <c r="H49" s="1"/>
      <c r="I49" s="1"/>
    </row>
    <row r="50" spans="2:9" x14ac:dyDescent="0.25">
      <c r="B50" s="1" t="s">
        <v>76</v>
      </c>
      <c r="C50">
        <v>9.15</v>
      </c>
      <c r="D50">
        <v>1.0900000000000001</v>
      </c>
      <c r="E50">
        <v>0.91</v>
      </c>
      <c r="H50" s="1"/>
      <c r="I50" s="1"/>
    </row>
    <row r="51" spans="2:9" x14ac:dyDescent="0.25">
      <c r="B51" s="1" t="s">
        <v>77</v>
      </c>
      <c r="C51">
        <v>9.41</v>
      </c>
      <c r="D51">
        <v>1.52</v>
      </c>
      <c r="E51">
        <v>1.17</v>
      </c>
      <c r="H51" s="1"/>
      <c r="I51" s="1"/>
    </row>
    <row r="52" spans="2:9" x14ac:dyDescent="0.25">
      <c r="B52" s="1" t="s">
        <v>78</v>
      </c>
      <c r="C52">
        <v>9.49</v>
      </c>
      <c r="D52">
        <v>0</v>
      </c>
      <c r="E52">
        <v>0</v>
      </c>
      <c r="H52" s="1"/>
      <c r="I52" s="1"/>
    </row>
    <row r="53" spans="2:9" x14ac:dyDescent="0.25">
      <c r="B53" s="1" t="s">
        <v>79</v>
      </c>
      <c r="C53">
        <v>9.58</v>
      </c>
      <c r="D53">
        <v>0</v>
      </c>
      <c r="E53">
        <v>0.37</v>
      </c>
      <c r="H53" s="1"/>
      <c r="I53" s="1"/>
    </row>
    <row r="54" spans="2:9" x14ac:dyDescent="0.25">
      <c r="B54" s="1" t="s">
        <v>80</v>
      </c>
      <c r="C54">
        <v>9.58</v>
      </c>
      <c r="D54">
        <v>0</v>
      </c>
      <c r="E54">
        <v>0</v>
      </c>
      <c r="H54" s="1"/>
      <c r="I54" s="1"/>
    </row>
    <row r="55" spans="2:9" x14ac:dyDescent="0.25">
      <c r="B55" s="1" t="s">
        <v>81</v>
      </c>
      <c r="C55">
        <v>10.199999999999999</v>
      </c>
      <c r="D55">
        <v>0</v>
      </c>
      <c r="E55">
        <v>0.63</v>
      </c>
      <c r="H55" s="1"/>
      <c r="I55" s="1"/>
    </row>
    <row r="56" spans="2:9" x14ac:dyDescent="0.25">
      <c r="B56" s="1" t="s">
        <v>82</v>
      </c>
      <c r="C56">
        <v>9.6199999999999992</v>
      </c>
      <c r="D56">
        <v>0</v>
      </c>
      <c r="E56">
        <v>0.2</v>
      </c>
      <c r="H56" s="1"/>
      <c r="I56" s="1"/>
    </row>
    <row r="57" spans="2:9" x14ac:dyDescent="0.25">
      <c r="B57" s="1" t="s">
        <v>83</v>
      </c>
      <c r="C57">
        <v>9.91</v>
      </c>
      <c r="D57">
        <v>0</v>
      </c>
      <c r="E57">
        <v>0.73</v>
      </c>
      <c r="H57" s="1"/>
      <c r="I57" s="1"/>
    </row>
    <row r="58" spans="2:9" x14ac:dyDescent="0.25">
      <c r="B58" s="1" t="s">
        <v>84</v>
      </c>
      <c r="C58">
        <v>10.1</v>
      </c>
      <c r="D58">
        <v>0.06</v>
      </c>
      <c r="E58">
        <v>0.59</v>
      </c>
      <c r="H58" s="1"/>
      <c r="I58" s="1"/>
    </row>
    <row r="59" spans="2:9" x14ac:dyDescent="0.25">
      <c r="B59" s="1" t="s">
        <v>85</v>
      </c>
      <c r="C59">
        <v>10.4</v>
      </c>
      <c r="D59">
        <v>0.21</v>
      </c>
      <c r="E59">
        <v>0.49</v>
      </c>
      <c r="H59" s="1"/>
      <c r="I59" s="1"/>
    </row>
    <row r="60" spans="2:9" x14ac:dyDescent="0.25">
      <c r="B60" s="1" t="s">
        <v>86</v>
      </c>
      <c r="C60">
        <v>11</v>
      </c>
      <c r="D60">
        <v>0.43</v>
      </c>
      <c r="E60">
        <v>1.01</v>
      </c>
      <c r="H60" s="1"/>
      <c r="I60" s="1"/>
    </row>
    <row r="61" spans="2:9" x14ac:dyDescent="0.25">
      <c r="B61" s="1" t="s">
        <v>87</v>
      </c>
      <c r="C61">
        <v>11.8</v>
      </c>
      <c r="D61">
        <v>0.13</v>
      </c>
      <c r="E61">
        <v>0.76</v>
      </c>
      <c r="H61" s="1"/>
      <c r="I61" s="1"/>
    </row>
    <row r="62" spans="2:9" x14ac:dyDescent="0.25">
      <c r="B62" s="1" t="s">
        <v>88</v>
      </c>
      <c r="C62">
        <v>11.9</v>
      </c>
      <c r="D62">
        <v>0.68</v>
      </c>
      <c r="E62">
        <v>0.52</v>
      </c>
      <c r="H62" s="1"/>
      <c r="I62" s="1"/>
    </row>
    <row r="63" spans="2:9" x14ac:dyDescent="0.25">
      <c r="B63" s="1" t="s">
        <v>89</v>
      </c>
      <c r="C63">
        <v>12.1</v>
      </c>
      <c r="D63">
        <v>0.59</v>
      </c>
      <c r="E63">
        <v>1.38</v>
      </c>
      <c r="H63" s="1"/>
      <c r="I63" s="1"/>
    </row>
    <row r="64" spans="2:9" x14ac:dyDescent="0.25">
      <c r="B64" s="1" t="s">
        <v>90</v>
      </c>
      <c r="C64">
        <v>12.8</v>
      </c>
      <c r="D64">
        <v>0.79</v>
      </c>
      <c r="E64">
        <v>0.77</v>
      </c>
      <c r="H64" s="1"/>
      <c r="I64" s="1"/>
    </row>
    <row r="65" spans="2:9" x14ac:dyDescent="0.25">
      <c r="B65" s="1" t="s">
        <v>91</v>
      </c>
      <c r="C65">
        <v>7.68</v>
      </c>
      <c r="D65">
        <v>10.5</v>
      </c>
      <c r="E65">
        <v>14.3</v>
      </c>
      <c r="H65" s="1"/>
      <c r="I65" s="1"/>
    </row>
    <row r="66" spans="2:9" x14ac:dyDescent="0.25">
      <c r="B66" s="1" t="s">
        <v>92</v>
      </c>
      <c r="C66">
        <v>8.6999999999999993</v>
      </c>
      <c r="D66">
        <v>17.5</v>
      </c>
      <c r="E66">
        <v>19.7</v>
      </c>
      <c r="H66" s="1"/>
      <c r="I66" s="1"/>
    </row>
    <row r="67" spans="2:9" x14ac:dyDescent="0.25">
      <c r="B67" s="1" t="s">
        <v>93</v>
      </c>
      <c r="C67">
        <v>7.73</v>
      </c>
      <c r="D67">
        <v>4.88</v>
      </c>
      <c r="E67">
        <v>6.74</v>
      </c>
      <c r="H67" s="1"/>
      <c r="I67" s="1"/>
    </row>
    <row r="68" spans="2:9" x14ac:dyDescent="0.25">
      <c r="B68" s="1" t="s">
        <v>94</v>
      </c>
      <c r="C68">
        <v>7.5</v>
      </c>
      <c r="D68">
        <v>0</v>
      </c>
      <c r="E68">
        <v>1.85</v>
      </c>
      <c r="H68" s="1"/>
      <c r="I68" s="1"/>
    </row>
    <row r="69" spans="2:9" x14ac:dyDescent="0.25">
      <c r="B69" s="1" t="s">
        <v>95</v>
      </c>
      <c r="C69">
        <v>7.03</v>
      </c>
      <c r="D69">
        <v>0</v>
      </c>
      <c r="E69">
        <v>0.95</v>
      </c>
      <c r="H69" s="1"/>
      <c r="I69" s="1"/>
    </row>
    <row r="70" spans="2:9" x14ac:dyDescent="0.25">
      <c r="B70" s="1" t="s">
        <v>96</v>
      </c>
      <c r="C70">
        <v>7.37</v>
      </c>
      <c r="D70">
        <v>0</v>
      </c>
      <c r="E70">
        <v>2.0299999999999998</v>
      </c>
      <c r="H70" s="1"/>
      <c r="I70" s="1"/>
    </row>
    <row r="71" spans="2:9" x14ac:dyDescent="0.25">
      <c r="B71" s="1" t="s">
        <v>97</v>
      </c>
      <c r="C71">
        <v>7.44</v>
      </c>
      <c r="D71">
        <v>0.87</v>
      </c>
      <c r="E71">
        <v>1.62</v>
      </c>
      <c r="H71" s="1"/>
      <c r="I71" s="1"/>
    </row>
    <row r="72" spans="2:9" x14ac:dyDescent="0.25">
      <c r="B72" s="1" t="s">
        <v>98</v>
      </c>
      <c r="C72">
        <v>8.0299999999999994</v>
      </c>
      <c r="D72">
        <v>0.13</v>
      </c>
      <c r="E72">
        <v>3.08</v>
      </c>
      <c r="H72" s="1"/>
      <c r="I72" s="1"/>
    </row>
    <row r="73" spans="2:9" x14ac:dyDescent="0.25">
      <c r="B73" s="1" t="s">
        <v>99</v>
      </c>
      <c r="C73">
        <v>8.31</v>
      </c>
      <c r="D73">
        <v>0</v>
      </c>
      <c r="E73">
        <v>2.27</v>
      </c>
      <c r="H73" s="1"/>
      <c r="I73" s="1"/>
    </row>
    <row r="74" spans="2:9" x14ac:dyDescent="0.25">
      <c r="B74" s="1" t="s">
        <v>100</v>
      </c>
      <c r="C74">
        <v>8.39</v>
      </c>
      <c r="D74">
        <v>0</v>
      </c>
      <c r="E74">
        <v>1.95</v>
      </c>
      <c r="H74" s="1"/>
      <c r="I74" s="1"/>
    </row>
    <row r="75" spans="2:9" x14ac:dyDescent="0.25">
      <c r="B75" s="1" t="s">
        <v>101</v>
      </c>
      <c r="C75">
        <v>8.6199999999999992</v>
      </c>
      <c r="D75">
        <v>0</v>
      </c>
      <c r="E75">
        <v>1.81</v>
      </c>
      <c r="H75" s="1"/>
      <c r="I75" s="1"/>
    </row>
    <row r="76" spans="2:9" x14ac:dyDescent="0.25">
      <c r="B76" s="1" t="s">
        <v>102</v>
      </c>
      <c r="C76">
        <v>8.91</v>
      </c>
      <c r="D76">
        <v>0</v>
      </c>
      <c r="E76">
        <v>2.02</v>
      </c>
      <c r="H76" s="1"/>
      <c r="I76" s="1"/>
    </row>
    <row r="77" spans="2:9" x14ac:dyDescent="0.25">
      <c r="B77" s="1" t="s">
        <v>103</v>
      </c>
      <c r="C77">
        <v>8.73</v>
      </c>
      <c r="D77">
        <v>0</v>
      </c>
      <c r="E77">
        <v>1.83</v>
      </c>
      <c r="H77" s="1"/>
      <c r="I77" s="1"/>
    </row>
    <row r="78" spans="2:9" x14ac:dyDescent="0.25">
      <c r="B78" s="1" t="s">
        <v>104</v>
      </c>
      <c r="C78">
        <v>8.9600000000000009</v>
      </c>
      <c r="D78">
        <v>0.13</v>
      </c>
      <c r="E78">
        <v>2.12</v>
      </c>
      <c r="H78" s="1"/>
      <c r="I78" s="1"/>
    </row>
    <row r="79" spans="2:9" x14ac:dyDescent="0.25">
      <c r="B79" s="1" t="s">
        <v>105</v>
      </c>
      <c r="C79">
        <v>9.4600000000000009</v>
      </c>
      <c r="D79">
        <v>2.98</v>
      </c>
      <c r="E79">
        <v>8</v>
      </c>
      <c r="H79" s="1"/>
      <c r="I79" s="1"/>
    </row>
    <row r="80" spans="2:9" x14ac:dyDescent="0.25">
      <c r="B80" s="1" t="s">
        <v>106</v>
      </c>
      <c r="C80">
        <v>0</v>
      </c>
      <c r="D80">
        <v>1.55</v>
      </c>
      <c r="E80">
        <v>6.34</v>
      </c>
      <c r="H80" s="1"/>
      <c r="I80" s="1"/>
    </row>
    <row r="81" spans="2:9" x14ac:dyDescent="0.25">
      <c r="B81" s="1" t="s">
        <v>107</v>
      </c>
      <c r="C81">
        <v>0</v>
      </c>
      <c r="D81">
        <v>5.69</v>
      </c>
      <c r="E81">
        <v>6.28</v>
      </c>
      <c r="H81" s="1"/>
      <c r="I81" s="1"/>
    </row>
    <row r="82" spans="2:9" x14ac:dyDescent="0.25">
      <c r="B82" s="1" t="s">
        <v>108</v>
      </c>
      <c r="C82">
        <v>0.11</v>
      </c>
      <c r="D82">
        <v>1.43</v>
      </c>
      <c r="E82">
        <v>2.21</v>
      </c>
      <c r="H82" s="1"/>
      <c r="I82" s="1"/>
    </row>
    <row r="83" spans="2:9" x14ac:dyDescent="0.25">
      <c r="B83" s="1" t="s">
        <v>109</v>
      </c>
      <c r="C83">
        <v>0</v>
      </c>
      <c r="D83">
        <v>0</v>
      </c>
      <c r="E83">
        <v>2.69</v>
      </c>
      <c r="H83" s="1"/>
      <c r="I83" s="1"/>
    </row>
    <row r="84" spans="2:9" x14ac:dyDescent="0.25">
      <c r="B84" s="1" t="s">
        <v>110</v>
      </c>
      <c r="C84">
        <v>0.18</v>
      </c>
      <c r="D84">
        <v>1.37</v>
      </c>
      <c r="E84">
        <v>2.0099999999999998</v>
      </c>
      <c r="H84" s="1"/>
      <c r="I84" s="1"/>
    </row>
    <row r="85" spans="2:9" x14ac:dyDescent="0.25">
      <c r="B85" s="1" t="s">
        <v>111</v>
      </c>
      <c r="C85">
        <v>0</v>
      </c>
      <c r="D85">
        <v>0.24</v>
      </c>
      <c r="E85">
        <v>0.51</v>
      </c>
      <c r="H85" s="1"/>
      <c r="I85" s="1"/>
    </row>
    <row r="86" spans="2:9" x14ac:dyDescent="0.25">
      <c r="B86" s="1" t="s">
        <v>112</v>
      </c>
      <c r="C86">
        <v>0.47</v>
      </c>
      <c r="D86">
        <v>2.13</v>
      </c>
      <c r="E86">
        <v>5.58</v>
      </c>
      <c r="H86" s="1"/>
      <c r="I86" s="1"/>
    </row>
    <row r="87" spans="2:9" x14ac:dyDescent="0.25">
      <c r="B87" s="1" t="s">
        <v>113</v>
      </c>
      <c r="C87">
        <v>0.22</v>
      </c>
      <c r="D87">
        <v>0.02</v>
      </c>
      <c r="E87">
        <v>1.78</v>
      </c>
      <c r="H87" s="1"/>
      <c r="I87" s="1"/>
    </row>
    <row r="88" spans="2:9" x14ac:dyDescent="0.25">
      <c r="B88" s="1" t="s">
        <v>114</v>
      </c>
      <c r="C88">
        <v>0.27</v>
      </c>
      <c r="D88">
        <v>0.69499999999999995</v>
      </c>
      <c r="E88">
        <v>1.92</v>
      </c>
      <c r="H88" s="1"/>
      <c r="I88" s="1"/>
    </row>
    <row r="89" spans="2:9" x14ac:dyDescent="0.25">
      <c r="B89" s="1" t="s">
        <v>115</v>
      </c>
      <c r="C89">
        <v>0.04</v>
      </c>
      <c r="D89">
        <v>1.48</v>
      </c>
      <c r="E89">
        <v>2.35</v>
      </c>
      <c r="H89" s="1"/>
      <c r="I89" s="1"/>
    </row>
    <row r="90" spans="2:9" x14ac:dyDescent="0.25">
      <c r="B90" s="1" t="s">
        <v>116</v>
      </c>
      <c r="C90">
        <v>0.91</v>
      </c>
      <c r="D90">
        <v>1.37</v>
      </c>
      <c r="E90">
        <v>2.1</v>
      </c>
      <c r="H90" s="1"/>
      <c r="I90" s="1"/>
    </row>
    <row r="91" spans="2:9" x14ac:dyDescent="0.25">
      <c r="B91" s="1" t="s">
        <v>117</v>
      </c>
      <c r="C91">
        <v>0.7</v>
      </c>
      <c r="D91">
        <v>0.27</v>
      </c>
      <c r="E91">
        <v>5.25</v>
      </c>
      <c r="H91" s="1"/>
      <c r="I91" s="1"/>
    </row>
    <row r="92" spans="2:9" x14ac:dyDescent="0.25">
      <c r="B92" s="1" t="s">
        <v>118</v>
      </c>
      <c r="C92">
        <v>0.68</v>
      </c>
      <c r="D92">
        <v>1.54</v>
      </c>
      <c r="E92">
        <v>7.27</v>
      </c>
      <c r="H92" s="1"/>
      <c r="I92" s="1"/>
    </row>
    <row r="93" spans="2:9" x14ac:dyDescent="0.25">
      <c r="B93" s="1" t="s">
        <v>119</v>
      </c>
      <c r="C93">
        <v>0.8</v>
      </c>
      <c r="D93">
        <v>2.78</v>
      </c>
      <c r="E93">
        <v>5.71</v>
      </c>
      <c r="H93" s="1"/>
      <c r="I93" s="1"/>
    </row>
    <row r="94" spans="2:9" x14ac:dyDescent="0.25">
      <c r="B94" s="1" t="s">
        <v>120</v>
      </c>
      <c r="C94">
        <v>0.92</v>
      </c>
      <c r="D94">
        <v>0.33</v>
      </c>
      <c r="E94">
        <v>1.32</v>
      </c>
      <c r="H94" s="1"/>
      <c r="I94" s="1"/>
    </row>
    <row r="95" spans="2:9" x14ac:dyDescent="0.25">
      <c r="B95" s="1" t="s">
        <v>121</v>
      </c>
      <c r="C95">
        <v>6.12</v>
      </c>
      <c r="D95">
        <v>46.5</v>
      </c>
      <c r="E95">
        <v>66.7</v>
      </c>
      <c r="H95" s="1"/>
      <c r="I95" s="1"/>
    </row>
    <row r="96" spans="2:9" x14ac:dyDescent="0.25">
      <c r="B96" s="1" t="s">
        <v>122</v>
      </c>
      <c r="C96">
        <v>11.8</v>
      </c>
      <c r="D96">
        <v>74.2</v>
      </c>
      <c r="E96">
        <v>95</v>
      </c>
      <c r="H96" s="1"/>
      <c r="I96" s="1"/>
    </row>
    <row r="97" spans="2:9" x14ac:dyDescent="0.25">
      <c r="B97" s="1" t="s">
        <v>123</v>
      </c>
      <c r="C97">
        <v>4.71</v>
      </c>
      <c r="D97">
        <v>20.100000000000001</v>
      </c>
      <c r="E97">
        <v>23.7</v>
      </c>
      <c r="H97" s="1"/>
      <c r="I97" s="1"/>
    </row>
    <row r="98" spans="2:9" x14ac:dyDescent="0.25">
      <c r="B98" s="1" t="s">
        <v>124</v>
      </c>
      <c r="C98">
        <v>2.66</v>
      </c>
      <c r="D98">
        <v>2.81</v>
      </c>
      <c r="E98">
        <v>12.5</v>
      </c>
      <c r="H98" s="1"/>
      <c r="I98" s="1"/>
    </row>
    <row r="99" spans="2:9" x14ac:dyDescent="0.25">
      <c r="B99" s="1" t="s">
        <v>125</v>
      </c>
      <c r="C99">
        <v>3.19</v>
      </c>
      <c r="D99">
        <v>4.41</v>
      </c>
      <c r="E99">
        <v>9.23</v>
      </c>
      <c r="H99" s="1"/>
      <c r="I99" s="1"/>
    </row>
    <row r="100" spans="2:9" x14ac:dyDescent="0.25">
      <c r="B100" s="1" t="s">
        <v>126</v>
      </c>
      <c r="C100">
        <v>3.43</v>
      </c>
      <c r="D100">
        <v>5.45</v>
      </c>
      <c r="E100">
        <v>16.100000000000001</v>
      </c>
      <c r="H100" s="1"/>
      <c r="I100" s="1"/>
    </row>
    <row r="101" spans="2:9" x14ac:dyDescent="0.25">
      <c r="B101" s="1" t="s">
        <v>127</v>
      </c>
      <c r="C101">
        <v>3.1</v>
      </c>
      <c r="D101">
        <v>4.21</v>
      </c>
      <c r="E101">
        <v>8.26</v>
      </c>
      <c r="H101" s="1"/>
      <c r="I101" s="1"/>
    </row>
    <row r="102" spans="2:9" x14ac:dyDescent="0.25">
      <c r="B102" s="1" t="s">
        <v>128</v>
      </c>
      <c r="C102">
        <v>3.19</v>
      </c>
      <c r="D102">
        <v>4.88</v>
      </c>
      <c r="E102">
        <v>11.2</v>
      </c>
      <c r="H102" s="1"/>
      <c r="I102" s="1"/>
    </row>
    <row r="103" spans="2:9" x14ac:dyDescent="0.25">
      <c r="B103" s="1" t="s">
        <v>129</v>
      </c>
      <c r="C103">
        <v>3.46</v>
      </c>
      <c r="D103">
        <v>4.7</v>
      </c>
      <c r="E103">
        <v>11.1</v>
      </c>
      <c r="H103" s="1"/>
      <c r="I103" s="1"/>
    </row>
    <row r="104" spans="2:9" x14ac:dyDescent="0.25">
      <c r="B104" s="1" t="s">
        <v>130</v>
      </c>
      <c r="C104">
        <v>3.05</v>
      </c>
      <c r="D104">
        <v>5.55</v>
      </c>
      <c r="E104">
        <v>13.6</v>
      </c>
      <c r="H104" s="1"/>
      <c r="I104" s="1"/>
    </row>
    <row r="105" spans="2:9" x14ac:dyDescent="0.25">
      <c r="B105" s="1" t="s">
        <v>131</v>
      </c>
      <c r="C105">
        <v>3.42</v>
      </c>
      <c r="D105">
        <v>4.41</v>
      </c>
      <c r="E105">
        <v>10.199999999999999</v>
      </c>
      <c r="H105" s="1"/>
      <c r="I105" s="1"/>
    </row>
    <row r="106" spans="2:9" x14ac:dyDescent="0.25">
      <c r="B106" s="1" t="s">
        <v>132</v>
      </c>
      <c r="C106">
        <v>2.95</v>
      </c>
      <c r="D106">
        <v>4.4400000000000004</v>
      </c>
      <c r="E106">
        <v>12</v>
      </c>
      <c r="H106" s="1"/>
      <c r="I106" s="1"/>
    </row>
    <row r="107" spans="2:9" x14ac:dyDescent="0.25">
      <c r="B107" s="1" t="s">
        <v>133</v>
      </c>
      <c r="C107">
        <v>3.44</v>
      </c>
      <c r="D107">
        <v>4.55</v>
      </c>
      <c r="E107">
        <v>17.899999999999999</v>
      </c>
      <c r="H107" s="1"/>
      <c r="I107" s="1"/>
    </row>
    <row r="108" spans="2:9" x14ac:dyDescent="0.25">
      <c r="B108" s="1" t="s">
        <v>134</v>
      </c>
      <c r="C108">
        <v>4.1399999999999997</v>
      </c>
      <c r="D108">
        <v>14.3</v>
      </c>
      <c r="E108">
        <v>26</v>
      </c>
      <c r="H108" s="1"/>
      <c r="I108" s="1"/>
    </row>
    <row r="109" spans="2:9" x14ac:dyDescent="0.25">
      <c r="B109" s="1" t="s">
        <v>135</v>
      </c>
      <c r="C109">
        <v>4.4400000000000004</v>
      </c>
      <c r="D109">
        <v>7.14</v>
      </c>
      <c r="E109">
        <v>17.899999999999999</v>
      </c>
      <c r="H109" s="1"/>
      <c r="I109" s="1"/>
    </row>
    <row r="110" spans="2:9" x14ac:dyDescent="0.25">
      <c r="B110" s="1" t="s">
        <v>136</v>
      </c>
      <c r="C110">
        <v>13.5</v>
      </c>
      <c r="D110">
        <v>9.7899999999999991</v>
      </c>
      <c r="E110">
        <v>9.86</v>
      </c>
      <c r="H110" s="1"/>
      <c r="I110" s="1"/>
    </row>
    <row r="111" spans="2:9" x14ac:dyDescent="0.25">
      <c r="B111" s="1" t="s">
        <v>137</v>
      </c>
      <c r="C111">
        <v>13.8</v>
      </c>
      <c r="D111">
        <v>4.8499999999999996</v>
      </c>
      <c r="E111">
        <v>7.29</v>
      </c>
      <c r="H111" s="1"/>
      <c r="I111" s="1"/>
    </row>
    <row r="112" spans="2:9" x14ac:dyDescent="0.25">
      <c r="B112" s="1" t="s">
        <v>138</v>
      </c>
      <c r="C112">
        <v>17.7</v>
      </c>
      <c r="D112">
        <v>38</v>
      </c>
      <c r="E112">
        <v>35.799999999999997</v>
      </c>
      <c r="H112" s="1"/>
      <c r="I112" s="1"/>
    </row>
    <row r="113" spans="2:9" x14ac:dyDescent="0.25">
      <c r="B113" s="1" t="s">
        <v>139</v>
      </c>
      <c r="C113">
        <v>14.1</v>
      </c>
      <c r="D113">
        <v>3.91</v>
      </c>
      <c r="E113">
        <v>11.6</v>
      </c>
      <c r="H113" s="1"/>
      <c r="I113" s="1"/>
    </row>
    <row r="114" spans="2:9" x14ac:dyDescent="0.25">
      <c r="B114" s="1" t="s">
        <v>140</v>
      </c>
      <c r="C114">
        <v>18</v>
      </c>
      <c r="D114">
        <v>66.3</v>
      </c>
      <c r="E114">
        <v>61.6</v>
      </c>
      <c r="H114" s="1"/>
      <c r="I114" s="1"/>
    </row>
    <row r="115" spans="2:9" x14ac:dyDescent="0.25">
      <c r="B115" s="1" t="s">
        <v>141</v>
      </c>
      <c r="C115">
        <v>14.8</v>
      </c>
      <c r="D115">
        <v>8.66</v>
      </c>
      <c r="E115">
        <v>8.44</v>
      </c>
      <c r="H115" s="1"/>
      <c r="I115" s="1"/>
    </row>
    <row r="116" spans="2:9" x14ac:dyDescent="0.25">
      <c r="B116" s="1" t="s">
        <v>142</v>
      </c>
      <c r="C116">
        <v>21.4</v>
      </c>
      <c r="D116">
        <v>110</v>
      </c>
      <c r="E116">
        <v>104</v>
      </c>
      <c r="H116" s="1"/>
      <c r="I116" s="1"/>
    </row>
    <row r="117" spans="2:9" x14ac:dyDescent="0.25">
      <c r="B117" s="1" t="s">
        <v>143</v>
      </c>
      <c r="C117">
        <v>32.6</v>
      </c>
      <c r="D117">
        <v>4.26</v>
      </c>
      <c r="E117">
        <v>7.18</v>
      </c>
      <c r="H117" s="1"/>
      <c r="I117" s="1"/>
    </row>
    <row r="118" spans="2:9" x14ac:dyDescent="0.25">
      <c r="B118" s="1" t="s">
        <v>144</v>
      </c>
      <c r="C118">
        <v>14.5</v>
      </c>
      <c r="D118">
        <v>4.41</v>
      </c>
      <c r="E118">
        <v>6.56</v>
      </c>
      <c r="H118" s="1"/>
      <c r="I118" s="1"/>
    </row>
    <row r="119" spans="2:9" x14ac:dyDescent="0.25">
      <c r="B119" s="1" t="s">
        <v>145</v>
      </c>
      <c r="C119">
        <v>15.4</v>
      </c>
      <c r="D119">
        <v>11.6</v>
      </c>
      <c r="E119">
        <v>15.1</v>
      </c>
      <c r="H119" s="1"/>
      <c r="I119" s="1"/>
    </row>
    <row r="120" spans="2:9" x14ac:dyDescent="0.25">
      <c r="B120" s="1" t="s">
        <v>146</v>
      </c>
      <c r="C120">
        <v>18.899999999999999</v>
      </c>
      <c r="D120">
        <v>7.27</v>
      </c>
      <c r="E120">
        <v>11.4</v>
      </c>
      <c r="H120" s="1"/>
      <c r="I120" s="1"/>
    </row>
    <row r="121" spans="2:9" x14ac:dyDescent="0.25">
      <c r="B121" s="1" t="s">
        <v>147</v>
      </c>
      <c r="C121">
        <v>27.5</v>
      </c>
      <c r="D121">
        <v>9.3699999999999992</v>
      </c>
      <c r="E121">
        <v>12.9</v>
      </c>
      <c r="H121" s="1"/>
      <c r="I121" s="1"/>
    </row>
    <row r="122" spans="2:9" x14ac:dyDescent="0.25">
      <c r="B122" s="1" t="s">
        <v>148</v>
      </c>
      <c r="C122">
        <v>15</v>
      </c>
      <c r="D122">
        <v>6.49</v>
      </c>
      <c r="E122">
        <v>11.8</v>
      </c>
      <c r="H122" s="1"/>
      <c r="I122" s="1"/>
    </row>
    <row r="123" spans="2:9" x14ac:dyDescent="0.25">
      <c r="B123" s="1" t="s">
        <v>149</v>
      </c>
      <c r="C123">
        <v>15.6</v>
      </c>
      <c r="D123">
        <v>21</v>
      </c>
      <c r="E123">
        <v>25.9</v>
      </c>
      <c r="H123" s="1"/>
      <c r="I123" s="1"/>
    </row>
    <row r="124" spans="2:9" x14ac:dyDescent="0.25">
      <c r="B124" s="1" t="s">
        <v>150</v>
      </c>
      <c r="C124">
        <v>24.3</v>
      </c>
      <c r="D124">
        <v>19</v>
      </c>
      <c r="E124">
        <v>24.9</v>
      </c>
      <c r="H124" s="1"/>
      <c r="I124" s="1"/>
    </row>
    <row r="125" spans="2:9" x14ac:dyDescent="0.25">
      <c r="H125" s="1"/>
      <c r="I125" s="1"/>
    </row>
    <row r="126" spans="2:9" x14ac:dyDescent="0.25">
      <c r="H126" s="1"/>
      <c r="I126" s="1"/>
    </row>
    <row r="127" spans="2:9" x14ac:dyDescent="0.25">
      <c r="H127" s="1"/>
      <c r="I127" s="1"/>
    </row>
    <row r="128" spans="2:9" x14ac:dyDescent="0.25">
      <c r="H128" s="1"/>
      <c r="I128" s="1"/>
    </row>
    <row r="129" spans="8:9" x14ac:dyDescent="0.25">
      <c r="H129" s="1"/>
      <c r="I129" s="1"/>
    </row>
    <row r="130" spans="8:9" x14ac:dyDescent="0.25">
      <c r="H130" s="1"/>
      <c r="I130" s="1"/>
    </row>
    <row r="131" spans="8:9" x14ac:dyDescent="0.25">
      <c r="H131" s="1"/>
      <c r="I131" s="1"/>
    </row>
    <row r="132" spans="8:9" x14ac:dyDescent="0.25">
      <c r="H132" s="1"/>
      <c r="I132" s="1"/>
    </row>
    <row r="133" spans="8:9" x14ac:dyDescent="0.25">
      <c r="H133" s="1"/>
      <c r="I133" s="1"/>
    </row>
    <row r="134" spans="8:9" x14ac:dyDescent="0.25">
      <c r="H134" s="1"/>
      <c r="I134" s="1"/>
    </row>
    <row r="135" spans="8:9" x14ac:dyDescent="0.25">
      <c r="H135" s="1"/>
      <c r="I135" s="1"/>
    </row>
    <row r="136" spans="8:9" x14ac:dyDescent="0.25">
      <c r="H136" s="1"/>
      <c r="I136" s="1"/>
    </row>
    <row r="137" spans="8:9" x14ac:dyDescent="0.25">
      <c r="H137" s="1"/>
      <c r="I137" s="1"/>
    </row>
    <row r="138" spans="8:9" x14ac:dyDescent="0.25">
      <c r="H138" s="1"/>
      <c r="I138" s="1"/>
    </row>
    <row r="139" spans="8:9" x14ac:dyDescent="0.25">
      <c r="H139" s="1"/>
      <c r="I139" s="1"/>
    </row>
    <row r="140" spans="8:9" x14ac:dyDescent="0.25">
      <c r="H140" s="1"/>
      <c r="I140" s="1"/>
    </row>
    <row r="141" spans="8:9" x14ac:dyDescent="0.25">
      <c r="H141" s="1"/>
      <c r="I141" s="1"/>
    </row>
    <row r="142" spans="8:9" x14ac:dyDescent="0.25">
      <c r="H142" s="1"/>
      <c r="I142" s="1"/>
    </row>
    <row r="143" spans="8:9" x14ac:dyDescent="0.25">
      <c r="H143" s="1"/>
      <c r="I143" s="1"/>
    </row>
    <row r="144" spans="8:9" x14ac:dyDescent="0.25">
      <c r="H144" s="1"/>
      <c r="I144" s="1"/>
    </row>
    <row r="145" spans="8:9" x14ac:dyDescent="0.25">
      <c r="H145" s="1"/>
      <c r="I145" s="1"/>
    </row>
    <row r="146" spans="8:9" x14ac:dyDescent="0.25">
      <c r="H146" s="1"/>
      <c r="I146" s="1"/>
    </row>
    <row r="147" spans="8:9" x14ac:dyDescent="0.25">
      <c r="H147" s="1"/>
      <c r="I147" s="1"/>
    </row>
    <row r="148" spans="8:9" x14ac:dyDescent="0.25">
      <c r="H148" s="1"/>
      <c r="I148" s="1"/>
    </row>
    <row r="149" spans="8:9" x14ac:dyDescent="0.25">
      <c r="H149" s="1"/>
      <c r="I149" s="1"/>
    </row>
    <row r="150" spans="8:9" x14ac:dyDescent="0.25">
      <c r="H150" s="1"/>
      <c r="I150" s="1"/>
    </row>
    <row r="151" spans="8:9" x14ac:dyDescent="0.25">
      <c r="H151" s="1"/>
      <c r="I151" s="1"/>
    </row>
    <row r="152" spans="8:9" x14ac:dyDescent="0.25">
      <c r="H152" s="1"/>
      <c r="I152" s="1"/>
    </row>
    <row r="153" spans="8:9" x14ac:dyDescent="0.25">
      <c r="H153" s="1"/>
      <c r="I153" s="1"/>
    </row>
    <row r="154" spans="8:9" x14ac:dyDescent="0.25">
      <c r="H154" s="1"/>
      <c r="I154" s="1"/>
    </row>
    <row r="155" spans="8:9" x14ac:dyDescent="0.25">
      <c r="H155" s="1"/>
      <c r="I155" s="1"/>
    </row>
    <row r="156" spans="8:9" x14ac:dyDescent="0.25">
      <c r="H156" s="1"/>
      <c r="I156" s="1"/>
    </row>
    <row r="157" spans="8:9" x14ac:dyDescent="0.25">
      <c r="H157" s="1"/>
      <c r="I157" s="1"/>
    </row>
    <row r="158" spans="8:9" x14ac:dyDescent="0.25">
      <c r="H158" s="1"/>
      <c r="I158" s="1"/>
    </row>
    <row r="159" spans="8:9" x14ac:dyDescent="0.25">
      <c r="H159" s="1"/>
      <c r="I159" s="1"/>
    </row>
    <row r="160" spans="8:9" x14ac:dyDescent="0.25">
      <c r="H160" s="1"/>
      <c r="I160" s="1"/>
    </row>
    <row r="161" spans="8:9" x14ac:dyDescent="0.25">
      <c r="H161" s="1"/>
      <c r="I161" s="1"/>
    </row>
    <row r="162" spans="8:9" x14ac:dyDescent="0.25">
      <c r="H162" s="1"/>
      <c r="I162" s="1"/>
    </row>
    <row r="163" spans="8:9" x14ac:dyDescent="0.25">
      <c r="H163" s="1"/>
      <c r="I163" s="1"/>
    </row>
    <row r="164" spans="8:9" x14ac:dyDescent="0.25">
      <c r="H164" s="1"/>
      <c r="I164" s="1"/>
    </row>
    <row r="165" spans="8:9" x14ac:dyDescent="0.25">
      <c r="H165" s="1"/>
      <c r="I165" s="1"/>
    </row>
    <row r="166" spans="8:9" x14ac:dyDescent="0.25">
      <c r="H166" s="1"/>
      <c r="I166" s="1"/>
    </row>
    <row r="167" spans="8:9" x14ac:dyDescent="0.25">
      <c r="H167" s="1"/>
      <c r="I167" s="1"/>
    </row>
    <row r="168" spans="8:9" x14ac:dyDescent="0.25">
      <c r="H168" s="1"/>
      <c r="I168" s="1"/>
    </row>
    <row r="169" spans="8:9" x14ac:dyDescent="0.25">
      <c r="H169" s="1"/>
      <c r="I169" s="1"/>
    </row>
    <row r="170" spans="8:9" x14ac:dyDescent="0.25">
      <c r="H170" s="1"/>
      <c r="I170" s="1"/>
    </row>
    <row r="171" spans="8:9" x14ac:dyDescent="0.25">
      <c r="H171" s="1"/>
      <c r="I171" s="1"/>
    </row>
    <row r="172" spans="8:9" x14ac:dyDescent="0.25">
      <c r="H172" s="1"/>
      <c r="I172" s="1"/>
    </row>
    <row r="173" spans="8:9" x14ac:dyDescent="0.25">
      <c r="H173" s="1"/>
      <c r="I173" s="1"/>
    </row>
    <row r="174" spans="8:9" x14ac:dyDescent="0.25">
      <c r="H174" s="1"/>
      <c r="I174" s="1"/>
    </row>
    <row r="175" spans="8:9" x14ac:dyDescent="0.25">
      <c r="H175" s="1"/>
      <c r="I175" s="1"/>
    </row>
    <row r="176" spans="8:9" x14ac:dyDescent="0.25">
      <c r="H176" s="1"/>
      <c r="I176" s="1"/>
    </row>
    <row r="177" spans="8:9" x14ac:dyDescent="0.25">
      <c r="H177" s="1"/>
      <c r="I177" s="1"/>
    </row>
    <row r="178" spans="8:9" x14ac:dyDescent="0.25">
      <c r="H178" s="1"/>
      <c r="I178" s="1"/>
    </row>
    <row r="179" spans="8:9" x14ac:dyDescent="0.25">
      <c r="H179" s="1"/>
      <c r="I179" s="1"/>
    </row>
    <row r="180" spans="8:9" x14ac:dyDescent="0.25">
      <c r="H180" s="1"/>
      <c r="I180" s="1"/>
    </row>
    <row r="181" spans="8:9" x14ac:dyDescent="0.25">
      <c r="H181" s="1"/>
      <c r="I181" s="1"/>
    </row>
    <row r="182" spans="8:9" x14ac:dyDescent="0.25">
      <c r="H182" s="1"/>
      <c r="I182" s="1"/>
    </row>
    <row r="183" spans="8:9" x14ac:dyDescent="0.25">
      <c r="H183" s="1"/>
      <c r="I183" s="1"/>
    </row>
    <row r="184" spans="8:9" x14ac:dyDescent="0.25">
      <c r="H184" s="1"/>
      <c r="I184" s="1"/>
    </row>
    <row r="185" spans="8:9" x14ac:dyDescent="0.25">
      <c r="H185" s="1"/>
      <c r="I185" s="1"/>
    </row>
    <row r="186" spans="8:9" x14ac:dyDescent="0.25">
      <c r="H186" s="1"/>
      <c r="I186" s="1"/>
    </row>
    <row r="187" spans="8:9" x14ac:dyDescent="0.25">
      <c r="H187" s="1"/>
      <c r="I187" s="1"/>
    </row>
    <row r="188" spans="8:9" x14ac:dyDescent="0.25">
      <c r="H188" s="1"/>
      <c r="I188" s="1"/>
    </row>
    <row r="189" spans="8:9" x14ac:dyDescent="0.25">
      <c r="H189" s="1"/>
      <c r="I189" s="1"/>
    </row>
    <row r="190" spans="8:9" x14ac:dyDescent="0.25">
      <c r="H190" s="1"/>
      <c r="I190" s="1"/>
    </row>
    <row r="191" spans="8:9" x14ac:dyDescent="0.25">
      <c r="H191" s="1"/>
      <c r="I191" s="1"/>
    </row>
    <row r="192" spans="8:9" x14ac:dyDescent="0.25">
      <c r="H192" s="1"/>
      <c r="I192" s="1"/>
    </row>
    <row r="193" spans="8:9" x14ac:dyDescent="0.25">
      <c r="H193" s="1"/>
      <c r="I193" s="1"/>
    </row>
    <row r="194" spans="8:9" x14ac:dyDescent="0.25">
      <c r="H194" s="1"/>
      <c r="I194" s="1"/>
    </row>
    <row r="195" spans="8:9" x14ac:dyDescent="0.25">
      <c r="H195" s="1"/>
      <c r="I195" s="1"/>
    </row>
    <row r="196" spans="8:9" x14ac:dyDescent="0.25">
      <c r="H196" s="1"/>
      <c r="I196" s="1"/>
    </row>
    <row r="197" spans="8:9" x14ac:dyDescent="0.25">
      <c r="H197" s="1"/>
      <c r="I197" s="1"/>
    </row>
    <row r="198" spans="8:9" x14ac:dyDescent="0.25">
      <c r="H198" s="1"/>
      <c r="I198" s="1"/>
    </row>
    <row r="199" spans="8:9" x14ac:dyDescent="0.25">
      <c r="H199" s="1"/>
      <c r="I199" s="1"/>
    </row>
    <row r="200" spans="8:9" x14ac:dyDescent="0.25">
      <c r="H200" s="1"/>
      <c r="I200" s="1"/>
    </row>
    <row r="201" spans="8:9" x14ac:dyDescent="0.25">
      <c r="H201" s="1"/>
      <c r="I201" s="1"/>
    </row>
    <row r="202" spans="8:9" x14ac:dyDescent="0.25">
      <c r="H202" s="1"/>
      <c r="I202" s="1"/>
    </row>
    <row r="203" spans="8:9" x14ac:dyDescent="0.25">
      <c r="H203" s="1"/>
      <c r="I203" s="1"/>
    </row>
    <row r="204" spans="8:9" x14ac:dyDescent="0.25">
      <c r="H204" s="1"/>
      <c r="I204" s="1"/>
    </row>
    <row r="205" spans="8:9" x14ac:dyDescent="0.25">
      <c r="H205" s="1"/>
      <c r="I205" s="1"/>
    </row>
    <row r="206" spans="8:9" x14ac:dyDescent="0.25">
      <c r="H206" s="1"/>
      <c r="I206" s="1"/>
    </row>
    <row r="207" spans="8:9" x14ac:dyDescent="0.25">
      <c r="H207" s="1"/>
      <c r="I207" s="1"/>
    </row>
    <row r="208" spans="8:9" x14ac:dyDescent="0.25">
      <c r="H208" s="1"/>
      <c r="I208" s="1"/>
    </row>
    <row r="209" spans="8:9" x14ac:dyDescent="0.25">
      <c r="H209" s="1"/>
      <c r="I209" s="1"/>
    </row>
    <row r="210" spans="8:9" x14ac:dyDescent="0.25">
      <c r="H210" s="1"/>
      <c r="I210" s="1"/>
    </row>
    <row r="211" spans="8:9" x14ac:dyDescent="0.25">
      <c r="H211" s="1"/>
      <c r="I211" s="1"/>
    </row>
    <row r="212" spans="8:9" x14ac:dyDescent="0.25">
      <c r="H212" s="1"/>
      <c r="I212" s="1"/>
    </row>
    <row r="213" spans="8:9" x14ac:dyDescent="0.25">
      <c r="H213" s="1"/>
      <c r="I213" s="1"/>
    </row>
    <row r="214" spans="8:9" x14ac:dyDescent="0.25">
      <c r="H214" s="1"/>
      <c r="I214" s="1"/>
    </row>
    <row r="215" spans="8:9" x14ac:dyDescent="0.25">
      <c r="H215" s="1"/>
      <c r="I215" s="1"/>
    </row>
    <row r="216" spans="8:9" x14ac:dyDescent="0.25">
      <c r="H216" s="1"/>
      <c r="I216" s="1"/>
    </row>
    <row r="217" spans="8:9" x14ac:dyDescent="0.25">
      <c r="H217" s="1"/>
      <c r="I217" s="1"/>
    </row>
    <row r="218" spans="8:9" x14ac:dyDescent="0.25">
      <c r="H218" s="1"/>
      <c r="I218" s="1"/>
    </row>
    <row r="219" spans="8:9" x14ac:dyDescent="0.25">
      <c r="H219" s="1"/>
      <c r="I219" s="1"/>
    </row>
    <row r="220" spans="8:9" x14ac:dyDescent="0.25">
      <c r="H220" s="1"/>
      <c r="I220" s="1"/>
    </row>
    <row r="221" spans="8:9" x14ac:dyDescent="0.25">
      <c r="H221" s="1"/>
      <c r="I221" s="1"/>
    </row>
    <row r="222" spans="8:9" x14ac:dyDescent="0.25">
      <c r="H222" s="1"/>
      <c r="I222" s="1"/>
    </row>
    <row r="223" spans="8:9" x14ac:dyDescent="0.25">
      <c r="H223" s="1"/>
      <c r="I223" s="1"/>
    </row>
    <row r="224" spans="8:9" x14ac:dyDescent="0.25">
      <c r="H224" s="1"/>
      <c r="I224" s="1"/>
    </row>
    <row r="225" spans="8:9" x14ac:dyDescent="0.25">
      <c r="H225" s="1"/>
      <c r="I225" s="1"/>
    </row>
    <row r="226" spans="8:9" x14ac:dyDescent="0.25">
      <c r="H226" s="1"/>
      <c r="I226" s="1"/>
    </row>
    <row r="227" spans="8:9" x14ac:dyDescent="0.25">
      <c r="H227" s="1"/>
      <c r="I227" s="1"/>
    </row>
    <row r="228" spans="8:9" x14ac:dyDescent="0.25">
      <c r="H228" s="1"/>
      <c r="I228" s="1"/>
    </row>
    <row r="229" spans="8:9" x14ac:dyDescent="0.25">
      <c r="H229" s="1"/>
      <c r="I229" s="1"/>
    </row>
    <row r="230" spans="8:9" x14ac:dyDescent="0.25">
      <c r="H230" s="1"/>
      <c r="I230" s="1"/>
    </row>
    <row r="231" spans="8:9" x14ac:dyDescent="0.25">
      <c r="H231" s="1"/>
      <c r="I231" s="1"/>
    </row>
    <row r="232" spans="8:9" x14ac:dyDescent="0.25">
      <c r="H232" s="1"/>
      <c r="I232" s="1"/>
    </row>
    <row r="233" spans="8:9" x14ac:dyDescent="0.25">
      <c r="H233" s="1"/>
      <c r="I233" s="1"/>
    </row>
    <row r="234" spans="8:9" x14ac:dyDescent="0.25">
      <c r="H234" s="1"/>
      <c r="I234" s="1"/>
    </row>
    <row r="235" spans="8:9" x14ac:dyDescent="0.25">
      <c r="H235" s="1"/>
      <c r="I235" s="1"/>
    </row>
    <row r="236" spans="8:9" x14ac:dyDescent="0.25">
      <c r="H236" s="1"/>
      <c r="I236" s="1"/>
    </row>
    <row r="237" spans="8:9" x14ac:dyDescent="0.25">
      <c r="H237" s="1"/>
      <c r="I237" s="1"/>
    </row>
    <row r="238" spans="8:9" x14ac:dyDescent="0.25">
      <c r="H238" s="1"/>
      <c r="I238" s="1"/>
    </row>
    <row r="239" spans="8:9" x14ac:dyDescent="0.25">
      <c r="H239" s="1"/>
      <c r="I239" s="1"/>
    </row>
    <row r="240" spans="8:9" x14ac:dyDescent="0.25">
      <c r="H240" s="1"/>
      <c r="I240" s="1"/>
    </row>
    <row r="241" spans="8:9" x14ac:dyDescent="0.25">
      <c r="H241" s="1"/>
      <c r="I241" s="1"/>
    </row>
    <row r="242" spans="8:9" x14ac:dyDescent="0.25">
      <c r="H242" s="1"/>
      <c r="I242" s="1"/>
    </row>
  </sheetData>
  <mergeCells count="2">
    <mergeCell ref="J2:R2"/>
    <mergeCell ref="B2:E2"/>
  </mergeCells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吴奥</dc:creator>
  <cp:lastModifiedBy>ao wu</cp:lastModifiedBy>
  <dcterms:created xsi:type="dcterms:W3CDTF">2023-05-12T11:15:00Z</dcterms:created>
  <dcterms:modified xsi:type="dcterms:W3CDTF">2024-08-22T08:21:39Z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64BD82CB2AAD435E8A751432564F3DEC_12</vt:lpwstr>
  </property>
</Properties>
</file>