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sservices-my.sharepoint.com/personal/v_koning_uu_nl/Documents/Docs/Research/Fundamentals_of_hydrogen_production/"/>
    </mc:Choice>
  </mc:AlternateContent>
  <xr:revisionPtr revIDLastSave="16" documentId="8_{F562C508-DDB0-41F7-A695-8D1810B22BA7}" xr6:coauthVersionLast="47" xr6:coauthVersionMax="47" xr10:uidLastSave="{A7104347-BEC7-4D42-BD6E-16433E595640}"/>
  <bookViews>
    <workbookView xWindow="-120" yWindow="-120" windowWidth="29040" windowHeight="15840" xr2:uid="{0B6F4FD8-9324-4108-924E-0C9410DC5129}"/>
  </bookViews>
  <sheets>
    <sheet name="MAIN" sheetId="15" r:id="rId1"/>
    <sheet name="Berenschot, moleculen" sheetId="4" r:id="rId2"/>
    <sheet name="Berenschot, elektronen" sheetId="3" r:id="rId3"/>
    <sheet name="CE Delft, nationaal" sheetId="6" r:id="rId4"/>
    <sheet name="CE Delft, internationaal" sheetId="7" r:id="rId5"/>
    <sheet name="CE Delft, regionaal" sheetId="5" r:id="rId6"/>
    <sheet name="CE Delft, generiek" sheetId="8" r:id="rId7"/>
    <sheet name="Ber. &amp; Kalav., regionaal" sheetId="9" r:id="rId8"/>
    <sheet name="Ber. &amp; Kalav., nationaal" sheetId="10" r:id="rId9"/>
    <sheet name="Ber. &amp; Kalav., internationaal" sheetId="11" r:id="rId10"/>
    <sheet name="Ber. &amp; Kalav., europese sturing" sheetId="12" r:id="rId11"/>
    <sheet name="Gasunie, verkenning 2050" sheetId="13" r:id="rId12"/>
    <sheet name=" Quintel Intelligence (2015)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4" l="1"/>
  <c r="X3" i="3"/>
  <c r="W3" i="14"/>
  <c r="X3" i="14" s="1"/>
  <c r="W3" i="13"/>
  <c r="X3" i="13" s="1"/>
  <c r="W3" i="12"/>
  <c r="X3" i="12" s="1"/>
  <c r="W3" i="11"/>
  <c r="X3" i="11" s="1"/>
  <c r="W3" i="10"/>
  <c r="X3" i="10" s="1"/>
  <c r="W3" i="9"/>
  <c r="X3" i="9" s="1"/>
  <c r="W3" i="8"/>
  <c r="X3" i="8" s="1"/>
  <c r="W3" i="5"/>
  <c r="X3" i="5" s="1"/>
  <c r="W3" i="7"/>
  <c r="X3" i="7" s="1"/>
  <c r="X3" i="6"/>
  <c r="W3" i="6"/>
  <c r="W3" i="3"/>
  <c r="S3" i="13"/>
  <c r="T3" i="14"/>
  <c r="S3" i="14"/>
  <c r="T3" i="13"/>
  <c r="T3" i="12"/>
  <c r="S3" i="12"/>
  <c r="T3" i="11"/>
  <c r="S3" i="11"/>
  <c r="T3" i="10"/>
  <c r="S3" i="10"/>
  <c r="T3" i="9"/>
  <c r="S3" i="9"/>
  <c r="T3" i="8"/>
  <c r="S3" i="8"/>
  <c r="T3" i="7"/>
  <c r="S3" i="7"/>
  <c r="T3" i="6"/>
  <c r="S3" i="6"/>
  <c r="T3" i="5"/>
  <c r="S3" i="5"/>
  <c r="T3" i="4"/>
  <c r="S3" i="4"/>
  <c r="T3" i="3"/>
  <c r="S3" i="3"/>
  <c r="H8" i="15" s="1"/>
  <c r="X3" i="4" l="1"/>
  <c r="H7" i="15"/>
  <c r="H18" i="15"/>
  <c r="H17" i="15"/>
  <c r="H16" i="15"/>
  <c r="H15" i="15"/>
  <c r="H14" i="15"/>
  <c r="H13" i="15"/>
  <c r="H12" i="15"/>
  <c r="H11" i="15"/>
  <c r="H10" i="15"/>
  <c r="H9" i="15"/>
  <c r="H25" i="15" s="1"/>
  <c r="H27" i="15" l="1"/>
  <c r="H29" i="15"/>
  <c r="H28" i="15"/>
  <c r="H26" i="15"/>
  <c r="H23" i="15"/>
  <c r="H31" i="15"/>
  <c r="H24" i="15"/>
  <c r="H30" i="15"/>
  <c r="H32" i="15" l="1"/>
  <c r="H34" i="15"/>
  <c r="H35" i="15"/>
  <c r="H33" i="15"/>
</calcChain>
</file>

<file path=xl/sharedStrings.xml><?xml version="1.0" encoding="utf-8"?>
<sst xmlns="http://schemas.openxmlformats.org/spreadsheetml/2006/main" count="189" uniqueCount="63">
  <si>
    <t>Scenario</t>
  </si>
  <si>
    <t>Elektronen, Berenschot (2018)</t>
  </si>
  <si>
    <t>https://pro.energytransitionmodel.com/scenarios/342558</t>
  </si>
  <si>
    <t>Wind (EJ)</t>
  </si>
  <si>
    <t>Solar (EJ)</t>
  </si>
  <si>
    <t>Average solar (MW</t>
  </si>
  <si>
    <t>Average Wind (MW)</t>
  </si>
  <si>
    <t>Batteries (MW)</t>
  </si>
  <si>
    <t>Batteries over renewables: b_p/r</t>
  </si>
  <si>
    <t>Moleculen, Berenschot (2018)</t>
  </si>
  <si>
    <t>https://pro.energytransitionmodel.com/scenarios/342557</t>
  </si>
  <si>
    <t>Regionaal, CE Delft (2017)</t>
  </si>
  <si>
    <t>https://pro.energytransitionmodel.com/scenarios/369649</t>
  </si>
  <si>
    <t>cases-elektronen_enof_moleculen_twee_transitiepaden_voor_een_co2-neutrale_toekomst.pdf (berenschot.nl)</t>
  </si>
  <si>
    <t>CE_Delft_3L53_Net_voor_de_Toekomst_Zonder_BIJL.pdf</t>
  </si>
  <si>
    <t>Nationaal, CE Delft (2017)</t>
  </si>
  <si>
    <t>https://pro.energytransitionmodel.com/scenarios/369650</t>
  </si>
  <si>
    <t>Average solar (MW)</t>
  </si>
  <si>
    <t>Internationaal, CE Delft (2017)</t>
  </si>
  <si>
    <t>https://pro.energytransitionmodel.com/scenarios/369651</t>
  </si>
  <si>
    <t>Generiek, CE Delft (2017)</t>
  </si>
  <si>
    <t>https://pro.energytransitionmodel.com/scenarios/369652</t>
  </si>
  <si>
    <t>Regionaal, Berenschot &amp; Kalavasta (2020)</t>
  </si>
  <si>
    <t>https://pro.energytransitionmodel.com/saved_scenarios/9184</t>
  </si>
  <si>
    <t>rapport_klimaatneutrale_energiescenario_s_2050_2.pdf (berenschot.nl)</t>
  </si>
  <si>
    <t>NetbeheerNL_Rapport-Energiesysteem_A4_FC.pdf (netbeheernederland.nl)</t>
  </si>
  <si>
    <t>Contains updated values on batteries</t>
  </si>
  <si>
    <t>Original report with scenario definition</t>
  </si>
  <si>
    <t>Nationaal, Berenschot &amp; Kalavasta (2020)</t>
  </si>
  <si>
    <t>https://pro.energytransitionmodel.com/saved_scenarios/9185</t>
  </si>
  <si>
    <t>Internationaal, Berenschot &amp; Kalavasta (2020)</t>
  </si>
  <si>
    <t>https://pro.energytransitionmodel.com/saved_scenarios/9187</t>
  </si>
  <si>
    <t>Europese CO2-sturing, Berenschot &amp; Kalavasta (2020)</t>
  </si>
  <si>
    <t>https://pro.energytransitionmodel.com/saved_scenarios/9186</t>
  </si>
  <si>
    <t>Verkenning 2050, Gasunie (2018)</t>
  </si>
  <si>
    <t>https://beta-pro.energytransitionmodel.com/scenarios/748145</t>
  </si>
  <si>
    <t>Quintel Intelligence (2015)</t>
  </si>
  <si>
    <t>https://pro.energytransitionmodel.com/scenarios/423882</t>
  </si>
  <si>
    <t>https://s3-eu-west-1.amazonaws.com/static.quintel.com/publications/beelden_van_een_co2-arme_nederlandse_samenleving_in_2050_-_quintel_intelligence.pdf</t>
  </si>
  <si>
    <t>Scenario links</t>
  </si>
  <si>
    <t>Link</t>
  </si>
  <si>
    <t>battery size to average renewable production ratio</t>
  </si>
  <si>
    <t>Minimum</t>
  </si>
  <si>
    <t>Q1</t>
  </si>
  <si>
    <t>Median</t>
  </si>
  <si>
    <t>Q3</t>
  </si>
  <si>
    <t>Maximum</t>
  </si>
  <si>
    <t>Box 1</t>
  </si>
  <si>
    <t>Box 2</t>
  </si>
  <si>
    <t>Box 3</t>
  </si>
  <si>
    <t>Whisker top</t>
  </si>
  <si>
    <t>Whisker bottom</t>
  </si>
  <si>
    <t>Average</t>
  </si>
  <si>
    <t>Stand-alone and household batteries (MWh)</t>
  </si>
  <si>
    <t>Batteries in vehicles (MW)</t>
  </si>
  <si>
    <t>Total Batteries (MW)</t>
  </si>
  <si>
    <t>Batteries in Vehicles (MW)</t>
  </si>
  <si>
    <t>10 percentile</t>
  </si>
  <si>
    <t>90 percentile</t>
  </si>
  <si>
    <t>Statistic</t>
  </si>
  <si>
    <t>https://www.gasunie.nl/en/expertise/natural-gas/customised-gas/$4059/$4061</t>
  </si>
  <si>
    <t>Below the battery sizes for the various scenarious are listed. The weblink to the Energy Transition Model environment is leading when assesing the scenario data.</t>
  </si>
  <si>
    <t>Each other tab includes the underlying data of a specific scenario.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</si>
</sst>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/>
    <xf numFmtId="0" fontId="0" fillId="0" borderId="0" xfId="0" applyAlignment="1">
      <alignment wrapText="1"/>
    </xf>
    <xf numFmtId="2" fontId="0" fillId="0" borderId="0" xfId="0" applyNumberFormat="1"/>
    <xf numFmtId="2" fontId="0" fillId="2" borderId="0" xfId="0" applyNumberFormat="1" applyFill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2" borderId="16" xfId="0" applyFill="1" applyBorder="1"/>
    <xf numFmtId="0" fontId="0" fillId="0" borderId="18" xfId="0" applyBorder="1"/>
    <xf numFmtId="0" fontId="0" fillId="2" borderId="18" xfId="0" applyFill="1" applyBorder="1"/>
    <xf numFmtId="0" fontId="0" fillId="0" borderId="19" xfId="0" applyBorder="1"/>
    <xf numFmtId="2" fontId="0" fillId="2" borderId="17" xfId="0" applyNumberFormat="1" applyFill="1" applyBorder="1"/>
    <xf numFmtId="2" fontId="0" fillId="2" borderId="3" xfId="0" applyNumberFormat="1" applyFill="1" applyBorder="1"/>
    <xf numFmtId="0" fontId="0" fillId="4" borderId="16" xfId="0" applyFill="1" applyBorder="1"/>
    <xf numFmtId="2" fontId="0" fillId="0" borderId="3" xfId="0" applyNumberFormat="1" applyBorder="1"/>
    <xf numFmtId="2" fontId="0" fillId="0" borderId="7" xfId="0" applyNumberFormat="1" applyBorder="1"/>
    <xf numFmtId="0" fontId="1" fillId="4" borderId="12" xfId="0" applyFont="1" applyFill="1" applyBorder="1" applyAlignment="1">
      <alignment horizontal="left"/>
    </xf>
    <xf numFmtId="0" fontId="1" fillId="4" borderId="15" xfId="0" applyFont="1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1" applyBorder="1" applyAlignment="1">
      <alignment horizontal="left"/>
    </xf>
    <xf numFmtId="0" fontId="2" fillId="0" borderId="5" xfId="1" applyBorder="1" applyAlignment="1">
      <alignment horizontal="left"/>
    </xf>
    <xf numFmtId="0" fontId="2" fillId="0" borderId="6" xfId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0" xfId="1" applyFill="1" applyBorder="1" applyAlignment="1">
      <alignment horizontal="left"/>
    </xf>
    <xf numFmtId="0" fontId="2" fillId="2" borderId="2" xfId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3" xfId="1" applyBorder="1" applyAlignment="1">
      <alignment horizontal="left"/>
    </xf>
    <xf numFmtId="0" fontId="2" fillId="0" borderId="0" xfId="1" applyBorder="1" applyAlignment="1">
      <alignment horizontal="left"/>
    </xf>
    <xf numFmtId="0" fontId="2" fillId="0" borderId="2" xfId="1" applyBorder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0" borderId="18" xfId="0" applyFont="1" applyBorder="1"/>
    <xf numFmtId="2" fontId="1" fillId="0" borderId="3" xfId="0" applyNumberFormat="1" applyFont="1" applyBorder="1"/>
    <xf numFmtId="2" fontId="0" fillId="4" borderId="17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332648</xdr:colOff>
      <xdr:row>30</xdr:row>
      <xdr:rowOff>94595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3BF21-3C88-486A-89EB-16786879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5819048" cy="5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446933</xdr:colOff>
      <xdr:row>56</xdr:row>
      <xdr:rowOff>85143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5681DF-6A47-4CCC-8883-207B25806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67500"/>
          <a:ext cx="5933333" cy="4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523124</xdr:colOff>
      <xdr:row>30</xdr:row>
      <xdr:rowOff>151738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55C1EC-9502-AAC6-C5B6-C46E1D73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43000"/>
          <a:ext cx="6009524" cy="5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494552</xdr:colOff>
      <xdr:row>57</xdr:row>
      <xdr:rowOff>27976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94F1B2-FD2A-5581-1B60-FD618B534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667500"/>
          <a:ext cx="5980952" cy="47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26</xdr:row>
      <xdr:rowOff>142875</xdr:rowOff>
    </xdr:from>
    <xdr:to>
      <xdr:col>8</xdr:col>
      <xdr:colOff>476911</xdr:colOff>
      <xdr:row>47</xdr:row>
      <xdr:rowOff>54520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84D39F-FACB-E25F-A5F1-0DA5CA9A7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667375"/>
          <a:ext cx="4734586" cy="390579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5</xdr:row>
      <xdr:rowOff>9525</xdr:rowOff>
    </xdr:from>
    <xdr:to>
      <xdr:col>8</xdr:col>
      <xdr:colOff>340374</xdr:colOff>
      <xdr:row>26</xdr:row>
      <xdr:rowOff>54539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411167-02FB-0D69-7EE2-F7FEB374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1533525"/>
          <a:ext cx="4648849" cy="40391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29</xdr:row>
      <xdr:rowOff>161925</xdr:rowOff>
    </xdr:from>
    <xdr:to>
      <xdr:col>9</xdr:col>
      <xdr:colOff>433617</xdr:colOff>
      <xdr:row>51</xdr:row>
      <xdr:rowOff>134013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7AD0BC-1B8E-8B96-A1C6-15D029E9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6257925"/>
          <a:ext cx="5297717" cy="41630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152400</xdr:rowOff>
    </xdr:from>
    <xdr:to>
      <xdr:col>10</xdr:col>
      <xdr:colOff>90880</xdr:colOff>
      <xdr:row>28</xdr:row>
      <xdr:rowOff>187325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8C5012-1887-1613-FA7F-7A10386D8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485900"/>
          <a:ext cx="5574105" cy="46005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229227</xdr:colOff>
      <xdr:row>26</xdr:row>
      <xdr:rowOff>73593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EE2F84-94F4-D3D7-96E6-608B45ED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4496427" cy="4067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8</xdr:col>
      <xdr:colOff>495965</xdr:colOff>
      <xdr:row>49</xdr:row>
      <xdr:rowOff>35461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EB41E5-8363-C6D7-16E4-742888FF5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096000"/>
          <a:ext cx="4763165" cy="3839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335823</xdr:colOff>
      <xdr:row>30</xdr:row>
      <xdr:rowOff>94595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0EB57B-A45D-AED5-5643-222C050B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5819048" cy="5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450108</xdr:colOff>
      <xdr:row>56</xdr:row>
      <xdr:rowOff>88318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EE377-CB85-41D4-A94F-7D9FC6053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096000"/>
          <a:ext cx="5933333" cy="46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332648</xdr:colOff>
      <xdr:row>30</xdr:row>
      <xdr:rowOff>94595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8EF40-19F4-4027-A96B-4ABE801A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5819048" cy="5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446933</xdr:colOff>
      <xdr:row>56</xdr:row>
      <xdr:rowOff>85143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D13BD1-88AD-4370-B45E-CD37ABA71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67500"/>
          <a:ext cx="5933333" cy="4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542171</xdr:colOff>
      <xdr:row>30</xdr:row>
      <xdr:rowOff>132690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9DA27C-FD27-47EC-821C-D4262C28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43000"/>
          <a:ext cx="6028571" cy="52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465981</xdr:colOff>
      <xdr:row>57</xdr:row>
      <xdr:rowOff>47024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FD9531-9D82-4162-B5B5-208B9DB03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667500"/>
          <a:ext cx="5952381" cy="48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389790</xdr:colOff>
      <xdr:row>30</xdr:row>
      <xdr:rowOff>113643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A853C9-392D-C84E-E5FC-6CC13A97E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143000"/>
          <a:ext cx="5876190" cy="5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456457</xdr:colOff>
      <xdr:row>56</xdr:row>
      <xdr:rowOff>151809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9200EF-0CFF-4F47-A07B-76A10756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667500"/>
          <a:ext cx="5942857" cy="47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3177</xdr:colOff>
      <xdr:row>3</xdr:row>
      <xdr:rowOff>171450</xdr:rowOff>
    </xdr:from>
    <xdr:to>
      <xdr:col>10</xdr:col>
      <xdr:colOff>339726</xdr:colOff>
      <xdr:row>31</xdr:row>
      <xdr:rowOff>155707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41C3863-4F81-A71A-0BE1-53F4AD1D3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777" y="1314450"/>
          <a:ext cx="5819774" cy="5318257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33</xdr:row>
      <xdr:rowOff>15875</xdr:rowOff>
    </xdr:from>
    <xdr:to>
      <xdr:col>11</xdr:col>
      <xdr:colOff>537770</xdr:colOff>
      <xdr:row>61</xdr:row>
      <xdr:rowOff>18338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DFCBD7C-CF71-8EE5-E32D-5634C671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6873875"/>
          <a:ext cx="6646470" cy="53364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332648</xdr:colOff>
      <xdr:row>30</xdr:row>
      <xdr:rowOff>94595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F0B8A-DCBA-4CDD-AAED-0FEDDA66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5819048" cy="5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446933</xdr:colOff>
      <xdr:row>56</xdr:row>
      <xdr:rowOff>85143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308B14-7006-41A7-B2E3-52FC20E70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67500"/>
          <a:ext cx="5933333" cy="4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542171</xdr:colOff>
      <xdr:row>30</xdr:row>
      <xdr:rowOff>132690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3445BA-1D15-0437-9E3F-C65A4EB13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43000"/>
          <a:ext cx="6028571" cy="52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465981</xdr:colOff>
      <xdr:row>57</xdr:row>
      <xdr:rowOff>47024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D74279-0912-8821-FCAE-451BF2782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667500"/>
          <a:ext cx="5952381" cy="48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123824</xdr:rowOff>
    </xdr:from>
    <xdr:to>
      <xdr:col>11</xdr:col>
      <xdr:colOff>276225</xdr:colOff>
      <xdr:row>32</xdr:row>
      <xdr:rowOff>116227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BC0C1F-FA7E-2781-1CFA-DB692A30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266824"/>
          <a:ext cx="6353175" cy="5516903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33</xdr:row>
      <xdr:rowOff>15874</xdr:rowOff>
    </xdr:from>
    <xdr:to>
      <xdr:col>10</xdr:col>
      <xdr:colOff>323850</xdr:colOff>
      <xdr:row>57</xdr:row>
      <xdr:rowOff>155485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247E19-FEA0-56AB-FFA2-61FB755A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6873874"/>
          <a:ext cx="5822950" cy="4711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4</xdr:row>
      <xdr:rowOff>19049</xdr:rowOff>
    </xdr:from>
    <xdr:to>
      <xdr:col>10</xdr:col>
      <xdr:colOff>228599</xdr:colOff>
      <xdr:row>31</xdr:row>
      <xdr:rowOff>85965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6F992D-9083-E2A2-AFEF-CB29E7029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1352549"/>
          <a:ext cx="5743575" cy="5210416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33</xdr:row>
      <xdr:rowOff>15874</xdr:rowOff>
    </xdr:from>
    <xdr:to>
      <xdr:col>8</xdr:col>
      <xdr:colOff>529624</xdr:colOff>
      <xdr:row>54</xdr:row>
      <xdr:rowOff>158231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F81670-3C7D-389F-A14F-D02B45F76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6873874"/>
          <a:ext cx="4809524" cy="41428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4</xdr:row>
      <xdr:rowOff>19049</xdr:rowOff>
    </xdr:from>
    <xdr:to>
      <xdr:col>10</xdr:col>
      <xdr:colOff>228599</xdr:colOff>
      <xdr:row>31</xdr:row>
      <xdr:rowOff>92315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57BEE0-3D9E-4668-94F6-0BF5C982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1352549"/>
          <a:ext cx="5743575" cy="5210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9</xdr:col>
      <xdr:colOff>151771</xdr:colOff>
      <xdr:row>53</xdr:row>
      <xdr:rowOff>34445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16C277-82CF-775B-60CC-04F8E0F24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00"/>
          <a:ext cx="5028571" cy="38380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38100</xdr:rowOff>
    </xdr:from>
    <xdr:to>
      <xdr:col>10</xdr:col>
      <xdr:colOff>34598</xdr:colOff>
      <xdr:row>29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CB8CF2-4DD7-B5B6-C105-9914BBB20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71600"/>
          <a:ext cx="5514648" cy="4781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29</xdr:row>
      <xdr:rowOff>76200</xdr:rowOff>
    </xdr:from>
    <xdr:to>
      <xdr:col>8</xdr:col>
      <xdr:colOff>437574</xdr:colOff>
      <xdr:row>49</xdr:row>
      <xdr:rowOff>53502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7AC74F-092B-9C5B-1EBB-4C09D8F22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172200"/>
          <a:ext cx="4609524" cy="3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.energytransitionmodel.com/saved_scenarios/918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pro.energytransitionmodel.com/scenarios/369649" TargetMode="External"/><Relationship Id="rId7" Type="http://schemas.openxmlformats.org/officeDocument/2006/relationships/hyperlink" Target="https://pro.energytransitionmodel.com/saved_scenarios/9184" TargetMode="External"/><Relationship Id="rId12" Type="http://schemas.openxmlformats.org/officeDocument/2006/relationships/hyperlink" Target="https://pro.energytransitionmodel.com/scenarios/423882" TargetMode="External"/><Relationship Id="rId2" Type="http://schemas.openxmlformats.org/officeDocument/2006/relationships/hyperlink" Target="https://pro.energytransitionmodel.com/scenarios/342557" TargetMode="External"/><Relationship Id="rId1" Type="http://schemas.openxmlformats.org/officeDocument/2006/relationships/hyperlink" Target="https://pro.energytransitionmodel.com/scenarios/342558" TargetMode="External"/><Relationship Id="rId6" Type="http://schemas.openxmlformats.org/officeDocument/2006/relationships/hyperlink" Target="https://pro.energytransitionmodel.com/scenarios/369652" TargetMode="External"/><Relationship Id="rId11" Type="http://schemas.openxmlformats.org/officeDocument/2006/relationships/hyperlink" Target="https://eur02.safelinks.protection.outlook.com/?url=https%3A%2F%2Fbeta-pro.energytransitionmodel.com%2Fscenarios%2F748145&amp;data=02%7C01%7Cp.nienhuis%40gasunie.nl%7C25c70febf4b342dcf65908d831fb322b%7C0dba6fac697148f39af1d8a86d20e1ed%7C0%7C0%7C637314302238537856&amp;sdata=m3VjmcMNOJGNn%2Bs4xfTNpP1N1tximlxRe9khDMNYykc%3D&amp;reserved=0" TargetMode="External"/><Relationship Id="rId5" Type="http://schemas.openxmlformats.org/officeDocument/2006/relationships/hyperlink" Target="https://pro.energytransitionmodel.com/scenarios/369651" TargetMode="External"/><Relationship Id="rId10" Type="http://schemas.openxmlformats.org/officeDocument/2006/relationships/hyperlink" Target="https://pro.energytransitionmodel.com/saved_scenarios/9186" TargetMode="External"/><Relationship Id="rId4" Type="http://schemas.openxmlformats.org/officeDocument/2006/relationships/hyperlink" Target="https://pro.energytransitionmodel.com/scenarios/369650" TargetMode="External"/><Relationship Id="rId9" Type="http://schemas.openxmlformats.org/officeDocument/2006/relationships/hyperlink" Target="https://pro.energytransitionmodel.com/saved_scenarios/918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energytransitionmodel.com/saved_scenarios/9187" TargetMode="External"/><Relationship Id="rId2" Type="http://schemas.openxmlformats.org/officeDocument/2006/relationships/hyperlink" Target="https://www.netbeheernederland.nl/_upload/files/NetbeheerNL_Rapport-Energiesysteem_A4_FC.pdf" TargetMode="External"/><Relationship Id="rId1" Type="http://schemas.openxmlformats.org/officeDocument/2006/relationships/hyperlink" Target="https://www.berenschot.nl/media/hl4dygfq/rapport_klimaatneutrale_energiescenario_s_2050_2.pdf" TargetMode="External"/><Relationship Id="rId4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energytransitionmodel.com/saved_scenarios/9186" TargetMode="External"/><Relationship Id="rId2" Type="http://schemas.openxmlformats.org/officeDocument/2006/relationships/hyperlink" Target="https://www.netbeheernederland.nl/_upload/files/NetbeheerNL_Rapport-Energiesysteem_A4_FC.pdf" TargetMode="External"/><Relationship Id="rId1" Type="http://schemas.openxmlformats.org/officeDocument/2006/relationships/hyperlink" Target="https://www.berenschot.nl/media/hl4dygfq/rapport_klimaatneutrale_energiescenario_s_2050_2.pdf" TargetMode="External"/><Relationship Id="rId4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gasunie.nl/en/expertise/natural-gas/customised-gas/$4059/$4061" TargetMode="External"/><Relationship Id="rId1" Type="http://schemas.openxmlformats.org/officeDocument/2006/relationships/hyperlink" Target="https://eur02.safelinks.protection.outlook.com/?url=https%3A%2F%2Fbeta-pro.energytransitionmodel.com%2Fscenarios%2F748145&amp;data=02%7C01%7Cp.nienhuis%40gasunie.nl%7C25c70febf4b342dcf65908d831fb322b%7C0dba6fac697148f39af1d8a86d20e1ed%7C0%7C0%7C637314302238537856&amp;sdata=m3VjmcMNOJGNn%2Bs4xfTNpP1N1tximlxRe9khDMNYykc%3D&amp;reserved=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pro.energytransitionmodel.com/scenarios/423882" TargetMode="External"/><Relationship Id="rId1" Type="http://schemas.openxmlformats.org/officeDocument/2006/relationships/hyperlink" Target="https://s3-eu-west-1.amazonaws.com/static.quintel.com/publications/beelden_van_een_co2-arme_nederlandse_samenleving_in_2050_-_quintel_intelligenc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erenschot.nl/media/kjyb0p3s/cases-elektronen_enof_moleculen_twee_transitiepaden_voor_een_co2-neutrale_toekomst.pdf" TargetMode="External"/><Relationship Id="rId1" Type="http://schemas.openxmlformats.org/officeDocument/2006/relationships/hyperlink" Target="https://pro.energytransitionmodel.com/scenarios/34255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erenschot.nl/media/kjyb0p3s/cases-elektronen_enof_moleculen_twee_transitiepaden_voor_een_co2-neutrale_toekomst.pdf" TargetMode="External"/><Relationship Id="rId1" Type="http://schemas.openxmlformats.org/officeDocument/2006/relationships/hyperlink" Target="https://pro.energytransitionmodel.com/scenarios/34255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ro.energytransitionmodel.com/scenarios/369650" TargetMode="External"/><Relationship Id="rId1" Type="http://schemas.openxmlformats.org/officeDocument/2006/relationships/hyperlink" Target="https://ce.nl/wp-content/uploads/2021/03/CE_Delft_3L53_Net_voor_de_Toekomst_Zonder_BIJL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ro.energytransitionmodel.com/scenarios/369651" TargetMode="External"/><Relationship Id="rId1" Type="http://schemas.openxmlformats.org/officeDocument/2006/relationships/hyperlink" Target="https://ce.nl/wp-content/uploads/2021/03/CE_Delft_3L53_Net_voor_de_Toekomst_Zonder_BIJL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ce.nl/wp-content/uploads/2021/03/CE_Delft_3L53_Net_voor_de_Toekomst_Zonder_BIJL.pdf" TargetMode="External"/><Relationship Id="rId1" Type="http://schemas.openxmlformats.org/officeDocument/2006/relationships/hyperlink" Target="https://pro.energytransitionmodel.com/scenarios/36964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pro.energytransitionmodel.com/scenarios/369652" TargetMode="External"/><Relationship Id="rId1" Type="http://schemas.openxmlformats.org/officeDocument/2006/relationships/hyperlink" Target="https://ce.nl/wp-content/uploads/2021/03/CE_Delft_3L53_Net_voor_de_Toekomst_Zonder_BIJL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tbeheernederland.nl/_upload/files/NetbeheerNL_Rapport-Energiesysteem_A4_FC.pdf" TargetMode="External"/><Relationship Id="rId2" Type="http://schemas.openxmlformats.org/officeDocument/2006/relationships/hyperlink" Target="https://www.berenschot.nl/media/hl4dygfq/rapport_klimaatneutrale_energiescenario_s_2050_2.pdf" TargetMode="External"/><Relationship Id="rId1" Type="http://schemas.openxmlformats.org/officeDocument/2006/relationships/hyperlink" Target="https://pro.energytransitionmodel.com/saved_scenarios/9184" TargetMode="External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energytransitionmodel.com/saved_scenarios/9185" TargetMode="External"/><Relationship Id="rId2" Type="http://schemas.openxmlformats.org/officeDocument/2006/relationships/hyperlink" Target="https://www.netbeheernederland.nl/_upload/files/NetbeheerNL_Rapport-Energiesysteem_A4_FC.pdf" TargetMode="External"/><Relationship Id="rId1" Type="http://schemas.openxmlformats.org/officeDocument/2006/relationships/hyperlink" Target="https://www.berenschot.nl/media/hl4dygfq/rapport_klimaatneutrale_energiescenario_s_2050_2.pdf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C97B-C47B-4736-A239-4D72D6DA0B39}">
  <dimension ref="B1:N35"/>
  <sheetViews>
    <sheetView tabSelected="1" workbookViewId="0">
      <selection activeCell="S35" sqref="S35"/>
    </sheetView>
  </sheetViews>
  <sheetFormatPr defaultRowHeight="15" x14ac:dyDescent="0.25"/>
  <cols>
    <col min="6" max="6" width="6.5703125" customWidth="1"/>
    <col min="7" max="7" width="16.42578125" customWidth="1"/>
    <col min="8" max="8" width="47" bestFit="1" customWidth="1"/>
  </cols>
  <sheetData>
    <row r="1" spans="2:14" x14ac:dyDescent="0.25">
      <c r="B1" t="s">
        <v>61</v>
      </c>
    </row>
    <row r="2" spans="2:14" x14ac:dyDescent="0.25">
      <c r="B2" t="s">
        <v>62</v>
      </c>
    </row>
    <row r="4" spans="2:14" x14ac:dyDescent="0.25">
      <c r="B4" s="36" t="s">
        <v>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2:14" x14ac:dyDescent="0.25"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x14ac:dyDescent="0.25">
      <c r="B6" s="42" t="s">
        <v>0</v>
      </c>
      <c r="C6" s="43"/>
      <c r="D6" s="43"/>
      <c r="E6" s="43"/>
      <c r="F6" s="43"/>
      <c r="G6" s="44"/>
      <c r="H6" s="16" t="s">
        <v>41</v>
      </c>
      <c r="I6" s="45" t="s">
        <v>40</v>
      </c>
      <c r="J6" s="43"/>
      <c r="K6" s="43"/>
      <c r="L6" s="43"/>
      <c r="M6" s="43"/>
      <c r="N6" s="44"/>
    </row>
    <row r="7" spans="2:14" x14ac:dyDescent="0.25">
      <c r="B7" s="24" t="s">
        <v>9</v>
      </c>
      <c r="C7" s="25"/>
      <c r="D7" s="25"/>
      <c r="E7" s="25"/>
      <c r="F7" s="25"/>
      <c r="G7" s="26"/>
      <c r="H7" s="4">
        <f>'Berenschot, moleculen'!W3</f>
        <v>0</v>
      </c>
      <c r="I7" s="27" t="s">
        <v>10</v>
      </c>
      <c r="J7" s="28"/>
      <c r="K7" s="28"/>
      <c r="L7" s="28"/>
      <c r="M7" s="28"/>
      <c r="N7" s="29"/>
    </row>
    <row r="8" spans="2:14" x14ac:dyDescent="0.25">
      <c r="B8" s="30" t="s">
        <v>1</v>
      </c>
      <c r="C8" s="31"/>
      <c r="D8" s="31"/>
      <c r="E8" s="31"/>
      <c r="F8" s="31"/>
      <c r="G8" s="32"/>
      <c r="H8" s="5">
        <f>'Berenschot, elektronen'!X3</f>
        <v>0.89607798744947065</v>
      </c>
      <c r="I8" s="33" t="s">
        <v>2</v>
      </c>
      <c r="J8" s="34"/>
      <c r="K8" s="34"/>
      <c r="L8" s="34"/>
      <c r="M8" s="34"/>
      <c r="N8" s="35"/>
    </row>
    <row r="9" spans="2:14" x14ac:dyDescent="0.25">
      <c r="B9" s="24" t="s">
        <v>11</v>
      </c>
      <c r="C9" s="25"/>
      <c r="D9" s="25"/>
      <c r="E9" s="25"/>
      <c r="F9" s="25"/>
      <c r="G9" s="26"/>
      <c r="H9" s="4">
        <f>'CE Delft, regionaal'!X3</f>
        <v>1.4606846563876652</v>
      </c>
      <c r="I9" s="27" t="s">
        <v>12</v>
      </c>
      <c r="J9" s="28"/>
      <c r="K9" s="28"/>
      <c r="L9" s="28"/>
      <c r="M9" s="28"/>
      <c r="N9" s="29"/>
    </row>
    <row r="10" spans="2:14" x14ac:dyDescent="0.25">
      <c r="B10" s="30" t="s">
        <v>15</v>
      </c>
      <c r="C10" s="31"/>
      <c r="D10" s="31"/>
      <c r="E10" s="31"/>
      <c r="F10" s="31"/>
      <c r="G10" s="32"/>
      <c r="H10" s="5">
        <f>'CE Delft, nationaal'!X3</f>
        <v>1.0697911830238727</v>
      </c>
      <c r="I10" s="33" t="s">
        <v>16</v>
      </c>
      <c r="J10" s="34"/>
      <c r="K10" s="34"/>
      <c r="L10" s="34"/>
      <c r="M10" s="34"/>
      <c r="N10" s="35"/>
    </row>
    <row r="11" spans="2:14" x14ac:dyDescent="0.25">
      <c r="B11" s="24" t="s">
        <v>18</v>
      </c>
      <c r="C11" s="25"/>
      <c r="D11" s="25"/>
      <c r="E11" s="25"/>
      <c r="F11" s="25"/>
      <c r="G11" s="26"/>
      <c r="H11" s="4">
        <f>'CE Delft, internationaal'!X3</f>
        <v>0.73229525581395349</v>
      </c>
      <c r="I11" s="27" t="s">
        <v>19</v>
      </c>
      <c r="J11" s="28"/>
      <c r="K11" s="28"/>
      <c r="L11" s="28"/>
      <c r="M11" s="28"/>
      <c r="N11" s="29"/>
    </row>
    <row r="12" spans="2:14" x14ac:dyDescent="0.25">
      <c r="B12" s="30" t="s">
        <v>20</v>
      </c>
      <c r="C12" s="31"/>
      <c r="D12" s="31"/>
      <c r="E12" s="31"/>
      <c r="F12" s="31"/>
      <c r="G12" s="32"/>
      <c r="H12" s="5">
        <f>'CE Delft, generiek'!X3</f>
        <v>0.53588548159040772</v>
      </c>
      <c r="I12" s="33" t="s">
        <v>21</v>
      </c>
      <c r="J12" s="34"/>
      <c r="K12" s="34"/>
      <c r="L12" s="34"/>
      <c r="M12" s="34"/>
      <c r="N12" s="35"/>
    </row>
    <row r="13" spans="2:14" x14ac:dyDescent="0.25">
      <c r="B13" s="24" t="s">
        <v>22</v>
      </c>
      <c r="C13" s="25"/>
      <c r="D13" s="25"/>
      <c r="E13" s="25"/>
      <c r="F13" s="25"/>
      <c r="G13" s="26"/>
      <c r="H13" s="4">
        <f>'Ber. &amp; Kalav., regionaal'!X3</f>
        <v>0.31708957952468009</v>
      </c>
      <c r="I13" s="27" t="s">
        <v>23</v>
      </c>
      <c r="J13" s="28"/>
      <c r="K13" s="28"/>
      <c r="L13" s="28"/>
      <c r="M13" s="28"/>
      <c r="N13" s="29"/>
    </row>
    <row r="14" spans="2:14" x14ac:dyDescent="0.25">
      <c r="B14" s="30" t="s">
        <v>28</v>
      </c>
      <c r="C14" s="31"/>
      <c r="D14" s="31"/>
      <c r="E14" s="31"/>
      <c r="F14" s="31"/>
      <c r="G14" s="32"/>
      <c r="H14" s="5">
        <f>'Ber. &amp; Kalav., nationaal'!X3</f>
        <v>0.42888384525547446</v>
      </c>
      <c r="I14" s="33" t="s">
        <v>29</v>
      </c>
      <c r="J14" s="34"/>
      <c r="K14" s="34"/>
      <c r="L14" s="34"/>
      <c r="M14" s="34"/>
      <c r="N14" s="35"/>
    </row>
    <row r="15" spans="2:14" x14ac:dyDescent="0.25">
      <c r="B15" s="24" t="s">
        <v>30</v>
      </c>
      <c r="C15" s="25"/>
      <c r="D15" s="25"/>
      <c r="E15" s="25"/>
      <c r="F15" s="25"/>
      <c r="G15" s="26"/>
      <c r="H15" s="4">
        <f>'Ber. &amp; Kalav., internationaal'!X3</f>
        <v>0.44063787042253522</v>
      </c>
      <c r="I15" s="27" t="s">
        <v>31</v>
      </c>
      <c r="J15" s="28"/>
      <c r="K15" s="28"/>
      <c r="L15" s="28"/>
      <c r="M15" s="28"/>
      <c r="N15" s="29"/>
    </row>
    <row r="16" spans="2:14" x14ac:dyDescent="0.25">
      <c r="B16" s="30" t="s">
        <v>32</v>
      </c>
      <c r="C16" s="31"/>
      <c r="D16" s="31"/>
      <c r="E16" s="31"/>
      <c r="F16" s="31"/>
      <c r="G16" s="32"/>
      <c r="H16" s="5">
        <f>'Ber. &amp; Kalav., europese sturing'!X3</f>
        <v>0.45702562500000005</v>
      </c>
      <c r="I16" s="33" t="s">
        <v>33</v>
      </c>
      <c r="J16" s="34"/>
      <c r="K16" s="34"/>
      <c r="L16" s="34"/>
      <c r="M16" s="34"/>
      <c r="N16" s="35"/>
    </row>
    <row r="17" spans="2:14" x14ac:dyDescent="0.25">
      <c r="B17" s="24" t="s">
        <v>34</v>
      </c>
      <c r="C17" s="25"/>
      <c r="D17" s="25"/>
      <c r="E17" s="25"/>
      <c r="F17" s="25"/>
      <c r="G17" s="26"/>
      <c r="H17" s="4">
        <f>'Gasunie, verkenning 2050'!X3</f>
        <v>0.73162528301886798</v>
      </c>
      <c r="I17" s="27" t="s">
        <v>35</v>
      </c>
      <c r="J17" s="28"/>
      <c r="K17" s="28"/>
      <c r="L17" s="28"/>
      <c r="M17" s="28"/>
      <c r="N17" s="29"/>
    </row>
    <row r="18" spans="2:14" x14ac:dyDescent="0.25">
      <c r="B18" s="18" t="s">
        <v>36</v>
      </c>
      <c r="C18" s="19"/>
      <c r="D18" s="19"/>
      <c r="E18" s="19"/>
      <c r="F18" s="19"/>
      <c r="G18" s="20"/>
      <c r="H18" s="6">
        <f>' Quintel Intelligence (2015)'!X3</f>
        <v>0</v>
      </c>
      <c r="I18" s="21" t="s">
        <v>37</v>
      </c>
      <c r="J18" s="22"/>
      <c r="K18" s="22"/>
      <c r="L18" s="22"/>
      <c r="M18" s="22"/>
      <c r="N18" s="23"/>
    </row>
    <row r="22" spans="2:14" x14ac:dyDescent="0.25">
      <c r="G22" s="17" t="s">
        <v>59</v>
      </c>
      <c r="H22" s="16" t="s">
        <v>41</v>
      </c>
    </row>
    <row r="23" spans="2:14" x14ac:dyDescent="0.25">
      <c r="G23" s="13" t="s">
        <v>52</v>
      </c>
      <c r="H23" s="48">
        <f>AVERAGE(H7:H18)</f>
        <v>0.58916639729057729</v>
      </c>
    </row>
    <row r="24" spans="2:14" x14ac:dyDescent="0.25">
      <c r="G24" s="7" t="s">
        <v>42</v>
      </c>
      <c r="H24" s="11">
        <f>MIN(H7:H18)</f>
        <v>0</v>
      </c>
    </row>
    <row r="25" spans="2:14" x14ac:dyDescent="0.25">
      <c r="G25" s="8" t="s">
        <v>57</v>
      </c>
      <c r="H25" s="14">
        <f>_xlfn.PERCENTILE.INC(H7:H18, 0.1)</f>
        <v>3.1708957952468038E-2</v>
      </c>
    </row>
    <row r="26" spans="2:14" x14ac:dyDescent="0.25">
      <c r="G26" s="9" t="s">
        <v>43</v>
      </c>
      <c r="H26" s="12">
        <f>_xlfn.QUARTILE.EXC(H7:H18,1)</f>
        <v>0.34503814595737869</v>
      </c>
    </row>
    <row r="27" spans="2:14" x14ac:dyDescent="0.25">
      <c r="G27" s="46" t="s">
        <v>44</v>
      </c>
      <c r="H27" s="47">
        <f>_xlfn.QUARTILE.INC(H7:H18,2)</f>
        <v>0.49645555329520386</v>
      </c>
    </row>
    <row r="28" spans="2:14" x14ac:dyDescent="0.25">
      <c r="G28" s="9" t="s">
        <v>45</v>
      </c>
      <c r="H28" s="12">
        <f>_xlfn.QUARTILE.INC(H7:H18,3)</f>
        <v>0.77324093872283273</v>
      </c>
    </row>
    <row r="29" spans="2:14" x14ac:dyDescent="0.25">
      <c r="G29" s="46" t="s">
        <v>58</v>
      </c>
      <c r="H29" s="47">
        <f>_xlfn.PERCENTILE.INC(H7:H18, 0.9)</f>
        <v>1.0524198634664326</v>
      </c>
    </row>
    <row r="30" spans="2:14" x14ac:dyDescent="0.25">
      <c r="G30" s="9" t="s">
        <v>46</v>
      </c>
      <c r="H30" s="12">
        <f>MAX(H7:H18)</f>
        <v>1.4606846563876652</v>
      </c>
    </row>
    <row r="31" spans="2:14" x14ac:dyDescent="0.25">
      <c r="G31" s="8" t="s">
        <v>47</v>
      </c>
      <c r="H31" s="14">
        <f t="shared" ref="H31" si="0">H27</f>
        <v>0.49645555329520386</v>
      </c>
    </row>
    <row r="32" spans="2:14" x14ac:dyDescent="0.25">
      <c r="G32" s="9" t="s">
        <v>48</v>
      </c>
      <c r="H32" s="12">
        <f>H28-H27</f>
        <v>0.27678538542762887</v>
      </c>
    </row>
    <row r="33" spans="7:8" x14ac:dyDescent="0.25">
      <c r="G33" s="8" t="s">
        <v>49</v>
      </c>
      <c r="H33" s="14">
        <f>H29-H28</f>
        <v>0.27917892474359984</v>
      </c>
    </row>
    <row r="34" spans="7:8" x14ac:dyDescent="0.25">
      <c r="G34" s="9" t="s">
        <v>50</v>
      </c>
      <c r="H34" s="12">
        <f>H30-H29</f>
        <v>0.40826479292123263</v>
      </c>
    </row>
    <row r="35" spans="7:8" x14ac:dyDescent="0.25">
      <c r="G35" s="10" t="s">
        <v>51</v>
      </c>
      <c r="H35" s="15">
        <f>H27-H24</f>
        <v>0.49645555329520386</v>
      </c>
    </row>
  </sheetData>
  <mergeCells count="27">
    <mergeCell ref="B8:G8"/>
    <mergeCell ref="I8:N8"/>
    <mergeCell ref="B4:N5"/>
    <mergeCell ref="B6:G6"/>
    <mergeCell ref="I6:N6"/>
    <mergeCell ref="B7:G7"/>
    <mergeCell ref="I7:N7"/>
    <mergeCell ref="B9:G9"/>
    <mergeCell ref="I9:N9"/>
    <mergeCell ref="B10:G10"/>
    <mergeCell ref="I10:N10"/>
    <mergeCell ref="B11:G11"/>
    <mergeCell ref="I11:N11"/>
    <mergeCell ref="B12:G12"/>
    <mergeCell ref="I12:N12"/>
    <mergeCell ref="B13:G13"/>
    <mergeCell ref="I13:N13"/>
    <mergeCell ref="B14:G14"/>
    <mergeCell ref="I14:N14"/>
    <mergeCell ref="B18:G18"/>
    <mergeCell ref="I18:N18"/>
    <mergeCell ref="B15:G15"/>
    <mergeCell ref="I15:N15"/>
    <mergeCell ref="B16:G16"/>
    <mergeCell ref="I16:N16"/>
    <mergeCell ref="B17:G17"/>
    <mergeCell ref="I17:N17"/>
  </mergeCells>
  <hyperlinks>
    <hyperlink ref="I8" r:id="rId1" xr:uid="{36B9A6A9-E784-4640-8359-72CA5C1513F4}"/>
    <hyperlink ref="I7" r:id="rId2" xr:uid="{C2CF692F-88CE-4C92-985A-03B493B58F1B}"/>
    <hyperlink ref="I9" r:id="rId3" xr:uid="{A5B38B40-D7EC-4380-8C61-5C1DAC46F5ED}"/>
    <hyperlink ref="I10" r:id="rId4" xr:uid="{90B1F222-2CEC-4DD3-B6C9-F2FFF498D5B6}"/>
    <hyperlink ref="I11" r:id="rId5" xr:uid="{381201DD-983F-475A-8B35-F1E08F2A3E67}"/>
    <hyperlink ref="I12" r:id="rId6" xr:uid="{9550CCE7-08A8-488A-AE57-382A235CDA7E}"/>
    <hyperlink ref="I13" r:id="rId7" xr:uid="{AF962616-3B27-4274-A449-C4DCB90B2B33}"/>
    <hyperlink ref="I14" r:id="rId8" xr:uid="{FAC7613A-D8D7-4FC2-939B-047FB43DC196}"/>
    <hyperlink ref="I15" r:id="rId9" xr:uid="{D24D1DA9-33FD-4CE5-BA57-CCB526E6EDFB}"/>
    <hyperlink ref="I16" r:id="rId10" xr:uid="{64D5C5B7-DD66-4427-9A20-834D6A5A5FE1}"/>
    <hyperlink ref="I17" r:id="rId11" display="https://eur02.safelinks.protection.outlook.com/?url=https%3A%2F%2Fbeta-pro.energytransitionmodel.com%2Fscenarios%2F748145&amp;data=02%7C01%7Cp.nienhuis%40gasunie.nl%7C25c70febf4b342dcf65908d831fb322b%7C0dba6fac697148f39af1d8a86d20e1ed%7C0%7C0%7C637314302238537856&amp;sdata=m3VjmcMNOJGNn%2Bs4xfTNpP1N1tximlxRe9khDMNYykc%3D&amp;reserved=0" xr:uid="{0E6038F2-6AB3-4E9E-8B0A-E39ABAC076CE}"/>
    <hyperlink ref="I18" r:id="rId12" xr:uid="{B17CE05D-578A-498A-B8A0-0E326C797ABF}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ED61-9465-4A2C-820D-E93B47AFC69C}">
  <dimension ref="B2:X4"/>
  <sheetViews>
    <sheetView topLeftCell="H1" workbookViewId="0">
      <selection activeCell="X3" sqref="X3"/>
    </sheetView>
  </sheetViews>
  <sheetFormatPr defaultRowHeight="15" x14ac:dyDescent="0.25"/>
  <cols>
    <col min="13" max="13" width="10.85546875" customWidth="1"/>
    <col min="19" max="19" width="10.7109375" customWidth="1"/>
    <col min="20" max="20" width="9" customWidth="1"/>
    <col min="21" max="21" width="12.42578125" customWidth="1"/>
    <col min="24" max="24" width="13.140625" customWidth="1"/>
  </cols>
  <sheetData>
    <row r="2" spans="2:24" ht="75" x14ac:dyDescent="0.25">
      <c r="B2" s="24" t="s">
        <v>30</v>
      </c>
      <c r="C2" s="25"/>
      <c r="D2" s="25"/>
      <c r="E2" s="25"/>
      <c r="F2" s="25"/>
      <c r="G2" s="26"/>
      <c r="H2" s="27" t="s">
        <v>31</v>
      </c>
      <c r="I2" s="28"/>
      <c r="J2" s="28"/>
      <c r="K2" s="28"/>
      <c r="L2" s="28"/>
      <c r="M2" s="29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56</v>
      </c>
      <c r="W2" s="2" t="s">
        <v>55</v>
      </c>
      <c r="X2" s="2" t="s">
        <v>8</v>
      </c>
    </row>
    <row r="3" spans="2:24" x14ac:dyDescent="0.25">
      <c r="B3" s="1" t="s">
        <v>24</v>
      </c>
      <c r="J3" t="s">
        <v>27</v>
      </c>
      <c r="Q3">
        <v>0.55400000000000005</v>
      </c>
      <c r="R3">
        <v>0.156</v>
      </c>
      <c r="S3">
        <f>Q3*10^12/(365*24*3600)</f>
        <v>17567.224759005581</v>
      </c>
      <c r="T3">
        <f>R3*10^12/(365*24*3600)</f>
        <v>4946.7275494672758</v>
      </c>
      <c r="U3">
        <v>39682</v>
      </c>
      <c r="V3">
        <v>0</v>
      </c>
      <c r="W3">
        <f>U3/4+V3</f>
        <v>9920.5</v>
      </c>
      <c r="X3" s="3">
        <f>W3/(S3+T3)</f>
        <v>0.44063787042253522</v>
      </c>
    </row>
    <row r="4" spans="2:24" x14ac:dyDescent="0.25">
      <c r="B4" s="1" t="s">
        <v>25</v>
      </c>
      <c r="J4" t="s">
        <v>26</v>
      </c>
    </row>
  </sheetData>
  <mergeCells count="2">
    <mergeCell ref="B2:G2"/>
    <mergeCell ref="H2:M2"/>
  </mergeCells>
  <hyperlinks>
    <hyperlink ref="B3" r:id="rId1" display="https://www.berenschot.nl/media/hl4dygfq/rapport_klimaatneutrale_energiescenario_s_2050_2.pdf" xr:uid="{B33EAEF2-EAA6-4D42-9B5F-C5C1DD099DD8}"/>
    <hyperlink ref="B4" r:id="rId2" display="https://www.netbeheernederland.nl/_upload/files/NetbeheerNL_Rapport-Energiesysteem_A4_FC.pdf" xr:uid="{7E1ED8D2-8BF1-46DC-AD47-9251136B954E}"/>
    <hyperlink ref="H2" r:id="rId3" xr:uid="{6B1F0198-6A45-46A2-AD5E-B3380486030B}"/>
  </hyperlinks>
  <pageMargins left="0.7" right="0.7" top="0.75" bottom="0.75" header="0.3" footer="0.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7FB5-B749-4F0A-8B41-3AAE6E83D2E0}">
  <dimension ref="B2:X4"/>
  <sheetViews>
    <sheetView topLeftCell="H1" workbookViewId="0">
      <selection activeCell="X3" sqref="X3"/>
    </sheetView>
  </sheetViews>
  <sheetFormatPr defaultRowHeight="15" x14ac:dyDescent="0.25"/>
  <cols>
    <col min="13" max="13" width="10.28515625" customWidth="1"/>
    <col min="19" max="19" width="10.7109375" customWidth="1"/>
    <col min="20" max="20" width="9" customWidth="1"/>
    <col min="21" max="21" width="13.7109375" customWidth="1"/>
    <col min="24" max="24" width="13.140625" customWidth="1"/>
  </cols>
  <sheetData>
    <row r="2" spans="2:24" ht="75" x14ac:dyDescent="0.25">
      <c r="B2" s="30" t="s">
        <v>32</v>
      </c>
      <c r="C2" s="31"/>
      <c r="D2" s="31"/>
      <c r="E2" s="31"/>
      <c r="F2" s="31"/>
      <c r="G2" s="32"/>
      <c r="H2" s="33" t="s">
        <v>33</v>
      </c>
      <c r="I2" s="34"/>
      <c r="J2" s="34"/>
      <c r="K2" s="34"/>
      <c r="L2" s="34"/>
      <c r="M2" s="35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56</v>
      </c>
      <c r="W2" s="2" t="s">
        <v>55</v>
      </c>
      <c r="X2" s="2" t="s">
        <v>8</v>
      </c>
    </row>
    <row r="3" spans="2:24" x14ac:dyDescent="0.25">
      <c r="B3" s="1" t="s">
        <v>24</v>
      </c>
      <c r="J3" t="s">
        <v>27</v>
      </c>
      <c r="Q3">
        <v>0.59399999999999997</v>
      </c>
      <c r="R3">
        <v>0.17399999999999999</v>
      </c>
      <c r="S3">
        <f>Q3*10^12/(365*24*3600)</f>
        <v>18835.616438356163</v>
      </c>
      <c r="T3">
        <f>R3*10^12/(365*24*3600)</f>
        <v>5517.503805175038</v>
      </c>
      <c r="U3">
        <v>44520</v>
      </c>
      <c r="V3">
        <v>0</v>
      </c>
      <c r="W3">
        <f>U3/4+V3</f>
        <v>11130</v>
      </c>
      <c r="X3" s="3">
        <f>W3/(S3+T3)</f>
        <v>0.45702562500000005</v>
      </c>
    </row>
    <row r="4" spans="2:24" x14ac:dyDescent="0.25">
      <c r="B4" s="1" t="s">
        <v>25</v>
      </c>
      <c r="J4" t="s">
        <v>26</v>
      </c>
    </row>
  </sheetData>
  <mergeCells count="2">
    <mergeCell ref="B2:G2"/>
    <mergeCell ref="H2:M2"/>
  </mergeCells>
  <hyperlinks>
    <hyperlink ref="B3" r:id="rId1" display="https://www.berenschot.nl/media/hl4dygfq/rapport_klimaatneutrale_energiescenario_s_2050_2.pdf" xr:uid="{F809C445-A7E9-4551-AD7D-922DE5FF7452}"/>
    <hyperlink ref="B4" r:id="rId2" display="https://www.netbeheernederland.nl/_upload/files/NetbeheerNL_Rapport-Energiesysteem_A4_FC.pdf" xr:uid="{87F52C8A-A8B7-46D8-ACF1-827AD8CDA743}"/>
    <hyperlink ref="H2" r:id="rId3" xr:uid="{65D150B3-006C-4318-AA8F-B02AEF4A3B93}"/>
  </hyperlinks>
  <pageMargins left="0.7" right="0.7" top="0.75" bottom="0.75" header="0.3" footer="0.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F604-8C0E-4F56-9E4C-064477B70628}">
  <dimension ref="B2:X4"/>
  <sheetViews>
    <sheetView workbookViewId="0">
      <selection activeCell="R22" sqref="R22"/>
    </sheetView>
  </sheetViews>
  <sheetFormatPr defaultRowHeight="15" x14ac:dyDescent="0.25"/>
  <cols>
    <col min="13" max="13" width="10.28515625" customWidth="1"/>
    <col min="19" max="19" width="10.7109375" customWidth="1"/>
    <col min="20" max="20" width="9" customWidth="1"/>
    <col min="21" max="21" width="16" customWidth="1"/>
    <col min="24" max="24" width="13.140625" customWidth="1"/>
  </cols>
  <sheetData>
    <row r="2" spans="2:24" ht="60" x14ac:dyDescent="0.25">
      <c r="B2" s="24" t="s">
        <v>34</v>
      </c>
      <c r="C2" s="25"/>
      <c r="D2" s="25"/>
      <c r="E2" s="25"/>
      <c r="F2" s="25"/>
      <c r="G2" s="26"/>
      <c r="H2" s="27" t="s">
        <v>35</v>
      </c>
      <c r="I2" s="28"/>
      <c r="J2" s="28"/>
      <c r="K2" s="28"/>
      <c r="L2" s="28"/>
      <c r="M2" s="29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56</v>
      </c>
      <c r="W2" s="2" t="s">
        <v>55</v>
      </c>
      <c r="X2" s="2" t="s">
        <v>8</v>
      </c>
    </row>
    <row r="3" spans="2:24" x14ac:dyDescent="0.25">
      <c r="B3" s="1" t="s">
        <v>60</v>
      </c>
      <c r="Q3">
        <v>0.57299999999999995</v>
      </c>
      <c r="R3">
        <v>0.222</v>
      </c>
      <c r="S3">
        <f>Q3*10^12/(365*24*3600)</f>
        <v>18169.710806697109</v>
      </c>
      <c r="T3">
        <f>R3*10^12/(365*24*3600)</f>
        <v>7039.573820395738</v>
      </c>
      <c r="U3">
        <v>73775</v>
      </c>
      <c r="V3">
        <v>0</v>
      </c>
      <c r="W3">
        <f>U3/4+V3</f>
        <v>18443.75</v>
      </c>
      <c r="X3" s="3">
        <f>W3/(S3+T3)</f>
        <v>0.73162528301886798</v>
      </c>
    </row>
    <row r="4" spans="2:24" x14ac:dyDescent="0.25">
      <c r="B4" s="1"/>
    </row>
  </sheetData>
  <mergeCells count="2">
    <mergeCell ref="B2:G2"/>
    <mergeCell ref="H2:M2"/>
  </mergeCells>
  <hyperlinks>
    <hyperlink ref="H2" r:id="rId1" display="https://eur02.safelinks.protection.outlook.com/?url=https%3A%2F%2Fbeta-pro.energytransitionmodel.com%2Fscenarios%2F748145&amp;data=02%7C01%7Cp.nienhuis%40gasunie.nl%7C25c70febf4b342dcf65908d831fb322b%7C0dba6fac697148f39af1d8a86d20e1ed%7C0%7C0%7C637314302238537856&amp;sdata=m3VjmcMNOJGNn%2Bs4xfTNpP1N1tximlxRe9khDMNYykc%3D&amp;reserved=0" xr:uid="{7F8640B3-606F-4F80-A421-F321B2853107}"/>
    <hyperlink ref="B3" r:id="rId2" xr:uid="{A5657337-2AC4-4D97-BCDD-6CF4A6E56956}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7DE4-61D3-40B7-97C9-F2DB6E15A4A4}">
  <dimension ref="B2:X4"/>
  <sheetViews>
    <sheetView workbookViewId="0">
      <selection activeCell="B3" sqref="B3"/>
    </sheetView>
  </sheetViews>
  <sheetFormatPr defaultRowHeight="15" x14ac:dyDescent="0.25"/>
  <cols>
    <col min="13" max="13" width="10.28515625" customWidth="1"/>
    <col min="19" max="19" width="10.7109375" customWidth="1"/>
    <col min="20" max="20" width="9" customWidth="1"/>
    <col min="21" max="21" width="17.140625" customWidth="1"/>
    <col min="24" max="24" width="13.140625" customWidth="1"/>
  </cols>
  <sheetData>
    <row r="2" spans="2:24" ht="60" x14ac:dyDescent="0.25">
      <c r="B2" s="18" t="s">
        <v>36</v>
      </c>
      <c r="C2" s="19"/>
      <c r="D2" s="19"/>
      <c r="E2" s="19"/>
      <c r="F2" s="19"/>
      <c r="G2" s="20"/>
      <c r="H2" s="21" t="s">
        <v>37</v>
      </c>
      <c r="I2" s="22"/>
      <c r="J2" s="22"/>
      <c r="K2" s="22"/>
      <c r="L2" s="22"/>
      <c r="M2" s="23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56</v>
      </c>
      <c r="W2" s="2" t="s">
        <v>55</v>
      </c>
      <c r="X2" s="2" t="s">
        <v>8</v>
      </c>
    </row>
    <row r="3" spans="2:24" x14ac:dyDescent="0.25">
      <c r="B3" s="1" t="s">
        <v>38</v>
      </c>
      <c r="Q3">
        <v>0.28100000000000003</v>
      </c>
      <c r="R3">
        <v>7.8E-2</v>
      </c>
      <c r="S3">
        <f>Q3*10^12/(365*24*3600)</f>
        <v>8910.4515474378495</v>
      </c>
      <c r="T3">
        <f>R3*10^12/(365*24*3600)</f>
        <v>2473.3637747336379</v>
      </c>
      <c r="U3">
        <v>0</v>
      </c>
      <c r="V3">
        <v>0</v>
      </c>
      <c r="W3">
        <f>U3/4+V3</f>
        <v>0</v>
      </c>
      <c r="X3" s="3">
        <f>W3/(S3+T3)</f>
        <v>0</v>
      </c>
    </row>
    <row r="4" spans="2:24" x14ac:dyDescent="0.25">
      <c r="B4" s="1"/>
    </row>
  </sheetData>
  <mergeCells count="2">
    <mergeCell ref="B2:G2"/>
    <mergeCell ref="H2:M2"/>
  </mergeCells>
  <hyperlinks>
    <hyperlink ref="B3" r:id="rId1" xr:uid="{59737438-5067-4AE6-9D3A-A654187FFA79}"/>
    <hyperlink ref="H2" r:id="rId2" xr:uid="{D2B0B732-DDF2-4BF1-9FE1-390B5E080989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7C09-4A54-4852-8C62-D8A235B7581A}">
  <dimension ref="B2:X3"/>
  <sheetViews>
    <sheetView topLeftCell="A19" workbookViewId="0">
      <selection activeCell="U8" sqref="U8"/>
    </sheetView>
  </sheetViews>
  <sheetFormatPr defaultRowHeight="15" x14ac:dyDescent="0.25"/>
  <cols>
    <col min="19" max="19" width="10.7109375" customWidth="1"/>
    <col min="20" max="20" width="9" customWidth="1"/>
    <col min="21" max="21" width="14.5703125" customWidth="1"/>
    <col min="23" max="23" width="13.140625" customWidth="1"/>
    <col min="24" max="24" width="12.42578125" customWidth="1"/>
  </cols>
  <sheetData>
    <row r="2" spans="2:24" ht="60" x14ac:dyDescent="0.25">
      <c r="B2" s="30" t="s">
        <v>9</v>
      </c>
      <c r="C2" s="31"/>
      <c r="D2" s="31"/>
      <c r="E2" s="31"/>
      <c r="F2" s="31"/>
      <c r="G2" s="32"/>
      <c r="H2" s="33" t="s">
        <v>10</v>
      </c>
      <c r="I2" s="34"/>
      <c r="J2" s="34"/>
      <c r="K2" s="34"/>
      <c r="L2" s="34"/>
      <c r="M2" s="35"/>
      <c r="Q2" s="2" t="s">
        <v>3</v>
      </c>
      <c r="R2" s="2" t="s">
        <v>4</v>
      </c>
      <c r="S2" s="2" t="s">
        <v>6</v>
      </c>
      <c r="T2" s="2" t="s">
        <v>5</v>
      </c>
      <c r="U2" s="2" t="s">
        <v>53</v>
      </c>
      <c r="V2" s="2" t="s">
        <v>7</v>
      </c>
      <c r="W2" s="2" t="s">
        <v>55</v>
      </c>
      <c r="X2" s="2" t="s">
        <v>8</v>
      </c>
    </row>
    <row r="3" spans="2:24" x14ac:dyDescent="0.25">
      <c r="B3" s="1" t="s">
        <v>13</v>
      </c>
      <c r="Q3">
        <v>2.7179999999999999E-2</v>
      </c>
      <c r="R3">
        <v>2.5999999999999999E-2</v>
      </c>
      <c r="S3">
        <f>Q3*10^12/(365*24*3600)</f>
        <v>861.8721461187215</v>
      </c>
      <c r="T3">
        <f>R3*10^12/(365*24*3600)</f>
        <v>824.45459157787923</v>
      </c>
      <c r="U3">
        <v>0</v>
      </c>
      <c r="V3">
        <v>0</v>
      </c>
      <c r="W3">
        <f>U3/4+V3</f>
        <v>0</v>
      </c>
      <c r="X3" s="3">
        <f>W3/(R3+S3)</f>
        <v>0</v>
      </c>
    </row>
  </sheetData>
  <mergeCells count="2">
    <mergeCell ref="B2:G2"/>
    <mergeCell ref="H2:M2"/>
  </mergeCells>
  <hyperlinks>
    <hyperlink ref="H2" r:id="rId1" xr:uid="{80F36EBC-32C6-461A-9A38-408361B7BF65}"/>
    <hyperlink ref="B3" r:id="rId2" display="https://www.berenschot.nl/media/kjyb0p3s/cases-elektronen_enof_moleculen_twee_transitiepaden_voor_een_co2-neutrale_toekomst.pdf" xr:uid="{2B68A136-9F86-4E0F-BF46-679E67D21AC8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7ECF-101C-4301-B043-EB7D133178DE}">
  <dimension ref="B2:X3"/>
  <sheetViews>
    <sheetView topLeftCell="A18" workbookViewId="0">
      <selection activeCell="R20" sqref="R20"/>
    </sheetView>
  </sheetViews>
  <sheetFormatPr defaultRowHeight="15" x14ac:dyDescent="0.25"/>
  <cols>
    <col min="19" max="19" width="10.7109375" customWidth="1"/>
    <col min="20" max="20" width="9" customWidth="1"/>
    <col min="21" max="21" width="13.28515625" customWidth="1"/>
    <col min="24" max="24" width="13.140625" customWidth="1"/>
  </cols>
  <sheetData>
    <row r="2" spans="2:24" ht="75" x14ac:dyDescent="0.25">
      <c r="B2" s="30" t="s">
        <v>1</v>
      </c>
      <c r="C2" s="31"/>
      <c r="D2" s="31"/>
      <c r="E2" s="31"/>
      <c r="F2" s="31"/>
      <c r="G2" s="32"/>
      <c r="H2" s="33" t="s">
        <v>2</v>
      </c>
      <c r="I2" s="34"/>
      <c r="J2" s="34"/>
      <c r="K2" s="34"/>
      <c r="L2" s="34"/>
      <c r="M2" s="35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54</v>
      </c>
      <c r="W2" s="2" t="s">
        <v>55</v>
      </c>
      <c r="X2" s="2" t="s">
        <v>8</v>
      </c>
    </row>
    <row r="3" spans="2:24" x14ac:dyDescent="0.25">
      <c r="B3" s="1" t="s">
        <v>13</v>
      </c>
      <c r="Q3">
        <v>0.84</v>
      </c>
      <c r="R3">
        <v>0.19900000000000001</v>
      </c>
      <c r="S3">
        <f>Q3*10^12/(365*24*3600)</f>
        <v>26636.225266362253</v>
      </c>
      <c r="T3">
        <f>R3*10^12/(365*24*3600)</f>
        <v>6310.2486047691527</v>
      </c>
      <c r="U3">
        <v>0</v>
      </c>
      <c r="V3">
        <v>29522.61</v>
      </c>
      <c r="W3">
        <f>U3/4+V3</f>
        <v>29522.61</v>
      </c>
      <c r="X3" s="3">
        <f>W3/(S3+T3)</f>
        <v>0.89607798744947065</v>
      </c>
    </row>
  </sheetData>
  <mergeCells count="2">
    <mergeCell ref="B2:G2"/>
    <mergeCell ref="H2:M2"/>
  </mergeCells>
  <hyperlinks>
    <hyperlink ref="H2" r:id="rId1" xr:uid="{1D2AD7F4-AE95-4274-9C3C-68E2C108592F}"/>
    <hyperlink ref="B3" r:id="rId2" display="https://www.berenschot.nl/media/kjyb0p3s/cases-elektronen_enof_moleculen_twee_transitiepaden_voor_een_co2-neutrale_toekomst.pdf" xr:uid="{A7DF4A7F-DD12-439F-ACCF-CAEA3B5E214F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1790-A0AA-4D91-B678-3837E722A9FC}">
  <dimension ref="B2:X3"/>
  <sheetViews>
    <sheetView workbookViewId="0">
      <selection activeCell="B3" sqref="B3"/>
    </sheetView>
  </sheetViews>
  <sheetFormatPr defaultRowHeight="15" x14ac:dyDescent="0.25"/>
  <cols>
    <col min="19" max="19" width="10.7109375" customWidth="1"/>
    <col min="20" max="20" width="9" customWidth="1"/>
    <col min="21" max="21" width="14.5703125" customWidth="1"/>
    <col min="24" max="24" width="13.140625" customWidth="1"/>
  </cols>
  <sheetData>
    <row r="2" spans="2:24" ht="60" x14ac:dyDescent="0.25">
      <c r="B2" s="30" t="s">
        <v>15</v>
      </c>
      <c r="C2" s="31"/>
      <c r="D2" s="31"/>
      <c r="E2" s="31"/>
      <c r="F2" s="31"/>
      <c r="G2" s="32"/>
      <c r="H2" s="33" t="s">
        <v>16</v>
      </c>
      <c r="I2" s="34"/>
      <c r="J2" s="34"/>
      <c r="K2" s="34"/>
      <c r="L2" s="34"/>
      <c r="M2" s="35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56</v>
      </c>
      <c r="W2" s="2" t="s">
        <v>55</v>
      </c>
      <c r="X2" s="2" t="s">
        <v>8</v>
      </c>
    </row>
    <row r="3" spans="2:24" x14ac:dyDescent="0.25">
      <c r="B3" s="1" t="s">
        <v>14</v>
      </c>
      <c r="Q3">
        <v>1.01</v>
      </c>
      <c r="R3">
        <v>0.121</v>
      </c>
      <c r="S3">
        <f>Q3*10^12/(365*24*3600)</f>
        <v>32026.889903602234</v>
      </c>
      <c r="T3">
        <f>R3*10^12/(365*24*3600)</f>
        <v>3836.8848300355148</v>
      </c>
      <c r="U3">
        <v>73755</v>
      </c>
      <c r="V3">
        <v>19928</v>
      </c>
      <c r="W3">
        <f>U3/4+V3</f>
        <v>38366.75</v>
      </c>
      <c r="X3" s="3">
        <f>W3/(S3+T3)</f>
        <v>1.0697911830238727</v>
      </c>
    </row>
  </sheetData>
  <mergeCells count="2">
    <mergeCell ref="B2:G2"/>
    <mergeCell ref="H2:M2"/>
  </mergeCells>
  <hyperlinks>
    <hyperlink ref="B3" r:id="rId1" display="https://ce.nl/wp-content/uploads/2021/03/CE_Delft_3L53_Net_voor_de_Toekomst_Zonder_BIJL.pdf" xr:uid="{BF81DE7E-6CD7-4E7D-A6DF-DAC4647A32F1}"/>
    <hyperlink ref="H2" r:id="rId2" xr:uid="{7B1D5C61-5A81-4B38-986B-32C9F72CA18C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6DE2-5C06-4B8B-B6E9-A7497F82D700}">
  <dimension ref="B2:X3"/>
  <sheetViews>
    <sheetView topLeftCell="F1" workbookViewId="0">
      <selection activeCell="X3" sqref="X3"/>
    </sheetView>
  </sheetViews>
  <sheetFormatPr defaultRowHeight="15" x14ac:dyDescent="0.25"/>
  <cols>
    <col min="19" max="19" width="10.7109375" customWidth="1"/>
    <col min="20" max="20" width="9" customWidth="1"/>
    <col min="21" max="21" width="14.28515625" bestFit="1" customWidth="1"/>
    <col min="24" max="24" width="13.140625" customWidth="1"/>
  </cols>
  <sheetData>
    <row r="2" spans="2:24" ht="60" x14ac:dyDescent="0.25">
      <c r="B2" s="24" t="s">
        <v>18</v>
      </c>
      <c r="C2" s="25"/>
      <c r="D2" s="25"/>
      <c r="E2" s="25"/>
      <c r="F2" s="25"/>
      <c r="G2" s="26"/>
      <c r="H2" s="27" t="s">
        <v>19</v>
      </c>
      <c r="I2" s="28"/>
      <c r="J2" s="28"/>
      <c r="K2" s="28"/>
      <c r="L2" s="28"/>
      <c r="M2" s="29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54</v>
      </c>
      <c r="W2" s="2" t="s">
        <v>55</v>
      </c>
      <c r="X2" s="2" t="s">
        <v>8</v>
      </c>
    </row>
    <row r="3" spans="2:24" x14ac:dyDescent="0.25">
      <c r="B3" s="1" t="s">
        <v>14</v>
      </c>
      <c r="Q3">
        <v>0.159</v>
      </c>
      <c r="R3">
        <v>5.6000000000000001E-2</v>
      </c>
      <c r="S3">
        <f>Q3*10^12/(365*24*3600)</f>
        <v>5041.8569254185695</v>
      </c>
      <c r="T3">
        <f>R3*10^12/(365*24*3600)</f>
        <v>1775.7483510908169</v>
      </c>
      <c r="U3">
        <v>2258</v>
      </c>
      <c r="V3">
        <v>4428</v>
      </c>
      <c r="W3">
        <f>U3/4+V3</f>
        <v>4992.5</v>
      </c>
      <c r="X3" s="3">
        <f>W3/(S3+T3)</f>
        <v>0.73229525581395349</v>
      </c>
    </row>
  </sheetData>
  <mergeCells count="2">
    <mergeCell ref="B2:G2"/>
    <mergeCell ref="H2:M2"/>
  </mergeCells>
  <hyperlinks>
    <hyperlink ref="B3" r:id="rId1" display="https://ce.nl/wp-content/uploads/2021/03/CE_Delft_3L53_Net_voor_de_Toekomst_Zonder_BIJL.pdf" xr:uid="{4DD0905F-663B-4034-8376-B29F6D67449D}"/>
    <hyperlink ref="H2" r:id="rId2" xr:uid="{08D7787C-EFF1-4425-B576-8CD10557229B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4DEE-33D3-41E3-9FB1-E2D24DE6F157}">
  <dimension ref="B2:X3"/>
  <sheetViews>
    <sheetView topLeftCell="G1" workbookViewId="0">
      <selection activeCell="X3" sqref="X3"/>
    </sheetView>
  </sheetViews>
  <sheetFormatPr defaultRowHeight="15" x14ac:dyDescent="0.25"/>
  <cols>
    <col min="19" max="19" width="10.7109375" customWidth="1"/>
    <col min="20" max="20" width="9" customWidth="1"/>
    <col min="21" max="21" width="16.7109375" customWidth="1"/>
    <col min="24" max="24" width="13.140625" customWidth="1"/>
  </cols>
  <sheetData>
    <row r="2" spans="2:24" ht="60" x14ac:dyDescent="0.25">
      <c r="B2" s="24" t="s">
        <v>11</v>
      </c>
      <c r="C2" s="25"/>
      <c r="D2" s="25"/>
      <c r="E2" s="25"/>
      <c r="F2" s="25"/>
      <c r="G2" s="26"/>
      <c r="H2" s="27" t="s">
        <v>12</v>
      </c>
      <c r="I2" s="28"/>
      <c r="J2" s="28"/>
      <c r="K2" s="28"/>
      <c r="L2" s="28"/>
      <c r="M2" s="29"/>
      <c r="Q2" s="2" t="s">
        <v>3</v>
      </c>
      <c r="R2" s="2" t="s">
        <v>4</v>
      </c>
      <c r="S2" s="2" t="s">
        <v>6</v>
      </c>
      <c r="T2" s="2" t="s">
        <v>5</v>
      </c>
      <c r="U2" s="2" t="s">
        <v>53</v>
      </c>
      <c r="V2" s="2" t="s">
        <v>54</v>
      </c>
      <c r="W2" s="2" t="s">
        <v>55</v>
      </c>
      <c r="X2" s="2" t="s">
        <v>8</v>
      </c>
    </row>
    <row r="3" spans="2:24" x14ac:dyDescent="0.25">
      <c r="B3" s="1" t="s">
        <v>14</v>
      </c>
      <c r="Q3">
        <v>0.60499999999999998</v>
      </c>
      <c r="R3">
        <v>0.30299999999999999</v>
      </c>
      <c r="S3">
        <f>Q3*10^12/(365*24*3600)</f>
        <v>19184.424150177576</v>
      </c>
      <c r="T3">
        <f>R3*10^12/(365*24*3600)</f>
        <v>9608.0669710806706</v>
      </c>
      <c r="U3">
        <v>73755</v>
      </c>
      <c r="V3">
        <v>23618</v>
      </c>
      <c r="W3">
        <f>U3/4+V3</f>
        <v>42056.75</v>
      </c>
      <c r="X3" s="3">
        <f>W3/(S3+T3)</f>
        <v>1.4606846563876652</v>
      </c>
    </row>
  </sheetData>
  <mergeCells count="2">
    <mergeCell ref="B2:G2"/>
    <mergeCell ref="H2:M2"/>
  </mergeCells>
  <hyperlinks>
    <hyperlink ref="H2" r:id="rId1" xr:uid="{B38A2210-4B56-45B9-8BB5-FD3FAEC067F9}"/>
    <hyperlink ref="B3" r:id="rId2" display="https://ce.nl/wp-content/uploads/2021/03/CE_Delft_3L53_Net_voor_de_Toekomst_Zonder_BIJL.pdf" xr:uid="{2A3BFB58-F9A7-4B6D-B54B-119E18F9797C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81A4-09B1-496B-B139-1AE44B17183C}">
  <dimension ref="B2:X3"/>
  <sheetViews>
    <sheetView topLeftCell="F1" workbookViewId="0">
      <selection activeCell="X3" sqref="X3"/>
    </sheetView>
  </sheetViews>
  <sheetFormatPr defaultRowHeight="15" x14ac:dyDescent="0.25"/>
  <cols>
    <col min="19" max="19" width="10.7109375" customWidth="1"/>
    <col min="20" max="20" width="9" customWidth="1"/>
    <col min="21" max="21" width="14.140625" customWidth="1"/>
    <col min="24" max="24" width="13.140625" customWidth="1"/>
  </cols>
  <sheetData>
    <row r="2" spans="2:24" ht="75" x14ac:dyDescent="0.25">
      <c r="B2" s="30" t="s">
        <v>20</v>
      </c>
      <c r="C2" s="31"/>
      <c r="D2" s="31"/>
      <c r="E2" s="31"/>
      <c r="F2" s="31"/>
      <c r="G2" s="32"/>
      <c r="H2" s="33" t="s">
        <v>21</v>
      </c>
      <c r="I2" s="34"/>
      <c r="J2" s="34"/>
      <c r="K2" s="34"/>
      <c r="L2" s="34"/>
      <c r="M2" s="35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54</v>
      </c>
      <c r="W2" s="2" t="s">
        <v>55</v>
      </c>
      <c r="X2" s="2" t="s">
        <v>8</v>
      </c>
    </row>
    <row r="3" spans="2:24" x14ac:dyDescent="0.25">
      <c r="B3" s="1" t="s">
        <v>14</v>
      </c>
      <c r="Q3">
        <v>0.113</v>
      </c>
      <c r="R3">
        <v>6.3810000000000006E-2</v>
      </c>
      <c r="S3">
        <f>Q3*10^12/(365*24*3600)</f>
        <v>3583.2064941653985</v>
      </c>
      <c r="T3">
        <f>R3*10^12/(365*24*3600)</f>
        <v>2023.4018264840186</v>
      </c>
      <c r="U3">
        <v>3162</v>
      </c>
      <c r="V3">
        <v>2214</v>
      </c>
      <c r="W3">
        <f>U3/4+V3</f>
        <v>3004.5</v>
      </c>
      <c r="X3" s="3">
        <f>W3/(S3+T3)</f>
        <v>0.53588548159040772</v>
      </c>
    </row>
  </sheetData>
  <mergeCells count="2">
    <mergeCell ref="B2:G2"/>
    <mergeCell ref="H2:M2"/>
  </mergeCells>
  <hyperlinks>
    <hyperlink ref="B3" r:id="rId1" display="https://ce.nl/wp-content/uploads/2021/03/CE_Delft_3L53_Net_voor_de_Toekomst_Zonder_BIJL.pdf" xr:uid="{7E0FAE2C-211C-4835-A7B9-B64238E282D1}"/>
    <hyperlink ref="H2" r:id="rId2" xr:uid="{90EF0FC2-1C45-4727-989A-5FDA9F95F6A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8974-1067-4CFF-896E-54A086F85945}">
  <dimension ref="B2:X4"/>
  <sheetViews>
    <sheetView zoomScale="95" zoomScaleNormal="95" workbookViewId="0">
      <selection activeCell="B4" sqref="B4"/>
    </sheetView>
  </sheetViews>
  <sheetFormatPr defaultRowHeight="15" x14ac:dyDescent="0.25"/>
  <cols>
    <col min="13" max="13" width="10.140625" customWidth="1"/>
    <col min="19" max="19" width="10.7109375" customWidth="1"/>
    <col min="20" max="20" width="9" customWidth="1"/>
    <col min="21" max="21" width="16.28515625" customWidth="1"/>
    <col min="24" max="24" width="13.140625" customWidth="1"/>
  </cols>
  <sheetData>
    <row r="2" spans="2:24" ht="60" x14ac:dyDescent="0.25">
      <c r="B2" s="24" t="s">
        <v>22</v>
      </c>
      <c r="C2" s="25"/>
      <c r="D2" s="25"/>
      <c r="E2" s="25"/>
      <c r="F2" s="25"/>
      <c r="G2" s="26"/>
      <c r="H2" s="27" t="s">
        <v>23</v>
      </c>
      <c r="I2" s="28"/>
      <c r="J2" s="28"/>
      <c r="K2" s="28"/>
      <c r="L2" s="28"/>
      <c r="M2" s="29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54</v>
      </c>
      <c r="W2" s="2" t="s">
        <v>55</v>
      </c>
      <c r="X2" s="2" t="s">
        <v>8</v>
      </c>
    </row>
    <row r="3" spans="2:24" x14ac:dyDescent="0.25">
      <c r="B3" s="1" t="s">
        <v>24</v>
      </c>
      <c r="J3" t="s">
        <v>27</v>
      </c>
      <c r="Q3">
        <v>0.71799999999999997</v>
      </c>
      <c r="R3">
        <v>0.376</v>
      </c>
      <c r="S3">
        <f>Q3*10^12/(365*24*3600)</f>
        <v>22767.630644342975</v>
      </c>
      <c r="T3">
        <f>R3*10^12/(365*24*3600)</f>
        <v>11922.881785895484</v>
      </c>
      <c r="U3">
        <v>44000</v>
      </c>
      <c r="V3">
        <v>0</v>
      </c>
      <c r="W3">
        <f>U3/4+V3</f>
        <v>11000</v>
      </c>
      <c r="X3" s="3">
        <f>W3/(S3+T3)</f>
        <v>0.31708957952468009</v>
      </c>
    </row>
    <row r="4" spans="2:24" x14ac:dyDescent="0.25">
      <c r="B4" s="1" t="s">
        <v>25</v>
      </c>
      <c r="J4" t="s">
        <v>26</v>
      </c>
    </row>
  </sheetData>
  <mergeCells count="2">
    <mergeCell ref="B2:G2"/>
    <mergeCell ref="H2:M2"/>
  </mergeCells>
  <hyperlinks>
    <hyperlink ref="H2" r:id="rId1" xr:uid="{942DEF27-8F87-4107-900E-3FDAB3B53A32}"/>
    <hyperlink ref="B3" r:id="rId2" display="https://www.berenschot.nl/media/hl4dygfq/rapport_klimaatneutrale_energiescenario_s_2050_2.pdf" xr:uid="{868466EE-AF62-4ED6-83EA-4A540DAE7A93}"/>
    <hyperlink ref="B4" r:id="rId3" display="https://www.netbeheernederland.nl/_upload/files/NetbeheerNL_Rapport-Energiesysteem_A4_FC.pdf" xr:uid="{D18B2D75-546F-4ABF-BD95-65558B8D3FAF}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8833-F0E2-41C5-AAAA-23E77D7EAE5B}">
  <dimension ref="B2:X4"/>
  <sheetViews>
    <sheetView workbookViewId="0">
      <selection activeCell="R16" sqref="R16"/>
    </sheetView>
  </sheetViews>
  <sheetFormatPr defaultRowHeight="15" x14ac:dyDescent="0.25"/>
  <cols>
    <col min="13" max="13" width="10.7109375" customWidth="1"/>
    <col min="19" max="19" width="10.7109375" customWidth="1"/>
    <col min="20" max="20" width="9" customWidth="1"/>
    <col min="21" max="21" width="15.42578125" customWidth="1"/>
    <col min="24" max="24" width="13.140625" customWidth="1"/>
  </cols>
  <sheetData>
    <row r="2" spans="2:24" ht="60" x14ac:dyDescent="0.25">
      <c r="B2" s="30" t="s">
        <v>28</v>
      </c>
      <c r="C2" s="31"/>
      <c r="D2" s="31"/>
      <c r="E2" s="31"/>
      <c r="F2" s="31"/>
      <c r="G2" s="32"/>
      <c r="H2" s="33" t="s">
        <v>29</v>
      </c>
      <c r="I2" s="34"/>
      <c r="J2" s="34"/>
      <c r="K2" s="34"/>
      <c r="L2" s="34"/>
      <c r="M2" s="35"/>
      <c r="Q2" s="2" t="s">
        <v>3</v>
      </c>
      <c r="R2" s="2" t="s">
        <v>4</v>
      </c>
      <c r="S2" s="2" t="s">
        <v>6</v>
      </c>
      <c r="T2" s="2" t="s">
        <v>17</v>
      </c>
      <c r="U2" s="2" t="s">
        <v>53</v>
      </c>
      <c r="V2" s="2" t="s">
        <v>56</v>
      </c>
      <c r="W2" s="2" t="s">
        <v>55</v>
      </c>
      <c r="X2" s="2" t="s">
        <v>8</v>
      </c>
    </row>
    <row r="3" spans="2:24" x14ac:dyDescent="0.25">
      <c r="B3" s="1" t="s">
        <v>24</v>
      </c>
      <c r="J3" t="s">
        <v>27</v>
      </c>
      <c r="Q3">
        <v>1.05</v>
      </c>
      <c r="R3">
        <v>0.32</v>
      </c>
      <c r="S3">
        <f>Q3*10^12/(365*24*3600)</f>
        <v>33295.281582952819</v>
      </c>
      <c r="T3">
        <f>R3*10^12/(365*24*3600)</f>
        <v>10147.133434804668</v>
      </c>
      <c r="U3">
        <v>74527</v>
      </c>
      <c r="V3">
        <v>0</v>
      </c>
      <c r="W3">
        <f>U3/4+V3</f>
        <v>18631.75</v>
      </c>
      <c r="X3" s="3">
        <f>W3/(S3+T3)</f>
        <v>0.42888384525547446</v>
      </c>
    </row>
    <row r="4" spans="2:24" x14ac:dyDescent="0.25">
      <c r="B4" s="1" t="s">
        <v>25</v>
      </c>
      <c r="J4" t="s">
        <v>26</v>
      </c>
    </row>
  </sheetData>
  <mergeCells count="2">
    <mergeCell ref="B2:G2"/>
    <mergeCell ref="H2:M2"/>
  </mergeCells>
  <hyperlinks>
    <hyperlink ref="B3" r:id="rId1" display="https://www.berenschot.nl/media/hl4dygfq/rapport_klimaatneutrale_energiescenario_s_2050_2.pdf" xr:uid="{8F180B9A-C77A-4ADF-BEEF-FE7CFDA3679F}"/>
    <hyperlink ref="B4" r:id="rId2" display="https://www.netbeheernederland.nl/_upload/files/NetbeheerNL_Rapport-Energiesysteem_A4_FC.pdf" xr:uid="{942F539A-03DC-4DDE-B52A-A43A35BBD931}"/>
    <hyperlink ref="H2" r:id="rId3" xr:uid="{58865740-DCD2-4238-AC3B-E6300226428C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MAIN</vt:lpstr>
      <vt:lpstr>Berenschot, moleculen</vt:lpstr>
      <vt:lpstr>Berenschot, elektronen</vt:lpstr>
      <vt:lpstr>CE Delft, nationaal</vt:lpstr>
      <vt:lpstr>CE Delft, internationaal</vt:lpstr>
      <vt:lpstr>CE Delft, regionaal</vt:lpstr>
      <vt:lpstr>CE Delft, generiek</vt:lpstr>
      <vt:lpstr>Ber. &amp; Kalav., regionaal</vt:lpstr>
      <vt:lpstr>Ber. &amp; Kalav., nationaal</vt:lpstr>
      <vt:lpstr>Ber. &amp; Kalav., internationaal</vt:lpstr>
      <vt:lpstr>Ber. &amp; Kalav., europese sturing</vt:lpstr>
      <vt:lpstr>Gasunie, verkenning 2050</vt:lpstr>
      <vt:lpstr> Quintel Intelligence (2015)</vt:lpstr>
    </vt:vector>
  </TitlesOfParts>
  <Company>Utrecht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Koning, V. (Vinzenz)</dc:creator>
  <cp:lastModifiedBy>Koning, V. (Vinzenz)</cp:lastModifiedBy>
  <dcterms:created xsi:type="dcterms:W3CDTF">2024-01-19T16:29:28Z</dcterms:created>
  <dcterms:modified xsi:type="dcterms:W3CDTF">2024-03-10T15:24:03Z</dcterms:modified>
</cp:coreProperties>
</file>