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edation\AI manuscript\AJRCCM submission\"/>
    </mc:Choice>
  </mc:AlternateContent>
  <bookViews>
    <workbookView xWindow="0" yWindow="0" windowWidth="26265" windowHeight="10485"/>
  </bookViews>
  <sheets>
    <sheet name="Demographics and admission dat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60" i="1" l="1"/>
  <c r="AE61" i="1"/>
  <c r="AE59" i="1"/>
  <c r="J60" i="1"/>
  <c r="AK46" i="1"/>
  <c r="AJ46" i="1"/>
  <c r="AI46" i="1"/>
  <c r="AK45" i="1"/>
  <c r="AJ45" i="1"/>
  <c r="AI45" i="1"/>
  <c r="AK44" i="1"/>
  <c r="AJ44" i="1"/>
  <c r="AI44" i="1"/>
  <c r="AK43" i="1"/>
  <c r="AJ43" i="1"/>
  <c r="AI43" i="1"/>
  <c r="AK42" i="1"/>
  <c r="AJ42" i="1"/>
  <c r="AI42" i="1"/>
  <c r="AK41" i="1"/>
  <c r="AJ41" i="1"/>
  <c r="AI41" i="1"/>
  <c r="AK40" i="1"/>
  <c r="AJ40" i="1"/>
  <c r="AI40" i="1"/>
  <c r="AK39" i="1"/>
  <c r="AJ39" i="1"/>
  <c r="AI39" i="1"/>
  <c r="AK38" i="1"/>
  <c r="AJ38" i="1"/>
  <c r="AI38" i="1"/>
  <c r="AK37" i="1"/>
  <c r="AJ37" i="1"/>
  <c r="AI37" i="1"/>
  <c r="AK36" i="1"/>
  <c r="AJ36" i="1"/>
  <c r="AI36" i="1"/>
  <c r="AK35" i="1"/>
  <c r="AJ35" i="1"/>
  <c r="AI35" i="1"/>
  <c r="AK34" i="1"/>
  <c r="AJ34" i="1"/>
  <c r="AI34" i="1"/>
  <c r="AK33" i="1"/>
  <c r="AJ33" i="1"/>
  <c r="AI33" i="1"/>
  <c r="AK32" i="1"/>
  <c r="AJ32" i="1"/>
  <c r="AI32" i="1"/>
  <c r="AK31" i="1"/>
  <c r="AJ31" i="1"/>
  <c r="AI31" i="1"/>
  <c r="AK30" i="1"/>
  <c r="AJ30" i="1"/>
  <c r="AI30" i="1"/>
  <c r="AK29" i="1"/>
  <c r="AJ29" i="1"/>
  <c r="AI29" i="1"/>
  <c r="AK28" i="1"/>
  <c r="AJ28" i="1"/>
  <c r="AI28" i="1"/>
  <c r="AK27" i="1"/>
  <c r="AJ27" i="1"/>
  <c r="AI27" i="1"/>
  <c r="AK26" i="1"/>
  <c r="AJ26" i="1"/>
  <c r="AI26" i="1"/>
  <c r="AK25" i="1"/>
  <c r="AJ25" i="1"/>
  <c r="AI25" i="1"/>
  <c r="AK24" i="1"/>
  <c r="AJ24" i="1"/>
  <c r="AI24" i="1"/>
  <c r="AK23" i="1"/>
  <c r="AJ23" i="1"/>
  <c r="AI23" i="1"/>
  <c r="AK22" i="1"/>
  <c r="AJ22" i="1"/>
  <c r="AI22" i="1"/>
  <c r="AK21" i="1"/>
  <c r="AJ21" i="1"/>
  <c r="AI21" i="1"/>
  <c r="AK20" i="1"/>
  <c r="AJ20" i="1"/>
  <c r="AI20" i="1"/>
  <c r="AK19" i="1"/>
  <c r="AJ19" i="1"/>
  <c r="AI19" i="1"/>
  <c r="AK18" i="1"/>
  <c r="AJ18" i="1"/>
  <c r="AI18" i="1"/>
  <c r="AK17" i="1"/>
  <c r="AJ17" i="1"/>
  <c r="AI17" i="1"/>
  <c r="AK16" i="1"/>
  <c r="AJ16" i="1"/>
  <c r="AI16" i="1"/>
  <c r="AK15" i="1"/>
  <c r="AJ15" i="1"/>
  <c r="AI15" i="1"/>
  <c r="AK14" i="1"/>
  <c r="AJ14" i="1"/>
  <c r="AI14" i="1"/>
  <c r="AK13" i="1"/>
  <c r="AJ13" i="1"/>
  <c r="AI13" i="1"/>
  <c r="AK12" i="1"/>
  <c r="AJ12" i="1"/>
  <c r="AI12" i="1"/>
  <c r="AK11" i="1"/>
  <c r="AJ11" i="1"/>
  <c r="AI11" i="1"/>
  <c r="AK10" i="1"/>
  <c r="AJ10" i="1"/>
  <c r="AI10" i="1"/>
  <c r="AK9" i="1"/>
  <c r="AJ9" i="1"/>
  <c r="AI9" i="1"/>
  <c r="AK8" i="1"/>
  <c r="AJ8" i="1"/>
  <c r="AI8" i="1"/>
  <c r="AK7" i="1"/>
  <c r="AJ7" i="1"/>
  <c r="AI7" i="1"/>
  <c r="AK6" i="1"/>
  <c r="AJ6" i="1"/>
  <c r="AI6" i="1"/>
  <c r="AK5" i="1"/>
  <c r="AJ5" i="1"/>
  <c r="AI5" i="1"/>
  <c r="AK4" i="1"/>
  <c r="AJ4" i="1"/>
  <c r="AI4" i="1"/>
  <c r="AI3" i="1"/>
  <c r="AJ3" i="1"/>
  <c r="AK3" i="1"/>
  <c r="AH3" i="1" l="1"/>
  <c r="AH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4" i="1"/>
  <c r="AH45" i="1"/>
  <c r="AH46" i="1"/>
  <c r="BM56" i="1" l="1"/>
  <c r="BL56" i="1"/>
  <c r="BK56" i="1"/>
  <c r="BJ56" i="1"/>
  <c r="BI56" i="1"/>
  <c r="BH56" i="1"/>
  <c r="BG56" i="1"/>
  <c r="BF56" i="1"/>
  <c r="BE56" i="1"/>
  <c r="BD56" i="1"/>
  <c r="BC56" i="1"/>
  <c r="BB56" i="1"/>
  <c r="BA56" i="1"/>
  <c r="AZ56" i="1"/>
  <c r="AY56" i="1"/>
  <c r="AX56" i="1"/>
  <c r="AW56" i="1"/>
  <c r="AV56" i="1"/>
  <c r="AU56" i="1"/>
  <c r="AT56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AX55" i="1"/>
  <c r="AW55" i="1"/>
  <c r="AV55" i="1"/>
  <c r="AU55" i="1"/>
  <c r="AT55" i="1"/>
  <c r="BM54" i="1"/>
  <c r="BL54" i="1"/>
  <c r="BK54" i="1"/>
  <c r="BJ54" i="1"/>
  <c r="BI54" i="1"/>
  <c r="BH54" i="1"/>
  <c r="BG54" i="1"/>
  <c r="BF54" i="1"/>
  <c r="BE54" i="1"/>
  <c r="BD54" i="1"/>
  <c r="BC54" i="1"/>
  <c r="BB54" i="1"/>
  <c r="BA54" i="1"/>
  <c r="AZ54" i="1"/>
  <c r="AY54" i="1"/>
  <c r="AX54" i="1"/>
  <c r="AW54" i="1"/>
  <c r="AV54" i="1"/>
  <c r="AU54" i="1"/>
  <c r="AT54" i="1"/>
  <c r="BM53" i="1"/>
  <c r="BL53" i="1"/>
  <c r="BK53" i="1"/>
  <c r="BJ53" i="1"/>
  <c r="BI53" i="1"/>
  <c r="BH53" i="1"/>
  <c r="BG53" i="1"/>
  <c r="BF53" i="1"/>
  <c r="BE53" i="1"/>
  <c r="BD53" i="1"/>
  <c r="BC53" i="1"/>
  <c r="BB53" i="1"/>
  <c r="BA53" i="1"/>
  <c r="AZ53" i="1"/>
  <c r="AY53" i="1"/>
  <c r="AX53" i="1"/>
  <c r="AW53" i="1"/>
  <c r="AV53" i="1"/>
  <c r="AU53" i="1"/>
  <c r="AT53" i="1"/>
  <c r="BM52" i="1"/>
  <c r="BL52" i="1"/>
  <c r="BK52" i="1"/>
  <c r="BJ52" i="1"/>
  <c r="BI52" i="1"/>
  <c r="BH52" i="1"/>
  <c r="BG52" i="1"/>
  <c r="BF52" i="1"/>
  <c r="BE52" i="1"/>
  <c r="BD52" i="1"/>
  <c r="BC52" i="1"/>
  <c r="BB52" i="1"/>
  <c r="BA52" i="1"/>
  <c r="AZ52" i="1"/>
  <c r="AY52" i="1"/>
  <c r="AX52" i="1"/>
  <c r="AW52" i="1"/>
  <c r="AV52" i="1"/>
  <c r="AU52" i="1"/>
  <c r="AT52" i="1"/>
  <c r="BM51" i="1"/>
  <c r="BL51" i="1"/>
  <c r="BK51" i="1"/>
  <c r="BJ51" i="1"/>
  <c r="BI51" i="1"/>
  <c r="BH51" i="1"/>
  <c r="BG51" i="1"/>
  <c r="BF51" i="1"/>
  <c r="BE51" i="1"/>
  <c r="BD51" i="1"/>
  <c r="BC51" i="1"/>
  <c r="BB51" i="1"/>
  <c r="BA51" i="1"/>
  <c r="AZ51" i="1"/>
  <c r="AY51" i="1"/>
  <c r="AX51" i="1"/>
  <c r="AW51" i="1"/>
  <c r="AV51" i="1"/>
  <c r="AU51" i="1"/>
  <c r="AT51" i="1"/>
  <c r="BM50" i="1"/>
  <c r="BL50" i="1"/>
  <c r="BK50" i="1"/>
  <c r="BJ50" i="1"/>
  <c r="BI50" i="1"/>
  <c r="BH50" i="1"/>
  <c r="BG50" i="1"/>
  <c r="BF50" i="1"/>
  <c r="BE50" i="1"/>
  <c r="BD50" i="1"/>
  <c r="BC50" i="1"/>
  <c r="BB50" i="1"/>
  <c r="BA50" i="1"/>
  <c r="AZ50" i="1"/>
  <c r="AY50" i="1"/>
  <c r="AX50" i="1"/>
  <c r="AW50" i="1"/>
  <c r="AV50" i="1"/>
  <c r="AU50" i="1"/>
  <c r="AT50" i="1"/>
  <c r="BM49" i="1"/>
  <c r="BL49" i="1"/>
  <c r="BK49" i="1"/>
  <c r="BJ49" i="1"/>
  <c r="BI49" i="1"/>
  <c r="BH49" i="1"/>
  <c r="BG49" i="1"/>
  <c r="BF49" i="1"/>
  <c r="BE49" i="1"/>
  <c r="BD49" i="1"/>
  <c r="BC49" i="1"/>
  <c r="BB49" i="1"/>
  <c r="BA49" i="1"/>
  <c r="AZ49" i="1"/>
  <c r="AY49" i="1"/>
  <c r="AX49" i="1"/>
  <c r="AW49" i="1"/>
  <c r="AV49" i="1"/>
  <c r="AU49" i="1"/>
  <c r="AT49" i="1"/>
  <c r="AK56" i="1"/>
  <c r="AJ56" i="1"/>
  <c r="AI56" i="1"/>
  <c r="AK55" i="1"/>
  <c r="AJ55" i="1"/>
  <c r="AI55" i="1"/>
  <c r="AK54" i="1"/>
  <c r="AJ54" i="1"/>
  <c r="AI54" i="1"/>
  <c r="AK53" i="1"/>
  <c r="AJ53" i="1"/>
  <c r="AI53" i="1"/>
  <c r="AK52" i="1"/>
  <c r="AJ52" i="1"/>
  <c r="AI52" i="1"/>
  <c r="AK51" i="1"/>
  <c r="AJ51" i="1"/>
  <c r="AI51" i="1"/>
  <c r="AK50" i="1"/>
  <c r="AJ50" i="1"/>
  <c r="AI50" i="1"/>
  <c r="AK49" i="1"/>
  <c r="AJ49" i="1"/>
  <c r="AI49" i="1"/>
  <c r="AF56" i="1"/>
  <c r="AE56" i="1"/>
  <c r="AF55" i="1"/>
  <c r="AE55" i="1"/>
  <c r="AF54" i="1"/>
  <c r="AE54" i="1"/>
  <c r="AF53" i="1"/>
  <c r="AE53" i="1"/>
  <c r="AF52" i="1"/>
  <c r="AE52" i="1"/>
  <c r="AF51" i="1"/>
  <c r="AE51" i="1"/>
  <c r="AF50" i="1"/>
  <c r="AE50" i="1"/>
  <c r="AF49" i="1"/>
  <c r="AE49" i="1"/>
  <c r="AA56" i="1"/>
  <c r="Z56" i="1"/>
  <c r="Y56" i="1"/>
  <c r="X56" i="1"/>
  <c r="W56" i="1"/>
  <c r="V56" i="1"/>
  <c r="U56" i="1"/>
  <c r="T56" i="1"/>
  <c r="S56" i="1"/>
  <c r="AA55" i="1"/>
  <c r="Z55" i="1"/>
  <c r="Y55" i="1"/>
  <c r="X55" i="1"/>
  <c r="W55" i="1"/>
  <c r="V55" i="1"/>
  <c r="U55" i="1"/>
  <c r="T55" i="1"/>
  <c r="S55" i="1"/>
  <c r="AA54" i="1"/>
  <c r="Z54" i="1"/>
  <c r="Y54" i="1"/>
  <c r="X54" i="1"/>
  <c r="W54" i="1"/>
  <c r="V54" i="1"/>
  <c r="U54" i="1"/>
  <c r="T54" i="1"/>
  <c r="S54" i="1"/>
  <c r="AA53" i="1"/>
  <c r="Z53" i="1"/>
  <c r="Y53" i="1"/>
  <c r="X53" i="1"/>
  <c r="W53" i="1"/>
  <c r="V53" i="1"/>
  <c r="U53" i="1"/>
  <c r="T53" i="1"/>
  <c r="S53" i="1"/>
  <c r="AA52" i="1"/>
  <c r="Z52" i="1"/>
  <c r="Y52" i="1"/>
  <c r="X52" i="1"/>
  <c r="W52" i="1"/>
  <c r="V52" i="1"/>
  <c r="U52" i="1"/>
  <c r="T52" i="1"/>
  <c r="S52" i="1"/>
  <c r="AA51" i="1"/>
  <c r="Z51" i="1"/>
  <c r="Y51" i="1"/>
  <c r="X51" i="1"/>
  <c r="W51" i="1"/>
  <c r="V51" i="1"/>
  <c r="U51" i="1"/>
  <c r="T51" i="1"/>
  <c r="S51" i="1"/>
  <c r="AA50" i="1"/>
  <c r="Z50" i="1"/>
  <c r="Y50" i="1"/>
  <c r="X50" i="1"/>
  <c r="W50" i="1"/>
  <c r="V50" i="1"/>
  <c r="U50" i="1"/>
  <c r="T50" i="1"/>
  <c r="S50" i="1"/>
  <c r="AA49" i="1"/>
  <c r="Z49" i="1"/>
  <c r="Y49" i="1"/>
  <c r="X49" i="1"/>
  <c r="W49" i="1"/>
  <c r="V49" i="1"/>
  <c r="U49" i="1"/>
  <c r="T49" i="1"/>
  <c r="S49" i="1"/>
  <c r="B56" i="1"/>
  <c r="B55" i="1"/>
  <c r="B54" i="1"/>
  <c r="B53" i="1"/>
  <c r="B52" i="1"/>
  <c r="B51" i="1"/>
  <c r="B50" i="1"/>
  <c r="B49" i="1"/>
  <c r="P49" i="1" s="1"/>
  <c r="AH50" i="1"/>
  <c r="H49" i="1" l="1"/>
  <c r="E49" i="1"/>
  <c r="M49" i="1"/>
  <c r="Q49" i="1"/>
  <c r="D49" i="1"/>
  <c r="R49" i="1"/>
  <c r="N49" i="1"/>
  <c r="F49" i="1"/>
  <c r="O49" i="1"/>
  <c r="AH49" i="1"/>
  <c r="G49" i="1"/>
  <c r="K54" i="1" l="1"/>
  <c r="K58" i="1"/>
  <c r="K57" i="1"/>
  <c r="K53" i="1"/>
  <c r="K56" i="1"/>
  <c r="K52" i="1"/>
  <c r="K55" i="1"/>
</calcChain>
</file>

<file path=xl/sharedStrings.xml><?xml version="1.0" encoding="utf-8"?>
<sst xmlns="http://schemas.openxmlformats.org/spreadsheetml/2006/main" count="635" uniqueCount="165">
  <si>
    <t>Age</t>
  </si>
  <si>
    <t>Gender</t>
  </si>
  <si>
    <t>Black</t>
  </si>
  <si>
    <t>White</t>
  </si>
  <si>
    <t>Hispanic</t>
  </si>
  <si>
    <t>Asian</t>
  </si>
  <si>
    <t>MultiR</t>
  </si>
  <si>
    <t>Med1</t>
  </si>
  <si>
    <t>Medical</t>
  </si>
  <si>
    <t>Med2</t>
  </si>
  <si>
    <t>Chronic</t>
  </si>
  <si>
    <t>Smoker</t>
  </si>
  <si>
    <t>ETOH</t>
  </si>
  <si>
    <t>IVDA</t>
  </si>
  <si>
    <t>AIDS</t>
  </si>
  <si>
    <t>Mets</t>
  </si>
  <si>
    <t>SOFA</t>
  </si>
  <si>
    <t>SAPS</t>
  </si>
  <si>
    <t>Glasgow</t>
  </si>
  <si>
    <t>BMI</t>
  </si>
  <si>
    <t>Weight</t>
  </si>
  <si>
    <t>HR</t>
  </si>
  <si>
    <t>Syst P</t>
  </si>
  <si>
    <t>Diast P</t>
  </si>
  <si>
    <t>Temp</t>
  </si>
  <si>
    <t>Vent Type</t>
  </si>
  <si>
    <t>Cause Vent</t>
  </si>
  <si>
    <t>Mode</t>
  </si>
  <si>
    <t>FIO2</t>
  </si>
  <si>
    <t>PEEP</t>
  </si>
  <si>
    <t>Dead 28</t>
  </si>
  <si>
    <t>Call day</t>
  </si>
  <si>
    <t>Vent days</t>
  </si>
  <si>
    <t>ICU LOC</t>
  </si>
  <si>
    <t>Hosp LOC</t>
  </si>
  <si>
    <t>Hosp Admit</t>
  </si>
  <si>
    <t>ICU Admit</t>
  </si>
  <si>
    <t>Intubation</t>
  </si>
  <si>
    <t>Extubation</t>
  </si>
  <si>
    <t>ICU D/C</t>
  </si>
  <si>
    <t>Hosp D/C</t>
  </si>
  <si>
    <t>Hospital</t>
  </si>
  <si>
    <t>Enteror</t>
  </si>
  <si>
    <t>Delay Hrs</t>
  </si>
  <si>
    <t>pH</t>
  </si>
  <si>
    <t>PCO2</t>
  </si>
  <si>
    <t>PO2</t>
  </si>
  <si>
    <t>WBC</t>
  </si>
  <si>
    <t>Hb</t>
  </si>
  <si>
    <t>Plats</t>
  </si>
  <si>
    <t>Na</t>
  </si>
  <si>
    <t>K</t>
  </si>
  <si>
    <t>Cl</t>
  </si>
  <si>
    <t>CO2</t>
  </si>
  <si>
    <t>BUN</t>
  </si>
  <si>
    <t>Cr</t>
  </si>
  <si>
    <t>Mg</t>
  </si>
  <si>
    <t>Ca</t>
  </si>
  <si>
    <t>Phos</t>
  </si>
  <si>
    <t>INR</t>
  </si>
  <si>
    <t>PTT</t>
  </si>
  <si>
    <t>Gluc</t>
  </si>
  <si>
    <t>Lac</t>
  </si>
  <si>
    <t>Female</t>
  </si>
  <si>
    <t>PUD</t>
  </si>
  <si>
    <t xml:space="preserve">COPD </t>
  </si>
  <si>
    <t xml:space="preserve">Pneumonia Other </t>
  </si>
  <si>
    <t>Servo s</t>
  </si>
  <si>
    <t>PC</t>
  </si>
  <si>
    <t>Yes</t>
  </si>
  <si>
    <t>GW Hospital</t>
  </si>
  <si>
    <t>AJ</t>
  </si>
  <si>
    <t>NEU</t>
  </si>
  <si>
    <t xml:space="preserve">Altered mental status </t>
  </si>
  <si>
    <t xml:space="preserve">Pneumonia  Bacterial </t>
  </si>
  <si>
    <t>PRVC</t>
  </si>
  <si>
    <t>No</t>
  </si>
  <si>
    <t>kl</t>
  </si>
  <si>
    <t>Male</t>
  </si>
  <si>
    <t>CVD</t>
  </si>
  <si>
    <t xml:space="preserve">Cardiac arrest </t>
  </si>
  <si>
    <t xml:space="preserve">CHF </t>
  </si>
  <si>
    <t>Airway protection</t>
  </si>
  <si>
    <t>Double check drip data</t>
  </si>
  <si>
    <t xml:space="preserve">Asthma exacerb </t>
  </si>
  <si>
    <t>Servo i</t>
  </si>
  <si>
    <t>Hypoxemia</t>
  </si>
  <si>
    <t>SYS</t>
  </si>
  <si>
    <t xml:space="preserve">Shock Septic </t>
  </si>
  <si>
    <t>IM</t>
  </si>
  <si>
    <t xml:space="preserve">ARDS </t>
  </si>
  <si>
    <t>IDS</t>
  </si>
  <si>
    <t xml:space="preserve">Influenza </t>
  </si>
  <si>
    <t>GA</t>
  </si>
  <si>
    <t xml:space="preserve">Cerebro-vascular </t>
  </si>
  <si>
    <t xml:space="preserve">HIV/A </t>
  </si>
  <si>
    <t xml:space="preserve">Pneumothorax </t>
  </si>
  <si>
    <t>REN</t>
  </si>
  <si>
    <t xml:space="preserve">Chronic Renal failure </t>
  </si>
  <si>
    <t xml:space="preserve">Acute renal fail </t>
  </si>
  <si>
    <t xml:space="preserve">Pulmonary edema </t>
  </si>
  <si>
    <t xml:space="preserve">AcuteRenal failure </t>
  </si>
  <si>
    <t>HEM</t>
  </si>
  <si>
    <t>Box accidentally turned off by Echo tech on 4/28/18 at 1100</t>
  </si>
  <si>
    <t xml:space="preserve">Hypertension </t>
  </si>
  <si>
    <t>KL</t>
  </si>
  <si>
    <t>GID</t>
  </si>
  <si>
    <t xml:space="preserve">GI Bleed - Unknown </t>
  </si>
  <si>
    <t xml:space="preserve">Arrhythmia </t>
  </si>
  <si>
    <t>Patient placed on comfort care 24::00 on 3/24/18</t>
  </si>
  <si>
    <t xml:space="preserve">Hypercarbia </t>
  </si>
  <si>
    <t xml:space="preserve">Sleep disorders </t>
  </si>
  <si>
    <t>Re-admitted to ICU on 3/27/18 (Day 19)    Transferred to UMaryland for lung transplant workup on 3/31/18</t>
  </si>
  <si>
    <t xml:space="preserve">Interstitial lung dis. </t>
  </si>
  <si>
    <t>Patient was paralyzed at 9:30 AM Marrch 22, 2018, Study ended at that time.</t>
  </si>
  <si>
    <t>Immediately after enrollment, patient was placed to RASS = -4 airway protection. Off study</t>
  </si>
  <si>
    <t xml:space="preserve">Sepsis </t>
  </si>
  <si>
    <t>ONC</t>
  </si>
  <si>
    <t xml:space="preserve">Cancer Metastatic </t>
  </si>
  <si>
    <t>JA</t>
  </si>
  <si>
    <t xml:space="preserve">Drug overdose </t>
  </si>
  <si>
    <t>JW</t>
  </si>
  <si>
    <t xml:space="preserve">Pneumonia  PCP </t>
  </si>
  <si>
    <t>RHM</t>
  </si>
  <si>
    <t xml:space="preserve">Autoimmune </t>
  </si>
  <si>
    <t xml:space="preserve">Necrotizing Fascitis </t>
  </si>
  <si>
    <t xml:space="preserve">Liver  Cirrhosis </t>
  </si>
  <si>
    <t xml:space="preserve">Obesity - Hypovent </t>
  </si>
  <si>
    <t>Went to OR for Femur fracture ORIF on 4/4/18 with 2U PRBC EBL</t>
  </si>
  <si>
    <t xml:space="preserve">Pancreatitis </t>
  </si>
  <si>
    <t xml:space="preserve">GI Bleed - Upper </t>
  </si>
  <si>
    <t xml:space="preserve">Leukemia Chronic </t>
  </si>
  <si>
    <t xml:space="preserve">Anaphylaxis </t>
  </si>
  <si>
    <t xml:space="preserve">Asthma </t>
  </si>
  <si>
    <t>Placed on VV-ECMO for hypoxemic respiratory failure on 5/18/18.  Got Rocuronium on 5/17 (5:40), 5/18 (8, 10, noon)</t>
  </si>
  <si>
    <t>Mean</t>
  </si>
  <si>
    <t>SD</t>
  </si>
  <si>
    <t>Median</t>
  </si>
  <si>
    <t>3rd Q</t>
  </si>
  <si>
    <t>Min</t>
  </si>
  <si>
    <t>Max</t>
  </si>
  <si>
    <t>Count</t>
  </si>
  <si>
    <t>1st Q</t>
  </si>
  <si>
    <t>Study</t>
  </si>
  <si>
    <t>Ethnicity</t>
  </si>
  <si>
    <t>Main diagnosis</t>
  </si>
  <si>
    <t>Secondary Dx</t>
  </si>
  <si>
    <t>Risk Factors</t>
  </si>
  <si>
    <t>Enrollment Data</t>
  </si>
  <si>
    <t>Proxymal Cause</t>
  </si>
  <si>
    <t>Initial ventilator settings</t>
  </si>
  <si>
    <t>Admission laboratory data</t>
  </si>
  <si>
    <t>Comments</t>
  </si>
  <si>
    <t>Number</t>
  </si>
  <si>
    <t>for ventilation</t>
  </si>
  <si>
    <t>AM</t>
  </si>
  <si>
    <t>Total</t>
  </si>
  <si>
    <t>Angioedema /sepsis</t>
  </si>
  <si>
    <t>ICU admission diagnosis</t>
  </si>
  <si>
    <t>COPD</t>
  </si>
  <si>
    <t>Hypercapnia</t>
  </si>
  <si>
    <t>No.</t>
  </si>
  <si>
    <t>%</t>
  </si>
  <si>
    <t>Enrollment</t>
  </si>
  <si>
    <t>Hypercarbia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</si>
</sst>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mm/dd/yyyy"/>
    <numFmt numFmtId="166" formatCode="0.0%"/>
    <numFmt numFmtId="167" formatCode="[$-409]d\-mmm\-yy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16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left"/>
    </xf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1" applyNumberFormat="1" applyFont="1" applyAlignment="1">
      <alignment horizont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4" fontId="2" fillId="0" borderId="0" xfId="0" applyNumberFormat="1" applyFont="1"/>
    <xf numFmtId="0" fontId="0" fillId="0" borderId="0" xfId="0"/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1" applyNumberFormat="1" applyFont="1" applyAlignment="1">
      <alignment horizont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4" fontId="2" fillId="0" borderId="0" xfId="0" applyNumberFormat="1" applyFont="1"/>
    <xf numFmtId="2" fontId="2" fillId="0" borderId="0" xfId="0" applyNumberFormat="1" applyFont="1"/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N104"/>
  <sheetViews>
    <sheetView tabSelected="1" topLeftCell="A28" workbookViewId="0">
      <selection activeCell="L60" sqref="L60"/>
    </sheetView>
  </sheetViews>
  <sheetFormatPr defaultRowHeight="15" x14ac:dyDescent="0.25"/>
  <cols>
    <col min="1" max="1" width="14.7109375" style="3" customWidth="1"/>
    <col min="2" max="8" width="7.7109375" style="4" customWidth="1"/>
    <col min="9" max="9" width="7.7109375" style="5" customWidth="1"/>
    <col min="10" max="10" width="22.7109375" style="5" customWidth="1"/>
    <col min="11" max="11" width="7.7109375" style="5" customWidth="1"/>
    <col min="12" max="12" width="22.7109375" style="5" customWidth="1"/>
    <col min="13" max="16" width="8.7109375" style="4" customWidth="1"/>
    <col min="17" max="27" width="8.7109375" style="5" customWidth="1"/>
    <col min="28" max="28" width="10.7109375" style="5" customWidth="1"/>
    <col min="29" max="29" width="20.7109375" style="5" customWidth="1"/>
    <col min="30" max="30" width="10.7109375" style="5" customWidth="1"/>
    <col min="31" max="33" width="10.7109375" style="4" customWidth="1"/>
    <col min="34" max="34" width="15.7109375" style="6" customWidth="1"/>
    <col min="35" max="35" width="8.7109375" style="4" customWidth="1"/>
    <col min="36" max="37" width="8.7109375" style="3" customWidth="1"/>
    <col min="38" max="42" width="15.7109375" style="3" customWidth="1"/>
    <col min="43" max="44" width="15.7109375" style="5" customWidth="1"/>
    <col min="45" max="45" width="10.7109375" style="5" customWidth="1"/>
    <col min="46" max="46" width="10.7109375" style="7" customWidth="1"/>
    <col min="47" max="56" width="10.7109375" style="5" customWidth="1"/>
    <col min="57" max="57" width="10.7109375" style="7" customWidth="1"/>
    <col min="58" max="65" width="10.7109375" style="5" customWidth="1"/>
    <col min="66" max="66" width="7.7109375" style="5" customWidth="1"/>
    <col min="67" max="67" width="7.7109375" style="8" customWidth="1"/>
    <col min="68" max="68" width="7.7109375" style="5" customWidth="1"/>
    <col min="69" max="82" width="9.140625" style="5"/>
    <col min="83" max="89" width="9.140625" style="1"/>
    <col min="90" max="90" width="9.140625" style="2"/>
    <col min="91" max="112" width="9.140625" style="1"/>
    <col min="113" max="170" width="9.140625" style="2"/>
  </cols>
  <sheetData>
    <row r="1" spans="1:170" s="9" customFormat="1" x14ac:dyDescent="0.25">
      <c r="A1" s="26" t="s">
        <v>143</v>
      </c>
      <c r="B1" s="22"/>
      <c r="C1" s="22"/>
      <c r="D1" s="22"/>
      <c r="E1" s="22"/>
      <c r="F1" s="23" t="s">
        <v>144</v>
      </c>
      <c r="G1" s="22"/>
      <c r="H1" s="22"/>
      <c r="I1" s="22"/>
      <c r="J1" s="24" t="s">
        <v>145</v>
      </c>
      <c r="L1" s="24" t="s">
        <v>146</v>
      </c>
      <c r="M1" s="22"/>
      <c r="N1" s="22"/>
      <c r="O1" s="27" t="s">
        <v>147</v>
      </c>
      <c r="P1" s="22"/>
      <c r="Q1" s="22"/>
      <c r="R1" s="22"/>
      <c r="S1" s="22"/>
      <c r="T1" s="22"/>
      <c r="U1" s="22"/>
      <c r="V1" s="22"/>
      <c r="W1" s="28" t="s">
        <v>148</v>
      </c>
      <c r="X1" s="22"/>
      <c r="Y1" s="22"/>
      <c r="Z1" s="22"/>
      <c r="AA1" s="22"/>
      <c r="AB1" s="22"/>
      <c r="AC1" s="28" t="s">
        <v>149</v>
      </c>
      <c r="AD1" s="22"/>
      <c r="AE1" s="28" t="s">
        <v>150</v>
      </c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8"/>
      <c r="AT1" s="29" t="s">
        <v>163</v>
      </c>
      <c r="AU1" s="28"/>
      <c r="AV1" s="28" t="s">
        <v>151</v>
      </c>
      <c r="AW1" s="28"/>
      <c r="AX1" s="28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30" t="s">
        <v>152</v>
      </c>
      <c r="BP1" s="22"/>
      <c r="BT1" s="22"/>
      <c r="BU1" s="22"/>
      <c r="BV1" s="22"/>
      <c r="BW1" s="22"/>
      <c r="BX1" s="22"/>
      <c r="BY1" s="22"/>
      <c r="BZ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10"/>
      <c r="FI1" s="10"/>
      <c r="FJ1" s="10"/>
      <c r="FK1" s="10"/>
      <c r="FL1" s="10"/>
      <c r="FM1" s="10"/>
      <c r="FN1" s="10"/>
    </row>
    <row r="2" spans="1:170" s="9" customFormat="1" x14ac:dyDescent="0.25">
      <c r="A2" s="26" t="s">
        <v>153</v>
      </c>
      <c r="B2" s="27" t="s">
        <v>0</v>
      </c>
      <c r="C2" s="27" t="s">
        <v>1</v>
      </c>
      <c r="D2" s="27"/>
      <c r="E2" s="27" t="s">
        <v>2</v>
      </c>
      <c r="F2" s="27" t="s">
        <v>3</v>
      </c>
      <c r="G2" s="27" t="s">
        <v>4</v>
      </c>
      <c r="H2" s="27" t="s">
        <v>5</v>
      </c>
      <c r="I2" s="27" t="s">
        <v>6</v>
      </c>
      <c r="J2" s="28" t="s">
        <v>7</v>
      </c>
      <c r="K2" s="28" t="s">
        <v>8</v>
      </c>
      <c r="L2" s="28" t="s">
        <v>9</v>
      </c>
      <c r="M2" s="27"/>
      <c r="N2" s="27" t="s">
        <v>11</v>
      </c>
      <c r="O2" s="27" t="s">
        <v>12</v>
      </c>
      <c r="P2" s="27" t="s">
        <v>13</v>
      </c>
      <c r="Q2" s="27" t="s">
        <v>14</v>
      </c>
      <c r="R2" s="28" t="s">
        <v>159</v>
      </c>
      <c r="S2" s="28" t="s">
        <v>16</v>
      </c>
      <c r="T2" s="28" t="s">
        <v>17</v>
      </c>
      <c r="U2" s="28" t="s">
        <v>18</v>
      </c>
      <c r="V2" s="28" t="s">
        <v>19</v>
      </c>
      <c r="W2" s="28" t="s">
        <v>20</v>
      </c>
      <c r="X2" s="28" t="s">
        <v>21</v>
      </c>
      <c r="Y2" s="28" t="s">
        <v>22</v>
      </c>
      <c r="Z2" s="28" t="s">
        <v>23</v>
      </c>
      <c r="AA2" s="28" t="s">
        <v>24</v>
      </c>
      <c r="AB2" s="28" t="s">
        <v>25</v>
      </c>
      <c r="AC2" s="28" t="s">
        <v>154</v>
      </c>
      <c r="AD2" s="28" t="s">
        <v>27</v>
      </c>
      <c r="AE2" s="27" t="s">
        <v>28</v>
      </c>
      <c r="AF2" s="27" t="s">
        <v>29</v>
      </c>
      <c r="AG2" s="27" t="s">
        <v>30</v>
      </c>
      <c r="AH2" s="27"/>
      <c r="AI2" s="27" t="s">
        <v>32</v>
      </c>
      <c r="AJ2" s="26" t="s">
        <v>33</v>
      </c>
      <c r="AK2" s="26" t="s">
        <v>34</v>
      </c>
      <c r="AL2" s="26" t="s">
        <v>35</v>
      </c>
      <c r="AM2" s="26" t="s">
        <v>36</v>
      </c>
      <c r="AN2" s="26" t="s">
        <v>37</v>
      </c>
      <c r="AO2" s="26" t="s">
        <v>38</v>
      </c>
      <c r="AP2" s="26" t="s">
        <v>39</v>
      </c>
      <c r="AQ2" s="28" t="s">
        <v>40</v>
      </c>
      <c r="AR2" s="28" t="s">
        <v>41</v>
      </c>
      <c r="AS2" s="28" t="s">
        <v>42</v>
      </c>
      <c r="AT2" s="29" t="s">
        <v>43</v>
      </c>
      <c r="AU2" s="28" t="s">
        <v>44</v>
      </c>
      <c r="AV2" s="28" t="s">
        <v>45</v>
      </c>
      <c r="AW2" s="28" t="s">
        <v>46</v>
      </c>
      <c r="AX2" s="28" t="s">
        <v>47</v>
      </c>
      <c r="AY2" s="28" t="s">
        <v>48</v>
      </c>
      <c r="AZ2" s="28" t="s">
        <v>49</v>
      </c>
      <c r="BA2" s="28" t="s">
        <v>50</v>
      </c>
      <c r="BB2" s="28" t="s">
        <v>51</v>
      </c>
      <c r="BC2" s="28" t="s">
        <v>52</v>
      </c>
      <c r="BD2" s="28" t="s">
        <v>53</v>
      </c>
      <c r="BE2" s="29" t="s">
        <v>54</v>
      </c>
      <c r="BF2" s="28" t="s">
        <v>55</v>
      </c>
      <c r="BG2" s="28" t="s">
        <v>56</v>
      </c>
      <c r="BH2" s="28" t="s">
        <v>57</v>
      </c>
      <c r="BI2" s="28" t="s">
        <v>58</v>
      </c>
      <c r="BJ2" s="28" t="s">
        <v>59</v>
      </c>
      <c r="BK2" s="28" t="s">
        <v>60</v>
      </c>
      <c r="BL2" s="28" t="s">
        <v>61</v>
      </c>
      <c r="BM2" s="28" t="s">
        <v>62</v>
      </c>
      <c r="BN2" s="28"/>
      <c r="BO2" s="30"/>
      <c r="BP2" s="28"/>
      <c r="BT2" s="28"/>
      <c r="BU2" s="28"/>
      <c r="BV2" s="28"/>
      <c r="BW2" s="28"/>
      <c r="BX2" s="28"/>
      <c r="BY2" s="28"/>
      <c r="BZ2" s="28"/>
      <c r="CB2" s="28"/>
      <c r="CC2" s="28"/>
      <c r="CD2" s="28"/>
      <c r="CE2" s="28"/>
      <c r="CF2" s="28"/>
      <c r="CG2" s="28"/>
      <c r="CH2" s="28"/>
      <c r="CI2" s="31"/>
      <c r="CJ2" s="31"/>
      <c r="CK2" s="31"/>
      <c r="CL2" s="31"/>
      <c r="CM2" s="31"/>
      <c r="CN2" s="31"/>
      <c r="CO2" s="31"/>
      <c r="CP2" s="32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10"/>
      <c r="FI2" s="10"/>
      <c r="FJ2" s="10"/>
      <c r="FK2" s="10"/>
      <c r="FL2" s="10"/>
      <c r="FM2" s="10"/>
      <c r="FN2" s="10"/>
    </row>
    <row r="3" spans="1:170" x14ac:dyDescent="0.25">
      <c r="A3" s="3">
        <v>1820022301</v>
      </c>
      <c r="B3" s="4">
        <v>62</v>
      </c>
      <c r="C3" s="4" t="s">
        <v>63</v>
      </c>
      <c r="D3" s="4">
        <v>1</v>
      </c>
      <c r="I3" s="5" t="s">
        <v>72</v>
      </c>
      <c r="J3" s="5" t="s">
        <v>120</v>
      </c>
      <c r="K3" s="5" t="s">
        <v>64</v>
      </c>
      <c r="L3" s="5" t="s">
        <v>65</v>
      </c>
      <c r="O3" s="4">
        <v>1</v>
      </c>
      <c r="R3" s="34">
        <v>1</v>
      </c>
      <c r="S3" s="5">
        <v>5</v>
      </c>
      <c r="T3" s="5">
        <v>54</v>
      </c>
      <c r="U3" s="5">
        <v>9</v>
      </c>
      <c r="V3" s="5">
        <v>20.028841531805799</v>
      </c>
      <c r="W3" s="5">
        <v>50</v>
      </c>
      <c r="X3" s="5">
        <v>83</v>
      </c>
      <c r="Y3" s="5">
        <v>92</v>
      </c>
      <c r="Z3" s="5">
        <v>56</v>
      </c>
      <c r="AA3" s="5">
        <v>37.099998474121094</v>
      </c>
      <c r="AB3" s="5" t="s">
        <v>67</v>
      </c>
      <c r="AC3" s="35" t="s">
        <v>160</v>
      </c>
      <c r="AD3" s="5" t="s">
        <v>75</v>
      </c>
      <c r="AE3" s="4">
        <v>60</v>
      </c>
      <c r="AF3" s="4">
        <v>8</v>
      </c>
      <c r="AG3" s="33" t="s">
        <v>76</v>
      </c>
      <c r="AH3" s="23">
        <f>IF(AG3="No",0,1)</f>
        <v>0</v>
      </c>
      <c r="AI3" s="4">
        <f>AO3-AN3</f>
        <v>3</v>
      </c>
      <c r="AJ3" s="3">
        <f>AP3-AM3</f>
        <v>3</v>
      </c>
      <c r="AK3" s="3">
        <f>AQ3-AL3</f>
        <v>8</v>
      </c>
      <c r="AL3" s="36">
        <v>43153</v>
      </c>
      <c r="AM3" s="36">
        <v>43153</v>
      </c>
      <c r="AN3" s="36">
        <v>43153</v>
      </c>
      <c r="AO3" s="36">
        <v>43156</v>
      </c>
      <c r="AP3" s="36">
        <v>43156</v>
      </c>
      <c r="AQ3" s="36">
        <v>43161</v>
      </c>
      <c r="AR3" s="5" t="s">
        <v>70</v>
      </c>
      <c r="AS3" s="5" t="s">
        <v>89</v>
      </c>
      <c r="AT3" s="7">
        <v>17</v>
      </c>
      <c r="AU3" s="7">
        <v>7.43</v>
      </c>
      <c r="AV3" s="5">
        <v>27</v>
      </c>
      <c r="AW3" s="5">
        <v>62</v>
      </c>
      <c r="AX3" s="5">
        <v>7.15</v>
      </c>
      <c r="AY3" s="5">
        <v>8.9</v>
      </c>
      <c r="AZ3" s="5">
        <v>103</v>
      </c>
      <c r="BA3" s="5">
        <v>149</v>
      </c>
      <c r="BB3" s="5">
        <v>4.8</v>
      </c>
      <c r="BC3" s="5">
        <v>122</v>
      </c>
      <c r="BD3" s="5">
        <v>18</v>
      </c>
      <c r="BE3" s="7">
        <v>104</v>
      </c>
      <c r="BF3" s="5">
        <v>3.8</v>
      </c>
      <c r="BG3" s="5">
        <v>3.1</v>
      </c>
      <c r="BH3" s="5">
        <v>10.1</v>
      </c>
      <c r="BI3" s="5">
        <v>5.6</v>
      </c>
      <c r="BJ3" s="5">
        <v>1.5</v>
      </c>
      <c r="BK3" s="5">
        <v>48.6</v>
      </c>
      <c r="BL3" s="5">
        <v>133</v>
      </c>
      <c r="BM3" s="5">
        <v>2</v>
      </c>
    </row>
    <row r="4" spans="1:170" x14ac:dyDescent="0.25">
      <c r="A4" s="3">
        <v>1820022601</v>
      </c>
      <c r="B4" s="4">
        <v>36</v>
      </c>
      <c r="C4" s="4" t="s">
        <v>78</v>
      </c>
      <c r="D4" s="4">
        <v>1</v>
      </c>
      <c r="I4" s="5" t="s">
        <v>72</v>
      </c>
      <c r="J4" s="5" t="s">
        <v>73</v>
      </c>
      <c r="K4" s="5" t="s">
        <v>97</v>
      </c>
      <c r="L4" s="5" t="s">
        <v>98</v>
      </c>
      <c r="R4" s="34"/>
      <c r="S4" s="5">
        <v>8</v>
      </c>
      <c r="T4" s="5">
        <v>49</v>
      </c>
      <c r="U4" s="5">
        <v>8</v>
      </c>
      <c r="V4" s="5">
        <v>29.3781435756744</v>
      </c>
      <c r="W4" s="5">
        <v>77.099999999999994</v>
      </c>
      <c r="X4" s="5">
        <v>77</v>
      </c>
      <c r="Y4" s="5">
        <v>100</v>
      </c>
      <c r="Z4" s="5">
        <v>52</v>
      </c>
      <c r="AA4" s="5">
        <v>37.900001525878906</v>
      </c>
      <c r="AB4" s="5" t="s">
        <v>85</v>
      </c>
      <c r="AC4" s="5" t="s">
        <v>82</v>
      </c>
      <c r="AD4" s="5" t="s">
        <v>75</v>
      </c>
      <c r="AE4" s="4">
        <v>60</v>
      </c>
      <c r="AF4" s="4">
        <v>5</v>
      </c>
      <c r="AG4" s="33" t="s">
        <v>76</v>
      </c>
      <c r="AH4" s="23">
        <f t="shared" ref="AH4:AH46" si="0">IF(AG4="No",0,1)</f>
        <v>0</v>
      </c>
      <c r="AI4" s="34">
        <f t="shared" ref="AI4:AI46" si="1">AO4-AN4</f>
        <v>3</v>
      </c>
      <c r="AJ4" s="11">
        <f t="shared" ref="AJ4:AJ46" si="2">AP4-AM4</f>
        <v>3</v>
      </c>
      <c r="AK4" s="11">
        <f t="shared" ref="AK4:AK46" si="3">AQ4-AL4</f>
        <v>5</v>
      </c>
      <c r="AL4" s="36">
        <v>43157</v>
      </c>
      <c r="AM4" s="36">
        <v>43157</v>
      </c>
      <c r="AN4" s="36">
        <v>43156</v>
      </c>
      <c r="AO4" s="36">
        <v>43159</v>
      </c>
      <c r="AP4" s="36">
        <v>43160</v>
      </c>
      <c r="AQ4" s="36">
        <v>43162</v>
      </c>
      <c r="AR4" s="5" t="s">
        <v>70</v>
      </c>
      <c r="AS4" s="5" t="s">
        <v>105</v>
      </c>
      <c r="AT4" s="7">
        <v>13</v>
      </c>
      <c r="AU4" s="7">
        <v>7.3</v>
      </c>
      <c r="AV4" s="5">
        <v>54</v>
      </c>
      <c r="AW4" s="5">
        <v>64</v>
      </c>
      <c r="AX4" s="5">
        <v>6.96</v>
      </c>
      <c r="AY4" s="5">
        <v>9.3000000000000007</v>
      </c>
      <c r="AZ4" s="5">
        <v>122</v>
      </c>
      <c r="BA4" s="5">
        <v>142</v>
      </c>
      <c r="BB4" s="5">
        <v>4.2</v>
      </c>
      <c r="BC4" s="5">
        <v>105</v>
      </c>
      <c r="BD4" s="5">
        <v>27</v>
      </c>
      <c r="BE4" s="7">
        <v>87</v>
      </c>
      <c r="BF4" s="5">
        <v>2.7</v>
      </c>
      <c r="BG4" s="5">
        <v>1.9</v>
      </c>
      <c r="BH4" s="5">
        <v>7</v>
      </c>
      <c r="BI4" s="5">
        <v>2.8</v>
      </c>
      <c r="BJ4" s="5">
        <v>1.02</v>
      </c>
      <c r="BK4" s="5">
        <v>55.8</v>
      </c>
      <c r="BL4" s="5">
        <v>113</v>
      </c>
      <c r="BM4" s="5">
        <v>1.4</v>
      </c>
    </row>
    <row r="5" spans="1:170" x14ac:dyDescent="0.25">
      <c r="A5" s="3">
        <v>1820030701</v>
      </c>
      <c r="B5" s="4">
        <v>25</v>
      </c>
      <c r="C5" s="4" t="s">
        <v>63</v>
      </c>
      <c r="D5" s="4">
        <v>1</v>
      </c>
      <c r="I5" s="5" t="s">
        <v>72</v>
      </c>
      <c r="J5" s="5" t="s">
        <v>73</v>
      </c>
      <c r="K5" s="5" t="s">
        <v>123</v>
      </c>
      <c r="L5" s="5" t="s">
        <v>124</v>
      </c>
      <c r="R5" s="34"/>
      <c r="S5" s="5">
        <v>10</v>
      </c>
      <c r="T5" s="5">
        <v>66</v>
      </c>
      <c r="U5" s="5">
        <v>4</v>
      </c>
      <c r="V5" s="5">
        <v>27.840089729210099</v>
      </c>
      <c r="W5" s="5">
        <v>69.5</v>
      </c>
      <c r="X5" s="5">
        <v>58</v>
      </c>
      <c r="Y5" s="5">
        <v>125</v>
      </c>
      <c r="Z5" s="5">
        <v>91</v>
      </c>
      <c r="AA5" s="5">
        <v>36.5</v>
      </c>
      <c r="AB5" s="5" t="s">
        <v>67</v>
      </c>
      <c r="AC5" s="5" t="s">
        <v>82</v>
      </c>
      <c r="AD5" s="5" t="s">
        <v>68</v>
      </c>
      <c r="AE5" s="4">
        <v>50</v>
      </c>
      <c r="AF5" s="4">
        <v>5</v>
      </c>
      <c r="AG5" s="33" t="s">
        <v>76</v>
      </c>
      <c r="AH5" s="23">
        <f t="shared" si="0"/>
        <v>0</v>
      </c>
      <c r="AI5" s="34">
        <f t="shared" si="1"/>
        <v>3</v>
      </c>
      <c r="AJ5" s="11">
        <f t="shared" si="2"/>
        <v>7</v>
      </c>
      <c r="AK5" s="11">
        <f t="shared" si="3"/>
        <v>21</v>
      </c>
      <c r="AL5" s="36">
        <v>43159</v>
      </c>
      <c r="AM5" s="36">
        <v>43165</v>
      </c>
      <c r="AN5" s="36">
        <v>43165</v>
      </c>
      <c r="AO5" s="36">
        <v>43168</v>
      </c>
      <c r="AP5" s="36">
        <v>43172</v>
      </c>
      <c r="AQ5" s="36">
        <v>43180</v>
      </c>
      <c r="AR5" s="5" t="s">
        <v>70</v>
      </c>
      <c r="AS5" s="5" t="s">
        <v>71</v>
      </c>
      <c r="AT5" s="7">
        <v>22</v>
      </c>
      <c r="AU5" s="7">
        <v>7.41</v>
      </c>
      <c r="AV5" s="5">
        <v>44.6</v>
      </c>
      <c r="AW5" s="5">
        <v>154</v>
      </c>
      <c r="AX5" s="5">
        <v>11.7</v>
      </c>
      <c r="AY5" s="5">
        <v>9.4</v>
      </c>
      <c r="AZ5" s="5">
        <v>128</v>
      </c>
      <c r="BA5" s="5">
        <v>135</v>
      </c>
      <c r="BB5" s="5">
        <v>3.8</v>
      </c>
      <c r="BC5" s="5">
        <v>95</v>
      </c>
      <c r="BD5" s="5">
        <v>28</v>
      </c>
      <c r="BE5" s="7">
        <v>37</v>
      </c>
      <c r="BF5" s="5">
        <v>1.2</v>
      </c>
      <c r="BG5" s="5">
        <v>1.4</v>
      </c>
      <c r="BH5" s="5">
        <v>8.5</v>
      </c>
      <c r="BI5" s="5">
        <v>3.5</v>
      </c>
      <c r="BJ5" s="5">
        <v>1.36</v>
      </c>
      <c r="BK5" s="5">
        <v>32.6</v>
      </c>
      <c r="BL5" s="5">
        <v>122</v>
      </c>
      <c r="BM5" s="5">
        <v>1.9</v>
      </c>
    </row>
    <row r="6" spans="1:170" x14ac:dyDescent="0.25">
      <c r="A6" s="3">
        <v>1820030801</v>
      </c>
      <c r="B6" s="4">
        <v>68</v>
      </c>
      <c r="C6" s="4" t="s">
        <v>78</v>
      </c>
      <c r="D6" s="4">
        <v>1</v>
      </c>
      <c r="I6" s="5" t="s">
        <v>72</v>
      </c>
      <c r="J6" s="5" t="s">
        <v>73</v>
      </c>
      <c r="K6" s="5" t="s">
        <v>64</v>
      </c>
      <c r="L6" s="5" t="s">
        <v>65</v>
      </c>
      <c r="M6" s="4">
        <v>1</v>
      </c>
      <c r="N6" s="4">
        <v>1</v>
      </c>
      <c r="O6" s="4">
        <v>1</v>
      </c>
      <c r="R6" s="34">
        <v>1</v>
      </c>
      <c r="S6" s="5">
        <v>6</v>
      </c>
      <c r="T6" s="5">
        <v>62</v>
      </c>
      <c r="U6" s="5">
        <v>5</v>
      </c>
      <c r="V6" s="5">
        <v>26.989619377162601</v>
      </c>
      <c r="W6" s="5">
        <v>78</v>
      </c>
      <c r="X6" s="5">
        <v>50</v>
      </c>
      <c r="Y6" s="5">
        <v>116</v>
      </c>
      <c r="Z6" s="5">
        <v>65</v>
      </c>
      <c r="AA6" s="5">
        <v>36.400001525878906</v>
      </c>
      <c r="AB6" s="5" t="s">
        <v>67</v>
      </c>
      <c r="AC6" s="5" t="s">
        <v>82</v>
      </c>
      <c r="AD6" s="5" t="s">
        <v>75</v>
      </c>
      <c r="AE6" s="4">
        <v>100</v>
      </c>
      <c r="AF6" s="4">
        <v>5</v>
      </c>
      <c r="AG6" s="33" t="s">
        <v>76</v>
      </c>
      <c r="AH6" s="23">
        <f t="shared" si="0"/>
        <v>0</v>
      </c>
      <c r="AI6" s="34">
        <f t="shared" si="1"/>
        <v>1</v>
      </c>
      <c r="AJ6" s="11">
        <f t="shared" si="2"/>
        <v>1</v>
      </c>
      <c r="AK6" s="11">
        <f t="shared" si="3"/>
        <v>3</v>
      </c>
      <c r="AL6" s="36">
        <v>43166</v>
      </c>
      <c r="AM6" s="36">
        <v>43166</v>
      </c>
      <c r="AN6" s="36">
        <v>43166</v>
      </c>
      <c r="AO6" s="36">
        <v>43167</v>
      </c>
      <c r="AP6" s="36">
        <v>43167</v>
      </c>
      <c r="AQ6" s="36">
        <v>43169</v>
      </c>
      <c r="AR6" s="5" t="s">
        <v>70</v>
      </c>
      <c r="AS6" s="5" t="s">
        <v>89</v>
      </c>
      <c r="AT6" s="7">
        <v>8</v>
      </c>
      <c r="AU6" s="7">
        <v>7.49</v>
      </c>
      <c r="AV6" s="5">
        <v>38</v>
      </c>
      <c r="AW6" s="5">
        <v>207</v>
      </c>
      <c r="AX6" s="5">
        <v>12.6</v>
      </c>
      <c r="AY6" s="5">
        <v>10.4</v>
      </c>
      <c r="AZ6" s="5">
        <v>259</v>
      </c>
      <c r="BA6" s="5">
        <v>124</v>
      </c>
      <c r="BB6" s="5">
        <v>4.3</v>
      </c>
      <c r="BC6" s="5">
        <v>89</v>
      </c>
      <c r="BD6" s="5">
        <v>25</v>
      </c>
      <c r="BE6" s="7">
        <v>14</v>
      </c>
      <c r="BF6" s="5">
        <v>0.8</v>
      </c>
      <c r="BG6" s="5">
        <v>2</v>
      </c>
      <c r="BH6" s="5">
        <v>8.1</v>
      </c>
      <c r="BJ6" s="5">
        <v>1.06</v>
      </c>
      <c r="BK6" s="5">
        <v>28.1</v>
      </c>
      <c r="BL6" s="5">
        <v>127</v>
      </c>
      <c r="BM6" s="5">
        <v>1.6</v>
      </c>
    </row>
    <row r="7" spans="1:170" x14ac:dyDescent="0.25">
      <c r="A7" s="3">
        <v>1820030802</v>
      </c>
      <c r="B7" s="4">
        <v>49</v>
      </c>
      <c r="C7" s="4" t="s">
        <v>78</v>
      </c>
      <c r="D7" s="4">
        <v>1</v>
      </c>
      <c r="I7" s="5" t="s">
        <v>64</v>
      </c>
      <c r="J7" s="5" t="s">
        <v>90</v>
      </c>
      <c r="R7" s="34"/>
      <c r="S7" s="5">
        <v>6</v>
      </c>
      <c r="T7" s="5">
        <v>49</v>
      </c>
      <c r="U7" s="5">
        <v>10</v>
      </c>
      <c r="V7" s="5">
        <v>31.943186962426399</v>
      </c>
      <c r="W7" s="5">
        <v>112.9</v>
      </c>
      <c r="X7" s="5">
        <v>73</v>
      </c>
      <c r="Y7" s="5">
        <v>109</v>
      </c>
      <c r="Z7" s="5">
        <v>54</v>
      </c>
      <c r="AA7" s="5">
        <v>36.200000762939453</v>
      </c>
      <c r="AB7" s="5" t="s">
        <v>67</v>
      </c>
      <c r="AC7" s="5" t="s">
        <v>86</v>
      </c>
      <c r="AD7" s="5" t="s">
        <v>68</v>
      </c>
      <c r="AE7" s="4">
        <v>60</v>
      </c>
      <c r="AF7" s="4">
        <v>10</v>
      </c>
      <c r="AG7" s="33" t="s">
        <v>76</v>
      </c>
      <c r="AH7" s="23">
        <f t="shared" si="0"/>
        <v>0</v>
      </c>
      <c r="AI7" s="34">
        <f t="shared" si="1"/>
        <v>3</v>
      </c>
      <c r="AJ7" s="11">
        <f t="shared" si="2"/>
        <v>7</v>
      </c>
      <c r="AK7" s="11">
        <f t="shared" si="3"/>
        <v>28</v>
      </c>
      <c r="AL7" s="36">
        <v>43161</v>
      </c>
      <c r="AM7" s="36">
        <v>43166</v>
      </c>
      <c r="AN7" s="36">
        <v>43166</v>
      </c>
      <c r="AO7" s="36">
        <v>43169</v>
      </c>
      <c r="AP7" s="36">
        <v>43173</v>
      </c>
      <c r="AQ7" s="36">
        <v>43189</v>
      </c>
      <c r="AR7" s="5" t="s">
        <v>70</v>
      </c>
      <c r="AS7" s="5" t="s">
        <v>71</v>
      </c>
      <c r="AT7" s="7">
        <v>12</v>
      </c>
      <c r="AU7" s="7">
        <v>7.57</v>
      </c>
      <c r="AV7" s="5">
        <v>28</v>
      </c>
      <c r="AW7" s="5">
        <v>193</v>
      </c>
      <c r="AX7" s="5">
        <v>45.3</v>
      </c>
      <c r="AY7" s="5">
        <v>9</v>
      </c>
      <c r="AZ7" s="5">
        <v>715</v>
      </c>
      <c r="BA7" s="5">
        <v>132</v>
      </c>
      <c r="BB7" s="5">
        <v>4.5</v>
      </c>
      <c r="BC7" s="5">
        <v>94</v>
      </c>
      <c r="BD7" s="5">
        <v>24</v>
      </c>
      <c r="BE7" s="7">
        <v>53</v>
      </c>
      <c r="BF7" s="5">
        <v>1.7</v>
      </c>
      <c r="BG7" s="5">
        <v>2.4</v>
      </c>
      <c r="BH7" s="5">
        <v>7.3</v>
      </c>
      <c r="BI7" s="5">
        <v>9.6999999999999993</v>
      </c>
      <c r="BL7" s="5">
        <v>134</v>
      </c>
      <c r="BM7" s="5">
        <v>1.8</v>
      </c>
    </row>
    <row r="8" spans="1:170" x14ac:dyDescent="0.25">
      <c r="A8" s="3">
        <v>1820030803</v>
      </c>
      <c r="B8" s="4">
        <v>60</v>
      </c>
      <c r="C8" s="4" t="s">
        <v>63</v>
      </c>
      <c r="D8" s="4">
        <v>1</v>
      </c>
      <c r="I8" s="5" t="s">
        <v>97</v>
      </c>
      <c r="J8" s="5" t="s">
        <v>99</v>
      </c>
      <c r="K8" s="5" t="s">
        <v>79</v>
      </c>
      <c r="L8" s="5" t="s">
        <v>81</v>
      </c>
      <c r="N8" s="4">
        <v>1</v>
      </c>
      <c r="O8" s="4">
        <v>1</v>
      </c>
      <c r="R8" s="34"/>
      <c r="S8" s="5">
        <v>12</v>
      </c>
      <c r="T8" s="5">
        <v>93</v>
      </c>
      <c r="U8" s="5">
        <v>3</v>
      </c>
      <c r="V8" s="5">
        <v>32.8081717451524</v>
      </c>
      <c r="W8" s="5">
        <v>75.8</v>
      </c>
      <c r="X8" s="5">
        <v>76</v>
      </c>
      <c r="Y8" s="5">
        <v>72</v>
      </c>
      <c r="Z8" s="5">
        <v>64</v>
      </c>
      <c r="AA8" s="5">
        <v>36.200000762939453</v>
      </c>
      <c r="AB8" s="5" t="s">
        <v>67</v>
      </c>
      <c r="AC8" s="5" t="s">
        <v>86</v>
      </c>
      <c r="AD8" s="5" t="s">
        <v>75</v>
      </c>
      <c r="AE8" s="4">
        <v>100</v>
      </c>
      <c r="AF8" s="4">
        <v>5</v>
      </c>
      <c r="AG8" s="33" t="s">
        <v>69</v>
      </c>
      <c r="AH8" s="23">
        <f t="shared" si="0"/>
        <v>1</v>
      </c>
      <c r="AI8" s="34">
        <f t="shared" si="1"/>
        <v>1</v>
      </c>
      <c r="AJ8" s="11">
        <f t="shared" si="2"/>
        <v>1</v>
      </c>
      <c r="AK8" s="11">
        <f t="shared" si="3"/>
        <v>2</v>
      </c>
      <c r="AL8" s="36">
        <v>43166</v>
      </c>
      <c r="AM8" s="36">
        <v>43167</v>
      </c>
      <c r="AN8" s="36">
        <v>43167</v>
      </c>
      <c r="AO8" s="36">
        <v>43168</v>
      </c>
      <c r="AP8" s="36">
        <v>43168</v>
      </c>
      <c r="AQ8" s="36">
        <v>43168</v>
      </c>
      <c r="AR8" s="5" t="s">
        <v>70</v>
      </c>
      <c r="AS8" s="5" t="s">
        <v>89</v>
      </c>
      <c r="AT8" s="7">
        <v>6</v>
      </c>
      <c r="AU8" s="7">
        <v>7.17</v>
      </c>
      <c r="AV8" s="5">
        <v>48.7</v>
      </c>
      <c r="AW8" s="5">
        <v>186</v>
      </c>
      <c r="AX8" s="5">
        <v>39</v>
      </c>
      <c r="AY8" s="5">
        <v>5.4</v>
      </c>
      <c r="AZ8" s="5">
        <v>136</v>
      </c>
      <c r="BA8" s="5">
        <v>132</v>
      </c>
      <c r="BB8" s="5">
        <v>6.1</v>
      </c>
      <c r="BC8" s="5">
        <v>92</v>
      </c>
      <c r="BD8" s="5">
        <v>16</v>
      </c>
      <c r="BE8" s="7">
        <v>138</v>
      </c>
      <c r="BF8" s="5">
        <v>4.7</v>
      </c>
      <c r="BG8" s="5">
        <v>2.9</v>
      </c>
      <c r="BH8" s="5">
        <v>9.6999999999999993</v>
      </c>
      <c r="BI8" s="5">
        <v>11.5</v>
      </c>
      <c r="BJ8" s="5">
        <v>1.8</v>
      </c>
      <c r="BK8" s="5">
        <v>98.3</v>
      </c>
      <c r="BL8" s="5">
        <v>137</v>
      </c>
      <c r="BM8" s="5">
        <v>11</v>
      </c>
    </row>
    <row r="9" spans="1:170" x14ac:dyDescent="0.25">
      <c r="A9" s="3">
        <v>1820030804</v>
      </c>
      <c r="B9" s="4">
        <v>57</v>
      </c>
      <c r="C9" s="4" t="s">
        <v>63</v>
      </c>
      <c r="D9" s="4">
        <v>1</v>
      </c>
      <c r="I9" s="5" t="s">
        <v>64</v>
      </c>
      <c r="J9" s="5" t="s">
        <v>84</v>
      </c>
      <c r="R9" s="34"/>
      <c r="S9" s="5">
        <v>7</v>
      </c>
      <c r="T9" s="5">
        <v>57</v>
      </c>
      <c r="U9" s="5">
        <v>5</v>
      </c>
      <c r="V9" s="5">
        <v>28.3195592286501</v>
      </c>
      <c r="W9" s="5">
        <v>77.099999999999994</v>
      </c>
      <c r="X9" s="5">
        <v>57</v>
      </c>
      <c r="Y9" s="5">
        <v>96</v>
      </c>
      <c r="Z9" s="5">
        <v>53</v>
      </c>
      <c r="AA9" s="5">
        <v>36.5</v>
      </c>
      <c r="AB9" s="5" t="s">
        <v>85</v>
      </c>
      <c r="AC9" s="5" t="s">
        <v>86</v>
      </c>
      <c r="AD9" s="5" t="s">
        <v>68</v>
      </c>
      <c r="AE9" s="4">
        <v>40</v>
      </c>
      <c r="AF9" s="4">
        <v>5</v>
      </c>
      <c r="AG9" s="33" t="s">
        <v>76</v>
      </c>
      <c r="AH9" s="23">
        <f t="shared" si="0"/>
        <v>0</v>
      </c>
      <c r="AI9" s="34">
        <f t="shared" si="1"/>
        <v>2</v>
      </c>
      <c r="AJ9" s="11">
        <f t="shared" si="2"/>
        <v>2</v>
      </c>
      <c r="AK9" s="11">
        <f t="shared" si="3"/>
        <v>4</v>
      </c>
      <c r="AL9" s="36">
        <v>43166</v>
      </c>
      <c r="AM9" s="36">
        <v>43167</v>
      </c>
      <c r="AN9" s="36">
        <v>43166</v>
      </c>
      <c r="AO9" s="36">
        <v>43168</v>
      </c>
      <c r="AP9" s="36">
        <v>43169</v>
      </c>
      <c r="AQ9" s="36">
        <v>43170</v>
      </c>
      <c r="AR9" s="5" t="s">
        <v>70</v>
      </c>
      <c r="AS9" s="5" t="s">
        <v>77</v>
      </c>
      <c r="AT9" s="7">
        <v>14</v>
      </c>
      <c r="AU9" s="7">
        <v>7.2039999999999997</v>
      </c>
      <c r="AV9" s="5">
        <v>93</v>
      </c>
      <c r="AW9" s="5">
        <v>46</v>
      </c>
      <c r="AX9" s="5">
        <v>8.68</v>
      </c>
      <c r="AY9" s="5">
        <v>9.3000000000000007</v>
      </c>
      <c r="AZ9" s="5">
        <v>113</v>
      </c>
      <c r="BA9" s="5">
        <v>145</v>
      </c>
      <c r="BB9" s="5">
        <v>4.7</v>
      </c>
      <c r="BC9" s="5">
        <v>100</v>
      </c>
      <c r="BD9" s="5">
        <v>40</v>
      </c>
      <c r="BE9" s="7">
        <v>29</v>
      </c>
      <c r="BF9" s="5">
        <v>1.3</v>
      </c>
      <c r="BG9" s="5">
        <v>1.9</v>
      </c>
      <c r="BH9" s="5">
        <v>8.6999999999999993</v>
      </c>
      <c r="BI9" s="5">
        <v>3.2</v>
      </c>
      <c r="BL9" s="5">
        <v>90</v>
      </c>
      <c r="BM9" s="5">
        <v>1.3</v>
      </c>
    </row>
    <row r="10" spans="1:170" x14ac:dyDescent="0.25">
      <c r="A10" s="3">
        <v>1820031601</v>
      </c>
      <c r="B10" s="4">
        <v>59</v>
      </c>
      <c r="C10" s="4" t="s">
        <v>63</v>
      </c>
      <c r="D10" s="4">
        <v>1</v>
      </c>
      <c r="I10" s="5" t="s">
        <v>64</v>
      </c>
      <c r="J10" s="5" t="s">
        <v>100</v>
      </c>
      <c r="K10" s="5" t="s">
        <v>91</v>
      </c>
      <c r="L10" s="5" t="s">
        <v>95</v>
      </c>
      <c r="O10" s="4">
        <v>1</v>
      </c>
      <c r="R10" s="34"/>
      <c r="S10" s="5">
        <v>9</v>
      </c>
      <c r="T10" s="5">
        <v>47</v>
      </c>
      <c r="U10" s="5">
        <v>7</v>
      </c>
      <c r="V10" s="5">
        <v>27.4844182825485</v>
      </c>
      <c r="W10" s="5">
        <v>63.5</v>
      </c>
      <c r="X10" s="5">
        <v>87</v>
      </c>
      <c r="Y10" s="5">
        <v>99</v>
      </c>
      <c r="Z10" s="5">
        <v>44</v>
      </c>
      <c r="AA10" s="5">
        <v>37</v>
      </c>
      <c r="AB10" s="5" t="s">
        <v>67</v>
      </c>
      <c r="AC10" s="5" t="s">
        <v>86</v>
      </c>
      <c r="AD10" s="5" t="s">
        <v>75</v>
      </c>
      <c r="AE10" s="4">
        <v>60</v>
      </c>
      <c r="AF10" s="4">
        <v>5</v>
      </c>
      <c r="AG10" s="33" t="s">
        <v>76</v>
      </c>
      <c r="AH10" s="23">
        <f t="shared" si="0"/>
        <v>0</v>
      </c>
      <c r="AI10" s="34">
        <f t="shared" si="1"/>
        <v>12</v>
      </c>
      <c r="AJ10" s="11">
        <f t="shared" si="2"/>
        <v>23</v>
      </c>
      <c r="AK10" s="11">
        <f t="shared" si="3"/>
        <v>63</v>
      </c>
      <c r="AL10" s="36">
        <v>43164</v>
      </c>
      <c r="AM10" s="36">
        <v>43167</v>
      </c>
      <c r="AN10" s="36">
        <v>43174</v>
      </c>
      <c r="AO10" s="36">
        <v>43186</v>
      </c>
      <c r="AP10" s="36">
        <v>43190</v>
      </c>
      <c r="AQ10" s="36">
        <v>43227</v>
      </c>
      <c r="AR10" s="5" t="s">
        <v>70</v>
      </c>
      <c r="AS10" s="5" t="s">
        <v>119</v>
      </c>
      <c r="AT10" s="7">
        <v>22</v>
      </c>
      <c r="AU10" s="7">
        <v>7.33</v>
      </c>
      <c r="AV10" s="5">
        <v>44</v>
      </c>
      <c r="AW10" s="5">
        <v>284</v>
      </c>
      <c r="AX10" s="5">
        <v>16.399999999999999</v>
      </c>
      <c r="AY10" s="5">
        <v>13.7</v>
      </c>
      <c r="AZ10" s="5">
        <v>240</v>
      </c>
      <c r="BA10" s="5">
        <v>132</v>
      </c>
      <c r="BB10" s="5">
        <v>7.7</v>
      </c>
      <c r="BC10" s="5">
        <v>90</v>
      </c>
      <c r="BD10" s="5">
        <v>21</v>
      </c>
      <c r="BE10" s="7">
        <v>62</v>
      </c>
      <c r="BF10" s="5">
        <v>11.2</v>
      </c>
      <c r="BL10" s="5">
        <v>330</v>
      </c>
      <c r="BM10" s="5">
        <v>1.8</v>
      </c>
    </row>
    <row r="11" spans="1:170" x14ac:dyDescent="0.25">
      <c r="A11" s="3">
        <v>1820031602</v>
      </c>
      <c r="B11" s="4">
        <v>66</v>
      </c>
      <c r="C11" s="4" t="s">
        <v>63</v>
      </c>
      <c r="D11" s="4">
        <v>1</v>
      </c>
      <c r="I11" s="5" t="s">
        <v>64</v>
      </c>
      <c r="J11" s="5" t="s">
        <v>110</v>
      </c>
      <c r="K11" s="5" t="s">
        <v>64</v>
      </c>
      <c r="L11" s="5" t="s">
        <v>111</v>
      </c>
      <c r="R11" s="34"/>
      <c r="S11" s="5">
        <v>7</v>
      </c>
      <c r="T11" s="5">
        <v>50</v>
      </c>
      <c r="U11" s="5">
        <v>6</v>
      </c>
      <c r="V11" s="5">
        <v>74.907867328953699</v>
      </c>
      <c r="W11" s="5">
        <v>187</v>
      </c>
      <c r="X11" s="5">
        <v>90</v>
      </c>
      <c r="Y11" s="5">
        <v>124</v>
      </c>
      <c r="Z11" s="5">
        <v>64</v>
      </c>
      <c r="AA11" s="5">
        <v>37.799999237060547</v>
      </c>
      <c r="AB11" s="5" t="s">
        <v>67</v>
      </c>
      <c r="AC11" s="35" t="s">
        <v>160</v>
      </c>
      <c r="AD11" s="5" t="s">
        <v>75</v>
      </c>
      <c r="AE11" s="4">
        <v>40</v>
      </c>
      <c r="AF11" s="4">
        <v>5</v>
      </c>
      <c r="AG11" s="33" t="s">
        <v>76</v>
      </c>
      <c r="AH11" s="23">
        <f t="shared" si="0"/>
        <v>0</v>
      </c>
      <c r="AI11" s="34">
        <f t="shared" si="1"/>
        <v>7</v>
      </c>
      <c r="AJ11" s="11">
        <f t="shared" si="2"/>
        <v>7</v>
      </c>
      <c r="AK11" s="11">
        <f t="shared" si="3"/>
        <v>20</v>
      </c>
      <c r="AL11" s="36">
        <v>43174</v>
      </c>
      <c r="AM11" s="36">
        <v>43174</v>
      </c>
      <c r="AN11" s="36">
        <v>43174</v>
      </c>
      <c r="AO11" s="36">
        <v>43181</v>
      </c>
      <c r="AP11" s="36">
        <v>43181</v>
      </c>
      <c r="AQ11" s="36">
        <v>43194</v>
      </c>
      <c r="AR11" s="5" t="s">
        <v>70</v>
      </c>
      <c r="AS11" s="5" t="s">
        <v>89</v>
      </c>
      <c r="AT11" s="7">
        <v>18</v>
      </c>
      <c r="AU11" s="7">
        <v>7.4</v>
      </c>
      <c r="AV11" s="5">
        <v>20.7</v>
      </c>
      <c r="AW11" s="5">
        <v>195</v>
      </c>
      <c r="AX11" s="5">
        <v>4.0999999999999996</v>
      </c>
      <c r="AY11" s="5">
        <v>11.9</v>
      </c>
      <c r="AZ11" s="5">
        <v>36.200000000000003</v>
      </c>
      <c r="BA11" s="5">
        <v>142</v>
      </c>
      <c r="BB11" s="5">
        <v>5.3</v>
      </c>
      <c r="BC11" s="5">
        <v>117</v>
      </c>
      <c r="BD11" s="5">
        <v>14</v>
      </c>
      <c r="BE11" s="7">
        <v>28</v>
      </c>
      <c r="BF11" s="5">
        <v>1</v>
      </c>
      <c r="BG11" s="5">
        <v>1.5</v>
      </c>
      <c r="BH11" s="5">
        <v>7.6</v>
      </c>
      <c r="BI11" s="5">
        <v>5.0999999999999996</v>
      </c>
      <c r="BL11" s="5">
        <v>87</v>
      </c>
      <c r="BM11" s="5">
        <v>9</v>
      </c>
    </row>
    <row r="12" spans="1:170" x14ac:dyDescent="0.25">
      <c r="A12" s="3">
        <v>1820032001</v>
      </c>
      <c r="B12" s="4">
        <v>57</v>
      </c>
      <c r="C12" s="4" t="s">
        <v>78</v>
      </c>
      <c r="D12" s="4">
        <v>1</v>
      </c>
      <c r="I12" s="5" t="s">
        <v>64</v>
      </c>
      <c r="J12" s="5" t="s">
        <v>65</v>
      </c>
      <c r="K12" s="5" t="s">
        <v>91</v>
      </c>
      <c r="L12" s="5" t="s">
        <v>95</v>
      </c>
      <c r="M12" s="4">
        <v>1</v>
      </c>
      <c r="N12" s="4">
        <v>1</v>
      </c>
      <c r="O12" s="4">
        <v>1</v>
      </c>
      <c r="R12" s="34">
        <v>1</v>
      </c>
      <c r="S12" s="5">
        <v>7</v>
      </c>
      <c r="T12" s="5">
        <v>58</v>
      </c>
      <c r="U12" s="5">
        <v>5</v>
      </c>
      <c r="V12" s="5">
        <v>32.192904936245398</v>
      </c>
      <c r="W12" s="5">
        <v>102</v>
      </c>
      <c r="X12" s="5">
        <v>89</v>
      </c>
      <c r="Y12" s="5">
        <v>104</v>
      </c>
      <c r="Z12" s="5">
        <v>62</v>
      </c>
      <c r="AA12" s="5">
        <v>36.900001525878906</v>
      </c>
      <c r="AB12" s="5" t="s">
        <v>67</v>
      </c>
      <c r="AC12" s="35" t="s">
        <v>160</v>
      </c>
      <c r="AD12" s="5" t="s">
        <v>75</v>
      </c>
      <c r="AE12" s="4">
        <v>50</v>
      </c>
      <c r="AF12" s="4">
        <v>5</v>
      </c>
      <c r="AG12" s="33" t="s">
        <v>76</v>
      </c>
      <c r="AH12" s="23">
        <f t="shared" si="0"/>
        <v>0</v>
      </c>
      <c r="AI12" s="34">
        <f t="shared" si="1"/>
        <v>2</v>
      </c>
      <c r="AJ12" s="11">
        <f t="shared" si="2"/>
        <v>2</v>
      </c>
      <c r="AK12" s="11">
        <f t="shared" si="3"/>
        <v>8</v>
      </c>
      <c r="AL12" s="36">
        <v>43179</v>
      </c>
      <c r="AM12" s="36">
        <v>43179</v>
      </c>
      <c r="AN12" s="36">
        <v>43179</v>
      </c>
      <c r="AO12" s="36">
        <v>43181</v>
      </c>
      <c r="AP12" s="36">
        <v>43181</v>
      </c>
      <c r="AQ12" s="36">
        <v>43187</v>
      </c>
      <c r="AR12" s="5" t="s">
        <v>70</v>
      </c>
      <c r="AS12" s="5" t="s">
        <v>93</v>
      </c>
      <c r="AT12" s="7">
        <v>8</v>
      </c>
      <c r="AU12" s="7">
        <v>7.4320000000000004</v>
      </c>
      <c r="AV12" s="5">
        <v>58.9</v>
      </c>
      <c r="AW12" s="5">
        <v>70</v>
      </c>
      <c r="AX12" s="5">
        <v>4.13</v>
      </c>
      <c r="AY12" s="5">
        <v>13.8</v>
      </c>
      <c r="AZ12" s="5">
        <v>171</v>
      </c>
      <c r="BA12" s="5">
        <v>137</v>
      </c>
      <c r="BB12" s="5">
        <v>3.8</v>
      </c>
      <c r="BC12" s="5">
        <v>90</v>
      </c>
      <c r="BD12" s="5">
        <v>37</v>
      </c>
      <c r="BE12" s="7">
        <v>37</v>
      </c>
      <c r="BF12" s="5">
        <v>1.8</v>
      </c>
      <c r="BG12" s="5">
        <v>1.3</v>
      </c>
      <c r="BH12" s="5">
        <v>8.5</v>
      </c>
      <c r="BI12" s="5">
        <v>4.0999999999999996</v>
      </c>
      <c r="BJ12" s="5">
        <v>1.28</v>
      </c>
      <c r="BL12" s="5">
        <v>218</v>
      </c>
      <c r="BM12" s="5">
        <v>0.7</v>
      </c>
    </row>
    <row r="13" spans="1:170" x14ac:dyDescent="0.25">
      <c r="A13" s="3">
        <v>1820032101</v>
      </c>
      <c r="B13" s="4">
        <v>71</v>
      </c>
      <c r="C13" s="4" t="s">
        <v>63</v>
      </c>
      <c r="D13" s="4">
        <v>1</v>
      </c>
      <c r="I13" s="5" t="s">
        <v>64</v>
      </c>
      <c r="J13" s="5" t="s">
        <v>113</v>
      </c>
      <c r="R13" s="34"/>
      <c r="S13" s="5">
        <v>8</v>
      </c>
      <c r="T13" s="5">
        <v>53</v>
      </c>
      <c r="U13" s="5">
        <v>8</v>
      </c>
      <c r="V13" s="5">
        <v>28.756773861793398</v>
      </c>
      <c r="W13" s="5">
        <v>72.7</v>
      </c>
      <c r="X13" s="5">
        <v>100</v>
      </c>
      <c r="Y13" s="5">
        <v>86</v>
      </c>
      <c r="Z13" s="5">
        <v>49</v>
      </c>
      <c r="AA13" s="5">
        <v>37.400001525878906</v>
      </c>
      <c r="AB13" s="5" t="s">
        <v>85</v>
      </c>
      <c r="AC13" s="5" t="s">
        <v>86</v>
      </c>
      <c r="AD13" s="5" t="s">
        <v>68</v>
      </c>
      <c r="AE13" s="4">
        <v>50</v>
      </c>
      <c r="AF13" s="4">
        <v>5</v>
      </c>
      <c r="AG13" s="33" t="s">
        <v>69</v>
      </c>
      <c r="AH13" s="23">
        <f t="shared" si="0"/>
        <v>1</v>
      </c>
      <c r="AI13" s="34">
        <f t="shared" si="1"/>
        <v>5</v>
      </c>
      <c r="AJ13" s="11">
        <f t="shared" si="2"/>
        <v>5</v>
      </c>
      <c r="AK13" s="11">
        <f t="shared" si="3"/>
        <v>10</v>
      </c>
      <c r="AL13" s="36">
        <v>43174</v>
      </c>
      <c r="AM13" s="36">
        <v>43179</v>
      </c>
      <c r="AN13" s="36">
        <v>43179</v>
      </c>
      <c r="AO13" s="36">
        <v>43184</v>
      </c>
      <c r="AP13" s="36">
        <v>43184</v>
      </c>
      <c r="AQ13" s="36">
        <v>43184</v>
      </c>
      <c r="AR13" s="5" t="s">
        <v>70</v>
      </c>
      <c r="AS13" s="5" t="s">
        <v>71</v>
      </c>
      <c r="AT13" s="7">
        <v>1</v>
      </c>
      <c r="AU13" s="7">
        <v>7.43</v>
      </c>
      <c r="AV13" s="5">
        <v>30</v>
      </c>
      <c r="AW13" s="5">
        <v>309</v>
      </c>
      <c r="AX13" s="5">
        <v>26</v>
      </c>
      <c r="AY13" s="5">
        <v>7</v>
      </c>
      <c r="AZ13" s="5">
        <v>500</v>
      </c>
      <c r="BA13" s="5">
        <v>138</v>
      </c>
      <c r="BB13" s="5">
        <v>5.0999999999999996</v>
      </c>
      <c r="BC13" s="5">
        <v>104</v>
      </c>
      <c r="BD13" s="5">
        <v>21</v>
      </c>
      <c r="BE13" s="7">
        <v>30</v>
      </c>
      <c r="BF13" s="5">
        <v>0.9</v>
      </c>
      <c r="BG13" s="5">
        <v>1.9</v>
      </c>
      <c r="BH13" s="5">
        <v>7.9</v>
      </c>
      <c r="BI13" s="5">
        <v>5.8</v>
      </c>
      <c r="BJ13" s="5">
        <v>1.06</v>
      </c>
      <c r="BK13" s="5">
        <v>59</v>
      </c>
      <c r="BL13" s="5">
        <v>89</v>
      </c>
      <c r="BM13" s="5">
        <v>1.5</v>
      </c>
    </row>
    <row r="14" spans="1:170" x14ac:dyDescent="0.25">
      <c r="A14" s="3">
        <v>1820032201</v>
      </c>
      <c r="B14" s="4">
        <v>60</v>
      </c>
      <c r="C14" s="4" t="s">
        <v>78</v>
      </c>
      <c r="D14" s="4">
        <v>1</v>
      </c>
      <c r="I14" s="5" t="s">
        <v>87</v>
      </c>
      <c r="J14" s="5" t="s">
        <v>157</v>
      </c>
      <c r="K14" s="5" t="s">
        <v>64</v>
      </c>
      <c r="L14" s="5" t="s">
        <v>65</v>
      </c>
      <c r="N14" s="4">
        <v>1</v>
      </c>
      <c r="R14" s="34">
        <v>1</v>
      </c>
      <c r="S14" s="5">
        <v>5</v>
      </c>
      <c r="T14" s="5">
        <v>43</v>
      </c>
      <c r="U14" s="5">
        <v>6</v>
      </c>
      <c r="V14" s="5">
        <v>32.802768166089997</v>
      </c>
      <c r="W14" s="5">
        <v>94.8</v>
      </c>
      <c r="X14" s="5">
        <v>89</v>
      </c>
      <c r="Y14" s="5">
        <v>115</v>
      </c>
      <c r="Z14" s="5">
        <v>64</v>
      </c>
      <c r="AA14" s="5">
        <v>36.599998474121094</v>
      </c>
      <c r="AB14" s="5" t="s">
        <v>85</v>
      </c>
      <c r="AC14" s="5" t="s">
        <v>82</v>
      </c>
      <c r="AD14" s="5" t="s">
        <v>75</v>
      </c>
      <c r="AE14" s="4">
        <v>40</v>
      </c>
      <c r="AF14" s="4">
        <v>5</v>
      </c>
      <c r="AG14" s="33" t="s">
        <v>76</v>
      </c>
      <c r="AH14" s="23">
        <f t="shared" si="0"/>
        <v>0</v>
      </c>
      <c r="AI14" s="34">
        <f t="shared" si="1"/>
        <v>4</v>
      </c>
      <c r="AJ14" s="11">
        <f t="shared" si="2"/>
        <v>8</v>
      </c>
      <c r="AK14" s="11">
        <f t="shared" si="3"/>
        <v>16</v>
      </c>
      <c r="AL14" s="36">
        <v>43176</v>
      </c>
      <c r="AM14" s="36">
        <v>43180</v>
      </c>
      <c r="AN14" s="36">
        <v>43180</v>
      </c>
      <c r="AO14" s="36">
        <v>43184</v>
      </c>
      <c r="AP14" s="36">
        <v>43188</v>
      </c>
      <c r="AQ14" s="36">
        <v>43192</v>
      </c>
      <c r="AR14" s="5" t="s">
        <v>70</v>
      </c>
      <c r="AS14" s="5" t="s">
        <v>71</v>
      </c>
      <c r="AT14" s="7">
        <v>6</v>
      </c>
      <c r="AU14" s="7">
        <v>7.34</v>
      </c>
      <c r="AV14" s="5">
        <v>31.6</v>
      </c>
      <c r="AW14" s="5">
        <v>109</v>
      </c>
      <c r="AX14" s="5">
        <v>16.399999999999999</v>
      </c>
      <c r="AY14" s="5">
        <v>9.1</v>
      </c>
      <c r="AZ14" s="5">
        <v>273</v>
      </c>
      <c r="BA14" s="5">
        <v>138</v>
      </c>
      <c r="BB14" s="5">
        <v>5.5</v>
      </c>
      <c r="BC14" s="5">
        <v>110</v>
      </c>
      <c r="BD14" s="5">
        <v>16</v>
      </c>
      <c r="BE14" s="7">
        <v>29</v>
      </c>
      <c r="BF14" s="5">
        <v>4.5</v>
      </c>
      <c r="BG14" s="5">
        <v>1.6</v>
      </c>
      <c r="BH14" s="5">
        <v>7.6</v>
      </c>
      <c r="BI14" s="5">
        <v>4.0999999999999996</v>
      </c>
      <c r="BJ14" s="5">
        <v>3</v>
      </c>
      <c r="BK14" s="5">
        <v>43.5</v>
      </c>
      <c r="BL14" s="5">
        <v>98</v>
      </c>
      <c r="BM14" s="5">
        <v>1.9</v>
      </c>
      <c r="BO14" s="8" t="s">
        <v>103</v>
      </c>
    </row>
    <row r="15" spans="1:170" x14ac:dyDescent="0.25">
      <c r="A15" s="3">
        <v>1820032301</v>
      </c>
      <c r="B15" s="4">
        <v>39</v>
      </c>
      <c r="C15" s="4" t="s">
        <v>78</v>
      </c>
      <c r="D15" s="4">
        <v>1</v>
      </c>
      <c r="I15" s="5" t="s">
        <v>72</v>
      </c>
      <c r="J15" s="5" t="s">
        <v>73</v>
      </c>
      <c r="M15" s="4">
        <v>1</v>
      </c>
      <c r="O15" s="4">
        <v>1</v>
      </c>
      <c r="R15" s="34"/>
      <c r="S15" s="5">
        <v>5</v>
      </c>
      <c r="T15" s="5">
        <v>33</v>
      </c>
      <c r="U15" s="5">
        <v>7</v>
      </c>
      <c r="V15" s="5">
        <v>24.3340487312208</v>
      </c>
      <c r="W15" s="5">
        <v>77.099999999999994</v>
      </c>
      <c r="X15" s="5">
        <v>59</v>
      </c>
      <c r="Y15" s="5">
        <v>124</v>
      </c>
      <c r="Z15" s="5">
        <v>85</v>
      </c>
      <c r="AA15" s="5">
        <v>36.700000762939453</v>
      </c>
      <c r="AB15" s="5" t="s">
        <v>67</v>
      </c>
      <c r="AC15" s="5" t="s">
        <v>82</v>
      </c>
      <c r="AD15" s="5" t="s">
        <v>68</v>
      </c>
      <c r="AE15" s="4">
        <v>60</v>
      </c>
      <c r="AF15" s="4">
        <v>5</v>
      </c>
      <c r="AG15" s="33" t="s">
        <v>76</v>
      </c>
      <c r="AH15" s="23">
        <f t="shared" si="0"/>
        <v>0</v>
      </c>
      <c r="AI15" s="34">
        <f t="shared" si="1"/>
        <v>1</v>
      </c>
      <c r="AJ15" s="11">
        <f t="shared" si="2"/>
        <v>2</v>
      </c>
      <c r="AK15" s="11">
        <f t="shared" si="3"/>
        <v>3</v>
      </c>
      <c r="AL15" s="36">
        <v>43181</v>
      </c>
      <c r="AM15" s="36">
        <v>43181</v>
      </c>
      <c r="AN15" s="36">
        <v>43181</v>
      </c>
      <c r="AO15" s="36">
        <v>43182</v>
      </c>
      <c r="AP15" s="36">
        <v>43183</v>
      </c>
      <c r="AQ15" s="36">
        <v>43184</v>
      </c>
      <c r="AR15" s="5" t="s">
        <v>70</v>
      </c>
      <c r="AS15" s="5" t="s">
        <v>71</v>
      </c>
      <c r="AT15" s="7">
        <v>9</v>
      </c>
      <c r="AU15" s="7">
        <v>7.07</v>
      </c>
      <c r="AV15" s="5">
        <v>42.7</v>
      </c>
      <c r="AW15" s="5">
        <v>221</v>
      </c>
      <c r="AX15" s="5">
        <v>10.5</v>
      </c>
      <c r="AY15" s="5">
        <v>10.4</v>
      </c>
      <c r="AZ15" s="5">
        <v>80</v>
      </c>
      <c r="BA15" s="5">
        <v>142</v>
      </c>
      <c r="BB15" s="5">
        <v>4</v>
      </c>
      <c r="BC15" s="5">
        <v>114</v>
      </c>
      <c r="BD15" s="5">
        <v>11</v>
      </c>
      <c r="BE15" s="7">
        <v>34</v>
      </c>
      <c r="BF15" s="5">
        <v>1.6</v>
      </c>
      <c r="BG15" s="5">
        <v>1.9</v>
      </c>
      <c r="BH15" s="5">
        <v>9.6</v>
      </c>
      <c r="BJ15" s="5">
        <v>1.68</v>
      </c>
      <c r="BK15" s="5">
        <v>33.5</v>
      </c>
      <c r="BL15" s="5">
        <v>44</v>
      </c>
      <c r="BM15" s="5">
        <v>6.2</v>
      </c>
    </row>
    <row r="16" spans="1:170" x14ac:dyDescent="0.25">
      <c r="A16" s="3">
        <v>1820032401</v>
      </c>
      <c r="B16" s="4">
        <v>66</v>
      </c>
      <c r="C16" s="4" t="s">
        <v>78</v>
      </c>
      <c r="D16" s="4">
        <v>1</v>
      </c>
      <c r="I16" s="5" t="s">
        <v>72</v>
      </c>
      <c r="J16" s="5" t="s">
        <v>73</v>
      </c>
      <c r="K16" s="5" t="s">
        <v>79</v>
      </c>
      <c r="L16" s="5" t="s">
        <v>108</v>
      </c>
      <c r="M16" s="4">
        <v>1</v>
      </c>
      <c r="N16" s="4">
        <v>1</v>
      </c>
      <c r="R16" s="34"/>
      <c r="S16" s="5">
        <v>5</v>
      </c>
      <c r="T16" s="5">
        <v>38</v>
      </c>
      <c r="U16" s="5">
        <v>10</v>
      </c>
      <c r="V16" s="5">
        <v>50.519031141868503</v>
      </c>
      <c r="W16" s="5">
        <v>146</v>
      </c>
      <c r="X16" s="5">
        <v>89</v>
      </c>
      <c r="Y16" s="5">
        <v>170</v>
      </c>
      <c r="Z16" s="5">
        <v>68</v>
      </c>
      <c r="AA16" s="5">
        <v>37.799999237060547</v>
      </c>
      <c r="AB16" s="5" t="s">
        <v>67</v>
      </c>
      <c r="AC16" s="5" t="s">
        <v>82</v>
      </c>
      <c r="AD16" s="5" t="s">
        <v>68</v>
      </c>
      <c r="AE16" s="4">
        <v>40</v>
      </c>
      <c r="AF16" s="4">
        <v>8</v>
      </c>
      <c r="AG16" s="33" t="s">
        <v>69</v>
      </c>
      <c r="AH16" s="23">
        <f t="shared" si="0"/>
        <v>1</v>
      </c>
      <c r="AI16" s="34">
        <f t="shared" si="1"/>
        <v>1</v>
      </c>
      <c r="AJ16" s="11">
        <f t="shared" si="2"/>
        <v>15</v>
      </c>
      <c r="AK16" s="11">
        <f t="shared" si="3"/>
        <v>15</v>
      </c>
      <c r="AL16" s="36">
        <v>43169</v>
      </c>
      <c r="AM16" s="36">
        <v>43169</v>
      </c>
      <c r="AN16" s="36">
        <v>43183</v>
      </c>
      <c r="AO16" s="36">
        <v>43184</v>
      </c>
      <c r="AP16" s="36">
        <v>43184</v>
      </c>
      <c r="AQ16" s="36">
        <v>43184</v>
      </c>
      <c r="AR16" s="5" t="s">
        <v>70</v>
      </c>
      <c r="AS16" s="5" t="s">
        <v>89</v>
      </c>
      <c r="AT16" s="7">
        <v>17</v>
      </c>
      <c r="AU16" s="7">
        <v>7.42</v>
      </c>
      <c r="AV16" s="5">
        <v>32</v>
      </c>
      <c r="AW16" s="5">
        <v>28</v>
      </c>
      <c r="AX16" s="5">
        <v>7.4</v>
      </c>
      <c r="AY16" s="5">
        <v>10.7</v>
      </c>
      <c r="AZ16" s="5">
        <v>133</v>
      </c>
      <c r="BA16" s="5">
        <v>148</v>
      </c>
      <c r="BB16" s="5">
        <v>4.9000000000000004</v>
      </c>
      <c r="BC16" s="5">
        <v>112</v>
      </c>
      <c r="BD16" s="5">
        <v>17</v>
      </c>
      <c r="BE16" s="7">
        <v>62</v>
      </c>
      <c r="BF16" s="5">
        <v>1.2</v>
      </c>
      <c r="BG16" s="5">
        <v>1.3</v>
      </c>
      <c r="BH16" s="5">
        <v>8.4</v>
      </c>
      <c r="BJ16" s="5">
        <v>1.99</v>
      </c>
      <c r="BK16" s="5">
        <v>37.1</v>
      </c>
      <c r="BL16" s="5">
        <v>141</v>
      </c>
      <c r="BM16" s="5">
        <v>4.3</v>
      </c>
    </row>
    <row r="17" spans="1:67" x14ac:dyDescent="0.25">
      <c r="A17" s="3">
        <v>1820033101</v>
      </c>
      <c r="B17" s="4">
        <v>42</v>
      </c>
      <c r="C17" s="4" t="s">
        <v>63</v>
      </c>
      <c r="D17" s="4">
        <v>1</v>
      </c>
      <c r="I17" s="5" t="s">
        <v>64</v>
      </c>
      <c r="J17" s="5" t="s">
        <v>133</v>
      </c>
      <c r="K17" s="5" t="s">
        <v>87</v>
      </c>
      <c r="L17" s="5" t="s">
        <v>132</v>
      </c>
      <c r="R17" s="34"/>
      <c r="S17" s="5">
        <v>3</v>
      </c>
      <c r="T17" s="5">
        <v>41</v>
      </c>
      <c r="U17" s="5">
        <v>6</v>
      </c>
      <c r="V17" s="5">
        <v>27.317176870748298</v>
      </c>
      <c r="W17" s="5">
        <v>77.099999999999994</v>
      </c>
      <c r="X17" s="5">
        <v>80</v>
      </c>
      <c r="Y17" s="5">
        <v>135</v>
      </c>
      <c r="Z17" s="5">
        <v>74</v>
      </c>
      <c r="AA17" s="5">
        <v>36.799999237060547</v>
      </c>
      <c r="AB17" s="5" t="s">
        <v>85</v>
      </c>
      <c r="AC17" s="5" t="s">
        <v>82</v>
      </c>
      <c r="AD17" s="5" t="s">
        <v>75</v>
      </c>
      <c r="AE17" s="4">
        <v>30</v>
      </c>
      <c r="AF17" s="4">
        <v>5</v>
      </c>
      <c r="AG17" s="33" t="s">
        <v>76</v>
      </c>
      <c r="AH17" s="23">
        <f t="shared" si="0"/>
        <v>0</v>
      </c>
      <c r="AI17" s="34">
        <f t="shared" si="1"/>
        <v>2</v>
      </c>
      <c r="AJ17" s="11">
        <f t="shared" si="2"/>
        <v>1</v>
      </c>
      <c r="AK17" s="11">
        <f t="shared" si="3"/>
        <v>2</v>
      </c>
      <c r="AL17" s="36">
        <v>43189</v>
      </c>
      <c r="AM17" s="36">
        <v>43190</v>
      </c>
      <c r="AN17" s="36">
        <v>43189</v>
      </c>
      <c r="AO17" s="36">
        <v>43191</v>
      </c>
      <c r="AP17" s="36">
        <v>43191</v>
      </c>
      <c r="AQ17" s="36">
        <v>43191</v>
      </c>
      <c r="AR17" s="5" t="s">
        <v>70</v>
      </c>
      <c r="AS17" s="5" t="s">
        <v>71</v>
      </c>
      <c r="AT17" s="7">
        <v>23</v>
      </c>
      <c r="AU17" s="7">
        <v>7.37</v>
      </c>
      <c r="AV17" s="5">
        <v>37</v>
      </c>
      <c r="AW17" s="5">
        <v>246</v>
      </c>
      <c r="AX17" s="5">
        <v>10.6</v>
      </c>
      <c r="AY17" s="5">
        <v>9.6</v>
      </c>
      <c r="AZ17" s="5">
        <v>269</v>
      </c>
      <c r="BA17" s="5">
        <v>138</v>
      </c>
      <c r="BB17" s="5">
        <v>3.3</v>
      </c>
      <c r="BC17" s="5">
        <v>106</v>
      </c>
      <c r="BD17" s="5">
        <v>18</v>
      </c>
      <c r="BE17" s="7">
        <v>14</v>
      </c>
      <c r="BF17" s="5">
        <v>0.6</v>
      </c>
      <c r="BG17" s="5">
        <v>1.5</v>
      </c>
      <c r="BH17" s="5">
        <v>8.4</v>
      </c>
      <c r="BJ17" s="5">
        <v>1.05</v>
      </c>
      <c r="BK17" s="5">
        <v>24.8</v>
      </c>
      <c r="BL17" s="5">
        <v>152</v>
      </c>
      <c r="BM17" s="5">
        <v>3.9</v>
      </c>
    </row>
    <row r="18" spans="1:67" x14ac:dyDescent="0.25">
      <c r="A18" s="3">
        <v>1820040101</v>
      </c>
      <c r="B18" s="4">
        <v>67</v>
      </c>
      <c r="C18" s="4" t="s">
        <v>63</v>
      </c>
      <c r="F18" s="4">
        <v>1</v>
      </c>
      <c r="I18" s="5" t="s">
        <v>64</v>
      </c>
      <c r="J18" s="5" t="s">
        <v>127</v>
      </c>
      <c r="K18" s="5" t="s">
        <v>97</v>
      </c>
      <c r="L18" s="5" t="s">
        <v>98</v>
      </c>
      <c r="R18" s="34"/>
      <c r="S18" s="5">
        <v>5</v>
      </c>
      <c r="T18" s="5">
        <v>37</v>
      </c>
      <c r="U18" s="5">
        <v>9</v>
      </c>
      <c r="V18" s="5">
        <v>66.568559556786695</v>
      </c>
      <c r="W18" s="5">
        <v>153.80000000000001</v>
      </c>
      <c r="X18" s="5">
        <v>91</v>
      </c>
      <c r="Y18" s="5">
        <v>124</v>
      </c>
      <c r="Z18" s="5">
        <v>55</v>
      </c>
      <c r="AA18" s="5">
        <v>36.700000762939453</v>
      </c>
      <c r="AB18" s="5" t="s">
        <v>67</v>
      </c>
      <c r="AC18" s="35" t="s">
        <v>160</v>
      </c>
      <c r="AD18" s="5" t="s">
        <v>75</v>
      </c>
      <c r="AE18" s="4">
        <v>40</v>
      </c>
      <c r="AF18" s="4">
        <v>5</v>
      </c>
      <c r="AG18" s="33" t="s">
        <v>76</v>
      </c>
      <c r="AH18" s="23">
        <f t="shared" si="0"/>
        <v>0</v>
      </c>
      <c r="AI18" s="34">
        <f t="shared" si="1"/>
        <v>24</v>
      </c>
      <c r="AJ18" s="11">
        <f t="shared" si="2"/>
        <v>27</v>
      </c>
      <c r="AK18" s="11">
        <f t="shared" si="3"/>
        <v>82</v>
      </c>
      <c r="AL18" s="36">
        <v>43189</v>
      </c>
      <c r="AM18" s="36">
        <v>43190</v>
      </c>
      <c r="AN18" s="36">
        <v>43190</v>
      </c>
      <c r="AO18" s="36">
        <v>43214</v>
      </c>
      <c r="AP18" s="36">
        <v>43217</v>
      </c>
      <c r="AQ18" s="36">
        <v>43271</v>
      </c>
      <c r="AR18" s="5" t="s">
        <v>70</v>
      </c>
      <c r="AS18" s="5" t="s">
        <v>71</v>
      </c>
      <c r="AT18" s="7">
        <v>20</v>
      </c>
      <c r="AU18" s="7">
        <v>7.44</v>
      </c>
      <c r="AV18" s="5">
        <v>35</v>
      </c>
      <c r="AW18" s="5">
        <v>168</v>
      </c>
      <c r="AX18" s="5">
        <v>8.9</v>
      </c>
      <c r="AY18" s="5">
        <v>11.9</v>
      </c>
      <c r="AZ18" s="5">
        <v>248</v>
      </c>
      <c r="BA18" s="5">
        <v>143</v>
      </c>
      <c r="BB18" s="5">
        <v>3.9</v>
      </c>
      <c r="BC18" s="5">
        <v>112</v>
      </c>
      <c r="BD18" s="5">
        <v>23</v>
      </c>
      <c r="BE18" s="7">
        <v>12</v>
      </c>
      <c r="BF18" s="5">
        <v>0.7</v>
      </c>
      <c r="BG18" s="5">
        <v>1.8</v>
      </c>
      <c r="BH18" s="5">
        <v>8.6999999999999993</v>
      </c>
      <c r="BL18" s="5">
        <v>68</v>
      </c>
      <c r="BM18" s="5">
        <v>0.6</v>
      </c>
    </row>
    <row r="19" spans="1:67" x14ac:dyDescent="0.25">
      <c r="A19" s="3">
        <v>1820040201</v>
      </c>
      <c r="B19" s="4">
        <v>67</v>
      </c>
      <c r="C19" s="4" t="s">
        <v>78</v>
      </c>
      <c r="D19" s="4">
        <v>1</v>
      </c>
      <c r="I19" s="5" t="s">
        <v>64</v>
      </c>
      <c r="J19" s="5" t="s">
        <v>74</v>
      </c>
      <c r="K19" s="5" t="s">
        <v>64</v>
      </c>
      <c r="L19" s="5" t="s">
        <v>90</v>
      </c>
      <c r="O19" s="4">
        <v>1</v>
      </c>
      <c r="R19" s="34"/>
      <c r="S19" s="5">
        <v>7</v>
      </c>
      <c r="T19" s="5">
        <v>60</v>
      </c>
      <c r="U19" s="5">
        <v>7</v>
      </c>
      <c r="V19" s="5">
        <v>19.619377162629799</v>
      </c>
      <c r="W19" s="5">
        <v>56.7</v>
      </c>
      <c r="X19" s="5">
        <v>60</v>
      </c>
      <c r="Y19" s="5">
        <v>97</v>
      </c>
      <c r="Z19" s="5">
        <v>55</v>
      </c>
      <c r="AA19" s="5">
        <v>36.599998474121094</v>
      </c>
      <c r="AB19" s="5" t="s">
        <v>67</v>
      </c>
      <c r="AC19" s="5" t="s">
        <v>86</v>
      </c>
      <c r="AD19" s="5" t="s">
        <v>75</v>
      </c>
      <c r="AE19" s="4">
        <v>90</v>
      </c>
      <c r="AF19" s="4">
        <v>5</v>
      </c>
      <c r="AG19" s="33" t="s">
        <v>76</v>
      </c>
      <c r="AH19" s="23">
        <f t="shared" si="0"/>
        <v>0</v>
      </c>
      <c r="AI19" s="34">
        <f t="shared" si="1"/>
        <v>5</v>
      </c>
      <c r="AJ19" s="11">
        <f t="shared" si="2"/>
        <v>19</v>
      </c>
      <c r="AK19" s="11">
        <f t="shared" si="3"/>
        <v>55</v>
      </c>
      <c r="AL19" s="36">
        <v>43173</v>
      </c>
      <c r="AM19" s="36">
        <v>43186</v>
      </c>
      <c r="AN19" s="36">
        <v>43191</v>
      </c>
      <c r="AO19" s="36">
        <v>43196</v>
      </c>
      <c r="AP19" s="36">
        <v>43205</v>
      </c>
      <c r="AQ19" s="36">
        <v>43228</v>
      </c>
      <c r="AR19" s="5" t="s">
        <v>70</v>
      </c>
      <c r="AS19" s="5" t="s">
        <v>71</v>
      </c>
      <c r="AT19" s="7">
        <v>1</v>
      </c>
      <c r="AU19" s="7">
        <v>7.4</v>
      </c>
      <c r="AV19" s="5">
        <v>47.4</v>
      </c>
      <c r="AW19" s="5">
        <v>195</v>
      </c>
      <c r="AX19" s="5">
        <v>32.799999999999997</v>
      </c>
      <c r="AY19" s="5">
        <v>8.5</v>
      </c>
      <c r="AZ19" s="5">
        <v>173</v>
      </c>
      <c r="BA19" s="5">
        <v>135</v>
      </c>
      <c r="BB19" s="5">
        <v>2.8</v>
      </c>
      <c r="BC19" s="5">
        <v>101</v>
      </c>
      <c r="BD19" s="5">
        <v>28</v>
      </c>
      <c r="BE19" s="7">
        <v>5</v>
      </c>
      <c r="BF19" s="5">
        <v>0.5</v>
      </c>
      <c r="BG19" s="5">
        <v>1.6</v>
      </c>
      <c r="BH19" s="5">
        <v>7.2</v>
      </c>
      <c r="BJ19" s="5">
        <v>1.32</v>
      </c>
      <c r="BK19" s="5">
        <v>34.5</v>
      </c>
      <c r="BL19" s="5">
        <v>106</v>
      </c>
      <c r="BM19" s="5">
        <v>1.2</v>
      </c>
    </row>
    <row r="20" spans="1:67" x14ac:dyDescent="0.25">
      <c r="A20" s="3">
        <v>1820040501</v>
      </c>
      <c r="B20" s="4">
        <v>32</v>
      </c>
      <c r="C20" s="4" t="s">
        <v>78</v>
      </c>
      <c r="D20" s="4">
        <v>1</v>
      </c>
      <c r="I20" s="5" t="s">
        <v>64</v>
      </c>
      <c r="J20" s="5" t="s">
        <v>90</v>
      </c>
      <c r="K20" s="5" t="s">
        <v>91</v>
      </c>
      <c r="L20" s="5" t="s">
        <v>95</v>
      </c>
      <c r="M20" s="4">
        <v>1</v>
      </c>
      <c r="R20" s="34"/>
      <c r="S20" s="5">
        <v>7</v>
      </c>
      <c r="T20" s="5">
        <v>36</v>
      </c>
      <c r="U20" s="5">
        <v>9</v>
      </c>
      <c r="V20" s="5">
        <v>21.487889273356402</v>
      </c>
      <c r="W20" s="5">
        <v>62.1</v>
      </c>
      <c r="X20" s="5">
        <v>132</v>
      </c>
      <c r="Y20" s="5">
        <v>95</v>
      </c>
      <c r="Z20" s="5">
        <v>57</v>
      </c>
      <c r="AA20" s="5">
        <v>37.200000762939453</v>
      </c>
      <c r="AB20" s="5" t="s">
        <v>67</v>
      </c>
      <c r="AC20" s="5" t="s">
        <v>86</v>
      </c>
      <c r="AD20" s="5" t="s">
        <v>75</v>
      </c>
      <c r="AE20" s="4">
        <v>50</v>
      </c>
      <c r="AF20" s="4">
        <v>8</v>
      </c>
      <c r="AG20" s="33" t="s">
        <v>76</v>
      </c>
      <c r="AH20" s="23">
        <f t="shared" si="0"/>
        <v>0</v>
      </c>
      <c r="AI20" s="34">
        <f t="shared" si="1"/>
        <v>2</v>
      </c>
      <c r="AJ20" s="11">
        <f t="shared" si="2"/>
        <v>4</v>
      </c>
      <c r="AK20" s="11">
        <f t="shared" si="3"/>
        <v>20</v>
      </c>
      <c r="AL20" s="36">
        <v>43189</v>
      </c>
      <c r="AM20" s="36">
        <v>43193</v>
      </c>
      <c r="AN20" s="36">
        <v>43194</v>
      </c>
      <c r="AO20" s="36">
        <v>43196</v>
      </c>
      <c r="AP20" s="36">
        <v>43197</v>
      </c>
      <c r="AQ20" s="36">
        <v>43209</v>
      </c>
      <c r="AR20" s="5" t="s">
        <v>70</v>
      </c>
      <c r="AS20" s="5" t="s">
        <v>71</v>
      </c>
      <c r="AT20" s="7">
        <v>2</v>
      </c>
      <c r="AU20" s="7">
        <v>7.21</v>
      </c>
      <c r="AV20" s="5">
        <v>44</v>
      </c>
      <c r="AW20" s="5">
        <v>87</v>
      </c>
      <c r="AX20" s="5">
        <v>17.5</v>
      </c>
      <c r="AY20" s="5">
        <v>11.2</v>
      </c>
      <c r="AZ20" s="5">
        <v>72</v>
      </c>
      <c r="BA20" s="5">
        <v>142</v>
      </c>
      <c r="BB20" s="5">
        <v>4.8</v>
      </c>
      <c r="BC20" s="5">
        <v>111</v>
      </c>
      <c r="BD20" s="5">
        <v>15</v>
      </c>
      <c r="BE20" s="7">
        <v>55</v>
      </c>
      <c r="BF20" s="5">
        <v>1.8</v>
      </c>
      <c r="BH20" s="5">
        <v>7.5</v>
      </c>
      <c r="BJ20" s="5">
        <v>1.1000000000000001</v>
      </c>
      <c r="BK20" s="5">
        <v>28.8</v>
      </c>
      <c r="BL20" s="5">
        <v>162</v>
      </c>
      <c r="BM20" s="5">
        <v>1.4</v>
      </c>
    </row>
    <row r="21" spans="1:67" x14ac:dyDescent="0.25">
      <c r="A21" s="3">
        <v>1820040502</v>
      </c>
      <c r="B21" s="4">
        <v>67</v>
      </c>
      <c r="C21" s="4" t="s">
        <v>78</v>
      </c>
      <c r="D21" s="4">
        <v>1</v>
      </c>
      <c r="I21" s="5" t="s">
        <v>79</v>
      </c>
      <c r="J21" s="5" t="s">
        <v>80</v>
      </c>
      <c r="K21" s="5" t="s">
        <v>79</v>
      </c>
      <c r="L21" s="5" t="s">
        <v>81</v>
      </c>
      <c r="R21" s="34"/>
      <c r="S21" s="5">
        <v>7</v>
      </c>
      <c r="T21" s="5">
        <v>65</v>
      </c>
      <c r="U21" s="5">
        <v>8</v>
      </c>
      <c r="V21" s="5">
        <v>27.083519961778499</v>
      </c>
      <c r="W21" s="5">
        <v>90.7</v>
      </c>
      <c r="X21" s="5">
        <v>77</v>
      </c>
      <c r="Y21" s="5">
        <v>153</v>
      </c>
      <c r="Z21" s="5">
        <v>82</v>
      </c>
      <c r="AA21" s="5">
        <v>37.700000762939453</v>
      </c>
      <c r="AB21" s="5" t="s">
        <v>67</v>
      </c>
      <c r="AC21" s="5" t="s">
        <v>82</v>
      </c>
      <c r="AD21" s="5" t="s">
        <v>68</v>
      </c>
      <c r="AE21" s="4">
        <v>80</v>
      </c>
      <c r="AF21" s="4">
        <v>5</v>
      </c>
      <c r="AG21" s="33" t="s">
        <v>76</v>
      </c>
      <c r="AH21" s="23">
        <f t="shared" si="0"/>
        <v>0</v>
      </c>
      <c r="AI21" s="34">
        <f t="shared" si="1"/>
        <v>2</v>
      </c>
      <c r="AJ21" s="11">
        <f t="shared" si="2"/>
        <v>3</v>
      </c>
      <c r="AK21" s="11">
        <f t="shared" si="3"/>
        <v>9</v>
      </c>
      <c r="AL21" s="36">
        <v>43193</v>
      </c>
      <c r="AM21" s="36">
        <v>43195</v>
      </c>
      <c r="AN21" s="36">
        <v>43195</v>
      </c>
      <c r="AO21" s="36">
        <v>43197</v>
      </c>
      <c r="AP21" s="36">
        <v>43198</v>
      </c>
      <c r="AQ21" s="36">
        <v>43202</v>
      </c>
      <c r="AR21" s="5" t="s">
        <v>70</v>
      </c>
      <c r="AS21" s="5" t="s">
        <v>71</v>
      </c>
      <c r="AT21" s="7">
        <v>15</v>
      </c>
      <c r="AU21" s="7">
        <v>7.4</v>
      </c>
      <c r="AV21" s="5">
        <v>42</v>
      </c>
      <c r="AW21" s="5">
        <v>100</v>
      </c>
      <c r="AX21" s="5">
        <v>12.4</v>
      </c>
      <c r="AY21" s="5">
        <v>11.5</v>
      </c>
      <c r="AZ21" s="5">
        <v>365</v>
      </c>
      <c r="BA21" s="5">
        <v>136</v>
      </c>
      <c r="BB21" s="5">
        <v>4.5</v>
      </c>
      <c r="BC21" s="5">
        <v>103</v>
      </c>
      <c r="BD21" s="5">
        <v>21</v>
      </c>
      <c r="BE21" s="7">
        <v>24</v>
      </c>
      <c r="BF21" s="5">
        <v>0.9</v>
      </c>
      <c r="BG21" s="5">
        <v>1.6</v>
      </c>
      <c r="BH21" s="5">
        <v>10</v>
      </c>
      <c r="BI21" s="5">
        <v>1.9</v>
      </c>
      <c r="BJ21" s="5">
        <v>1</v>
      </c>
      <c r="BK21" s="5">
        <v>29.5</v>
      </c>
      <c r="BL21" s="5">
        <v>297</v>
      </c>
      <c r="BM21" s="5">
        <v>2.4</v>
      </c>
      <c r="BO21" s="8" t="s">
        <v>115</v>
      </c>
    </row>
    <row r="22" spans="1:67" x14ac:dyDescent="0.25">
      <c r="A22" s="3">
        <v>1820040601</v>
      </c>
      <c r="B22" s="4">
        <v>53</v>
      </c>
      <c r="C22" s="4" t="s">
        <v>63</v>
      </c>
      <c r="D22" s="4">
        <v>1</v>
      </c>
      <c r="I22" s="5" t="s">
        <v>64</v>
      </c>
      <c r="J22" s="5" t="s">
        <v>65</v>
      </c>
      <c r="K22" s="5" t="s">
        <v>64</v>
      </c>
      <c r="L22" s="5" t="s">
        <v>110</v>
      </c>
      <c r="R22" s="34">
        <v>1</v>
      </c>
      <c r="S22" s="5">
        <v>8</v>
      </c>
      <c r="T22" s="5">
        <v>68</v>
      </c>
      <c r="U22" s="5">
        <v>6</v>
      </c>
      <c r="V22" s="5">
        <v>62.289697163916003</v>
      </c>
      <c r="W22" s="5">
        <v>155.5</v>
      </c>
      <c r="X22" s="5">
        <v>90</v>
      </c>
      <c r="Y22" s="5">
        <v>114</v>
      </c>
      <c r="Z22" s="5">
        <v>80</v>
      </c>
      <c r="AA22" s="5">
        <v>36.799999237060547</v>
      </c>
      <c r="AB22" s="5" t="s">
        <v>67</v>
      </c>
      <c r="AC22" s="35" t="s">
        <v>160</v>
      </c>
      <c r="AD22" s="5" t="s">
        <v>68</v>
      </c>
      <c r="AE22" s="4">
        <v>70</v>
      </c>
      <c r="AF22" s="4">
        <v>5</v>
      </c>
      <c r="AG22" s="33" t="s">
        <v>76</v>
      </c>
      <c r="AH22" s="23">
        <f t="shared" si="0"/>
        <v>0</v>
      </c>
      <c r="AI22" s="34">
        <f t="shared" si="1"/>
        <v>3</v>
      </c>
      <c r="AJ22" s="11">
        <f t="shared" si="2"/>
        <v>10</v>
      </c>
      <c r="AK22" s="11">
        <f t="shared" si="3"/>
        <v>35</v>
      </c>
      <c r="AL22" s="36">
        <v>43193</v>
      </c>
      <c r="AM22" s="36">
        <v>43196</v>
      </c>
      <c r="AN22" s="36">
        <v>43196</v>
      </c>
      <c r="AO22" s="36">
        <v>43199</v>
      </c>
      <c r="AP22" s="36">
        <v>43206</v>
      </c>
      <c r="AQ22" s="36">
        <v>43228</v>
      </c>
      <c r="AR22" s="5" t="s">
        <v>70</v>
      </c>
      <c r="AS22" s="5" t="s">
        <v>89</v>
      </c>
      <c r="AT22" s="7">
        <v>1</v>
      </c>
      <c r="AU22" s="7">
        <v>7.24</v>
      </c>
      <c r="AV22" s="5">
        <v>55</v>
      </c>
      <c r="AW22" s="5">
        <v>177</v>
      </c>
      <c r="AX22" s="5">
        <v>29.4</v>
      </c>
      <c r="AY22" s="5">
        <v>8.3000000000000007</v>
      </c>
      <c r="AZ22" s="5">
        <v>192</v>
      </c>
      <c r="BA22" s="5">
        <v>137</v>
      </c>
      <c r="BB22" s="5">
        <v>4.0999999999999996</v>
      </c>
      <c r="BC22" s="5">
        <v>107</v>
      </c>
      <c r="BD22" s="5">
        <v>22</v>
      </c>
      <c r="BE22" s="7">
        <v>44</v>
      </c>
      <c r="BF22" s="5">
        <v>1.2</v>
      </c>
      <c r="BG22" s="5">
        <v>1.8</v>
      </c>
      <c r="BH22" s="5">
        <v>7.1</v>
      </c>
      <c r="BI22" s="5">
        <v>6</v>
      </c>
      <c r="BJ22" s="5">
        <v>1.04</v>
      </c>
      <c r="BK22" s="5">
        <v>36.299999999999997</v>
      </c>
      <c r="BL22" s="5">
        <v>57</v>
      </c>
      <c r="BM22" s="5">
        <v>1.4</v>
      </c>
    </row>
    <row r="23" spans="1:67" x14ac:dyDescent="0.25">
      <c r="A23" s="3">
        <v>1820041301</v>
      </c>
      <c r="B23" s="4">
        <v>62</v>
      </c>
      <c r="C23" s="4" t="s">
        <v>63</v>
      </c>
      <c r="D23" s="4">
        <v>1</v>
      </c>
      <c r="I23" s="5" t="s">
        <v>64</v>
      </c>
      <c r="J23" s="5" t="s">
        <v>90</v>
      </c>
      <c r="K23" s="5" t="s">
        <v>91</v>
      </c>
      <c r="L23" s="5" t="s">
        <v>92</v>
      </c>
      <c r="M23" s="4">
        <v>1</v>
      </c>
      <c r="R23" s="34"/>
      <c r="S23" s="5">
        <v>7</v>
      </c>
      <c r="T23" s="5">
        <v>61</v>
      </c>
      <c r="U23" s="5">
        <v>7</v>
      </c>
      <c r="V23" s="5">
        <v>48.442906574394499</v>
      </c>
      <c r="W23" s="5">
        <v>140</v>
      </c>
      <c r="X23" s="5">
        <v>96</v>
      </c>
      <c r="Y23" s="5">
        <v>121</v>
      </c>
      <c r="Z23" s="5">
        <v>62</v>
      </c>
      <c r="AA23" s="5">
        <v>38.099998474121094</v>
      </c>
      <c r="AB23" s="5" t="s">
        <v>67</v>
      </c>
      <c r="AC23" s="5" t="s">
        <v>86</v>
      </c>
      <c r="AD23" s="5" t="s">
        <v>68</v>
      </c>
      <c r="AE23" s="4">
        <v>40</v>
      </c>
      <c r="AF23" s="4">
        <v>5</v>
      </c>
      <c r="AG23" s="33" t="s">
        <v>76</v>
      </c>
      <c r="AH23" s="23">
        <f t="shared" si="0"/>
        <v>0</v>
      </c>
      <c r="AI23" s="34">
        <f t="shared" si="1"/>
        <v>2</v>
      </c>
      <c r="AJ23" s="11">
        <f t="shared" si="2"/>
        <v>4</v>
      </c>
      <c r="AK23" s="11">
        <f t="shared" si="3"/>
        <v>9</v>
      </c>
      <c r="AL23" s="36">
        <v>43201</v>
      </c>
      <c r="AM23" s="36">
        <v>43202</v>
      </c>
      <c r="AN23" s="36">
        <v>43203</v>
      </c>
      <c r="AO23" s="36">
        <v>43205</v>
      </c>
      <c r="AP23" s="36">
        <v>43206</v>
      </c>
      <c r="AQ23" s="36">
        <v>43210</v>
      </c>
      <c r="AR23" s="5" t="s">
        <v>70</v>
      </c>
      <c r="AS23" s="5" t="s">
        <v>105</v>
      </c>
      <c r="AT23" s="7">
        <v>1</v>
      </c>
      <c r="AU23" s="7">
        <v>7.32</v>
      </c>
      <c r="AV23" s="5">
        <v>49</v>
      </c>
      <c r="AW23" s="5">
        <v>113</v>
      </c>
      <c r="AX23" s="5">
        <v>13.68</v>
      </c>
      <c r="AY23" s="5">
        <v>13.6</v>
      </c>
      <c r="AZ23" s="5">
        <v>322</v>
      </c>
      <c r="BA23" s="5">
        <v>136</v>
      </c>
      <c r="BB23" s="5">
        <v>4.2</v>
      </c>
      <c r="BC23" s="5">
        <v>100</v>
      </c>
      <c r="BD23" s="5">
        <v>23</v>
      </c>
      <c r="BE23" s="7">
        <v>18</v>
      </c>
      <c r="BF23" s="5">
        <v>0.8</v>
      </c>
      <c r="BG23" s="5">
        <v>1.4</v>
      </c>
      <c r="BH23" s="5">
        <v>8.3000000000000007</v>
      </c>
      <c r="BJ23" s="5">
        <v>1.75</v>
      </c>
      <c r="BK23" s="5">
        <v>39.4</v>
      </c>
      <c r="BL23" s="5">
        <v>106</v>
      </c>
      <c r="BM23" s="5">
        <v>1.2</v>
      </c>
    </row>
    <row r="24" spans="1:67" x14ac:dyDescent="0.25">
      <c r="A24" s="3">
        <v>1820042401</v>
      </c>
      <c r="B24" s="4">
        <v>71</v>
      </c>
      <c r="C24" s="4" t="s">
        <v>63</v>
      </c>
      <c r="E24" s="4">
        <v>1</v>
      </c>
      <c r="I24" s="5" t="s">
        <v>87</v>
      </c>
      <c r="J24" s="5" t="s">
        <v>88</v>
      </c>
      <c r="K24" s="5" t="s">
        <v>97</v>
      </c>
      <c r="L24" s="5" t="s">
        <v>98</v>
      </c>
      <c r="R24" s="34"/>
      <c r="S24" s="5">
        <v>7</v>
      </c>
      <c r="T24" s="5">
        <v>47</v>
      </c>
      <c r="U24" s="5">
        <v>10</v>
      </c>
      <c r="V24" s="5">
        <v>28.9453125</v>
      </c>
      <c r="W24" s="5">
        <v>74.099999999999994</v>
      </c>
      <c r="X24" s="5">
        <v>79</v>
      </c>
      <c r="Y24" s="5">
        <v>130</v>
      </c>
      <c r="Z24" s="5">
        <v>50</v>
      </c>
      <c r="AA24" s="5">
        <v>37.200000762939453</v>
      </c>
      <c r="AB24" s="5" t="s">
        <v>67</v>
      </c>
      <c r="AC24" s="5" t="s">
        <v>82</v>
      </c>
      <c r="AD24" s="5" t="s">
        <v>75</v>
      </c>
      <c r="AE24" s="4">
        <v>40</v>
      </c>
      <c r="AF24" s="4">
        <v>5</v>
      </c>
      <c r="AG24" s="33" t="s">
        <v>76</v>
      </c>
      <c r="AH24" s="23">
        <f t="shared" si="0"/>
        <v>0</v>
      </c>
      <c r="AI24" s="34">
        <f t="shared" si="1"/>
        <v>2</v>
      </c>
      <c r="AJ24" s="11">
        <f t="shared" si="2"/>
        <v>11</v>
      </c>
      <c r="AK24" s="11">
        <f t="shared" si="3"/>
        <v>33</v>
      </c>
      <c r="AL24" s="36">
        <v>43203</v>
      </c>
      <c r="AM24" s="36">
        <v>43213</v>
      </c>
      <c r="AN24" s="36">
        <v>43213</v>
      </c>
      <c r="AO24" s="36">
        <v>43215</v>
      </c>
      <c r="AP24" s="36">
        <v>43224</v>
      </c>
      <c r="AQ24" s="36">
        <v>43236</v>
      </c>
      <c r="AR24" s="5" t="s">
        <v>70</v>
      </c>
      <c r="AS24" s="5" t="s">
        <v>71</v>
      </c>
      <c r="AT24" s="7">
        <v>7</v>
      </c>
      <c r="AU24" s="7">
        <v>7.31</v>
      </c>
      <c r="AV24" s="5">
        <v>96</v>
      </c>
      <c r="AW24" s="5">
        <v>85</v>
      </c>
      <c r="AX24" s="5">
        <v>18.3</v>
      </c>
      <c r="AY24" s="5">
        <v>9.6999999999999993</v>
      </c>
      <c r="AZ24" s="5">
        <v>314</v>
      </c>
      <c r="BA24" s="5">
        <v>139</v>
      </c>
      <c r="BB24" s="5">
        <v>4</v>
      </c>
      <c r="BC24" s="5">
        <v>86</v>
      </c>
      <c r="BD24" s="5">
        <v>43</v>
      </c>
      <c r="BE24" s="7">
        <v>29</v>
      </c>
      <c r="BF24" s="5">
        <v>0.7</v>
      </c>
      <c r="BG24" s="5">
        <v>2.2000000000000002</v>
      </c>
      <c r="BH24" s="5">
        <v>7.4</v>
      </c>
      <c r="BI24" s="5">
        <v>6.4</v>
      </c>
      <c r="BL24" s="5">
        <v>138</v>
      </c>
      <c r="BM24" s="5">
        <v>3.7</v>
      </c>
    </row>
    <row r="25" spans="1:67" x14ac:dyDescent="0.25">
      <c r="A25" s="3">
        <v>1820042701</v>
      </c>
      <c r="B25" s="4">
        <v>48</v>
      </c>
      <c r="C25" s="4" t="s">
        <v>78</v>
      </c>
      <c r="E25" s="4">
        <v>1</v>
      </c>
      <c r="I25" s="5" t="s">
        <v>64</v>
      </c>
      <c r="J25" s="5" t="s">
        <v>100</v>
      </c>
      <c r="K25" s="5" t="s">
        <v>97</v>
      </c>
      <c r="L25" s="5" t="s">
        <v>101</v>
      </c>
      <c r="R25" s="34"/>
      <c r="S25" s="5">
        <v>9</v>
      </c>
      <c r="T25" s="5">
        <v>47</v>
      </c>
      <c r="U25" s="5">
        <v>7</v>
      </c>
      <c r="V25" s="5">
        <v>33.828125</v>
      </c>
      <c r="W25" s="5">
        <v>86.6</v>
      </c>
      <c r="X25" s="5">
        <v>78</v>
      </c>
      <c r="Y25" s="5">
        <v>125</v>
      </c>
      <c r="Z25" s="5">
        <v>64</v>
      </c>
      <c r="AA25" s="5">
        <v>36.400001525878906</v>
      </c>
      <c r="AB25" s="5" t="s">
        <v>67</v>
      </c>
      <c r="AC25" s="5" t="s">
        <v>86</v>
      </c>
      <c r="AD25" s="5" t="s">
        <v>75</v>
      </c>
      <c r="AE25" s="4">
        <v>60</v>
      </c>
      <c r="AF25" s="4">
        <v>10</v>
      </c>
      <c r="AG25" s="33" t="s">
        <v>76</v>
      </c>
      <c r="AH25" s="23">
        <f t="shared" si="0"/>
        <v>0</v>
      </c>
      <c r="AI25" s="34">
        <f t="shared" si="1"/>
        <v>2</v>
      </c>
      <c r="AJ25" s="11">
        <f t="shared" si="2"/>
        <v>4</v>
      </c>
      <c r="AK25" s="11">
        <f t="shared" si="3"/>
        <v>18</v>
      </c>
      <c r="AL25" s="36">
        <v>43214</v>
      </c>
      <c r="AM25" s="36">
        <v>43217</v>
      </c>
      <c r="AN25" s="36">
        <v>43217</v>
      </c>
      <c r="AO25" s="36">
        <v>43219</v>
      </c>
      <c r="AP25" s="36">
        <v>43221</v>
      </c>
      <c r="AQ25" s="36">
        <v>43232</v>
      </c>
      <c r="AR25" s="5" t="s">
        <v>70</v>
      </c>
      <c r="AS25" s="5" t="s">
        <v>89</v>
      </c>
      <c r="AT25" s="7">
        <v>1</v>
      </c>
      <c r="AU25" s="7">
        <v>7.36</v>
      </c>
      <c r="AV25" s="5">
        <v>38.1</v>
      </c>
      <c r="AW25" s="5">
        <v>200</v>
      </c>
      <c r="AX25" s="5">
        <v>14.2</v>
      </c>
      <c r="AY25" s="5">
        <v>11.4</v>
      </c>
      <c r="AZ25" s="5">
        <v>147</v>
      </c>
      <c r="BA25" s="5">
        <v>141</v>
      </c>
      <c r="BB25" s="5">
        <v>4.5</v>
      </c>
      <c r="BC25" s="5">
        <v>108</v>
      </c>
      <c r="BD25" s="5">
        <v>22</v>
      </c>
      <c r="BE25" s="7">
        <v>21</v>
      </c>
      <c r="BF25" s="5">
        <v>1</v>
      </c>
      <c r="BG25" s="5">
        <v>1.6</v>
      </c>
      <c r="BH25" s="5">
        <v>8.5</v>
      </c>
      <c r="BL25" s="5">
        <v>124</v>
      </c>
      <c r="BM25" s="5">
        <v>2.2000000000000002</v>
      </c>
    </row>
    <row r="26" spans="1:67" x14ac:dyDescent="0.25">
      <c r="A26" s="3">
        <v>1820050801</v>
      </c>
      <c r="B26" s="4">
        <v>38</v>
      </c>
      <c r="C26" s="4" t="s">
        <v>78</v>
      </c>
      <c r="F26" s="4">
        <v>1</v>
      </c>
      <c r="I26" s="5" t="s">
        <v>87</v>
      </c>
      <c r="J26" s="5" t="s">
        <v>88</v>
      </c>
      <c r="K26" s="5" t="s">
        <v>87</v>
      </c>
      <c r="L26" s="5" t="s">
        <v>125</v>
      </c>
      <c r="N26" s="4">
        <v>1</v>
      </c>
      <c r="R26" s="34"/>
      <c r="S26" s="5">
        <v>6</v>
      </c>
      <c r="T26" s="5">
        <v>46</v>
      </c>
      <c r="U26" s="5">
        <v>7</v>
      </c>
      <c r="V26" s="5">
        <v>30.151433207139</v>
      </c>
      <c r="W26" s="5">
        <v>89.2</v>
      </c>
      <c r="X26" s="5">
        <v>104</v>
      </c>
      <c r="Y26" s="5">
        <v>100</v>
      </c>
      <c r="Z26" s="5">
        <v>60</v>
      </c>
      <c r="AA26" s="5">
        <v>37.099998474121094</v>
      </c>
      <c r="AB26" s="5" t="s">
        <v>85</v>
      </c>
      <c r="AC26" s="5" t="s">
        <v>82</v>
      </c>
      <c r="AD26" s="5" t="s">
        <v>68</v>
      </c>
      <c r="AE26" s="4">
        <v>50</v>
      </c>
      <c r="AF26" s="4">
        <v>5</v>
      </c>
      <c r="AG26" s="33" t="s">
        <v>76</v>
      </c>
      <c r="AH26" s="23">
        <f t="shared" si="0"/>
        <v>0</v>
      </c>
      <c r="AI26" s="34">
        <f t="shared" si="1"/>
        <v>1</v>
      </c>
      <c r="AJ26" s="11">
        <f t="shared" si="2"/>
        <v>2</v>
      </c>
      <c r="AK26" s="11">
        <f t="shared" si="3"/>
        <v>18</v>
      </c>
      <c r="AL26" s="36">
        <v>43228</v>
      </c>
      <c r="AM26" s="36">
        <v>43228</v>
      </c>
      <c r="AN26" s="36">
        <v>43228</v>
      </c>
      <c r="AO26" s="36">
        <v>43229</v>
      </c>
      <c r="AP26" s="36">
        <v>43230</v>
      </c>
      <c r="AQ26" s="36">
        <v>43246</v>
      </c>
      <c r="AR26" s="5" t="s">
        <v>70</v>
      </c>
      <c r="AS26" s="5" t="s">
        <v>71</v>
      </c>
      <c r="AT26" s="7">
        <v>18</v>
      </c>
      <c r="AU26" s="7">
        <v>7.43</v>
      </c>
      <c r="AV26" s="5">
        <v>48</v>
      </c>
      <c r="AW26" s="5">
        <v>64</v>
      </c>
      <c r="AX26" s="5">
        <v>6.85</v>
      </c>
      <c r="AY26" s="5">
        <v>10</v>
      </c>
      <c r="AZ26" s="5">
        <v>181</v>
      </c>
      <c r="BA26" s="5">
        <v>141</v>
      </c>
      <c r="BB26" s="5">
        <v>4.2</v>
      </c>
      <c r="BC26" s="5">
        <v>103</v>
      </c>
      <c r="BD26" s="5">
        <v>30</v>
      </c>
      <c r="BE26" s="7">
        <v>53</v>
      </c>
      <c r="BF26" s="5">
        <v>1.3</v>
      </c>
      <c r="BG26" s="5">
        <v>1.8</v>
      </c>
      <c r="BH26" s="5">
        <v>9.1</v>
      </c>
      <c r="BI26" s="5">
        <v>4.2</v>
      </c>
      <c r="BL26" s="5">
        <v>81</v>
      </c>
      <c r="BM26" s="5">
        <v>1.1000000000000001</v>
      </c>
    </row>
    <row r="27" spans="1:67" x14ac:dyDescent="0.25">
      <c r="A27" s="3">
        <v>1820051401</v>
      </c>
      <c r="B27" s="4">
        <v>66</v>
      </c>
      <c r="C27" s="4" t="s">
        <v>63</v>
      </c>
      <c r="D27" s="4">
        <v>1</v>
      </c>
      <c r="I27" s="5" t="s">
        <v>64</v>
      </c>
      <c r="J27" s="5" t="s">
        <v>65</v>
      </c>
      <c r="K27" s="5" t="s">
        <v>64</v>
      </c>
      <c r="L27" s="5" t="s">
        <v>66</v>
      </c>
      <c r="M27" s="4">
        <v>1</v>
      </c>
      <c r="R27" s="34">
        <v>1</v>
      </c>
      <c r="S27" s="5">
        <v>4</v>
      </c>
      <c r="T27" s="5">
        <v>60</v>
      </c>
      <c r="U27" s="5">
        <v>9</v>
      </c>
      <c r="V27" s="5">
        <v>17.8779780947721</v>
      </c>
      <c r="W27" s="5">
        <v>47.5</v>
      </c>
      <c r="X27" s="5">
        <v>81</v>
      </c>
      <c r="Y27" s="5">
        <v>88</v>
      </c>
      <c r="Z27" s="5">
        <v>60</v>
      </c>
      <c r="AA27" s="5">
        <v>36.900001525878906</v>
      </c>
      <c r="AB27" s="5" t="s">
        <v>67</v>
      </c>
      <c r="AC27" s="35" t="s">
        <v>160</v>
      </c>
      <c r="AD27" s="5" t="s">
        <v>68</v>
      </c>
      <c r="AE27" s="4">
        <v>40</v>
      </c>
      <c r="AF27" s="4">
        <v>5</v>
      </c>
      <c r="AG27" s="33" t="s">
        <v>69</v>
      </c>
      <c r="AH27" s="23">
        <f t="shared" si="0"/>
        <v>1</v>
      </c>
      <c r="AI27" s="34">
        <f t="shared" si="1"/>
        <v>2</v>
      </c>
      <c r="AJ27" s="11">
        <f t="shared" si="2"/>
        <v>4</v>
      </c>
      <c r="AK27" s="11">
        <f t="shared" si="3"/>
        <v>8</v>
      </c>
      <c r="AL27" s="36">
        <v>43233</v>
      </c>
      <c r="AM27" s="36">
        <v>43233</v>
      </c>
      <c r="AN27" s="36">
        <v>43233</v>
      </c>
      <c r="AO27" s="36">
        <v>43235</v>
      </c>
      <c r="AP27" s="36">
        <v>43237</v>
      </c>
      <c r="AQ27" s="36">
        <v>43241</v>
      </c>
      <c r="AR27" s="5" t="s">
        <v>70</v>
      </c>
      <c r="AS27" s="5" t="s">
        <v>71</v>
      </c>
      <c r="AT27" s="7">
        <v>15</v>
      </c>
      <c r="AU27" s="7">
        <v>7.3</v>
      </c>
      <c r="AV27" s="5">
        <v>57.9</v>
      </c>
      <c r="AW27" s="5">
        <v>196</v>
      </c>
      <c r="AX27" s="5">
        <v>19.64</v>
      </c>
      <c r="AY27" s="5">
        <v>11</v>
      </c>
      <c r="AZ27" s="5">
        <v>271</v>
      </c>
      <c r="BA27" s="5">
        <v>139</v>
      </c>
      <c r="BB27" s="5">
        <v>5.5</v>
      </c>
      <c r="BC27" s="5">
        <v>101</v>
      </c>
      <c r="BD27" s="5">
        <v>26</v>
      </c>
      <c r="BE27" s="7">
        <v>30</v>
      </c>
      <c r="BF27" s="5">
        <v>0.7</v>
      </c>
      <c r="BH27" s="5">
        <v>8</v>
      </c>
      <c r="BL27" s="5">
        <v>143</v>
      </c>
      <c r="BM27" s="5">
        <v>0.8</v>
      </c>
    </row>
    <row r="28" spans="1:67" x14ac:dyDescent="0.25">
      <c r="A28" s="3">
        <v>1820051501</v>
      </c>
      <c r="B28" s="4">
        <v>63</v>
      </c>
      <c r="C28" s="4" t="s">
        <v>78</v>
      </c>
      <c r="E28" s="4">
        <v>1</v>
      </c>
      <c r="I28" s="5" t="s">
        <v>64</v>
      </c>
      <c r="J28" s="5" t="s">
        <v>90</v>
      </c>
      <c r="K28" s="5" t="s">
        <v>79</v>
      </c>
      <c r="L28" s="5" t="s">
        <v>81</v>
      </c>
      <c r="M28" s="4">
        <v>1</v>
      </c>
      <c r="N28" s="4">
        <v>1</v>
      </c>
      <c r="R28" s="34"/>
      <c r="S28" s="5">
        <v>6</v>
      </c>
      <c r="T28" s="5">
        <v>57</v>
      </c>
      <c r="U28" s="5">
        <v>7</v>
      </c>
      <c r="V28" s="5">
        <v>37.7973674676971</v>
      </c>
      <c r="W28" s="5">
        <v>125.2</v>
      </c>
      <c r="X28" s="5">
        <v>91</v>
      </c>
      <c r="Y28" s="5">
        <v>111</v>
      </c>
      <c r="Z28" s="5">
        <v>66</v>
      </c>
      <c r="AA28" s="5">
        <v>36.5</v>
      </c>
      <c r="AB28" s="5" t="s">
        <v>67</v>
      </c>
      <c r="AC28" s="5" t="s">
        <v>86</v>
      </c>
      <c r="AD28" s="5" t="s">
        <v>75</v>
      </c>
      <c r="AE28" s="4">
        <v>100</v>
      </c>
      <c r="AF28" s="4">
        <v>8</v>
      </c>
      <c r="AG28" s="33" t="s">
        <v>76</v>
      </c>
      <c r="AH28" s="23">
        <f t="shared" si="0"/>
        <v>0</v>
      </c>
      <c r="AI28" s="34">
        <f t="shared" si="1"/>
        <v>15</v>
      </c>
      <c r="AJ28" s="11">
        <f t="shared" si="2"/>
        <v>112</v>
      </c>
      <c r="AK28" s="11">
        <f t="shared" si="3"/>
        <v>129</v>
      </c>
      <c r="AL28" s="36">
        <v>43234</v>
      </c>
      <c r="AM28" s="36">
        <v>43234</v>
      </c>
      <c r="AN28" s="36">
        <v>43235</v>
      </c>
      <c r="AO28" s="36">
        <v>43250</v>
      </c>
      <c r="AP28" s="36">
        <v>43346</v>
      </c>
      <c r="AQ28" s="36">
        <v>43363</v>
      </c>
      <c r="AR28" s="5" t="s">
        <v>70</v>
      </c>
      <c r="AS28" s="5" t="s">
        <v>71</v>
      </c>
      <c r="AT28" s="7">
        <v>8</v>
      </c>
      <c r="AU28" s="7">
        <v>7.32</v>
      </c>
      <c r="AV28" s="5">
        <v>49</v>
      </c>
      <c r="AW28" s="5">
        <v>113</v>
      </c>
      <c r="AX28" s="5">
        <v>13.68</v>
      </c>
      <c r="AY28" s="5">
        <v>13.6</v>
      </c>
      <c r="AZ28" s="5">
        <v>322</v>
      </c>
      <c r="BA28" s="5">
        <v>136</v>
      </c>
      <c r="BB28" s="5">
        <v>4.2</v>
      </c>
      <c r="BC28" s="5">
        <v>100</v>
      </c>
      <c r="BD28" s="5">
        <v>23</v>
      </c>
      <c r="BE28" s="7">
        <v>18</v>
      </c>
      <c r="BF28" s="5">
        <v>0.8</v>
      </c>
      <c r="BG28" s="5">
        <v>1.4</v>
      </c>
      <c r="BH28" s="5">
        <v>8.3000000000000007</v>
      </c>
      <c r="BJ28" s="5">
        <v>1.75</v>
      </c>
      <c r="BK28" s="5">
        <v>39.4</v>
      </c>
      <c r="BL28" s="5">
        <v>106</v>
      </c>
      <c r="BM28" s="5">
        <v>1.2</v>
      </c>
      <c r="BO28" s="8" t="s">
        <v>134</v>
      </c>
    </row>
    <row r="29" spans="1:67" x14ac:dyDescent="0.25">
      <c r="A29" s="3">
        <v>1820053001</v>
      </c>
      <c r="B29" s="4">
        <v>60</v>
      </c>
      <c r="C29" s="4" t="s">
        <v>78</v>
      </c>
      <c r="D29" s="4">
        <v>1</v>
      </c>
      <c r="I29" s="5" t="s">
        <v>64</v>
      </c>
      <c r="J29" s="5" t="s">
        <v>66</v>
      </c>
      <c r="K29" s="5" t="s">
        <v>72</v>
      </c>
      <c r="L29" s="5" t="s">
        <v>94</v>
      </c>
      <c r="M29" s="4">
        <v>1</v>
      </c>
      <c r="N29" s="4">
        <v>1</v>
      </c>
      <c r="O29" s="4">
        <v>1</v>
      </c>
      <c r="R29" s="34"/>
      <c r="S29" s="5">
        <v>8</v>
      </c>
      <c r="T29" s="5">
        <v>47</v>
      </c>
      <c r="U29" s="5">
        <v>10</v>
      </c>
      <c r="V29" s="5">
        <v>26.529453038858598</v>
      </c>
      <c r="W29" s="5">
        <v>79.400000000000006</v>
      </c>
      <c r="X29" s="5">
        <v>70</v>
      </c>
      <c r="Y29" s="5">
        <v>120</v>
      </c>
      <c r="Z29" s="5">
        <v>70</v>
      </c>
      <c r="AA29" s="5">
        <v>37.400001525878906</v>
      </c>
      <c r="AB29" s="5" t="s">
        <v>67</v>
      </c>
      <c r="AC29" s="5" t="s">
        <v>86</v>
      </c>
      <c r="AD29" s="5" t="s">
        <v>75</v>
      </c>
      <c r="AE29" s="4">
        <v>50</v>
      </c>
      <c r="AF29" s="4">
        <v>8</v>
      </c>
      <c r="AG29" s="33" t="s">
        <v>69</v>
      </c>
      <c r="AH29" s="23">
        <f t="shared" si="0"/>
        <v>1</v>
      </c>
      <c r="AI29" s="34">
        <f t="shared" si="1"/>
        <v>4</v>
      </c>
      <c r="AJ29" s="11">
        <f t="shared" si="2"/>
        <v>12</v>
      </c>
      <c r="AK29" s="11">
        <f t="shared" si="3"/>
        <v>14</v>
      </c>
      <c r="AL29" s="36">
        <v>43248</v>
      </c>
      <c r="AM29" s="36">
        <v>43250</v>
      </c>
      <c r="AN29" s="36">
        <v>43250</v>
      </c>
      <c r="AO29" s="36">
        <v>43254</v>
      </c>
      <c r="AP29" s="36">
        <v>43262</v>
      </c>
      <c r="AQ29" s="36">
        <v>43262</v>
      </c>
      <c r="AR29" s="5" t="s">
        <v>70</v>
      </c>
      <c r="AS29" s="5" t="s">
        <v>71</v>
      </c>
      <c r="AT29" s="7">
        <v>23</v>
      </c>
      <c r="AU29" s="7">
        <v>7.44</v>
      </c>
      <c r="AV29" s="5">
        <v>27</v>
      </c>
      <c r="AW29" s="5">
        <v>107</v>
      </c>
      <c r="AX29" s="5">
        <v>8.0500000000000007</v>
      </c>
      <c r="AY29" s="5">
        <v>11.4</v>
      </c>
      <c r="AZ29" s="5">
        <v>192</v>
      </c>
      <c r="BA29" s="5">
        <v>138</v>
      </c>
      <c r="BB29" s="5">
        <v>4.0999999999999996</v>
      </c>
      <c r="BC29" s="5">
        <v>108</v>
      </c>
      <c r="BD29" s="5">
        <v>18</v>
      </c>
      <c r="BE29" s="7">
        <v>9</v>
      </c>
      <c r="BF29" s="5">
        <v>0.7</v>
      </c>
      <c r="BG29" s="5">
        <v>1.7</v>
      </c>
      <c r="BH29" s="5">
        <v>9.1</v>
      </c>
      <c r="BI29" s="5">
        <v>1.5</v>
      </c>
      <c r="BL29" s="5">
        <v>198</v>
      </c>
      <c r="BM29" s="5">
        <v>4</v>
      </c>
    </row>
    <row r="30" spans="1:67" x14ac:dyDescent="0.25">
      <c r="A30" s="3">
        <v>1820061301</v>
      </c>
      <c r="B30" s="4">
        <v>79</v>
      </c>
      <c r="C30" s="4" t="s">
        <v>63</v>
      </c>
      <c r="F30" s="4">
        <v>1</v>
      </c>
      <c r="I30" s="5" t="s">
        <v>87</v>
      </c>
      <c r="J30" s="5" t="s">
        <v>116</v>
      </c>
      <c r="K30" s="5" t="s">
        <v>72</v>
      </c>
      <c r="L30" s="5" t="s">
        <v>73</v>
      </c>
      <c r="R30" s="34"/>
      <c r="S30" s="5">
        <v>12</v>
      </c>
      <c r="T30" s="5">
        <v>64</v>
      </c>
      <c r="U30" s="5">
        <v>8</v>
      </c>
      <c r="V30" s="5">
        <v>26.618767313019401</v>
      </c>
      <c r="W30" s="5">
        <v>61.5</v>
      </c>
      <c r="X30" s="5">
        <v>84</v>
      </c>
      <c r="Y30" s="5">
        <v>134</v>
      </c>
      <c r="Z30" s="5">
        <v>60</v>
      </c>
      <c r="AA30" s="5">
        <v>36.700000762939453</v>
      </c>
      <c r="AB30" s="5" t="s">
        <v>67</v>
      </c>
      <c r="AC30" s="5" t="s">
        <v>82</v>
      </c>
      <c r="AD30" s="5" t="s">
        <v>68</v>
      </c>
      <c r="AE30" s="4">
        <v>40</v>
      </c>
      <c r="AF30" s="4">
        <v>5</v>
      </c>
      <c r="AG30" s="33" t="s">
        <v>69</v>
      </c>
      <c r="AH30" s="23">
        <f t="shared" si="0"/>
        <v>1</v>
      </c>
      <c r="AI30" s="34">
        <f t="shared" si="1"/>
        <v>4</v>
      </c>
      <c r="AJ30" s="11">
        <f t="shared" si="2"/>
        <v>5</v>
      </c>
      <c r="AK30" s="11">
        <f t="shared" si="3"/>
        <v>8</v>
      </c>
      <c r="AL30" s="36">
        <v>43263</v>
      </c>
      <c r="AM30" s="36">
        <v>43263</v>
      </c>
      <c r="AN30" s="36">
        <v>43263</v>
      </c>
      <c r="AO30" s="36">
        <v>43267</v>
      </c>
      <c r="AP30" s="36">
        <v>43268</v>
      </c>
      <c r="AQ30" s="36">
        <v>43271</v>
      </c>
      <c r="AR30" s="5" t="s">
        <v>70</v>
      </c>
      <c r="AS30" s="5" t="s">
        <v>71</v>
      </c>
      <c r="AT30" s="7">
        <v>20</v>
      </c>
      <c r="AU30" s="7">
        <v>7.31</v>
      </c>
      <c r="AV30" s="5">
        <v>28</v>
      </c>
      <c r="AW30" s="5">
        <v>349</v>
      </c>
      <c r="AX30" s="5">
        <v>9.6199999999999992</v>
      </c>
      <c r="AY30" s="5">
        <v>8.6</v>
      </c>
      <c r="AZ30" s="5">
        <v>23</v>
      </c>
      <c r="BA30" s="5">
        <v>140</v>
      </c>
      <c r="BB30" s="5">
        <v>4.4000000000000004</v>
      </c>
      <c r="BC30" s="5">
        <v>117</v>
      </c>
      <c r="BD30" s="5">
        <v>16</v>
      </c>
      <c r="BE30" s="7">
        <v>89</v>
      </c>
      <c r="BF30" s="5">
        <v>3.7</v>
      </c>
      <c r="BG30" s="5">
        <v>2.5</v>
      </c>
      <c r="BH30" s="5">
        <v>7.4</v>
      </c>
      <c r="BI30" s="5">
        <v>7.2</v>
      </c>
      <c r="BJ30" s="5">
        <v>1.1000000000000001</v>
      </c>
      <c r="BK30" s="5">
        <v>25.4</v>
      </c>
      <c r="BL30" s="5">
        <v>141</v>
      </c>
      <c r="BM30" s="5">
        <v>3.2</v>
      </c>
    </row>
    <row r="31" spans="1:67" x14ac:dyDescent="0.25">
      <c r="A31" s="3">
        <v>1820071201</v>
      </c>
      <c r="B31" s="4">
        <v>67</v>
      </c>
      <c r="C31" s="4" t="s">
        <v>78</v>
      </c>
      <c r="G31" s="4">
        <v>1</v>
      </c>
      <c r="I31" s="5" t="s">
        <v>87</v>
      </c>
      <c r="J31" s="5" t="s">
        <v>88</v>
      </c>
      <c r="K31" s="5" t="s">
        <v>97</v>
      </c>
      <c r="L31" s="5" t="s">
        <v>98</v>
      </c>
      <c r="R31" s="34"/>
      <c r="S31" s="5">
        <v>6</v>
      </c>
      <c r="T31" s="5">
        <v>57</v>
      </c>
      <c r="U31" s="5">
        <v>7</v>
      </c>
      <c r="V31" s="5">
        <v>24.977043158861299</v>
      </c>
      <c r="W31" s="5">
        <v>68</v>
      </c>
      <c r="X31" s="5">
        <v>77</v>
      </c>
      <c r="Y31" s="5">
        <v>121</v>
      </c>
      <c r="Z31" s="5">
        <v>65</v>
      </c>
      <c r="AA31" s="5">
        <v>34.700000762939453</v>
      </c>
      <c r="AB31" s="5" t="s">
        <v>67</v>
      </c>
      <c r="AC31" s="5" t="s">
        <v>82</v>
      </c>
      <c r="AD31" s="5" t="s">
        <v>75</v>
      </c>
      <c r="AE31" s="4">
        <v>80</v>
      </c>
      <c r="AF31" s="4">
        <v>5</v>
      </c>
      <c r="AG31" s="33" t="s">
        <v>69</v>
      </c>
      <c r="AH31" s="23">
        <f t="shared" si="0"/>
        <v>1</v>
      </c>
      <c r="AI31" s="34">
        <f t="shared" si="1"/>
        <v>8</v>
      </c>
      <c r="AJ31" s="11">
        <f t="shared" si="2"/>
        <v>8</v>
      </c>
      <c r="AK31" s="11">
        <f t="shared" si="3"/>
        <v>9</v>
      </c>
      <c r="AL31" s="36">
        <v>43292</v>
      </c>
      <c r="AM31" s="36">
        <v>43293</v>
      </c>
      <c r="AN31" s="36">
        <v>43293</v>
      </c>
      <c r="AO31" s="36">
        <v>43301</v>
      </c>
      <c r="AP31" s="36">
        <v>43301</v>
      </c>
      <c r="AQ31" s="36">
        <v>43301</v>
      </c>
      <c r="AR31" s="5" t="s">
        <v>70</v>
      </c>
      <c r="AS31" s="5" t="s">
        <v>105</v>
      </c>
      <c r="AT31" s="7">
        <v>16</v>
      </c>
      <c r="AU31" s="7">
        <v>7.42</v>
      </c>
      <c r="AV31" s="5">
        <v>35</v>
      </c>
      <c r="AW31" s="5">
        <v>55</v>
      </c>
      <c r="AX31" s="5">
        <v>9.8000000000000007</v>
      </c>
      <c r="AY31" s="5">
        <v>9.8000000000000007</v>
      </c>
      <c r="AZ31" s="5">
        <v>307</v>
      </c>
      <c r="BA31" s="5">
        <v>144</v>
      </c>
      <c r="BB31" s="5">
        <v>4</v>
      </c>
      <c r="BC31" s="5">
        <v>108</v>
      </c>
      <c r="BD31" s="5">
        <v>23</v>
      </c>
      <c r="BE31" s="7">
        <v>11</v>
      </c>
      <c r="BF31" s="5">
        <v>0.8</v>
      </c>
      <c r="BG31" s="5">
        <v>1.7</v>
      </c>
      <c r="BH31" s="5">
        <v>8.9</v>
      </c>
      <c r="BI31" s="5">
        <v>4.8</v>
      </c>
      <c r="BK31" s="5">
        <v>27</v>
      </c>
      <c r="BL31" s="5">
        <v>80</v>
      </c>
      <c r="BM31" s="5">
        <v>0.6</v>
      </c>
    </row>
    <row r="32" spans="1:67" x14ac:dyDescent="0.25">
      <c r="A32" s="3">
        <v>1820071801</v>
      </c>
      <c r="B32" s="4">
        <v>85</v>
      </c>
      <c r="C32" s="4" t="s">
        <v>63</v>
      </c>
      <c r="D32" s="4">
        <v>1</v>
      </c>
      <c r="I32" s="5" t="s">
        <v>64</v>
      </c>
      <c r="J32" s="5" t="s">
        <v>74</v>
      </c>
      <c r="K32" s="5" t="s">
        <v>72</v>
      </c>
      <c r="L32" s="5" t="s">
        <v>73</v>
      </c>
      <c r="M32" s="4">
        <v>1</v>
      </c>
      <c r="R32" s="34"/>
      <c r="S32" s="5">
        <v>11</v>
      </c>
      <c r="T32" s="5">
        <v>77</v>
      </c>
      <c r="U32" s="5">
        <v>5</v>
      </c>
      <c r="V32" s="5">
        <v>36.6574839302112</v>
      </c>
      <c r="W32" s="5">
        <v>99.8</v>
      </c>
      <c r="X32" s="5">
        <v>66</v>
      </c>
      <c r="Y32" s="5">
        <v>150</v>
      </c>
      <c r="Z32" s="5">
        <v>102</v>
      </c>
      <c r="AA32" s="5">
        <v>35</v>
      </c>
      <c r="AB32" s="5" t="s">
        <v>67</v>
      </c>
      <c r="AC32" s="35" t="s">
        <v>160</v>
      </c>
      <c r="AD32" s="5" t="s">
        <v>75</v>
      </c>
      <c r="AE32" s="4">
        <v>40</v>
      </c>
      <c r="AF32" s="4">
        <v>5</v>
      </c>
      <c r="AG32" s="33" t="s">
        <v>76</v>
      </c>
      <c r="AH32" s="23">
        <f t="shared" si="0"/>
        <v>0</v>
      </c>
      <c r="AI32" s="34">
        <f t="shared" si="1"/>
        <v>2</v>
      </c>
      <c r="AJ32" s="11">
        <f t="shared" si="2"/>
        <v>8</v>
      </c>
      <c r="AK32" s="11">
        <f t="shared" si="3"/>
        <v>13</v>
      </c>
      <c r="AL32" s="36">
        <v>43298</v>
      </c>
      <c r="AM32" s="36">
        <v>43298</v>
      </c>
      <c r="AN32" s="36">
        <v>43298</v>
      </c>
      <c r="AO32" s="36">
        <v>43300</v>
      </c>
      <c r="AP32" s="36">
        <v>43306</v>
      </c>
      <c r="AQ32" s="36">
        <v>43311</v>
      </c>
      <c r="AR32" s="5" t="s">
        <v>70</v>
      </c>
      <c r="AS32" s="5" t="s">
        <v>71</v>
      </c>
      <c r="AT32" s="7">
        <v>12</v>
      </c>
      <c r="AU32" s="7">
        <v>7.31</v>
      </c>
      <c r="AV32" s="5">
        <v>51</v>
      </c>
      <c r="AW32" s="5">
        <v>45</v>
      </c>
      <c r="AX32" s="5">
        <v>25.1</v>
      </c>
      <c r="AY32" s="5">
        <v>10.3</v>
      </c>
      <c r="AZ32" s="5">
        <v>536</v>
      </c>
      <c r="BA32" s="5">
        <v>135</v>
      </c>
      <c r="BB32" s="5">
        <v>4.3</v>
      </c>
      <c r="BC32" s="5">
        <v>103</v>
      </c>
      <c r="BD32" s="5">
        <v>23</v>
      </c>
      <c r="BE32" s="7">
        <v>10</v>
      </c>
      <c r="BF32" s="5">
        <v>0.8</v>
      </c>
      <c r="BG32" s="5">
        <v>2.1</v>
      </c>
      <c r="BH32" s="5">
        <v>9.1</v>
      </c>
      <c r="BI32" s="5">
        <v>6.4</v>
      </c>
      <c r="BJ32" s="5">
        <v>1</v>
      </c>
      <c r="BK32" s="5">
        <v>38.200000000000003</v>
      </c>
      <c r="BL32" s="5">
        <v>75</v>
      </c>
      <c r="BM32" s="5">
        <v>1.5</v>
      </c>
      <c r="BO32" s="8" t="s">
        <v>114</v>
      </c>
    </row>
    <row r="33" spans="1:112" x14ac:dyDescent="0.25">
      <c r="A33" s="3">
        <v>1820072401</v>
      </c>
      <c r="B33" s="4">
        <v>23</v>
      </c>
      <c r="C33" s="4" t="s">
        <v>63</v>
      </c>
      <c r="D33" s="4">
        <v>1</v>
      </c>
      <c r="I33" s="35" t="s">
        <v>64</v>
      </c>
      <c r="J33" s="35" t="s">
        <v>100</v>
      </c>
      <c r="K33" s="5" t="s">
        <v>87</v>
      </c>
      <c r="L33" s="5" t="s">
        <v>104</v>
      </c>
      <c r="R33" s="34"/>
      <c r="S33" s="5">
        <v>6</v>
      </c>
      <c r="T33" s="5">
        <v>39</v>
      </c>
      <c r="U33" s="5">
        <v>9</v>
      </c>
      <c r="V33" s="5">
        <v>41.345789673021102</v>
      </c>
      <c r="W33" s="5">
        <v>131</v>
      </c>
      <c r="X33" s="5">
        <v>63</v>
      </c>
      <c r="Y33" s="5">
        <v>158</v>
      </c>
      <c r="Z33" s="5">
        <v>81</v>
      </c>
      <c r="AA33" s="5">
        <v>37</v>
      </c>
      <c r="AB33" s="5" t="s">
        <v>85</v>
      </c>
      <c r="AC33" s="5" t="s">
        <v>86</v>
      </c>
      <c r="AD33" s="5" t="s">
        <v>75</v>
      </c>
      <c r="AE33" s="4">
        <v>50</v>
      </c>
      <c r="AF33" s="4">
        <v>8</v>
      </c>
      <c r="AG33" s="33" t="s">
        <v>76</v>
      </c>
      <c r="AH33" s="23">
        <f t="shared" si="0"/>
        <v>0</v>
      </c>
      <c r="AI33" s="34">
        <f t="shared" si="1"/>
        <v>2</v>
      </c>
      <c r="AJ33" s="11">
        <f t="shared" si="2"/>
        <v>3</v>
      </c>
      <c r="AK33" s="11">
        <f t="shared" si="3"/>
        <v>5</v>
      </c>
      <c r="AL33" s="36">
        <v>43304</v>
      </c>
      <c r="AM33" s="36">
        <v>43304</v>
      </c>
      <c r="AN33" s="36">
        <v>43304</v>
      </c>
      <c r="AO33" s="36">
        <v>43306</v>
      </c>
      <c r="AP33" s="36">
        <v>43307</v>
      </c>
      <c r="AQ33" s="36">
        <v>43309</v>
      </c>
      <c r="AR33" s="5" t="s">
        <v>70</v>
      </c>
      <c r="AS33" s="5" t="s">
        <v>155</v>
      </c>
      <c r="AT33" s="7">
        <v>16</v>
      </c>
      <c r="AU33" s="7">
        <v>7.38</v>
      </c>
      <c r="AV33" s="5">
        <v>27.4</v>
      </c>
      <c r="AW33" s="5">
        <v>242</v>
      </c>
      <c r="AX33" s="5">
        <v>2.25</v>
      </c>
      <c r="AY33" s="5">
        <v>8.1999999999999993</v>
      </c>
      <c r="AZ33" s="5">
        <v>90</v>
      </c>
      <c r="BA33" s="5">
        <v>122</v>
      </c>
      <c r="BB33" s="5">
        <v>3.6</v>
      </c>
      <c r="BC33" s="5">
        <v>101</v>
      </c>
      <c r="BD33" s="5">
        <v>16</v>
      </c>
      <c r="BE33" s="7">
        <v>7</v>
      </c>
      <c r="BF33" s="5">
        <v>0.6</v>
      </c>
      <c r="BG33" s="5">
        <v>2</v>
      </c>
      <c r="BH33" s="5">
        <v>6.8</v>
      </c>
      <c r="BI33" s="5">
        <v>2.6</v>
      </c>
      <c r="BJ33" s="5">
        <v>1.08</v>
      </c>
      <c r="BK33" s="5">
        <v>52.9</v>
      </c>
      <c r="BL33" s="5">
        <v>125</v>
      </c>
      <c r="BM33" s="5">
        <v>1.1000000000000001</v>
      </c>
    </row>
    <row r="34" spans="1:112" x14ac:dyDescent="0.25">
      <c r="A34" s="3">
        <v>1820073101</v>
      </c>
      <c r="B34" s="4">
        <v>74</v>
      </c>
      <c r="C34" s="4" t="s">
        <v>78</v>
      </c>
      <c r="E34" s="4">
        <v>1</v>
      </c>
      <c r="I34" s="5" t="s">
        <v>87</v>
      </c>
      <c r="J34" s="5" t="s">
        <v>116</v>
      </c>
      <c r="K34" s="5" t="s">
        <v>97</v>
      </c>
      <c r="L34" s="5" t="s">
        <v>101</v>
      </c>
      <c r="R34" s="34"/>
      <c r="S34" s="5">
        <v>12</v>
      </c>
      <c r="T34" s="5">
        <v>69</v>
      </c>
      <c r="U34" s="5">
        <v>10</v>
      </c>
      <c r="V34" s="5">
        <v>30.4709141274238</v>
      </c>
      <c r="W34" s="5">
        <v>110</v>
      </c>
      <c r="X34" s="5">
        <v>76</v>
      </c>
      <c r="Y34" s="5">
        <v>144</v>
      </c>
      <c r="Z34" s="5">
        <v>55</v>
      </c>
      <c r="AA34" s="5">
        <v>34.400001525878906</v>
      </c>
      <c r="AB34" s="5" t="s">
        <v>85</v>
      </c>
      <c r="AC34" s="5" t="s">
        <v>82</v>
      </c>
      <c r="AD34" s="5" t="s">
        <v>68</v>
      </c>
      <c r="AE34" s="4">
        <v>60</v>
      </c>
      <c r="AF34" s="4">
        <v>8</v>
      </c>
      <c r="AG34" s="33" t="s">
        <v>69</v>
      </c>
      <c r="AH34" s="23">
        <f t="shared" si="0"/>
        <v>1</v>
      </c>
      <c r="AI34" s="34">
        <f t="shared" si="1"/>
        <v>1</v>
      </c>
      <c r="AJ34" s="11">
        <f t="shared" si="2"/>
        <v>1</v>
      </c>
      <c r="AK34" s="11">
        <f t="shared" si="3"/>
        <v>13</v>
      </c>
      <c r="AL34" s="36">
        <v>43300</v>
      </c>
      <c r="AM34" s="36">
        <v>43312</v>
      </c>
      <c r="AN34" s="36">
        <v>43312</v>
      </c>
      <c r="AO34" s="36">
        <v>43313</v>
      </c>
      <c r="AP34" s="36">
        <v>43313</v>
      </c>
      <c r="AQ34" s="36">
        <v>43313</v>
      </c>
      <c r="AR34" s="5" t="s">
        <v>70</v>
      </c>
      <c r="AS34" s="5" t="s">
        <v>71</v>
      </c>
      <c r="AT34" s="7">
        <v>2</v>
      </c>
      <c r="AU34" s="7">
        <v>7.49</v>
      </c>
      <c r="AV34" s="5">
        <v>31.6</v>
      </c>
      <c r="AW34" s="5">
        <v>57.9</v>
      </c>
      <c r="AX34" s="5">
        <v>18.7</v>
      </c>
      <c r="AY34" s="5">
        <v>11.5</v>
      </c>
      <c r="AZ34" s="5">
        <v>431</v>
      </c>
      <c r="BA34" s="5">
        <v>140</v>
      </c>
      <c r="BB34" s="5">
        <v>3.7</v>
      </c>
      <c r="BC34" s="5">
        <v>117</v>
      </c>
      <c r="BD34" s="5">
        <v>15</v>
      </c>
      <c r="BE34" s="7">
        <v>27</v>
      </c>
      <c r="BF34" s="5">
        <v>1.9</v>
      </c>
      <c r="BG34" s="5">
        <v>1.3</v>
      </c>
      <c r="BH34" s="5">
        <v>4.8</v>
      </c>
      <c r="BI34" s="5">
        <v>3.7</v>
      </c>
      <c r="BL34" s="5">
        <v>77</v>
      </c>
      <c r="BM34" s="5">
        <v>3.3</v>
      </c>
    </row>
    <row r="35" spans="1:112" x14ac:dyDescent="0.25">
      <c r="A35" s="3">
        <v>1820080101</v>
      </c>
      <c r="B35" s="4">
        <v>74</v>
      </c>
      <c r="C35" s="4" t="s">
        <v>78</v>
      </c>
      <c r="E35" s="4">
        <v>1</v>
      </c>
      <c r="I35" s="5" t="s">
        <v>64</v>
      </c>
      <c r="J35" s="5" t="s">
        <v>74</v>
      </c>
      <c r="R35" s="34"/>
      <c r="S35" s="5">
        <v>6</v>
      </c>
      <c r="T35" s="5">
        <v>53</v>
      </c>
      <c r="U35" s="5">
        <v>8</v>
      </c>
      <c r="V35" s="5">
        <v>24.3024870597147</v>
      </c>
      <c r="W35" s="5">
        <v>77</v>
      </c>
      <c r="X35" s="5">
        <v>85</v>
      </c>
      <c r="Y35" s="5">
        <v>120</v>
      </c>
      <c r="Z35" s="5">
        <v>59</v>
      </c>
      <c r="AA35" s="5">
        <v>37</v>
      </c>
      <c r="AB35" s="5" t="s">
        <v>67</v>
      </c>
      <c r="AC35" s="5" t="s">
        <v>82</v>
      </c>
      <c r="AD35" s="5" t="s">
        <v>75</v>
      </c>
      <c r="AE35" s="4">
        <v>50</v>
      </c>
      <c r="AF35" s="4">
        <v>5</v>
      </c>
      <c r="AG35" s="33" t="s">
        <v>76</v>
      </c>
      <c r="AH35" s="23">
        <f t="shared" si="0"/>
        <v>0</v>
      </c>
      <c r="AI35" s="34">
        <f t="shared" si="1"/>
        <v>11</v>
      </c>
      <c r="AJ35" s="11">
        <f t="shared" si="2"/>
        <v>27</v>
      </c>
      <c r="AK35" s="11">
        <f t="shared" si="3"/>
        <v>27</v>
      </c>
      <c r="AL35" s="36">
        <v>43301</v>
      </c>
      <c r="AM35" s="36">
        <v>43301</v>
      </c>
      <c r="AN35" s="36">
        <v>43312</v>
      </c>
      <c r="AO35" s="36">
        <v>43323</v>
      </c>
      <c r="AP35" s="36">
        <v>43328</v>
      </c>
      <c r="AQ35" s="36">
        <v>43328</v>
      </c>
      <c r="AR35" s="5" t="s">
        <v>70</v>
      </c>
      <c r="AS35" s="5" t="s">
        <v>89</v>
      </c>
      <c r="AT35" s="7">
        <v>22</v>
      </c>
      <c r="AU35" s="7">
        <v>7.21</v>
      </c>
      <c r="AV35" s="5">
        <v>40.6</v>
      </c>
      <c r="AW35" s="5">
        <v>158</v>
      </c>
      <c r="AX35" s="5">
        <v>21</v>
      </c>
      <c r="AY35" s="5">
        <v>9.1</v>
      </c>
      <c r="AZ35" s="5">
        <v>272</v>
      </c>
      <c r="BA35" s="5">
        <v>142</v>
      </c>
      <c r="BB35" s="5">
        <v>3.1</v>
      </c>
      <c r="BC35" s="5">
        <v>107</v>
      </c>
      <c r="BD35" s="5">
        <v>13</v>
      </c>
      <c r="BE35" s="7">
        <v>26</v>
      </c>
      <c r="BF35" s="5">
        <v>0.8</v>
      </c>
      <c r="BG35" s="5">
        <v>1.5</v>
      </c>
      <c r="BH35" s="5">
        <v>8.4</v>
      </c>
      <c r="BI35" s="5">
        <v>4.2</v>
      </c>
      <c r="BJ35" s="5">
        <v>1.35</v>
      </c>
      <c r="BL35" s="5">
        <v>139</v>
      </c>
      <c r="BM35" s="5">
        <v>0.8</v>
      </c>
    </row>
    <row r="36" spans="1:112" x14ac:dyDescent="0.25">
      <c r="A36" s="3">
        <v>1820081601</v>
      </c>
      <c r="B36" s="4">
        <v>70</v>
      </c>
      <c r="C36" s="4" t="s">
        <v>63</v>
      </c>
      <c r="D36" s="4">
        <v>1</v>
      </c>
      <c r="I36" s="5" t="s">
        <v>87</v>
      </c>
      <c r="J36" s="5" t="s">
        <v>88</v>
      </c>
      <c r="R36" s="34"/>
      <c r="S36" s="5">
        <v>7</v>
      </c>
      <c r="T36" s="5">
        <v>65</v>
      </c>
      <c r="U36" s="5">
        <v>9</v>
      </c>
      <c r="V36" s="5">
        <v>66.483011937557393</v>
      </c>
      <c r="W36" s="5">
        <v>181</v>
      </c>
      <c r="X36" s="5">
        <v>65</v>
      </c>
      <c r="Y36" s="5">
        <v>87</v>
      </c>
      <c r="Z36" s="5">
        <v>44</v>
      </c>
      <c r="AA36" s="5">
        <v>36.5</v>
      </c>
      <c r="AB36" s="5" t="s">
        <v>67</v>
      </c>
      <c r="AC36" s="5" t="s">
        <v>82</v>
      </c>
      <c r="AD36" s="5" t="s">
        <v>75</v>
      </c>
      <c r="AE36" s="4">
        <v>40</v>
      </c>
      <c r="AF36" s="4">
        <v>5</v>
      </c>
      <c r="AG36" s="33" t="s">
        <v>76</v>
      </c>
      <c r="AH36" s="23">
        <f t="shared" si="0"/>
        <v>0</v>
      </c>
      <c r="AI36" s="34">
        <f t="shared" si="1"/>
        <v>16</v>
      </c>
      <c r="AJ36" s="11">
        <f t="shared" si="2"/>
        <v>37</v>
      </c>
      <c r="AK36" s="11">
        <f t="shared" si="3"/>
        <v>37</v>
      </c>
      <c r="AL36" s="36">
        <v>43326</v>
      </c>
      <c r="AM36" s="36">
        <v>43326</v>
      </c>
      <c r="AN36" s="36">
        <v>43327</v>
      </c>
      <c r="AO36" s="36">
        <v>43343</v>
      </c>
      <c r="AP36" s="36">
        <v>43363</v>
      </c>
      <c r="AQ36" s="36">
        <v>43363</v>
      </c>
      <c r="AR36" s="5" t="s">
        <v>70</v>
      </c>
      <c r="AS36" s="5" t="s">
        <v>71</v>
      </c>
      <c r="AT36" s="7">
        <v>6</v>
      </c>
      <c r="AU36" s="7">
        <v>7.51</v>
      </c>
      <c r="AV36" s="5">
        <v>23</v>
      </c>
      <c r="AW36" s="5">
        <v>197</v>
      </c>
      <c r="AX36" s="5">
        <v>9.48</v>
      </c>
      <c r="AY36" s="5">
        <v>10.3</v>
      </c>
      <c r="AZ36" s="5">
        <v>176</v>
      </c>
      <c r="BA36" s="5">
        <v>144</v>
      </c>
      <c r="BB36" s="5">
        <v>4.0999999999999996</v>
      </c>
      <c r="BC36" s="5">
        <v>116</v>
      </c>
      <c r="BD36" s="5">
        <v>18</v>
      </c>
      <c r="BE36" s="7">
        <v>46</v>
      </c>
      <c r="BF36" s="5">
        <v>3.2</v>
      </c>
      <c r="BG36" s="5">
        <v>1.8</v>
      </c>
      <c r="BH36" s="5">
        <v>8.4</v>
      </c>
      <c r="BI36" s="5">
        <v>4.5</v>
      </c>
      <c r="BJ36" s="5">
        <v>1.39</v>
      </c>
      <c r="BL36" s="5">
        <v>240</v>
      </c>
      <c r="BM36" s="5">
        <v>1.1100000000000001</v>
      </c>
      <c r="BO36" s="8" t="s">
        <v>83</v>
      </c>
    </row>
    <row r="37" spans="1:112" x14ac:dyDescent="0.25">
      <c r="A37" s="3">
        <v>1820082201</v>
      </c>
      <c r="B37" s="4">
        <v>82</v>
      </c>
      <c r="C37" s="4" t="s">
        <v>63</v>
      </c>
      <c r="E37" s="4">
        <v>1</v>
      </c>
      <c r="I37" s="5" t="s">
        <v>79</v>
      </c>
      <c r="J37" s="5" t="s">
        <v>108</v>
      </c>
      <c r="K37" s="5" t="s">
        <v>97</v>
      </c>
      <c r="L37" s="5" t="s">
        <v>101</v>
      </c>
      <c r="R37" s="34"/>
      <c r="S37" s="5">
        <v>12</v>
      </c>
      <c r="T37" s="5">
        <v>76</v>
      </c>
      <c r="U37" s="5">
        <v>5</v>
      </c>
      <c r="V37" s="5">
        <v>47.060732686924403</v>
      </c>
      <c r="W37" s="5">
        <v>116</v>
      </c>
      <c r="X37" s="5">
        <v>131</v>
      </c>
      <c r="Y37" s="5">
        <v>143</v>
      </c>
      <c r="Z37" s="5">
        <v>85</v>
      </c>
      <c r="AA37" s="5">
        <v>36.599998474121094</v>
      </c>
      <c r="AB37" s="5" t="s">
        <v>67</v>
      </c>
      <c r="AC37" s="5" t="s">
        <v>82</v>
      </c>
      <c r="AD37" s="5" t="s">
        <v>75</v>
      </c>
      <c r="AE37" s="4">
        <v>50</v>
      </c>
      <c r="AF37" s="4">
        <v>5</v>
      </c>
      <c r="AG37" s="33" t="s">
        <v>69</v>
      </c>
      <c r="AH37" s="23">
        <f t="shared" si="0"/>
        <v>1</v>
      </c>
      <c r="AI37" s="34">
        <f t="shared" si="1"/>
        <v>4</v>
      </c>
      <c r="AJ37" s="11">
        <f t="shared" si="2"/>
        <v>6</v>
      </c>
      <c r="AK37" s="11">
        <f t="shared" si="3"/>
        <v>6</v>
      </c>
      <c r="AL37" s="36">
        <v>43332</v>
      </c>
      <c r="AM37" s="36">
        <v>43332</v>
      </c>
      <c r="AN37" s="36">
        <v>43334</v>
      </c>
      <c r="AO37" s="36">
        <v>43338</v>
      </c>
      <c r="AP37" s="36">
        <v>43338</v>
      </c>
      <c r="AQ37" s="36">
        <v>43338</v>
      </c>
      <c r="AR37" s="5" t="s">
        <v>70</v>
      </c>
      <c r="AS37" s="5" t="s">
        <v>89</v>
      </c>
      <c r="AT37" s="7">
        <v>12</v>
      </c>
      <c r="AU37" s="7">
        <v>7.32</v>
      </c>
      <c r="AV37" s="5">
        <v>43</v>
      </c>
      <c r="AW37" s="5">
        <v>70</v>
      </c>
      <c r="AX37" s="5">
        <v>9.4</v>
      </c>
      <c r="AY37" s="5">
        <v>12.5</v>
      </c>
      <c r="AZ37" s="5">
        <v>168</v>
      </c>
      <c r="BA37" s="5">
        <v>139</v>
      </c>
      <c r="BB37" s="5">
        <v>4.9000000000000004</v>
      </c>
      <c r="BC37" s="5">
        <v>103</v>
      </c>
      <c r="BD37" s="5">
        <v>19</v>
      </c>
      <c r="BE37" s="7">
        <v>45</v>
      </c>
      <c r="BF37" s="5">
        <v>2.1</v>
      </c>
      <c r="BG37" s="5">
        <v>1.9</v>
      </c>
      <c r="BH37" s="5">
        <v>9.3000000000000007</v>
      </c>
      <c r="BI37" s="5">
        <v>5</v>
      </c>
      <c r="BJ37" s="5">
        <v>2.8</v>
      </c>
      <c r="BK37" s="5">
        <v>55.6</v>
      </c>
      <c r="BL37" s="5">
        <v>112</v>
      </c>
      <c r="BM37" s="5">
        <v>1.6</v>
      </c>
    </row>
    <row r="38" spans="1:112" x14ac:dyDescent="0.25">
      <c r="A38" s="3">
        <v>1820082801</v>
      </c>
      <c r="B38" s="4">
        <v>80</v>
      </c>
      <c r="C38" s="4" t="s">
        <v>78</v>
      </c>
      <c r="D38" s="4">
        <v>1</v>
      </c>
      <c r="I38" s="5" t="s">
        <v>106</v>
      </c>
      <c r="J38" s="5" t="s">
        <v>129</v>
      </c>
      <c r="R38" s="34"/>
      <c r="S38" s="5">
        <v>7</v>
      </c>
      <c r="T38" s="5">
        <v>68</v>
      </c>
      <c r="U38" s="5">
        <v>7</v>
      </c>
      <c r="V38" s="5">
        <v>31.141868512110701</v>
      </c>
      <c r="W38" s="5">
        <v>90</v>
      </c>
      <c r="X38" s="5">
        <v>62</v>
      </c>
      <c r="Y38" s="5">
        <v>92</v>
      </c>
      <c r="Z38" s="5">
        <v>56</v>
      </c>
      <c r="AA38" s="5">
        <v>36.700000762939453</v>
      </c>
      <c r="AB38" s="5" t="s">
        <v>67</v>
      </c>
      <c r="AC38" s="5" t="s">
        <v>82</v>
      </c>
      <c r="AD38" s="5" t="s">
        <v>75</v>
      </c>
      <c r="AE38" s="4">
        <v>40</v>
      </c>
      <c r="AF38" s="4">
        <v>5</v>
      </c>
      <c r="AG38" s="33" t="s">
        <v>69</v>
      </c>
      <c r="AH38" s="23">
        <f t="shared" si="0"/>
        <v>1</v>
      </c>
      <c r="AI38" s="34">
        <f t="shared" si="1"/>
        <v>1</v>
      </c>
      <c r="AJ38" s="11">
        <f t="shared" si="2"/>
        <v>6</v>
      </c>
      <c r="AK38" s="11">
        <f t="shared" si="3"/>
        <v>8</v>
      </c>
      <c r="AL38" s="36">
        <v>43340</v>
      </c>
      <c r="AM38" s="36">
        <v>43340</v>
      </c>
      <c r="AN38" s="36">
        <v>43340</v>
      </c>
      <c r="AO38" s="36">
        <v>43341</v>
      </c>
      <c r="AP38" s="36">
        <v>43346</v>
      </c>
      <c r="AQ38" s="36">
        <v>43348</v>
      </c>
      <c r="AR38" s="5" t="s">
        <v>70</v>
      </c>
      <c r="AS38" s="5" t="s">
        <v>89</v>
      </c>
      <c r="AT38" s="7">
        <v>6</v>
      </c>
      <c r="AU38" s="7">
        <v>7.31</v>
      </c>
      <c r="AV38" s="5">
        <v>32</v>
      </c>
      <c r="AW38" s="5">
        <v>86</v>
      </c>
      <c r="AX38" s="5">
        <v>16.12</v>
      </c>
      <c r="AY38" s="5">
        <v>15.7</v>
      </c>
      <c r="AZ38" s="5">
        <v>207</v>
      </c>
      <c r="BA38" s="5">
        <v>145</v>
      </c>
      <c r="BB38" s="5">
        <v>3.9</v>
      </c>
      <c r="BC38" s="5">
        <v>101</v>
      </c>
      <c r="BD38" s="5">
        <v>29</v>
      </c>
      <c r="BE38" s="7">
        <v>20</v>
      </c>
      <c r="BF38" s="5">
        <v>1.4</v>
      </c>
      <c r="BH38" s="5">
        <v>9.6</v>
      </c>
      <c r="BL38" s="5">
        <v>180</v>
      </c>
      <c r="BM38" s="5">
        <v>4.2</v>
      </c>
    </row>
    <row r="39" spans="1:112" x14ac:dyDescent="0.25">
      <c r="A39" s="3">
        <v>1820090401</v>
      </c>
      <c r="B39" s="4">
        <v>71</v>
      </c>
      <c r="C39" s="4" t="s">
        <v>78</v>
      </c>
      <c r="E39" s="4">
        <v>1</v>
      </c>
      <c r="I39" s="5" t="s">
        <v>106</v>
      </c>
      <c r="J39" s="5" t="s">
        <v>130</v>
      </c>
      <c r="K39" s="5" t="s">
        <v>102</v>
      </c>
      <c r="L39" s="5" t="s">
        <v>131</v>
      </c>
      <c r="R39" s="34"/>
      <c r="S39" s="5">
        <v>12</v>
      </c>
      <c r="T39" s="5">
        <v>59</v>
      </c>
      <c r="U39" s="5">
        <v>7</v>
      </c>
      <c r="V39" s="5">
        <v>19.943212547322901</v>
      </c>
      <c r="W39" s="5">
        <v>59</v>
      </c>
      <c r="X39" s="5">
        <v>96</v>
      </c>
      <c r="Y39" s="5">
        <v>101</v>
      </c>
      <c r="Z39" s="5">
        <v>47</v>
      </c>
      <c r="AA39" s="5">
        <v>36.700000762939453</v>
      </c>
      <c r="AB39" s="5" t="s">
        <v>67</v>
      </c>
      <c r="AC39" s="35" t="s">
        <v>86</v>
      </c>
      <c r="AD39" s="5" t="s">
        <v>75</v>
      </c>
      <c r="AE39" s="4">
        <v>50</v>
      </c>
      <c r="AF39" s="4">
        <v>5</v>
      </c>
      <c r="AG39" s="33" t="s">
        <v>69</v>
      </c>
      <c r="AH39" s="23">
        <f t="shared" si="0"/>
        <v>1</v>
      </c>
      <c r="AI39" s="34">
        <f t="shared" si="1"/>
        <v>3</v>
      </c>
      <c r="AJ39" s="11">
        <f t="shared" si="2"/>
        <v>4</v>
      </c>
      <c r="AK39" s="11">
        <f t="shared" si="3"/>
        <v>4</v>
      </c>
      <c r="AL39" s="36">
        <v>43346</v>
      </c>
      <c r="AM39" s="36">
        <v>43346</v>
      </c>
      <c r="AN39" s="36">
        <v>43347</v>
      </c>
      <c r="AO39" s="36">
        <v>43350</v>
      </c>
      <c r="AP39" s="36">
        <v>43350</v>
      </c>
      <c r="AQ39" s="36">
        <v>43350</v>
      </c>
      <c r="AR39" s="5" t="s">
        <v>70</v>
      </c>
      <c r="AS39" s="5" t="s">
        <v>89</v>
      </c>
      <c r="AT39" s="7">
        <v>3</v>
      </c>
      <c r="AU39" s="7">
        <v>7.31</v>
      </c>
      <c r="AV39" s="5">
        <v>42.2</v>
      </c>
      <c r="AW39" s="5">
        <v>66</v>
      </c>
      <c r="AX39" s="5">
        <v>84</v>
      </c>
      <c r="AY39" s="5">
        <v>9.4</v>
      </c>
      <c r="AZ39" s="5">
        <v>46</v>
      </c>
      <c r="BA39" s="5">
        <v>133</v>
      </c>
      <c r="BB39" s="5">
        <v>4.4000000000000004</v>
      </c>
      <c r="BC39" s="5">
        <v>101</v>
      </c>
      <c r="BD39" s="5">
        <v>18</v>
      </c>
      <c r="BE39" s="7">
        <v>40</v>
      </c>
      <c r="BF39" s="5">
        <v>1.3</v>
      </c>
      <c r="BG39" s="5">
        <v>1.9</v>
      </c>
      <c r="BH39" s="5">
        <v>8.1</v>
      </c>
      <c r="BI39" s="5">
        <v>5.6</v>
      </c>
      <c r="BJ39" s="5">
        <v>2.2000000000000002</v>
      </c>
      <c r="BK39" s="5">
        <v>59</v>
      </c>
      <c r="BL39" s="5">
        <v>93</v>
      </c>
      <c r="BM39" s="5">
        <v>2.8</v>
      </c>
    </row>
    <row r="40" spans="1:112" x14ac:dyDescent="0.25">
      <c r="A40" s="3">
        <v>1820091301</v>
      </c>
      <c r="B40" s="4">
        <v>61</v>
      </c>
      <c r="C40" s="4" t="s">
        <v>78</v>
      </c>
      <c r="D40" s="4">
        <v>1</v>
      </c>
      <c r="I40" s="5" t="s">
        <v>72</v>
      </c>
      <c r="J40" s="5" t="s">
        <v>73</v>
      </c>
      <c r="K40" s="5" t="s">
        <v>106</v>
      </c>
      <c r="L40" s="5" t="s">
        <v>126</v>
      </c>
      <c r="N40" s="4">
        <v>1</v>
      </c>
      <c r="R40" s="34"/>
      <c r="S40" s="5">
        <v>13</v>
      </c>
      <c r="T40" s="5">
        <v>82</v>
      </c>
      <c r="U40" s="5">
        <v>5</v>
      </c>
      <c r="V40" s="5">
        <v>25.3086419753086</v>
      </c>
      <c r="W40" s="5">
        <v>82</v>
      </c>
      <c r="X40" s="5">
        <v>61</v>
      </c>
      <c r="Y40" s="5">
        <v>129</v>
      </c>
      <c r="Z40" s="5">
        <v>67</v>
      </c>
      <c r="AA40" s="5">
        <v>36.700000762939453</v>
      </c>
      <c r="AB40" s="5" t="s">
        <v>85</v>
      </c>
      <c r="AC40" s="5" t="s">
        <v>82</v>
      </c>
      <c r="AD40" s="5" t="s">
        <v>68</v>
      </c>
      <c r="AE40" s="4">
        <v>60</v>
      </c>
      <c r="AF40" s="4">
        <v>5</v>
      </c>
      <c r="AG40" s="33" t="s">
        <v>76</v>
      </c>
      <c r="AH40" s="23">
        <f t="shared" si="0"/>
        <v>0</v>
      </c>
      <c r="AI40" s="34">
        <f t="shared" si="1"/>
        <v>6</v>
      </c>
      <c r="AJ40" s="11">
        <f t="shared" si="2"/>
        <v>6</v>
      </c>
      <c r="AK40" s="11">
        <f t="shared" si="3"/>
        <v>16</v>
      </c>
      <c r="AL40" s="36">
        <v>43355</v>
      </c>
      <c r="AM40" s="36">
        <v>43355</v>
      </c>
      <c r="AN40" s="36">
        <v>43355</v>
      </c>
      <c r="AO40" s="36">
        <v>43361</v>
      </c>
      <c r="AP40" s="36">
        <v>43361</v>
      </c>
      <c r="AQ40" s="36">
        <v>43371</v>
      </c>
      <c r="AR40" s="5" t="s">
        <v>70</v>
      </c>
      <c r="AS40" s="5" t="s">
        <v>71</v>
      </c>
      <c r="AT40" s="7">
        <v>13</v>
      </c>
      <c r="AU40" s="7">
        <v>7.39</v>
      </c>
      <c r="AV40" s="5">
        <v>37.799999999999997</v>
      </c>
      <c r="AW40" s="5">
        <v>76.5</v>
      </c>
      <c r="AX40" s="5">
        <v>13.44</v>
      </c>
      <c r="AY40" s="5">
        <v>9.6999999999999993</v>
      </c>
      <c r="AZ40" s="5">
        <v>295</v>
      </c>
      <c r="BA40" s="5">
        <v>129</v>
      </c>
      <c r="BB40" s="5">
        <v>3.7</v>
      </c>
      <c r="BC40" s="5">
        <v>95</v>
      </c>
      <c r="BD40" s="5">
        <v>19</v>
      </c>
      <c r="BE40" s="7">
        <v>21</v>
      </c>
      <c r="BF40" s="5">
        <v>1.3</v>
      </c>
      <c r="BG40" s="5">
        <v>2.2999999999999998</v>
      </c>
      <c r="BH40" s="5">
        <v>8.5</v>
      </c>
      <c r="BI40" s="5">
        <v>4.3</v>
      </c>
      <c r="BL40" s="5">
        <v>418</v>
      </c>
      <c r="BM40" s="5">
        <v>2.5</v>
      </c>
      <c r="BO40" s="8" t="s">
        <v>112</v>
      </c>
    </row>
    <row r="41" spans="1:112" x14ac:dyDescent="0.25">
      <c r="A41" s="3">
        <v>1820103101</v>
      </c>
      <c r="B41" s="4">
        <v>78</v>
      </c>
      <c r="C41" s="4" t="s">
        <v>78</v>
      </c>
      <c r="D41" s="4">
        <v>1</v>
      </c>
      <c r="I41" s="5" t="s">
        <v>64</v>
      </c>
      <c r="J41" s="5" t="s">
        <v>122</v>
      </c>
      <c r="K41" s="5" t="s">
        <v>87</v>
      </c>
      <c r="L41" s="5" t="s">
        <v>116</v>
      </c>
      <c r="R41" s="34"/>
      <c r="S41" s="5">
        <v>3</v>
      </c>
      <c r="T41" s="5">
        <v>63</v>
      </c>
      <c r="U41" s="5">
        <v>8</v>
      </c>
      <c r="V41" s="5">
        <v>23.624795296517998</v>
      </c>
      <c r="W41" s="5">
        <v>88</v>
      </c>
      <c r="X41" s="5">
        <v>66</v>
      </c>
      <c r="Y41" s="5">
        <v>136</v>
      </c>
      <c r="Z41" s="5">
        <v>80</v>
      </c>
      <c r="AA41" s="5">
        <v>36.799999237060547</v>
      </c>
      <c r="AB41" s="5" t="s">
        <v>67</v>
      </c>
      <c r="AC41" s="5" t="s">
        <v>82</v>
      </c>
      <c r="AD41" s="5" t="s">
        <v>75</v>
      </c>
      <c r="AE41" s="4">
        <v>40</v>
      </c>
      <c r="AF41" s="4">
        <v>5</v>
      </c>
      <c r="AG41" s="33" t="s">
        <v>69</v>
      </c>
      <c r="AH41" s="23">
        <f t="shared" si="0"/>
        <v>1</v>
      </c>
      <c r="AI41" s="34">
        <f t="shared" si="1"/>
        <v>4</v>
      </c>
      <c r="AJ41" s="11">
        <f t="shared" si="2"/>
        <v>7</v>
      </c>
      <c r="AK41" s="11">
        <f t="shared" si="3"/>
        <v>17</v>
      </c>
      <c r="AL41" s="36">
        <v>43403</v>
      </c>
      <c r="AM41" s="36">
        <v>43403</v>
      </c>
      <c r="AN41" s="36">
        <v>43404</v>
      </c>
      <c r="AO41" s="36">
        <v>43408</v>
      </c>
      <c r="AP41" s="36">
        <v>43410</v>
      </c>
      <c r="AQ41" s="36">
        <v>43420</v>
      </c>
      <c r="AR41" s="5" t="s">
        <v>70</v>
      </c>
      <c r="AS41" s="5" t="s">
        <v>71</v>
      </c>
      <c r="AT41" s="7">
        <v>14</v>
      </c>
      <c r="AU41" s="7">
        <v>7.46</v>
      </c>
      <c r="AV41" s="5">
        <v>51.7</v>
      </c>
      <c r="AW41" s="5">
        <v>101</v>
      </c>
      <c r="AX41" s="5">
        <v>6.65</v>
      </c>
      <c r="AY41" s="5">
        <v>9</v>
      </c>
      <c r="AZ41" s="5">
        <v>225</v>
      </c>
      <c r="BA41" s="5">
        <v>141</v>
      </c>
      <c r="BB41" s="5">
        <v>3.2</v>
      </c>
      <c r="BC41" s="5">
        <v>96</v>
      </c>
      <c r="BD41" s="5">
        <v>33</v>
      </c>
      <c r="BE41" s="7">
        <v>22</v>
      </c>
      <c r="BF41" s="5">
        <v>0.7</v>
      </c>
      <c r="BG41" s="5">
        <v>2</v>
      </c>
      <c r="BH41" s="5">
        <v>8</v>
      </c>
      <c r="BJ41" s="5">
        <v>1.1100000000000001</v>
      </c>
      <c r="BK41" s="5">
        <v>31.9</v>
      </c>
      <c r="BL41" s="5">
        <v>129</v>
      </c>
      <c r="BM41" s="5">
        <v>0.8</v>
      </c>
      <c r="BO41" s="8" t="s">
        <v>128</v>
      </c>
    </row>
    <row r="42" spans="1:112" x14ac:dyDescent="0.25">
      <c r="A42" s="3">
        <v>1820110101</v>
      </c>
      <c r="B42" s="4">
        <v>82</v>
      </c>
      <c r="C42" s="4" t="s">
        <v>63</v>
      </c>
      <c r="D42" s="4">
        <v>1</v>
      </c>
      <c r="I42" s="5" t="s">
        <v>64</v>
      </c>
      <c r="J42" s="5" t="s">
        <v>74</v>
      </c>
      <c r="K42" s="5" t="s">
        <v>64</v>
      </c>
      <c r="L42" s="5" t="s">
        <v>96</v>
      </c>
      <c r="R42" s="34"/>
      <c r="S42" s="5">
        <v>12</v>
      </c>
      <c r="T42" s="5">
        <v>55</v>
      </c>
      <c r="U42" s="5">
        <v>9</v>
      </c>
      <c r="V42" s="5">
        <v>27.7008310249307</v>
      </c>
      <c r="W42" s="5">
        <v>64</v>
      </c>
      <c r="X42" s="5">
        <v>80</v>
      </c>
      <c r="Y42" s="5">
        <v>111</v>
      </c>
      <c r="Z42" s="5">
        <v>39</v>
      </c>
      <c r="AA42" s="5">
        <v>36.599998474121094</v>
      </c>
      <c r="AB42" s="5" t="s">
        <v>85</v>
      </c>
      <c r="AC42" s="5" t="s">
        <v>86</v>
      </c>
      <c r="AD42" s="5" t="s">
        <v>75</v>
      </c>
      <c r="AE42" s="4">
        <v>60</v>
      </c>
      <c r="AF42" s="4">
        <v>8</v>
      </c>
      <c r="AG42" s="33" t="s">
        <v>69</v>
      </c>
      <c r="AH42" s="23">
        <f t="shared" si="0"/>
        <v>1</v>
      </c>
      <c r="AI42" s="34">
        <f t="shared" si="1"/>
        <v>4</v>
      </c>
      <c r="AJ42" s="11">
        <f t="shared" si="2"/>
        <v>4</v>
      </c>
      <c r="AK42" s="11">
        <f t="shared" si="3"/>
        <v>7</v>
      </c>
      <c r="AL42" s="36">
        <v>43401</v>
      </c>
      <c r="AM42" s="36">
        <v>43404</v>
      </c>
      <c r="AN42" s="36">
        <v>43404</v>
      </c>
      <c r="AO42" s="36">
        <v>43408</v>
      </c>
      <c r="AP42" s="36">
        <v>43408</v>
      </c>
      <c r="AQ42" s="36">
        <v>43408</v>
      </c>
      <c r="AR42" s="5" t="s">
        <v>70</v>
      </c>
      <c r="AS42" s="5" t="s">
        <v>89</v>
      </c>
      <c r="AT42" s="7">
        <v>17</v>
      </c>
      <c r="AU42" s="7"/>
      <c r="AW42" s="5">
        <v>80</v>
      </c>
      <c r="AX42" s="5">
        <v>15</v>
      </c>
      <c r="AY42" s="5">
        <v>9.6999999999999993</v>
      </c>
      <c r="AZ42" s="5">
        <v>244</v>
      </c>
      <c r="BA42" s="5">
        <v>136</v>
      </c>
      <c r="BB42" s="5">
        <v>4.5999999999999996</v>
      </c>
      <c r="BC42" s="5">
        <v>100</v>
      </c>
      <c r="BD42" s="5">
        <v>25</v>
      </c>
      <c r="BE42" s="7">
        <v>34</v>
      </c>
      <c r="BF42" s="5">
        <v>0.9</v>
      </c>
      <c r="BG42" s="5">
        <v>2.1</v>
      </c>
      <c r="BH42" s="5">
        <v>8.1</v>
      </c>
      <c r="BI42" s="5">
        <v>4.9000000000000004</v>
      </c>
      <c r="BL42" s="5">
        <v>152</v>
      </c>
      <c r="BM42" s="5">
        <v>1.1000000000000001</v>
      </c>
    </row>
    <row r="43" spans="1:112" x14ac:dyDescent="0.25">
      <c r="A43" s="3">
        <v>1820110801</v>
      </c>
      <c r="B43" s="4">
        <v>69</v>
      </c>
      <c r="C43" s="4" t="s">
        <v>63</v>
      </c>
      <c r="F43" s="4">
        <v>1</v>
      </c>
      <c r="I43" s="5" t="s">
        <v>87</v>
      </c>
      <c r="J43" s="5" t="s">
        <v>88</v>
      </c>
      <c r="K43" s="5" t="s">
        <v>72</v>
      </c>
      <c r="L43" s="5" t="s">
        <v>73</v>
      </c>
      <c r="R43" s="34"/>
      <c r="S43" s="5">
        <v>10</v>
      </c>
      <c r="T43" s="5">
        <v>54</v>
      </c>
      <c r="U43" s="5">
        <v>6</v>
      </c>
      <c r="V43" s="5">
        <v>30.832893829364298</v>
      </c>
      <c r="W43" s="5">
        <v>76</v>
      </c>
      <c r="X43" s="5">
        <v>93</v>
      </c>
      <c r="Y43" s="5">
        <v>126</v>
      </c>
      <c r="Z43" s="5">
        <v>65</v>
      </c>
      <c r="AA43" s="5">
        <v>37.5</v>
      </c>
      <c r="AB43" s="5" t="s">
        <v>85</v>
      </c>
      <c r="AC43" s="5" t="s">
        <v>82</v>
      </c>
      <c r="AD43" s="5" t="s">
        <v>75</v>
      </c>
      <c r="AE43" s="4">
        <v>60</v>
      </c>
      <c r="AF43" s="4">
        <v>8</v>
      </c>
      <c r="AG43" s="34" t="s">
        <v>76</v>
      </c>
      <c r="AH43" s="23">
        <v>0</v>
      </c>
      <c r="AI43" s="34">
        <f t="shared" si="1"/>
        <v>4</v>
      </c>
      <c r="AJ43" s="11">
        <f t="shared" si="2"/>
        <v>26</v>
      </c>
      <c r="AK43" s="11">
        <f t="shared" si="3"/>
        <v>26</v>
      </c>
      <c r="AL43" s="36">
        <v>43411</v>
      </c>
      <c r="AM43" s="36">
        <v>43411</v>
      </c>
      <c r="AN43" s="36">
        <v>43411</v>
      </c>
      <c r="AO43" s="36">
        <v>43415</v>
      </c>
      <c r="AP43" s="36">
        <v>43437</v>
      </c>
      <c r="AQ43" s="36">
        <v>43437</v>
      </c>
      <c r="AR43" s="5" t="s">
        <v>70</v>
      </c>
      <c r="AS43" s="5" t="s">
        <v>105</v>
      </c>
      <c r="AT43" s="7">
        <v>4</v>
      </c>
      <c r="AU43" s="7">
        <v>7.3</v>
      </c>
      <c r="AV43" s="5">
        <v>60</v>
      </c>
      <c r="AW43" s="5">
        <v>302</v>
      </c>
      <c r="AX43" s="5">
        <v>16.2</v>
      </c>
      <c r="AY43" s="5">
        <v>12.8</v>
      </c>
      <c r="AZ43" s="5">
        <v>171</v>
      </c>
      <c r="BA43" s="5">
        <v>148</v>
      </c>
      <c r="BB43" s="5">
        <v>4.5</v>
      </c>
      <c r="BC43" s="5">
        <v>109</v>
      </c>
      <c r="BD43" s="5">
        <v>27</v>
      </c>
      <c r="BE43" s="7">
        <v>12</v>
      </c>
      <c r="BF43" s="5">
        <v>1.3</v>
      </c>
      <c r="BG43" s="5">
        <v>2</v>
      </c>
      <c r="BH43" s="5">
        <v>8.4</v>
      </c>
      <c r="BI43" s="5">
        <v>4.0999999999999996</v>
      </c>
      <c r="BJ43" s="5">
        <v>1.4</v>
      </c>
      <c r="BK43" s="5">
        <v>35.5</v>
      </c>
      <c r="BL43" s="5">
        <v>263</v>
      </c>
      <c r="BO43" s="8" t="s">
        <v>109</v>
      </c>
    </row>
    <row r="44" spans="1:112" x14ac:dyDescent="0.25">
      <c r="A44" s="3">
        <v>1820111601</v>
      </c>
      <c r="B44" s="4">
        <v>59</v>
      </c>
      <c r="C44" s="4" t="s">
        <v>63</v>
      </c>
      <c r="F44" s="4">
        <v>1</v>
      </c>
      <c r="I44" s="35" t="s">
        <v>64</v>
      </c>
      <c r="J44" s="5" t="s">
        <v>164</v>
      </c>
      <c r="K44" s="5" t="s">
        <v>106</v>
      </c>
      <c r="L44" s="5" t="s">
        <v>107</v>
      </c>
      <c r="R44" s="34"/>
      <c r="S44" s="5">
        <v>9</v>
      </c>
      <c r="T44" s="5">
        <v>50</v>
      </c>
      <c r="U44" s="5">
        <v>10</v>
      </c>
      <c r="V44" s="5">
        <v>42.806183115338897</v>
      </c>
      <c r="W44" s="5">
        <v>90</v>
      </c>
      <c r="X44" s="5">
        <v>72</v>
      </c>
      <c r="Y44" s="5">
        <v>141</v>
      </c>
      <c r="Z44" s="5">
        <v>65</v>
      </c>
      <c r="AA44" s="5">
        <v>37.700000762939453</v>
      </c>
      <c r="AB44" s="5" t="s">
        <v>67</v>
      </c>
      <c r="AC44" s="35" t="s">
        <v>160</v>
      </c>
      <c r="AD44" s="5" t="s">
        <v>75</v>
      </c>
      <c r="AE44" s="4">
        <v>50</v>
      </c>
      <c r="AF44" s="4">
        <v>5</v>
      </c>
      <c r="AG44" s="33" t="s">
        <v>76</v>
      </c>
      <c r="AH44" s="23">
        <f t="shared" si="0"/>
        <v>0</v>
      </c>
      <c r="AI44" s="34">
        <f t="shared" si="1"/>
        <v>14</v>
      </c>
      <c r="AJ44" s="11">
        <f t="shared" si="2"/>
        <v>24</v>
      </c>
      <c r="AK44" s="11">
        <f t="shared" si="3"/>
        <v>32</v>
      </c>
      <c r="AL44" s="36">
        <v>43413</v>
      </c>
      <c r="AM44" s="36">
        <v>43413</v>
      </c>
      <c r="AN44" s="36">
        <v>43419</v>
      </c>
      <c r="AO44" s="36">
        <v>43433</v>
      </c>
      <c r="AP44" s="36">
        <v>43437</v>
      </c>
      <c r="AQ44" s="36">
        <v>43445</v>
      </c>
      <c r="AR44" s="5" t="s">
        <v>70</v>
      </c>
      <c r="AS44" s="5" t="s">
        <v>71</v>
      </c>
      <c r="AT44" s="7">
        <v>11</v>
      </c>
      <c r="AU44" s="7">
        <v>7.33</v>
      </c>
      <c r="AV44" s="5">
        <v>78.8</v>
      </c>
      <c r="AW44" s="5">
        <v>219</v>
      </c>
      <c r="AX44" s="5">
        <v>4.37</v>
      </c>
      <c r="AY44" s="5">
        <v>10.9</v>
      </c>
      <c r="AZ44" s="5">
        <v>240</v>
      </c>
      <c r="BA44" s="5">
        <v>139</v>
      </c>
      <c r="BB44" s="5">
        <v>4.5</v>
      </c>
      <c r="BC44" s="5">
        <v>97</v>
      </c>
      <c r="BD44" s="5">
        <v>36</v>
      </c>
      <c r="BE44" s="7">
        <v>19</v>
      </c>
      <c r="BF44" s="5">
        <v>0.7</v>
      </c>
      <c r="BG44" s="5">
        <v>1.7</v>
      </c>
      <c r="BH44" s="5">
        <v>8.3000000000000007</v>
      </c>
      <c r="BI44" s="5">
        <v>3.1</v>
      </c>
      <c r="BL44" s="5">
        <v>90</v>
      </c>
      <c r="BM44" s="5">
        <v>1.3</v>
      </c>
    </row>
    <row r="45" spans="1:112" x14ac:dyDescent="0.25">
      <c r="A45" s="3">
        <v>1820121101</v>
      </c>
      <c r="B45" s="4">
        <v>58</v>
      </c>
      <c r="C45" s="4" t="s">
        <v>78</v>
      </c>
      <c r="D45" s="4">
        <v>1</v>
      </c>
      <c r="I45" s="5" t="s">
        <v>117</v>
      </c>
      <c r="J45" s="5" t="s">
        <v>118</v>
      </c>
      <c r="K45" s="5" t="s">
        <v>64</v>
      </c>
      <c r="L45" s="5" t="s">
        <v>90</v>
      </c>
      <c r="R45" s="34"/>
      <c r="S45" s="5">
        <v>9</v>
      </c>
      <c r="T45" s="5">
        <v>34</v>
      </c>
      <c r="U45" s="5">
        <v>9</v>
      </c>
      <c r="V45" s="5">
        <v>23.888440980620501</v>
      </c>
      <c r="W45" s="5">
        <v>80</v>
      </c>
      <c r="X45" s="5">
        <v>66</v>
      </c>
      <c r="Y45" s="5">
        <v>139</v>
      </c>
      <c r="Z45" s="5">
        <v>59</v>
      </c>
      <c r="AA45" s="5">
        <v>36.700000762939453</v>
      </c>
      <c r="AB45" s="5" t="s">
        <v>67</v>
      </c>
      <c r="AC45" s="5" t="s">
        <v>86</v>
      </c>
      <c r="AD45" s="5" t="s">
        <v>75</v>
      </c>
      <c r="AE45" s="4">
        <v>40</v>
      </c>
      <c r="AF45" s="4">
        <v>5</v>
      </c>
      <c r="AG45" s="33" t="s">
        <v>69</v>
      </c>
      <c r="AH45" s="23">
        <f t="shared" si="0"/>
        <v>1</v>
      </c>
      <c r="AI45" s="34">
        <f t="shared" si="1"/>
        <v>2</v>
      </c>
      <c r="AJ45" s="11">
        <f t="shared" si="2"/>
        <v>3</v>
      </c>
      <c r="AK45" s="11">
        <f t="shared" si="3"/>
        <v>15</v>
      </c>
      <c r="AL45" s="36">
        <v>43437</v>
      </c>
      <c r="AM45" s="36">
        <v>43445</v>
      </c>
      <c r="AN45" s="36">
        <v>43445</v>
      </c>
      <c r="AO45" s="36">
        <v>43447</v>
      </c>
      <c r="AP45" s="36">
        <v>43448</v>
      </c>
      <c r="AQ45" s="36">
        <v>43452</v>
      </c>
      <c r="AR45" s="5" t="s">
        <v>70</v>
      </c>
      <c r="AS45" s="5" t="s">
        <v>121</v>
      </c>
      <c r="AT45" s="7">
        <v>21</v>
      </c>
      <c r="AU45" s="7">
        <v>7.23</v>
      </c>
      <c r="AV45" s="5">
        <v>57</v>
      </c>
      <c r="AW45" s="5">
        <v>73</v>
      </c>
      <c r="AX45" s="5">
        <v>16</v>
      </c>
      <c r="AY45" s="5">
        <v>12.6</v>
      </c>
      <c r="AZ45" s="5">
        <v>198</v>
      </c>
      <c r="BA45" s="5">
        <v>133</v>
      </c>
      <c r="BB45" s="5">
        <v>4.0999999999999996</v>
      </c>
      <c r="BC45" s="5">
        <v>104</v>
      </c>
      <c r="BD45" s="5">
        <v>21</v>
      </c>
      <c r="BE45" s="7">
        <v>25</v>
      </c>
      <c r="BF45" s="5">
        <v>1.1000000000000001</v>
      </c>
      <c r="BG45" s="5">
        <v>1.5</v>
      </c>
      <c r="BH45" s="5">
        <v>7.4</v>
      </c>
      <c r="BI45" s="5">
        <v>3.6</v>
      </c>
      <c r="BJ45" s="5">
        <v>1.2</v>
      </c>
      <c r="BL45" s="5">
        <v>196</v>
      </c>
      <c r="BM45" s="5">
        <v>3</v>
      </c>
    </row>
    <row r="46" spans="1:112" x14ac:dyDescent="0.25">
      <c r="A46" s="3">
        <v>1820121201</v>
      </c>
      <c r="B46" s="4">
        <v>62</v>
      </c>
      <c r="C46" s="4" t="s">
        <v>63</v>
      </c>
      <c r="E46" s="4">
        <v>1</v>
      </c>
      <c r="I46" s="5" t="s">
        <v>64</v>
      </c>
      <c r="J46" s="5" t="s">
        <v>74</v>
      </c>
      <c r="K46" s="5" t="s">
        <v>87</v>
      </c>
      <c r="L46" s="5" t="s">
        <v>88</v>
      </c>
      <c r="R46" s="34"/>
      <c r="S46" s="5">
        <v>7</v>
      </c>
      <c r="T46" s="5">
        <v>44</v>
      </c>
      <c r="U46" s="5">
        <v>10</v>
      </c>
      <c r="V46" s="5">
        <v>19.909972299168999</v>
      </c>
      <c r="W46" s="5">
        <v>46</v>
      </c>
      <c r="X46" s="5">
        <v>82</v>
      </c>
      <c r="Y46" s="5">
        <v>116</v>
      </c>
      <c r="Z46" s="5">
        <v>48</v>
      </c>
      <c r="AA46" s="5">
        <v>37.099998474121094</v>
      </c>
      <c r="AB46" s="5" t="s">
        <v>85</v>
      </c>
      <c r="AC46" s="35" t="s">
        <v>160</v>
      </c>
      <c r="AD46" s="5" t="s">
        <v>75</v>
      </c>
      <c r="AE46" s="4">
        <v>60</v>
      </c>
      <c r="AF46" s="4">
        <v>8</v>
      </c>
      <c r="AG46" s="33" t="s">
        <v>76</v>
      </c>
      <c r="AH46" s="23">
        <f t="shared" si="0"/>
        <v>0</v>
      </c>
      <c r="AI46" s="34">
        <f t="shared" si="1"/>
        <v>2</v>
      </c>
      <c r="AJ46" s="11">
        <f t="shared" si="2"/>
        <v>9</v>
      </c>
      <c r="AK46" s="11">
        <f t="shared" si="3"/>
        <v>25</v>
      </c>
      <c r="AL46" s="36">
        <v>43444</v>
      </c>
      <c r="AM46" s="36">
        <v>43445</v>
      </c>
      <c r="AN46" s="36">
        <v>43446</v>
      </c>
      <c r="AO46" s="36">
        <v>43448</v>
      </c>
      <c r="AP46" s="36">
        <v>43454</v>
      </c>
      <c r="AQ46" s="36">
        <v>43469</v>
      </c>
      <c r="AR46" s="5" t="s">
        <v>70</v>
      </c>
      <c r="AS46" s="5" t="s">
        <v>89</v>
      </c>
      <c r="AT46" s="7">
        <v>17</v>
      </c>
      <c r="AU46" s="7">
        <v>7.34</v>
      </c>
      <c r="AV46" s="5">
        <v>44</v>
      </c>
      <c r="AW46" s="5">
        <v>81</v>
      </c>
      <c r="AX46" s="5">
        <v>31</v>
      </c>
      <c r="AY46" s="5">
        <v>11.4</v>
      </c>
      <c r="AZ46" s="5">
        <v>123</v>
      </c>
      <c r="BA46" s="5">
        <v>143</v>
      </c>
      <c r="BB46" s="5">
        <v>4.9000000000000004</v>
      </c>
      <c r="BC46" s="5">
        <v>112</v>
      </c>
      <c r="BD46" s="5">
        <v>26</v>
      </c>
      <c r="BE46" s="7">
        <v>70</v>
      </c>
      <c r="BF46" s="5">
        <v>1.6</v>
      </c>
      <c r="BG46" s="5">
        <v>1.9</v>
      </c>
      <c r="BH46" s="5">
        <v>7.7</v>
      </c>
      <c r="BJ46" s="5">
        <v>1.43</v>
      </c>
      <c r="BK46" s="5">
        <v>28.2</v>
      </c>
      <c r="BL46" s="5">
        <v>181</v>
      </c>
      <c r="BM46" s="5">
        <v>1.8</v>
      </c>
    </row>
    <row r="48" spans="1:112" x14ac:dyDescent="0.25">
      <c r="A48" s="15"/>
      <c r="B48" s="16" t="s">
        <v>0</v>
      </c>
      <c r="C48" s="16" t="s">
        <v>1</v>
      </c>
      <c r="D48" s="16" t="s">
        <v>2</v>
      </c>
      <c r="E48" s="16" t="s">
        <v>3</v>
      </c>
      <c r="F48" s="16" t="s">
        <v>4</v>
      </c>
      <c r="G48" s="16" t="s">
        <v>5</v>
      </c>
      <c r="H48" s="16" t="s">
        <v>6</v>
      </c>
      <c r="I48" s="17" t="s">
        <v>7</v>
      </c>
      <c r="J48" s="17" t="s">
        <v>8</v>
      </c>
      <c r="K48" s="17" t="s">
        <v>9</v>
      </c>
      <c r="L48" s="17" t="s">
        <v>10</v>
      </c>
      <c r="M48" s="16" t="s">
        <v>11</v>
      </c>
      <c r="N48" s="16" t="s">
        <v>12</v>
      </c>
      <c r="O48" s="16" t="s">
        <v>13</v>
      </c>
      <c r="P48" s="16" t="s">
        <v>14</v>
      </c>
      <c r="Q48" s="17" t="s">
        <v>15</v>
      </c>
      <c r="R48" s="17" t="s">
        <v>159</v>
      </c>
      <c r="S48" s="17" t="s">
        <v>16</v>
      </c>
      <c r="T48" s="17" t="s">
        <v>17</v>
      </c>
      <c r="U48" s="17" t="s">
        <v>18</v>
      </c>
      <c r="V48" s="17" t="s">
        <v>19</v>
      </c>
      <c r="W48" s="17" t="s">
        <v>20</v>
      </c>
      <c r="X48" s="17" t="s">
        <v>21</v>
      </c>
      <c r="Y48" s="17" t="s">
        <v>22</v>
      </c>
      <c r="Z48" s="17" t="s">
        <v>23</v>
      </c>
      <c r="AA48" s="17" t="s">
        <v>24</v>
      </c>
      <c r="AB48" s="17" t="s">
        <v>25</v>
      </c>
      <c r="AC48" s="17" t="s">
        <v>26</v>
      </c>
      <c r="AD48" s="17" t="s">
        <v>27</v>
      </c>
      <c r="AE48" s="16" t="s">
        <v>28</v>
      </c>
      <c r="AF48" s="16" t="s">
        <v>29</v>
      </c>
      <c r="AG48" s="16" t="s">
        <v>30</v>
      </c>
      <c r="AH48" s="18" t="s">
        <v>31</v>
      </c>
      <c r="AI48" s="16" t="s">
        <v>32</v>
      </c>
      <c r="AJ48" s="15" t="s">
        <v>33</v>
      </c>
      <c r="AK48" s="15" t="s">
        <v>34</v>
      </c>
      <c r="AL48" s="15" t="s">
        <v>35</v>
      </c>
      <c r="AM48" s="15" t="s">
        <v>36</v>
      </c>
      <c r="AN48" s="15" t="s">
        <v>37</v>
      </c>
      <c r="AO48" s="15" t="s">
        <v>38</v>
      </c>
      <c r="AP48" s="15" t="s">
        <v>39</v>
      </c>
      <c r="AQ48" s="17" t="s">
        <v>40</v>
      </c>
      <c r="AR48" s="17"/>
      <c r="AS48" s="17"/>
      <c r="AT48" s="19" t="s">
        <v>43</v>
      </c>
      <c r="AU48" s="17" t="s">
        <v>44</v>
      </c>
      <c r="AV48" s="17" t="s">
        <v>45</v>
      </c>
      <c r="AW48" s="17" t="s">
        <v>46</v>
      </c>
      <c r="AX48" s="17" t="s">
        <v>47</v>
      </c>
      <c r="AY48" s="17" t="s">
        <v>48</v>
      </c>
      <c r="AZ48" s="17" t="s">
        <v>49</v>
      </c>
      <c r="BA48" s="17" t="s">
        <v>50</v>
      </c>
      <c r="BB48" s="17" t="s">
        <v>51</v>
      </c>
      <c r="BC48" s="17" t="s">
        <v>52</v>
      </c>
      <c r="BD48" s="17" t="s">
        <v>53</v>
      </c>
      <c r="BE48" s="19" t="s">
        <v>54</v>
      </c>
      <c r="BF48" s="17" t="s">
        <v>55</v>
      </c>
      <c r="BG48" s="17" t="s">
        <v>56</v>
      </c>
      <c r="BH48" s="17" t="s">
        <v>57</v>
      </c>
      <c r="BI48" s="17" t="s">
        <v>58</v>
      </c>
      <c r="BJ48" s="17" t="s">
        <v>59</v>
      </c>
      <c r="BK48" s="17" t="s">
        <v>60</v>
      </c>
      <c r="BL48" s="17" t="s">
        <v>61</v>
      </c>
      <c r="BM48" s="17" t="s">
        <v>62</v>
      </c>
      <c r="BO48" s="17"/>
      <c r="BP48" s="20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21"/>
      <c r="CG48" s="21"/>
      <c r="CH48" s="21"/>
      <c r="CI48" s="21"/>
      <c r="CJ48" s="21"/>
      <c r="CK48" s="21"/>
      <c r="CL48" s="21"/>
      <c r="DG48" s="2"/>
      <c r="DH48" s="2"/>
    </row>
    <row r="49" spans="1:112" x14ac:dyDescent="0.25">
      <c r="A49" s="26" t="s">
        <v>141</v>
      </c>
      <c r="B49" s="12">
        <f>COUNT(B2:B46)</f>
        <v>44</v>
      </c>
      <c r="C49" s="14">
        <v>0.5</v>
      </c>
      <c r="D49" s="14">
        <f>SUM(D3:D46)/$B$49</f>
        <v>0.68181818181818177</v>
      </c>
      <c r="E49" s="25">
        <f t="shared" ref="E49:H49" si="4">SUM(E3:E46)/$B$49</f>
        <v>0.18181818181818182</v>
      </c>
      <c r="F49" s="25">
        <f t="shared" si="4"/>
        <v>0.11363636363636363</v>
      </c>
      <c r="G49" s="25">
        <f t="shared" si="4"/>
        <v>2.2727272727272728E-2</v>
      </c>
      <c r="H49" s="25">
        <f t="shared" si="4"/>
        <v>0</v>
      </c>
      <c r="I49" s="14"/>
      <c r="J49" s="14"/>
      <c r="K49" s="14"/>
      <c r="L49" s="14"/>
      <c r="M49" s="25">
        <f t="shared" ref="M49:R49" si="5">SUM(M3:M46)/$B$49</f>
        <v>0.22727272727272727</v>
      </c>
      <c r="N49" s="25">
        <f t="shared" si="5"/>
        <v>0.20454545454545456</v>
      </c>
      <c r="O49" s="25">
        <f t="shared" si="5"/>
        <v>0.18181818181818182</v>
      </c>
      <c r="P49" s="25">
        <f t="shared" si="5"/>
        <v>0</v>
      </c>
      <c r="Q49" s="25">
        <f t="shared" si="5"/>
        <v>0</v>
      </c>
      <c r="R49" s="25">
        <f t="shared" si="5"/>
        <v>0.13636363636363635</v>
      </c>
      <c r="S49" s="23">
        <f t="shared" ref="S49:AA49" si="6">COUNT(S2:S46)</f>
        <v>44</v>
      </c>
      <c r="T49" s="23">
        <f t="shared" si="6"/>
        <v>44</v>
      </c>
      <c r="U49" s="23">
        <f t="shared" si="6"/>
        <v>44</v>
      </c>
      <c r="V49" s="23">
        <f t="shared" si="6"/>
        <v>44</v>
      </c>
      <c r="W49" s="23">
        <f t="shared" si="6"/>
        <v>44</v>
      </c>
      <c r="X49" s="23">
        <f t="shared" si="6"/>
        <v>44</v>
      </c>
      <c r="Y49" s="23">
        <f t="shared" si="6"/>
        <v>44</v>
      </c>
      <c r="Z49" s="23">
        <f t="shared" si="6"/>
        <v>44</v>
      </c>
      <c r="AA49" s="23">
        <f t="shared" si="6"/>
        <v>44</v>
      </c>
      <c r="AB49" s="12"/>
      <c r="AC49" s="12"/>
      <c r="AD49" s="12"/>
      <c r="AE49" s="23">
        <f t="shared" ref="AE49:AF49" si="7">COUNT(AE2:AE46)</f>
        <v>44</v>
      </c>
      <c r="AF49" s="23">
        <f t="shared" si="7"/>
        <v>44</v>
      </c>
      <c r="AG49" s="9"/>
      <c r="AH49" s="12">
        <f>COUNT(AH3:AH46)</f>
        <v>44</v>
      </c>
      <c r="AI49" s="23">
        <f>COUNT(AI2:AI46)</f>
        <v>44</v>
      </c>
      <c r="AJ49" s="23">
        <f t="shared" ref="AJ49:AK49" si="8">COUNT(AJ2:AJ46)</f>
        <v>44</v>
      </c>
      <c r="AK49" s="23">
        <f t="shared" si="8"/>
        <v>44</v>
      </c>
      <c r="AL49" s="12"/>
      <c r="AM49" s="12"/>
      <c r="AN49" s="12"/>
      <c r="AO49" s="12"/>
      <c r="AP49" s="12"/>
      <c r="AQ49" s="12"/>
      <c r="AR49" s="9"/>
      <c r="AS49" s="9"/>
      <c r="AT49" s="23">
        <f t="shared" ref="AT49:BM49" si="9">COUNT(AT2:AT46)</f>
        <v>44</v>
      </c>
      <c r="AU49" s="23">
        <f t="shared" si="9"/>
        <v>43</v>
      </c>
      <c r="AV49" s="23">
        <f t="shared" si="9"/>
        <v>43</v>
      </c>
      <c r="AW49" s="23">
        <f t="shared" si="9"/>
        <v>44</v>
      </c>
      <c r="AX49" s="23">
        <f t="shared" si="9"/>
        <v>44</v>
      </c>
      <c r="AY49" s="23">
        <f t="shared" si="9"/>
        <v>44</v>
      </c>
      <c r="AZ49" s="23">
        <f t="shared" si="9"/>
        <v>44</v>
      </c>
      <c r="BA49" s="23">
        <f t="shared" si="9"/>
        <v>44</v>
      </c>
      <c r="BB49" s="23">
        <f t="shared" si="9"/>
        <v>44</v>
      </c>
      <c r="BC49" s="23">
        <f t="shared" si="9"/>
        <v>44</v>
      </c>
      <c r="BD49" s="23">
        <f t="shared" si="9"/>
        <v>44</v>
      </c>
      <c r="BE49" s="23">
        <f t="shared" si="9"/>
        <v>44</v>
      </c>
      <c r="BF49" s="23">
        <f t="shared" si="9"/>
        <v>44</v>
      </c>
      <c r="BG49" s="23">
        <f t="shared" si="9"/>
        <v>40</v>
      </c>
      <c r="BH49" s="23">
        <f t="shared" si="9"/>
        <v>43</v>
      </c>
      <c r="BI49" s="23">
        <f t="shared" si="9"/>
        <v>29</v>
      </c>
      <c r="BJ49" s="23">
        <f t="shared" si="9"/>
        <v>28</v>
      </c>
      <c r="BK49" s="23">
        <f t="shared" si="9"/>
        <v>25</v>
      </c>
      <c r="BL49" s="23">
        <f t="shared" si="9"/>
        <v>44</v>
      </c>
      <c r="BM49" s="23">
        <f t="shared" si="9"/>
        <v>43</v>
      </c>
      <c r="BO49" s="5"/>
      <c r="CC49" s="1"/>
      <c r="CD49" s="1"/>
      <c r="CJ49" s="2"/>
      <c r="CL49" s="1"/>
      <c r="DG49" s="2"/>
      <c r="DH49" s="2"/>
    </row>
    <row r="50" spans="1:112" x14ac:dyDescent="0.25">
      <c r="A50" s="26" t="s">
        <v>135</v>
      </c>
      <c r="B50" s="13">
        <f>AVERAGE(B3:B46)</f>
        <v>61.022727272727273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24">
        <f t="shared" ref="S50:AA50" si="10">AVERAGE(S3:S46)</f>
        <v>7.6818181818181817</v>
      </c>
      <c r="T50" s="24">
        <f t="shared" si="10"/>
        <v>55.295454545454547</v>
      </c>
      <c r="U50" s="24">
        <f t="shared" si="10"/>
        <v>7.4318181818181817</v>
      </c>
      <c r="V50" s="24">
        <f t="shared" si="10"/>
        <v>33.166302044052173</v>
      </c>
      <c r="W50" s="24">
        <f t="shared" si="10"/>
        <v>91.834090909090904</v>
      </c>
      <c r="X50" s="24">
        <f t="shared" si="10"/>
        <v>80.25</v>
      </c>
      <c r="Y50" s="24">
        <f t="shared" si="10"/>
        <v>118.02272727272727</v>
      </c>
      <c r="Z50" s="24">
        <f t="shared" si="10"/>
        <v>63.25</v>
      </c>
      <c r="AA50" s="24">
        <f t="shared" si="10"/>
        <v>36.790909246964887</v>
      </c>
      <c r="AB50" s="9"/>
      <c r="AC50" s="9"/>
      <c r="AD50" s="9"/>
      <c r="AE50" s="24">
        <f t="shared" ref="AE50:AF50" si="11">AVERAGE(AE3:AE46)</f>
        <v>55</v>
      </c>
      <c r="AF50" s="24">
        <f t="shared" si="11"/>
        <v>5.9090909090909092</v>
      </c>
      <c r="AG50" s="9"/>
      <c r="AH50" s="14">
        <f>AVERAGE(AH3:AH46)</f>
        <v>0.31818181818181818</v>
      </c>
      <c r="AI50" s="24">
        <f t="shared" ref="AI50:AK50" si="12">AVERAGE(AI3:AI46)</f>
        <v>4.5909090909090908</v>
      </c>
      <c r="AJ50" s="24">
        <f t="shared" si="12"/>
        <v>10.977272727272727</v>
      </c>
      <c r="AK50" s="24">
        <f t="shared" si="12"/>
        <v>20.59090909090909</v>
      </c>
      <c r="AL50" s="9"/>
      <c r="AM50" s="9"/>
      <c r="AN50" s="9"/>
      <c r="AO50" s="9"/>
      <c r="AP50" s="9"/>
      <c r="AQ50" s="9"/>
      <c r="AR50" s="9"/>
      <c r="AS50" s="9"/>
      <c r="AT50" s="24">
        <f t="shared" ref="AT50:BM50" si="13">AVERAGE(AT3:AT46)</f>
        <v>11.818181818181818</v>
      </c>
      <c r="AU50" s="7">
        <f t="shared" si="13"/>
        <v>7.3524651162790695</v>
      </c>
      <c r="AV50" s="24">
        <f t="shared" si="13"/>
        <v>44.22558139534884</v>
      </c>
      <c r="AW50" s="24">
        <f t="shared" si="13"/>
        <v>141.7590909090909</v>
      </c>
      <c r="AX50" s="24">
        <f t="shared" si="13"/>
        <v>16.601136363636364</v>
      </c>
      <c r="AY50" s="24">
        <f t="shared" si="13"/>
        <v>10.488636363636363</v>
      </c>
      <c r="AZ50" s="24">
        <f t="shared" si="13"/>
        <v>223.3909090909091</v>
      </c>
      <c r="BA50" s="24">
        <f t="shared" si="13"/>
        <v>138.40909090909091</v>
      </c>
      <c r="BB50" s="24">
        <f t="shared" si="13"/>
        <v>4.379545454545454</v>
      </c>
      <c r="BC50" s="24">
        <f t="shared" si="13"/>
        <v>103.79545454545455</v>
      </c>
      <c r="BD50" s="24">
        <f t="shared" si="13"/>
        <v>22.818181818181817</v>
      </c>
      <c r="BE50" s="24">
        <f t="shared" si="13"/>
        <v>36.363636363636367</v>
      </c>
      <c r="BF50" s="24">
        <f t="shared" si="13"/>
        <v>1.6886363636363635</v>
      </c>
      <c r="BG50" s="24">
        <f t="shared" si="13"/>
        <v>1.8425</v>
      </c>
      <c r="BH50" s="24">
        <f t="shared" si="13"/>
        <v>8.2279069767441868</v>
      </c>
      <c r="BI50" s="24">
        <f t="shared" si="13"/>
        <v>4.8068965517241375</v>
      </c>
      <c r="BJ50" s="24">
        <f t="shared" si="13"/>
        <v>1.4578571428571432</v>
      </c>
      <c r="BK50" s="24">
        <f t="shared" si="13"/>
        <v>40.915999999999997</v>
      </c>
      <c r="BL50" s="24">
        <f t="shared" si="13"/>
        <v>143</v>
      </c>
      <c r="BM50" s="24">
        <f t="shared" si="13"/>
        <v>2.3769767441860457</v>
      </c>
      <c r="BO50" s="5"/>
      <c r="CC50" s="1"/>
      <c r="CD50" s="1"/>
      <c r="CJ50" s="2"/>
      <c r="CL50" s="1"/>
      <c r="DG50" s="2"/>
      <c r="DH50" s="2"/>
    </row>
    <row r="51" spans="1:112" x14ac:dyDescent="0.25">
      <c r="A51" s="26" t="s">
        <v>136</v>
      </c>
      <c r="B51" s="13">
        <f>STDEV(B3:B46)</f>
        <v>14.862921926827163</v>
      </c>
      <c r="C51" s="9"/>
      <c r="D51" s="9"/>
      <c r="E51" s="9"/>
      <c r="F51" s="9"/>
      <c r="G51" s="9"/>
      <c r="H51" s="9"/>
      <c r="J51" s="28" t="s">
        <v>158</v>
      </c>
      <c r="L51" s="9"/>
      <c r="M51" s="9"/>
      <c r="N51" s="9"/>
      <c r="O51" s="9"/>
      <c r="P51" s="9"/>
      <c r="Q51" s="9"/>
      <c r="R51" s="9"/>
      <c r="S51" s="24">
        <f t="shared" ref="S51:AA51" si="14">STDEV(S3:S46)</f>
        <v>2.5859434630479332</v>
      </c>
      <c r="T51" s="24">
        <f t="shared" si="14"/>
        <v>13.075059776562265</v>
      </c>
      <c r="U51" s="24">
        <f t="shared" si="14"/>
        <v>1.8476600824087879</v>
      </c>
      <c r="V51" s="24">
        <f t="shared" si="14"/>
        <v>13.353439753708964</v>
      </c>
      <c r="W51" s="24">
        <f t="shared" si="14"/>
        <v>34.041335633498186</v>
      </c>
      <c r="X51" s="24">
        <f t="shared" si="14"/>
        <v>17.094980903558309</v>
      </c>
      <c r="Y51" s="24">
        <f t="shared" si="14"/>
        <v>21.440549103914734</v>
      </c>
      <c r="Z51" s="24">
        <f t="shared" si="14"/>
        <v>13.299982514414104</v>
      </c>
      <c r="AA51" s="24">
        <f t="shared" si="14"/>
        <v>0.73920686855914641</v>
      </c>
      <c r="AB51" s="9"/>
      <c r="AC51" s="9"/>
      <c r="AD51" s="9"/>
      <c r="AE51" s="24">
        <f t="shared" ref="AE51:AF51" si="15">STDEV(AE3:AE46)</f>
        <v>17.454259159033295</v>
      </c>
      <c r="AF51" s="24">
        <f t="shared" si="15"/>
        <v>1.5524651337609301</v>
      </c>
      <c r="AG51" s="9"/>
      <c r="AH51" s="9"/>
      <c r="AI51" s="24">
        <f t="shared" ref="AI51:AK51" si="16">STDEV(AI3:AI46)</f>
        <v>4.8575914302431045</v>
      </c>
      <c r="AJ51" s="24">
        <f t="shared" si="16"/>
        <v>17.777028077626678</v>
      </c>
      <c r="AK51" s="24">
        <f t="shared" si="16"/>
        <v>23.503901884697715</v>
      </c>
      <c r="AL51" s="9"/>
      <c r="AM51" s="9"/>
      <c r="AN51" s="9"/>
      <c r="AO51" s="9"/>
      <c r="AP51" s="9"/>
      <c r="AQ51" s="9"/>
      <c r="AR51" s="9"/>
      <c r="AS51" s="9"/>
      <c r="AT51" s="24">
        <f t="shared" ref="AT51:BM51" si="17">STDEV(AT3:AT46)</f>
        <v>7.0851063154378346</v>
      </c>
      <c r="AU51" s="7">
        <f t="shared" si="17"/>
        <v>9.8570581150962816E-2</v>
      </c>
      <c r="AV51" s="24">
        <f t="shared" si="17"/>
        <v>16.232009719528993</v>
      </c>
      <c r="AW51" s="24">
        <f t="shared" si="17"/>
        <v>82.11074574375877</v>
      </c>
      <c r="AX51" s="24">
        <f t="shared" si="17"/>
        <v>13.965919850954972</v>
      </c>
      <c r="AY51" s="24">
        <f t="shared" si="17"/>
        <v>1.9661337233723057</v>
      </c>
      <c r="AZ51" s="24">
        <f t="shared" si="17"/>
        <v>135.93889841204361</v>
      </c>
      <c r="BA51" s="24">
        <f t="shared" si="17"/>
        <v>5.6827694763887688</v>
      </c>
      <c r="BB51" s="24">
        <f t="shared" si="17"/>
        <v>0.82816118683153339</v>
      </c>
      <c r="BC51" s="24">
        <f t="shared" si="17"/>
        <v>8.3793199076157059</v>
      </c>
      <c r="BD51" s="24">
        <f t="shared" si="17"/>
        <v>7.1634496278556012</v>
      </c>
      <c r="BE51" s="24">
        <f t="shared" si="17"/>
        <v>27.563955996741011</v>
      </c>
      <c r="BF51" s="24">
        <f t="shared" si="17"/>
        <v>1.795370779751768</v>
      </c>
      <c r="BG51" s="24">
        <f t="shared" si="17"/>
        <v>0.40120811148074659</v>
      </c>
      <c r="BH51" s="24">
        <f t="shared" si="17"/>
        <v>0.97304763779906511</v>
      </c>
      <c r="BI51" s="24">
        <f t="shared" si="17"/>
        <v>2.105253807990648</v>
      </c>
      <c r="BJ51" s="24">
        <f t="shared" si="17"/>
        <v>0.51953937677635509</v>
      </c>
      <c r="BK51" s="24">
        <f t="shared" si="17"/>
        <v>16.09147496864929</v>
      </c>
      <c r="BL51" s="24">
        <f t="shared" si="17"/>
        <v>74.167629120137889</v>
      </c>
      <c r="BM51" s="24">
        <f t="shared" si="17"/>
        <v>2.1014241598131229</v>
      </c>
      <c r="BO51" s="5"/>
      <c r="CC51" s="1"/>
      <c r="CD51" s="1"/>
      <c r="CJ51" s="2"/>
      <c r="CL51" s="1"/>
      <c r="DG51" s="2"/>
      <c r="DH51" s="2"/>
    </row>
    <row r="52" spans="1:112" x14ac:dyDescent="0.25">
      <c r="A52" s="26" t="s">
        <v>137</v>
      </c>
      <c r="B52" s="13">
        <f>QUARTILE(B3:B46,2)</f>
        <v>62.5</v>
      </c>
      <c r="C52" s="9"/>
      <c r="D52" s="9"/>
      <c r="E52" s="9"/>
      <c r="F52" s="9"/>
      <c r="G52" s="9"/>
      <c r="H52" s="9"/>
      <c r="I52" s="28" t="s">
        <v>64</v>
      </c>
      <c r="J52" s="5">
        <v>23</v>
      </c>
      <c r="K52" s="25">
        <f>J52/$J$60</f>
        <v>0.52272727272727271</v>
      </c>
      <c r="L52" s="9"/>
      <c r="M52" s="9"/>
      <c r="N52" s="9"/>
      <c r="O52" s="9"/>
      <c r="P52" s="9"/>
      <c r="Q52" s="9"/>
      <c r="R52" s="9"/>
      <c r="S52" s="24">
        <f t="shared" ref="S52:AA52" si="18">QUARTILE(S3:S46,2)</f>
        <v>7</v>
      </c>
      <c r="T52" s="24">
        <f t="shared" si="18"/>
        <v>54.5</v>
      </c>
      <c r="U52" s="24">
        <f t="shared" si="18"/>
        <v>7</v>
      </c>
      <c r="V52" s="24">
        <f t="shared" si="18"/>
        <v>28.851043180896699</v>
      </c>
      <c r="W52" s="24">
        <f t="shared" si="18"/>
        <v>79.7</v>
      </c>
      <c r="X52" s="24">
        <f t="shared" si="18"/>
        <v>79.5</v>
      </c>
      <c r="Y52" s="24">
        <f t="shared" si="18"/>
        <v>120</v>
      </c>
      <c r="Z52" s="24">
        <f t="shared" si="18"/>
        <v>62</v>
      </c>
      <c r="AA52" s="24">
        <f t="shared" si="18"/>
        <v>36.75</v>
      </c>
      <c r="AB52" s="9"/>
      <c r="AC52" s="9"/>
      <c r="AD52" s="9"/>
      <c r="AE52" s="24">
        <f t="shared" ref="AE52:AF52" si="19">QUARTILE(AE3:AE46,2)</f>
        <v>50</v>
      </c>
      <c r="AF52" s="24">
        <f t="shared" si="19"/>
        <v>5</v>
      </c>
      <c r="AG52" s="9"/>
      <c r="AH52" s="9"/>
      <c r="AI52" s="24">
        <f t="shared" ref="AI52:AK52" si="20">QUARTILE(AI3:AI46,2)</f>
        <v>3</v>
      </c>
      <c r="AJ52" s="24">
        <f t="shared" si="20"/>
        <v>6</v>
      </c>
      <c r="AK52" s="24">
        <f t="shared" si="20"/>
        <v>14.5</v>
      </c>
      <c r="AL52" s="9"/>
      <c r="AM52" s="9"/>
      <c r="AN52" s="9"/>
      <c r="AO52" s="9"/>
      <c r="AP52" s="9"/>
      <c r="AQ52" s="9"/>
      <c r="AR52" s="9"/>
      <c r="AS52" s="9"/>
      <c r="AT52" s="24">
        <f t="shared" ref="AT52:BM52" si="21">QUARTILE(AT3:AT46,2)</f>
        <v>12.5</v>
      </c>
      <c r="AU52" s="7">
        <f t="shared" si="21"/>
        <v>7.34</v>
      </c>
      <c r="AV52" s="24">
        <f t="shared" si="21"/>
        <v>42.7</v>
      </c>
      <c r="AW52" s="24">
        <f t="shared" si="21"/>
        <v>111</v>
      </c>
      <c r="AX52" s="24">
        <f t="shared" si="21"/>
        <v>13.559999999999999</v>
      </c>
      <c r="AY52" s="24">
        <f t="shared" si="21"/>
        <v>10.3</v>
      </c>
      <c r="AZ52" s="24">
        <f t="shared" si="21"/>
        <v>195</v>
      </c>
      <c r="BA52" s="24">
        <f t="shared" si="21"/>
        <v>139</v>
      </c>
      <c r="BB52" s="24">
        <f t="shared" si="21"/>
        <v>4.25</v>
      </c>
      <c r="BC52" s="24">
        <f t="shared" si="21"/>
        <v>103</v>
      </c>
      <c r="BD52" s="24">
        <f t="shared" si="21"/>
        <v>22</v>
      </c>
      <c r="BE52" s="24">
        <f t="shared" si="21"/>
        <v>29</v>
      </c>
      <c r="BF52" s="24">
        <f t="shared" si="21"/>
        <v>1.2</v>
      </c>
      <c r="BG52" s="24">
        <f t="shared" si="21"/>
        <v>1.8</v>
      </c>
      <c r="BH52" s="24">
        <f t="shared" si="21"/>
        <v>8.3000000000000007</v>
      </c>
      <c r="BI52" s="24">
        <f t="shared" si="21"/>
        <v>4.3</v>
      </c>
      <c r="BJ52" s="24">
        <f t="shared" si="21"/>
        <v>1.335</v>
      </c>
      <c r="BK52" s="24">
        <f t="shared" si="21"/>
        <v>36.299999999999997</v>
      </c>
      <c r="BL52" s="24">
        <f t="shared" si="21"/>
        <v>128</v>
      </c>
      <c r="BM52" s="24">
        <f t="shared" si="21"/>
        <v>1.6</v>
      </c>
      <c r="BO52" s="5"/>
      <c r="CC52" s="1"/>
      <c r="CD52" s="1"/>
      <c r="CJ52" s="2"/>
      <c r="CL52" s="1"/>
      <c r="DG52" s="2"/>
      <c r="DH52" s="2"/>
    </row>
    <row r="53" spans="1:112" x14ac:dyDescent="0.25">
      <c r="A53" s="26" t="s">
        <v>142</v>
      </c>
      <c r="B53" s="24">
        <f>QUARTILE(B4:B46,1)</f>
        <v>57</v>
      </c>
      <c r="C53" s="9"/>
      <c r="D53" s="9"/>
      <c r="E53" s="9"/>
      <c r="F53" s="9"/>
      <c r="G53" s="9"/>
      <c r="H53" s="9"/>
      <c r="I53" s="28" t="s">
        <v>87</v>
      </c>
      <c r="J53" s="5">
        <v>8</v>
      </c>
      <c r="K53" s="25">
        <f>J53/$J$60</f>
        <v>0.18181818181818182</v>
      </c>
      <c r="L53" s="9"/>
      <c r="M53" s="9"/>
      <c r="N53" s="9"/>
      <c r="O53" s="9"/>
      <c r="P53" s="9"/>
      <c r="Q53" s="9"/>
      <c r="R53" s="9"/>
      <c r="S53" s="24">
        <f t="shared" ref="S53:AA53" si="22">QUARTILE(S4:S46,1)</f>
        <v>6</v>
      </c>
      <c r="T53" s="24">
        <f t="shared" si="22"/>
        <v>47</v>
      </c>
      <c r="U53" s="24">
        <f t="shared" si="22"/>
        <v>6</v>
      </c>
      <c r="V53" s="24">
        <f t="shared" si="22"/>
        <v>25.919047507083597</v>
      </c>
      <c r="W53" s="24">
        <f t="shared" si="22"/>
        <v>73.400000000000006</v>
      </c>
      <c r="X53" s="24">
        <f t="shared" si="22"/>
        <v>66</v>
      </c>
      <c r="Y53" s="24">
        <f t="shared" si="22"/>
        <v>100.5</v>
      </c>
      <c r="Z53" s="24">
        <f t="shared" si="22"/>
        <v>55</v>
      </c>
      <c r="AA53" s="24">
        <f t="shared" si="22"/>
        <v>36.549999237060547</v>
      </c>
      <c r="AB53" s="9"/>
      <c r="AC53" s="9"/>
      <c r="AD53" s="9"/>
      <c r="AE53" s="24">
        <f t="shared" ref="AE53:AF53" si="23">QUARTILE(AE4:AE46,1)</f>
        <v>40</v>
      </c>
      <c r="AF53" s="24">
        <f t="shared" si="23"/>
        <v>5</v>
      </c>
      <c r="AG53" s="9"/>
      <c r="AH53" s="9"/>
      <c r="AI53" s="24">
        <f t="shared" ref="AI53:AK53" si="24">QUARTILE(AI4:AI46,1)</f>
        <v>2</v>
      </c>
      <c r="AJ53" s="24">
        <f t="shared" si="24"/>
        <v>3</v>
      </c>
      <c r="AK53" s="24">
        <f t="shared" si="24"/>
        <v>8</v>
      </c>
      <c r="AL53" s="9"/>
      <c r="AM53" s="9"/>
      <c r="AN53" s="9"/>
      <c r="AO53" s="9"/>
      <c r="AP53" s="9"/>
      <c r="AQ53" s="9"/>
      <c r="AR53" s="9"/>
      <c r="AS53" s="9"/>
      <c r="AT53" s="24">
        <f t="shared" ref="AT53:BM53" si="25">QUARTILE(AT4:AT46,1)</f>
        <v>6</v>
      </c>
      <c r="AU53" s="7">
        <f t="shared" si="25"/>
        <v>7.31</v>
      </c>
      <c r="AV53" s="24">
        <f t="shared" si="25"/>
        <v>32.75</v>
      </c>
      <c r="AW53" s="24">
        <f t="shared" si="25"/>
        <v>74.75</v>
      </c>
      <c r="AX53" s="24">
        <f t="shared" si="25"/>
        <v>9.15</v>
      </c>
      <c r="AY53" s="24">
        <f t="shared" si="25"/>
        <v>9.3000000000000007</v>
      </c>
      <c r="AZ53" s="24">
        <f t="shared" si="25"/>
        <v>134.5</v>
      </c>
      <c r="BA53" s="24">
        <f t="shared" si="25"/>
        <v>135.5</v>
      </c>
      <c r="BB53" s="24">
        <f t="shared" si="25"/>
        <v>3.95</v>
      </c>
      <c r="BC53" s="24">
        <f t="shared" si="25"/>
        <v>100</v>
      </c>
      <c r="BD53" s="24">
        <f t="shared" si="25"/>
        <v>18</v>
      </c>
      <c r="BE53" s="24">
        <f t="shared" si="25"/>
        <v>18.5</v>
      </c>
      <c r="BF53" s="24">
        <f t="shared" si="25"/>
        <v>0.8</v>
      </c>
      <c r="BG53" s="24">
        <f t="shared" si="25"/>
        <v>1.55</v>
      </c>
      <c r="BH53" s="24">
        <f t="shared" si="25"/>
        <v>7.6</v>
      </c>
      <c r="BI53" s="24">
        <f t="shared" si="25"/>
        <v>3.5750000000000002</v>
      </c>
      <c r="BJ53" s="24">
        <f t="shared" si="25"/>
        <v>1.07</v>
      </c>
      <c r="BK53" s="24">
        <f t="shared" si="25"/>
        <v>29.324999999999999</v>
      </c>
      <c r="BL53" s="24">
        <f t="shared" si="25"/>
        <v>91.5</v>
      </c>
      <c r="BM53" s="24">
        <f t="shared" si="25"/>
        <v>1.2</v>
      </c>
      <c r="BO53" s="5"/>
      <c r="CC53" s="1"/>
      <c r="CD53" s="1"/>
      <c r="CJ53" s="2"/>
      <c r="CL53" s="1"/>
      <c r="DG53" s="2"/>
      <c r="DH53" s="2"/>
    </row>
    <row r="54" spans="1:112" x14ac:dyDescent="0.25">
      <c r="A54" s="26" t="s">
        <v>138</v>
      </c>
      <c r="B54" s="24">
        <f>QUARTILE(B5:B46,3)</f>
        <v>70.75</v>
      </c>
      <c r="C54" s="9"/>
      <c r="D54" s="9"/>
      <c r="E54" s="9"/>
      <c r="F54" s="9"/>
      <c r="G54" s="9"/>
      <c r="H54" s="9"/>
      <c r="I54" s="28" t="s">
        <v>72</v>
      </c>
      <c r="J54" s="5">
        <v>7</v>
      </c>
      <c r="K54" s="25">
        <f>J54/$J$60</f>
        <v>0.15909090909090909</v>
      </c>
      <c r="L54" s="9"/>
      <c r="M54" s="9"/>
      <c r="N54" s="9"/>
      <c r="O54" s="9"/>
      <c r="P54" s="9"/>
      <c r="Q54" s="9"/>
      <c r="R54" s="9"/>
      <c r="S54" s="24">
        <f t="shared" ref="S54:AA54" si="26">QUARTILE(S5:S46,3)</f>
        <v>9</v>
      </c>
      <c r="T54" s="24">
        <f t="shared" si="26"/>
        <v>63.75</v>
      </c>
      <c r="U54" s="24">
        <f t="shared" si="26"/>
        <v>9</v>
      </c>
      <c r="V54" s="24">
        <f t="shared" si="26"/>
        <v>35.950144197658403</v>
      </c>
      <c r="W54" s="24">
        <f t="shared" si="26"/>
        <v>108</v>
      </c>
      <c r="X54" s="24">
        <f t="shared" si="26"/>
        <v>89.75</v>
      </c>
      <c r="Y54" s="24">
        <f t="shared" si="26"/>
        <v>133</v>
      </c>
      <c r="Z54" s="24">
        <f t="shared" si="26"/>
        <v>67.75</v>
      </c>
      <c r="AA54" s="24">
        <f t="shared" si="26"/>
        <v>37.099998474121094</v>
      </c>
      <c r="AB54" s="9"/>
      <c r="AC54" s="9"/>
      <c r="AD54" s="9"/>
      <c r="AE54" s="24">
        <f t="shared" ref="AE54:AF54" si="27">QUARTILE(AE5:AE46,3)</f>
        <v>60</v>
      </c>
      <c r="AF54" s="24">
        <f t="shared" si="27"/>
        <v>7.25</v>
      </c>
      <c r="AG54" s="9"/>
      <c r="AH54" s="9"/>
      <c r="AI54" s="24">
        <f t="shared" ref="AI54:AK54" si="28">QUARTILE(AI5:AI46,3)</f>
        <v>4.75</v>
      </c>
      <c r="AJ54" s="24">
        <f t="shared" si="28"/>
        <v>10.75</v>
      </c>
      <c r="AK54" s="24">
        <f t="shared" si="28"/>
        <v>25.75</v>
      </c>
      <c r="AL54" s="9"/>
      <c r="AM54" s="9"/>
      <c r="AN54" s="9"/>
      <c r="AO54" s="9"/>
      <c r="AP54" s="9"/>
      <c r="AQ54" s="9"/>
      <c r="AR54" s="9"/>
      <c r="AS54" s="9"/>
      <c r="AT54" s="24">
        <f t="shared" ref="AT54:BM54" si="29">QUARTILE(AT5:AT46,3)</f>
        <v>17</v>
      </c>
      <c r="AU54" s="7">
        <f t="shared" si="29"/>
        <v>7.42</v>
      </c>
      <c r="AV54" s="24">
        <f t="shared" si="29"/>
        <v>49</v>
      </c>
      <c r="AW54" s="24">
        <f t="shared" si="29"/>
        <v>196.75</v>
      </c>
      <c r="AX54" s="24">
        <f t="shared" si="29"/>
        <v>18.600000000000001</v>
      </c>
      <c r="AY54" s="24">
        <f t="shared" si="29"/>
        <v>11.5</v>
      </c>
      <c r="AZ54" s="24">
        <f t="shared" si="29"/>
        <v>272.75</v>
      </c>
      <c r="BA54" s="24">
        <f t="shared" si="29"/>
        <v>142</v>
      </c>
      <c r="BB54" s="24">
        <f t="shared" si="29"/>
        <v>4.6749999999999998</v>
      </c>
      <c r="BC54" s="24">
        <f t="shared" si="29"/>
        <v>108.75</v>
      </c>
      <c r="BD54" s="24">
        <f t="shared" si="29"/>
        <v>26</v>
      </c>
      <c r="BE54" s="24">
        <f t="shared" si="29"/>
        <v>43</v>
      </c>
      <c r="BF54" s="24">
        <f t="shared" si="29"/>
        <v>1.6</v>
      </c>
      <c r="BG54" s="24">
        <f t="shared" si="29"/>
        <v>2</v>
      </c>
      <c r="BH54" s="24">
        <f t="shared" si="29"/>
        <v>8.6999999999999993</v>
      </c>
      <c r="BI54" s="24">
        <f t="shared" si="29"/>
        <v>5.6999999999999993</v>
      </c>
      <c r="BJ54" s="24">
        <f t="shared" si="29"/>
        <v>1.7324999999999999</v>
      </c>
      <c r="BK54" s="24">
        <f t="shared" si="29"/>
        <v>41.45</v>
      </c>
      <c r="BL54" s="24">
        <f t="shared" si="29"/>
        <v>159.5</v>
      </c>
      <c r="BM54" s="24">
        <f t="shared" si="29"/>
        <v>3</v>
      </c>
      <c r="BO54" s="5"/>
      <c r="CC54" s="1"/>
      <c r="CD54" s="1"/>
      <c r="CJ54" s="2"/>
      <c r="CL54" s="1"/>
      <c r="DG54" s="2"/>
      <c r="DH54" s="2"/>
    </row>
    <row r="55" spans="1:112" x14ac:dyDescent="0.25">
      <c r="A55" s="26" t="s">
        <v>139</v>
      </c>
      <c r="B55" s="24">
        <f>QUARTILE(B6:B46,0)</f>
        <v>23</v>
      </c>
      <c r="C55" s="9"/>
      <c r="D55" s="9"/>
      <c r="E55" s="9"/>
      <c r="F55" s="9"/>
      <c r="G55" s="9"/>
      <c r="H55" s="9"/>
      <c r="I55" s="28" t="s">
        <v>79</v>
      </c>
      <c r="J55" s="5">
        <v>2</v>
      </c>
      <c r="K55" s="25">
        <f>J55/$J$60</f>
        <v>4.5454545454545456E-2</v>
      </c>
      <c r="L55" s="9"/>
      <c r="M55" s="9"/>
      <c r="N55" s="9"/>
      <c r="O55" s="9"/>
      <c r="P55" s="9"/>
      <c r="Q55" s="9"/>
      <c r="R55" s="9"/>
      <c r="S55" s="24">
        <f t="shared" ref="S55:AA55" si="30">QUARTILE(S6:S46,0)</f>
        <v>3</v>
      </c>
      <c r="T55" s="24">
        <f t="shared" si="30"/>
        <v>33</v>
      </c>
      <c r="U55" s="24">
        <f t="shared" si="30"/>
        <v>3</v>
      </c>
      <c r="V55" s="24">
        <f t="shared" si="30"/>
        <v>17.8779780947721</v>
      </c>
      <c r="W55" s="24">
        <f t="shared" si="30"/>
        <v>46</v>
      </c>
      <c r="X55" s="24">
        <f t="shared" si="30"/>
        <v>50</v>
      </c>
      <c r="Y55" s="24">
        <f t="shared" si="30"/>
        <v>72</v>
      </c>
      <c r="Z55" s="24">
        <f t="shared" si="30"/>
        <v>39</v>
      </c>
      <c r="AA55" s="24">
        <f t="shared" si="30"/>
        <v>34.400001525878906</v>
      </c>
      <c r="AB55" s="9"/>
      <c r="AC55" s="9"/>
      <c r="AD55" s="9"/>
      <c r="AE55" s="24">
        <f t="shared" ref="AE55:AF55" si="31">QUARTILE(AE6:AE46,0)</f>
        <v>30</v>
      </c>
      <c r="AF55" s="24">
        <f t="shared" si="31"/>
        <v>5</v>
      </c>
      <c r="AG55" s="9"/>
      <c r="AH55" s="9"/>
      <c r="AI55" s="24">
        <f t="shared" ref="AI55:AK55" si="32">QUARTILE(AI6:AI46,0)</f>
        <v>1</v>
      </c>
      <c r="AJ55" s="24">
        <f t="shared" si="32"/>
        <v>1</v>
      </c>
      <c r="AK55" s="24">
        <f t="shared" si="32"/>
        <v>2</v>
      </c>
      <c r="AL55" s="9"/>
      <c r="AM55" s="9"/>
      <c r="AN55" s="9"/>
      <c r="AO55" s="9"/>
      <c r="AP55" s="9"/>
      <c r="AQ55" s="9"/>
      <c r="AR55" s="9"/>
      <c r="AS55" s="9"/>
      <c r="AT55" s="24">
        <f t="shared" ref="AT55:BM55" si="33">QUARTILE(AT6:AT46,0)</f>
        <v>1</v>
      </c>
      <c r="AU55" s="7">
        <f t="shared" si="33"/>
        <v>7.07</v>
      </c>
      <c r="AV55" s="24">
        <f t="shared" si="33"/>
        <v>20.7</v>
      </c>
      <c r="AW55" s="24">
        <f t="shared" si="33"/>
        <v>28</v>
      </c>
      <c r="AX55" s="24">
        <f t="shared" si="33"/>
        <v>2.25</v>
      </c>
      <c r="AY55" s="24">
        <f t="shared" si="33"/>
        <v>5.4</v>
      </c>
      <c r="AZ55" s="24">
        <f t="shared" si="33"/>
        <v>23</v>
      </c>
      <c r="BA55" s="24">
        <f t="shared" si="33"/>
        <v>122</v>
      </c>
      <c r="BB55" s="24">
        <f t="shared" si="33"/>
        <v>2.8</v>
      </c>
      <c r="BC55" s="24">
        <f t="shared" si="33"/>
        <v>86</v>
      </c>
      <c r="BD55" s="24">
        <f t="shared" si="33"/>
        <v>11</v>
      </c>
      <c r="BE55" s="24">
        <f t="shared" si="33"/>
        <v>5</v>
      </c>
      <c r="BF55" s="24">
        <f t="shared" si="33"/>
        <v>0.5</v>
      </c>
      <c r="BG55" s="24">
        <f t="shared" si="33"/>
        <v>1.3</v>
      </c>
      <c r="BH55" s="24">
        <f t="shared" si="33"/>
        <v>4.8</v>
      </c>
      <c r="BI55" s="24">
        <f t="shared" si="33"/>
        <v>1.5</v>
      </c>
      <c r="BJ55" s="24">
        <f t="shared" si="33"/>
        <v>1</v>
      </c>
      <c r="BK55" s="24">
        <f t="shared" si="33"/>
        <v>24.8</v>
      </c>
      <c r="BL55" s="24">
        <f t="shared" si="33"/>
        <v>44</v>
      </c>
      <c r="BM55" s="24">
        <f t="shared" si="33"/>
        <v>0.6</v>
      </c>
      <c r="BO55" s="5"/>
      <c r="CC55" s="1"/>
      <c r="CD55" s="1"/>
      <c r="CJ55" s="2"/>
      <c r="CL55" s="1"/>
      <c r="DG55" s="2"/>
      <c r="DH55" s="2"/>
    </row>
    <row r="56" spans="1:112" x14ac:dyDescent="0.25">
      <c r="A56" s="26" t="s">
        <v>140</v>
      </c>
      <c r="B56" s="24">
        <f>QUARTILE(B4:B46,4)</f>
        <v>85</v>
      </c>
      <c r="C56" s="9"/>
      <c r="D56" s="9"/>
      <c r="E56" s="9"/>
      <c r="F56" s="9"/>
      <c r="G56" s="9"/>
      <c r="H56" s="9"/>
      <c r="I56" s="28" t="s">
        <v>106</v>
      </c>
      <c r="J56" s="5">
        <v>2</v>
      </c>
      <c r="K56" s="25">
        <f>J56/$J$60</f>
        <v>4.5454545454545456E-2</v>
      </c>
      <c r="L56" s="9"/>
      <c r="M56" s="9"/>
      <c r="N56" s="9"/>
      <c r="O56" s="9"/>
      <c r="P56" s="9"/>
      <c r="Q56" s="9"/>
      <c r="R56" s="9"/>
      <c r="S56" s="24">
        <f t="shared" ref="S56:AA56" si="34">QUARTILE(S4:S46,4)</f>
        <v>13</v>
      </c>
      <c r="T56" s="24">
        <f t="shared" si="34"/>
        <v>93</v>
      </c>
      <c r="U56" s="24">
        <f t="shared" si="34"/>
        <v>10</v>
      </c>
      <c r="V56" s="24">
        <f t="shared" si="34"/>
        <v>74.907867328953699</v>
      </c>
      <c r="W56" s="24">
        <f t="shared" si="34"/>
        <v>187</v>
      </c>
      <c r="X56" s="24">
        <f t="shared" si="34"/>
        <v>132</v>
      </c>
      <c r="Y56" s="24">
        <f t="shared" si="34"/>
        <v>170</v>
      </c>
      <c r="Z56" s="24">
        <f t="shared" si="34"/>
        <v>102</v>
      </c>
      <c r="AA56" s="24">
        <f t="shared" si="34"/>
        <v>38.099998474121094</v>
      </c>
      <c r="AB56" s="9"/>
      <c r="AC56" s="9"/>
      <c r="AD56" s="9"/>
      <c r="AE56" s="24">
        <f t="shared" ref="AE56:AF56" si="35">QUARTILE(AE4:AE46,4)</f>
        <v>100</v>
      </c>
      <c r="AF56" s="24">
        <f t="shared" si="35"/>
        <v>10</v>
      </c>
      <c r="AG56" s="9"/>
      <c r="AH56" s="9"/>
      <c r="AI56" s="24">
        <f t="shared" ref="AI56:AK56" si="36">QUARTILE(AI4:AI46,4)</f>
        <v>24</v>
      </c>
      <c r="AJ56" s="24">
        <f t="shared" si="36"/>
        <v>112</v>
      </c>
      <c r="AK56" s="24">
        <f t="shared" si="36"/>
        <v>129</v>
      </c>
      <c r="AL56" s="9"/>
      <c r="AM56" s="9"/>
      <c r="AN56" s="9"/>
      <c r="AO56" s="9"/>
      <c r="AP56" s="9"/>
      <c r="AQ56" s="9"/>
      <c r="AR56" s="9"/>
      <c r="AS56" s="9"/>
      <c r="AT56" s="24">
        <f t="shared" ref="AT56:BM56" si="37">QUARTILE(AT4:AT46,4)</f>
        <v>23</v>
      </c>
      <c r="AU56" s="7">
        <f t="shared" si="37"/>
        <v>7.57</v>
      </c>
      <c r="AV56" s="24">
        <f t="shared" si="37"/>
        <v>96</v>
      </c>
      <c r="AW56" s="24">
        <f t="shared" si="37"/>
        <v>349</v>
      </c>
      <c r="AX56" s="24">
        <f t="shared" si="37"/>
        <v>84</v>
      </c>
      <c r="AY56" s="24">
        <f t="shared" si="37"/>
        <v>15.7</v>
      </c>
      <c r="AZ56" s="24">
        <f t="shared" si="37"/>
        <v>715</v>
      </c>
      <c r="BA56" s="24">
        <f t="shared" si="37"/>
        <v>148</v>
      </c>
      <c r="BB56" s="24">
        <f t="shared" si="37"/>
        <v>7.7</v>
      </c>
      <c r="BC56" s="24">
        <f t="shared" si="37"/>
        <v>117</v>
      </c>
      <c r="BD56" s="24">
        <f t="shared" si="37"/>
        <v>43</v>
      </c>
      <c r="BE56" s="24">
        <f t="shared" si="37"/>
        <v>138</v>
      </c>
      <c r="BF56" s="24">
        <f t="shared" si="37"/>
        <v>11.2</v>
      </c>
      <c r="BG56" s="24">
        <f t="shared" si="37"/>
        <v>2.9</v>
      </c>
      <c r="BH56" s="24">
        <f t="shared" si="37"/>
        <v>10</v>
      </c>
      <c r="BI56" s="24">
        <f t="shared" si="37"/>
        <v>11.5</v>
      </c>
      <c r="BJ56" s="24">
        <f t="shared" si="37"/>
        <v>3</v>
      </c>
      <c r="BK56" s="24">
        <f t="shared" si="37"/>
        <v>98.3</v>
      </c>
      <c r="BL56" s="24">
        <f t="shared" si="37"/>
        <v>418</v>
      </c>
      <c r="BM56" s="24">
        <f t="shared" si="37"/>
        <v>11</v>
      </c>
      <c r="BO56" s="5"/>
      <c r="CC56" s="1"/>
      <c r="CD56" s="1"/>
      <c r="CJ56" s="2"/>
      <c r="CL56" s="1"/>
      <c r="DG56" s="2"/>
      <c r="DH56" s="2"/>
    </row>
    <row r="57" spans="1:112" x14ac:dyDescent="0.25">
      <c r="I57" s="28" t="s">
        <v>117</v>
      </c>
      <c r="J57" s="5">
        <v>1</v>
      </c>
      <c r="K57" s="25">
        <f>J57/$J$60</f>
        <v>2.2727272727272728E-2</v>
      </c>
    </row>
    <row r="58" spans="1:112" x14ac:dyDescent="0.25">
      <c r="I58" s="28" t="s">
        <v>97</v>
      </c>
      <c r="J58" s="5">
        <v>1</v>
      </c>
      <c r="K58" s="25">
        <f>J58/$J$60</f>
        <v>2.2727272727272728E-2</v>
      </c>
      <c r="AD58" s="5" t="s">
        <v>161</v>
      </c>
      <c r="AE58" s="4" t="s">
        <v>162</v>
      </c>
    </row>
    <row r="59" spans="1:112" x14ac:dyDescent="0.25">
      <c r="I59" s="28"/>
      <c r="AC59" s="28" t="s">
        <v>82</v>
      </c>
      <c r="AD59" s="34">
        <v>20</v>
      </c>
      <c r="AE59" s="25">
        <f>AD59/44</f>
        <v>0.45454545454545453</v>
      </c>
    </row>
    <row r="60" spans="1:112" x14ac:dyDescent="0.25">
      <c r="I60" s="28" t="s">
        <v>156</v>
      </c>
      <c r="J60" s="5">
        <f>SUM(J52:J58)</f>
        <v>44</v>
      </c>
      <c r="AC60" s="28" t="s">
        <v>86</v>
      </c>
      <c r="AD60" s="34">
        <v>15</v>
      </c>
      <c r="AE60" s="25">
        <f>AD60/44</f>
        <v>0.34090909090909088</v>
      </c>
    </row>
    <row r="61" spans="1:112" x14ac:dyDescent="0.25">
      <c r="AC61" s="28" t="s">
        <v>160</v>
      </c>
      <c r="AD61" s="34">
        <v>9</v>
      </c>
      <c r="AE61" s="25">
        <f>AD61/44</f>
        <v>0.20454545454545456</v>
      </c>
    </row>
    <row r="62" spans="1:112" x14ac:dyDescent="0.25">
      <c r="AC62" s="35"/>
    </row>
    <row r="63" spans="1:112" x14ac:dyDescent="0.25">
      <c r="AC63" s="35"/>
    </row>
    <row r="64" spans="1:112" x14ac:dyDescent="0.25">
      <c r="AC64" s="35"/>
    </row>
    <row r="65" spans="9:29" x14ac:dyDescent="0.25">
      <c r="AC65" s="35"/>
    </row>
    <row r="66" spans="9:29" x14ac:dyDescent="0.25">
      <c r="AC66" s="35"/>
    </row>
    <row r="67" spans="9:29" x14ac:dyDescent="0.25">
      <c r="I67" s="35"/>
      <c r="AC67" s="35"/>
    </row>
    <row r="68" spans="9:29" x14ac:dyDescent="0.25">
      <c r="I68" s="35"/>
      <c r="AC68" s="35"/>
    </row>
    <row r="69" spans="9:29" x14ac:dyDescent="0.25">
      <c r="I69" s="35"/>
      <c r="AC69" s="35"/>
    </row>
    <row r="70" spans="9:29" x14ac:dyDescent="0.25">
      <c r="I70" s="35"/>
      <c r="AC70" s="35"/>
    </row>
    <row r="71" spans="9:29" x14ac:dyDescent="0.25">
      <c r="I71" s="35"/>
      <c r="AC71" s="35"/>
    </row>
    <row r="72" spans="9:29" x14ac:dyDescent="0.25">
      <c r="AC72" s="35"/>
    </row>
    <row r="73" spans="9:29" x14ac:dyDescent="0.25">
      <c r="I73" s="35"/>
      <c r="AC73" s="35"/>
    </row>
    <row r="74" spans="9:29" x14ac:dyDescent="0.25">
      <c r="I74" s="35"/>
      <c r="AC74" s="35"/>
    </row>
    <row r="75" spans="9:29" x14ac:dyDescent="0.25">
      <c r="I75" s="35"/>
      <c r="AC75" s="35"/>
    </row>
    <row r="76" spans="9:29" x14ac:dyDescent="0.25">
      <c r="I76" s="35"/>
      <c r="AC76" s="35"/>
    </row>
    <row r="77" spans="9:29" x14ac:dyDescent="0.25">
      <c r="I77" s="35"/>
      <c r="AC77" s="35"/>
    </row>
    <row r="78" spans="9:29" x14ac:dyDescent="0.25">
      <c r="I78" s="35"/>
    </row>
    <row r="79" spans="9:29" x14ac:dyDescent="0.25">
      <c r="I79" s="35"/>
    </row>
    <row r="80" spans="9:29" x14ac:dyDescent="0.25">
      <c r="I80" s="35"/>
      <c r="AC80" s="35"/>
    </row>
    <row r="81" spans="9:29" x14ac:dyDescent="0.25">
      <c r="I81" s="35"/>
      <c r="AC81" s="35"/>
    </row>
    <row r="82" spans="9:29" x14ac:dyDescent="0.25">
      <c r="I82" s="35"/>
      <c r="AC82" s="35"/>
    </row>
    <row r="83" spans="9:29" x14ac:dyDescent="0.25">
      <c r="I83" s="35"/>
      <c r="AC83" s="35"/>
    </row>
    <row r="84" spans="9:29" x14ac:dyDescent="0.25">
      <c r="I84" s="35"/>
      <c r="AC84" s="35"/>
    </row>
    <row r="85" spans="9:29" x14ac:dyDescent="0.25">
      <c r="I85" s="35"/>
      <c r="AC85" s="35"/>
    </row>
    <row r="86" spans="9:29" x14ac:dyDescent="0.25">
      <c r="I86" s="35"/>
      <c r="AC86" s="35"/>
    </row>
    <row r="87" spans="9:29" x14ac:dyDescent="0.25">
      <c r="I87" s="35"/>
      <c r="AC87" s="35"/>
    </row>
    <row r="88" spans="9:29" x14ac:dyDescent="0.25">
      <c r="I88" s="35"/>
    </row>
    <row r="89" spans="9:29" x14ac:dyDescent="0.25">
      <c r="I89" s="35"/>
      <c r="AC89" s="35"/>
    </row>
    <row r="90" spans="9:29" x14ac:dyDescent="0.25">
      <c r="I90" s="35"/>
      <c r="AC90" s="35"/>
    </row>
    <row r="91" spans="9:29" x14ac:dyDescent="0.25">
      <c r="I91" s="35"/>
      <c r="AC91" s="35"/>
    </row>
    <row r="92" spans="9:29" x14ac:dyDescent="0.25">
      <c r="I92" s="35"/>
      <c r="AC92" s="35"/>
    </row>
    <row r="93" spans="9:29" x14ac:dyDescent="0.25">
      <c r="I93" s="35"/>
      <c r="AC93" s="35"/>
    </row>
    <row r="94" spans="9:29" x14ac:dyDescent="0.25">
      <c r="I94" s="35"/>
      <c r="AC94" s="35"/>
    </row>
    <row r="95" spans="9:29" x14ac:dyDescent="0.25">
      <c r="AC95" s="35"/>
    </row>
    <row r="96" spans="9:29" x14ac:dyDescent="0.25">
      <c r="AC96" s="35"/>
    </row>
    <row r="97" spans="9:29" x14ac:dyDescent="0.25">
      <c r="AC97" s="35"/>
    </row>
    <row r="98" spans="9:29" x14ac:dyDescent="0.25">
      <c r="I98" s="35"/>
      <c r="K98" s="25"/>
      <c r="AC98" s="35"/>
    </row>
    <row r="99" spans="9:29" x14ac:dyDescent="0.25">
      <c r="I99" s="35"/>
      <c r="AC99" s="35"/>
    </row>
    <row r="100" spans="9:29" x14ac:dyDescent="0.25">
      <c r="I100" s="35"/>
      <c r="AC100" s="35"/>
    </row>
    <row r="101" spans="9:29" x14ac:dyDescent="0.25">
      <c r="I101" s="35"/>
      <c r="AC101" s="35"/>
    </row>
    <row r="102" spans="9:29" x14ac:dyDescent="0.25">
      <c r="I102" s="35"/>
      <c r="AC102" s="35"/>
    </row>
    <row r="103" spans="9:29" x14ac:dyDescent="0.25">
      <c r="I103" s="35"/>
    </row>
    <row r="104" spans="9:29" x14ac:dyDescent="0.25">
      <c r="I104" s="35"/>
    </row>
  </sheetData>
  <sortState ref="AC59:AC102">
    <sortCondition ref="AC59:AC10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Demographics and admission 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Gutierrez</dc:creator>
  <cp:lastModifiedBy>Guillermo Gutierrez</cp:lastModifiedBy>
  <dcterms:created xsi:type="dcterms:W3CDTF">2019-01-25T16:45:30Z</dcterms:created>
  <dcterms:modified xsi:type="dcterms:W3CDTF">2019-01-30T13:02:54Z</dcterms:modified>
</cp:coreProperties>
</file>