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1" windowHeight="8365"/>
  </bookViews>
  <sheets>
    <sheet name="appendix1_all data" sheetId="9" r:id="rId1"/>
    <sheet name="appendix2_dosage form ratio" sheetId="10" r:id="rId2"/>
    <sheet name="appendix3_calculation example" sheetId="11" r:id="rId3"/>
    <sheet name="appendix4_price distribution" sheetId="12" r:id="rId4"/>
  </sheets>
  <definedNames>
    <definedName name="_xlnm._FilterDatabase" localSheetId="0" hidden="1">'appendix1_all data'!$L$1:$L$64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<sst xmlns="http://schemas.openxmlformats.org/spreadsheetml/2006/main" count="1615" uniqueCount="380">
  <si>
    <t>No.</t>
  </si>
  <si>
    <t>Name of FDC</t>
  </si>
  <si>
    <t>Whether FDC in VBP</t>
  </si>
  <si>
    <t>Formulary Drug Categories of FDC</t>
  </si>
  <si>
    <t>The Number of FECs/APIs</t>
  </si>
  <si>
    <t>Therapeutic Areas</t>
  </si>
  <si>
    <t>The Unit Price of FDC</t>
  </si>
  <si>
    <t>The total Price of FECs</t>
  </si>
  <si>
    <t>Price Ratio</t>
  </si>
  <si>
    <t>The Administration of FDC</t>
  </si>
  <si>
    <t>The Specification of FDC</t>
  </si>
  <si>
    <t>API 1</t>
  </si>
  <si>
    <t>The Dosage Form of FEC 1</t>
  </si>
  <si>
    <t>The Strength of FEC 1</t>
  </si>
  <si>
    <t>Whether FEC 1 in VBP</t>
  </si>
  <si>
    <t>The Unit price of FEC 1</t>
  </si>
  <si>
    <t>API 2</t>
  </si>
  <si>
    <t>The Dosage Form of FEC 2</t>
  </si>
  <si>
    <t>The Strength of FEC 2</t>
  </si>
  <si>
    <t>Whether FEC 2 in VBP</t>
  </si>
  <si>
    <t>The Unit price of FEC 2</t>
  </si>
  <si>
    <t>API 3</t>
  </si>
  <si>
    <t>The Dosage Form of FEC 3</t>
  </si>
  <si>
    <t>The Strength of FEC 3</t>
  </si>
  <si>
    <t>Whether FEC 3 in VBP</t>
  </si>
  <si>
    <t>The Unit price of FEC 3</t>
  </si>
  <si>
    <t>API 4</t>
  </si>
  <si>
    <t>The Dosage Form of FEC 4</t>
  </si>
  <si>
    <t>The Strength of FEC 4</t>
  </si>
  <si>
    <t>Whether FEC 4 in VBP</t>
  </si>
  <si>
    <t>The Unit price of FEC 4</t>
  </si>
  <si>
    <t>Omeprazole and Sodium Bicarbonate for Suspension (I)</t>
  </si>
  <si>
    <t>NO</t>
  </si>
  <si>
    <r>
      <t>negotiation catalog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）</t>
    </r>
  </si>
  <si>
    <t>Alimentary tract and metabolism</t>
  </si>
  <si>
    <t>Oral administration</t>
  </si>
  <si>
    <t>Bag</t>
  </si>
  <si>
    <t>Omeprazole 20mg</t>
  </si>
  <si>
    <t>Enteric-coated capsule</t>
  </si>
  <si>
    <t>20mg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</si>
  <si>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3</t>
    </r>
    <r>
      <rPr>
        <sz val="11"/>
        <rFont val="仿宋_GB2312"/>
        <charset val="134"/>
      </rPr>
      <t>）</t>
    </r>
  </si>
  <si>
    <t>Sodium Bicarbonate 1680mg</t>
  </si>
  <si>
    <t>Tablet</t>
  </si>
  <si>
    <t>500mg</t>
  </si>
  <si>
    <t>/</t>
  </si>
  <si>
    <t>Omeprazole and Sodium Bicarbonate for Suspension (Ⅱ)</t>
  </si>
  <si>
    <t>Omeprazole 40mg</t>
  </si>
  <si>
    <t>40mg</t>
  </si>
  <si>
    <t>Insulin Degludec and Insulin Aspart Injection</t>
  </si>
  <si>
    <r>
      <t>negotiation catalog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仿宋_GB2312"/>
        <charset val="134"/>
      </rPr>
      <t>）</t>
    </r>
  </si>
  <si>
    <t>Subcutaneous injection</t>
  </si>
  <si>
    <t>3 mL single-patient-use pen</t>
  </si>
  <si>
    <t>Insulin Degludec 210iu</t>
  </si>
  <si>
    <t>Injection solution</t>
  </si>
  <si>
    <t>300iu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</si>
  <si>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6</t>
    </r>
    <r>
      <rPr>
        <sz val="11"/>
        <rFont val="仿宋_GB2312"/>
        <charset val="134"/>
      </rPr>
      <t>）</t>
    </r>
  </si>
  <si>
    <t>Insulin Aspart 90iu</t>
  </si>
  <si>
    <t>Insulin Degludec and Liraglutide Injection</t>
  </si>
  <si>
    <t>Insulin Degludec 300iu</t>
  </si>
  <si>
    <t>Liraglutide 10.8mg</t>
  </si>
  <si>
    <r>
      <t>18mg</t>
    </r>
    <r>
      <rPr>
        <sz val="11"/>
        <rFont val="Arial"/>
        <charset val="134"/>
      </rPr>
      <t xml:space="preserve">	</t>
    </r>
  </si>
  <si>
    <t>Metformin Hydrochloride and Empagliflozin Tablets (Ⅰ)</t>
  </si>
  <si>
    <r>
      <t>negotiation catalog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）</t>
    </r>
  </si>
  <si>
    <t>Metformin 500mg</t>
  </si>
  <si>
    <t>Empagliflozin 5mg</t>
  </si>
  <si>
    <t>10mg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</si>
  <si>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4</t>
    </r>
    <r>
      <rPr>
        <sz val="11"/>
        <rFont val="仿宋_GB2312"/>
        <charset val="134"/>
      </rPr>
      <t>）</t>
    </r>
  </si>
  <si>
    <t>Clopidogrel Bisulfate and Aspirin Tablets</t>
  </si>
  <si>
    <t>Blood and blood forming organs</t>
  </si>
  <si>
    <t>Clopidogrel 75mg</t>
  </si>
  <si>
    <t>75mg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</si>
  <si>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1</t>
    </r>
    <r>
      <rPr>
        <sz val="11"/>
        <rFont val="仿宋_GB2312"/>
        <charset val="134"/>
      </rPr>
      <t>）</t>
    </r>
  </si>
  <si>
    <t>Aspirin 100mg</t>
  </si>
  <si>
    <t>300mg</t>
  </si>
  <si>
    <t>Bisoprolol Fumarate and Amlodipine Besilate Tablets</t>
  </si>
  <si>
    <t>Cardiovascular system</t>
  </si>
  <si>
    <t>Bisoprolol 5mg</t>
  </si>
  <si>
    <t>5mg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</si>
  <si>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2</t>
    </r>
    <r>
      <rPr>
        <sz val="11"/>
        <rFont val="仿宋_GB2312"/>
        <charset val="134"/>
      </rPr>
      <t>）</t>
    </r>
  </si>
  <si>
    <t>Amlodipine 5mg</t>
  </si>
  <si>
    <t>Amlodipine Besilate and Folic Acid Tablets (Ⅱ)</t>
  </si>
  <si>
    <t>Folic Acid 0.8mg</t>
  </si>
  <si>
    <t>0.4mg</t>
  </si>
  <si>
    <t>Indacaterol Maleate and Glycopyrronium Bromide Powder for Inhalation, Hard Capsules</t>
  </si>
  <si>
    <r>
      <t>negotiation catalog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仿宋_GB2312"/>
        <charset val="134"/>
      </rPr>
      <t>）</t>
    </r>
  </si>
  <si>
    <t>Respiratory system</t>
  </si>
  <si>
    <t>Inhalation administration</t>
  </si>
  <si>
    <t>Capsule</t>
  </si>
  <si>
    <t>Indacaterol 110µg</t>
  </si>
  <si>
    <t>Powder for Inhalation</t>
  </si>
  <si>
    <t>150ug</t>
  </si>
  <si>
    <t>Glycopyrronium Bromide 50µg</t>
  </si>
  <si>
    <t>50µg</t>
  </si>
  <si>
    <t>Glycopyrronium Bromide and Formoterol Fumarate Inhalation Aerosol</t>
  </si>
  <si>
    <t>120 presses/bottle</t>
  </si>
  <si>
    <t>Glycopyrronium Bromide 7.2µg/press</t>
  </si>
  <si>
    <t>Formoterol 5µg/press</t>
  </si>
  <si>
    <t xml:space="preserve">Inhalation Aerosol </t>
  </si>
  <si>
    <t>12µg</t>
  </si>
  <si>
    <t xml:space="preserve">Budesonide, Glycopyrronium Bromide and Formoterol Fumarate 
Inhalation Aerosol   </t>
  </si>
  <si>
    <t>Budesonide 160µg/press</t>
  </si>
  <si>
    <t>Inhalation Aerosol</t>
  </si>
  <si>
    <t>200ug</t>
  </si>
  <si>
    <t>Formoterol 4.8µg/press</t>
  </si>
  <si>
    <r>
      <t>Beclometasone Dipropionate</t>
    </r>
    <r>
      <rPr>
        <b/>
        <sz val="11"/>
        <rFont val="仿宋_GB2312"/>
        <charset val="134"/>
      </rPr>
      <t>，</t>
    </r>
    <r>
      <rPr>
        <b/>
        <sz val="11"/>
        <rFont val="Times New Roman"/>
        <charset val="134"/>
      </rPr>
      <t>Formoterol Fumarate and Glycopyrrolate Inhalation Aerosol</t>
    </r>
  </si>
  <si>
    <t>Beclometasone 100µg/press</t>
  </si>
  <si>
    <t>Formoterol 6µg/press</t>
  </si>
  <si>
    <t>Glycopyrronium Bromide 12.5µg/press</t>
  </si>
  <si>
    <r>
      <t>Indacaterol Acetate, Glycopyrronium Bromide and Mometasone Furoate Powder 
for Inhalation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Ⅱ</t>
    </r>
    <r>
      <rPr>
        <b/>
        <sz val="11"/>
        <rFont val="仿宋_GB2312"/>
        <charset val="134"/>
      </rPr>
      <t>）</t>
    </r>
  </si>
  <si>
    <t>30 capsules/bottle</t>
  </si>
  <si>
    <t>Indacaterol 150µg</t>
  </si>
  <si>
    <t xml:space="preserve">Mometasone 160µg </t>
  </si>
  <si>
    <t>Nasal Spray</t>
  </si>
  <si>
    <r>
      <t>Indacaterol Acetate and Mometasone Furoate Powder for Inhalation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Ⅱ</t>
    </r>
    <r>
      <rPr>
        <b/>
        <sz val="11"/>
        <rFont val="仿宋_GB2312"/>
        <charset val="134"/>
      </rPr>
      <t>）</t>
    </r>
  </si>
  <si>
    <r>
      <t>Indacaterol Acetate and Mometasone Furoate Powder for Inhalation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Ⅲ</t>
    </r>
    <r>
      <rPr>
        <b/>
        <sz val="11"/>
        <rFont val="仿宋_GB2312"/>
        <charset val="134"/>
      </rPr>
      <t>）</t>
    </r>
  </si>
  <si>
    <t xml:space="preserve">Mometasone 320µg </t>
  </si>
  <si>
    <t>51µg</t>
  </si>
  <si>
    <t>Brinzolamide and Timolol Maleate Eye Drops</t>
  </si>
  <si>
    <t>Sensory organs</t>
  </si>
  <si>
    <t>Ophthalmic administration</t>
  </si>
  <si>
    <t>5ml</t>
  </si>
  <si>
    <t>Brinzolamide 50mg</t>
  </si>
  <si>
    <t>Eyes Drops</t>
  </si>
  <si>
    <t>50mg</t>
  </si>
  <si>
    <t>Timolol 25mg</t>
  </si>
  <si>
    <t>25mg</t>
  </si>
  <si>
    <t>Brinzolamide and Brimonidine Eye Drops</t>
  </si>
  <si>
    <t>Brimonidine 10mg</t>
  </si>
  <si>
    <t>Pioglitazone Hydrochloride and Metformin Hydrochloride Tablets</t>
  </si>
  <si>
    <t>regular catalog</t>
  </si>
  <si>
    <t>Pioglitazone 15mg</t>
  </si>
  <si>
    <t>15mg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</si>
  <si>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7</t>
    </r>
    <r>
      <rPr>
        <sz val="11"/>
        <rFont val="仿宋_GB2312"/>
        <charset val="134"/>
      </rPr>
      <t>）</t>
    </r>
  </si>
  <si>
    <t>Metformin Hydrochloride and Glipizide Tablets</t>
  </si>
  <si>
    <t>Metformin 250mg</t>
  </si>
  <si>
    <t>250mg</t>
  </si>
  <si>
    <t>Glipizide 2.5mg</t>
  </si>
  <si>
    <t>2.5mg</t>
  </si>
  <si>
    <r>
      <t>YES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batch 5</t>
    </r>
    <r>
      <rPr>
        <sz val="11"/>
        <rFont val="仿宋_GB2312"/>
        <charset val="134"/>
      </rPr>
      <t>）</t>
    </r>
  </si>
  <si>
    <r>
      <t>Repaglinide and Metformin Hydrochloride Tablets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Ⅰ</t>
    </r>
    <r>
      <rPr>
        <b/>
        <sz val="11"/>
        <rFont val="仿宋_GB2312"/>
        <charset val="134"/>
      </rPr>
      <t>）</t>
    </r>
  </si>
  <si>
    <t>Repaglinide 1mg</t>
  </si>
  <si>
    <t>1mg</t>
  </si>
  <si>
    <r>
      <t>Metformin Hydrochloride and Vildagliptin Tablets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Ⅱ</t>
    </r>
    <r>
      <rPr>
        <b/>
        <sz val="11"/>
        <rFont val="仿宋_GB2312"/>
        <charset val="134"/>
      </rPr>
      <t>）</t>
    </r>
  </si>
  <si>
    <t>Metformin 850mg</t>
  </si>
  <si>
    <t>850mg</t>
  </si>
  <si>
    <t>Vildagliptin 50mg</t>
  </si>
  <si>
    <r>
      <t>Linagliptin and Metformin Hydrochloride Tablets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Ⅱ</t>
    </r>
    <r>
      <rPr>
        <b/>
        <sz val="11"/>
        <rFont val="仿宋_GB2312"/>
        <charset val="134"/>
      </rPr>
      <t>）</t>
    </r>
  </si>
  <si>
    <t>Linagliptin 2.5mg</t>
  </si>
  <si>
    <r>
      <t>Sitagliptin Phosphate/metformin Hydrochloride Tablets</t>
    </r>
    <r>
      <rPr>
        <b/>
        <sz val="11"/>
        <rFont val="仿宋_GB2312"/>
        <charset val="134"/>
      </rPr>
      <t>（</t>
    </r>
    <r>
      <rPr>
        <b/>
        <sz val="11"/>
        <rFont val="Times New Roman"/>
        <charset val="134"/>
      </rPr>
      <t>Ⅱ</t>
    </r>
    <r>
      <rPr>
        <b/>
        <sz val="11"/>
        <rFont val="仿宋_GB2312"/>
        <charset val="134"/>
      </rPr>
      <t>）</t>
    </r>
  </si>
  <si>
    <t>Sitagliptin 50mg</t>
  </si>
  <si>
    <t>100mg</t>
  </si>
  <si>
    <t>Saxagliptin and Metformin Hydrochloride Sustained-release Tablets (Ⅰ)</t>
  </si>
  <si>
    <t>Metformin 1g</t>
  </si>
  <si>
    <t>Sustained-release Tablets</t>
  </si>
  <si>
    <t>0.5g</t>
  </si>
  <si>
    <t>Saxagliptin 5mg</t>
  </si>
  <si>
    <t>Solium Lactate Ringer's Injection</t>
  </si>
  <si>
    <t>Intravenous injection</t>
  </si>
  <si>
    <t>Injection 500ml</t>
  </si>
  <si>
    <t>Solium Lactate 1.55g</t>
  </si>
  <si>
    <t>Solution for Injection</t>
  </si>
  <si>
    <t>20ml:
2.24g</t>
  </si>
  <si>
    <t>Sodium Chloride 3.00g</t>
  </si>
  <si>
    <t>500ml:
4.5g</t>
  </si>
  <si>
    <t>Potassium Chloride 0.15g</t>
  </si>
  <si>
    <t>10ml:1g</t>
  </si>
  <si>
    <t>Calcium Chloride0.1g</t>
  </si>
  <si>
    <t>10ml:300mg</t>
  </si>
  <si>
    <t>Glycerol Fructose and Sodium Chloride Injection</t>
  </si>
  <si>
    <t>Injection 250ml</t>
  </si>
  <si>
    <r>
      <t xml:space="preserve">Glycerol Sodium Chloride </t>
    </r>
    <r>
      <rPr>
        <sz val="11"/>
        <color theme="1"/>
        <rFont val="Times New Roman"/>
        <charset val="134"/>
      </rPr>
      <t>250ml: 25g/2.25g</t>
    </r>
  </si>
  <si>
    <t>250ml: 25g/2.25g</t>
  </si>
  <si>
    <t>Fructose 12.5g</t>
  </si>
  <si>
    <r>
      <t>250ml:
12.5g</t>
    </r>
    <r>
      <rPr>
        <sz val="11"/>
        <rFont val="Arial"/>
        <charset val="134"/>
      </rPr>
      <t xml:space="preserve">	</t>
    </r>
  </si>
  <si>
    <t>Amlodipine Besylate and Atorvastatin Calcium Tablets</t>
  </si>
  <si>
    <t>Atorvastatin Calcium 10mg</t>
  </si>
  <si>
    <t>Amlodipine Besylate and Benazepril Hydrochloride Tablets(Ⅱ)</t>
  </si>
  <si>
    <t>Benazepril 10mg</t>
  </si>
  <si>
    <t>Benazepril Hydrochloride and Hydrochlorothiazide Tablets</t>
  </si>
  <si>
    <t>Hydrochlorothiazide 12.5mg</t>
  </si>
  <si>
    <t>Compound Captopril Tablets</t>
  </si>
  <si>
    <t>Captopril 10mg</t>
  </si>
  <si>
    <t>Hydrochlorothiazide 6mg</t>
  </si>
  <si>
    <t>Lisinopril and Hydrochlorothiazide Tablets</t>
  </si>
  <si>
    <t>Lisinopril 10mg</t>
  </si>
  <si>
    <t>Enalapril Maleate and Folic Acid Tablets</t>
  </si>
  <si>
    <t>Enalapril 10mg</t>
  </si>
  <si>
    <t>Folic Acid  0.8mg</t>
  </si>
  <si>
    <t>Perindopril and Indapamide Tablets</t>
  </si>
  <si>
    <t>Perindopril 4mg</t>
  </si>
  <si>
    <t>4mg</t>
  </si>
  <si>
    <t>Indapamide 1.25mg</t>
  </si>
  <si>
    <t xml:space="preserve"> Arginine and Amlodipine Besylate Tablets (Ⅲ)</t>
  </si>
  <si>
    <t>Perindopril 10mg</t>
  </si>
  <si>
    <t>Olmesartan Medoxomil and Hydrochlorothiazide Tablets</t>
  </si>
  <si>
    <t>Olmesartan Medoxomil 20mg</t>
  </si>
  <si>
    <t>Irbesartan and Hydrochlorothiazide Tablets</t>
  </si>
  <si>
    <t>Irbesartan 150mg</t>
  </si>
  <si>
    <t>150mg</t>
  </si>
  <si>
    <t>Telmisartan and Hydrochlorothiazide Tablets</t>
  </si>
  <si>
    <t>Telmisartan 40mg</t>
  </si>
  <si>
    <t>Valsartan and Amlodipine Tablets (I)</t>
  </si>
  <si>
    <t>Valsartan 80mg</t>
  </si>
  <si>
    <t>80mg</t>
  </si>
  <si>
    <t>Valsartan and Hydrochlorothiazide Tablets</t>
  </si>
  <si>
    <t>Olmesartan Medoxomil and Amlodipine Besylate Tablets</t>
  </si>
  <si>
    <t>Telmisartan and Amlodipine Tablets</t>
  </si>
  <si>
    <t>Telmisartan 80mg</t>
  </si>
  <si>
    <t>Candesartan Cilexetil and Hydrochlorothiazide Tablets</t>
  </si>
  <si>
    <t>Candesartan Cilexetil 16mg</t>
  </si>
  <si>
    <t>Triamcinolone Acetonide Acetate and Econazole Nitrate Cream</t>
  </si>
  <si>
    <t xml:space="preserve">Dermatologicals </t>
  </si>
  <si>
    <t>Transdermal administration</t>
  </si>
  <si>
    <t>Cream 15g</t>
  </si>
  <si>
    <t>Econazole 150mg</t>
  </si>
  <si>
    <t>Cream</t>
  </si>
  <si>
    <t>Triamcinolone Acetonide 15mg</t>
  </si>
  <si>
    <t>Calcipotriol and Betamethasone Ointment</t>
  </si>
  <si>
    <t>Ointment 15g</t>
  </si>
  <si>
    <t>Calcipotriol 0.75mg</t>
  </si>
  <si>
    <t>Ointment</t>
  </si>
  <si>
    <t>0.75mg</t>
  </si>
  <si>
    <t>Betamethasone 7.5mg</t>
  </si>
  <si>
    <t>Tazarotene and Betamethasone Dipropionate Cream</t>
  </si>
  <si>
    <r>
      <t xml:space="preserve">Cream </t>
    </r>
    <r>
      <rPr>
        <sz val="11"/>
        <color theme="1"/>
        <rFont val="Times New Roman"/>
        <charset val="134"/>
      </rPr>
      <t>15g</t>
    </r>
  </si>
  <si>
    <t>Tazarotene 7.5mg</t>
  </si>
  <si>
    <t>Compound Sulfadiazine Zinc Gel</t>
  </si>
  <si>
    <t>Antiinfective for systemic use</t>
  </si>
  <si>
    <r>
      <t xml:space="preserve">Gel </t>
    </r>
    <r>
      <rPr>
        <sz val="11"/>
        <color theme="1"/>
        <rFont val="Times New Roman"/>
        <charset val="134"/>
      </rPr>
      <t>30g</t>
    </r>
  </si>
  <si>
    <t>silver sulfadiazine 0.3g</t>
  </si>
  <si>
    <t>5g</t>
  </si>
  <si>
    <t>Sulfadiazine Zinc 0.6g</t>
  </si>
  <si>
    <t>1g</t>
  </si>
  <si>
    <t>Nifuratel and Nystatin Vaginal Soft Capsules</t>
  </si>
  <si>
    <t>Genito urinary system and sex hormones</t>
  </si>
  <si>
    <t>Nifuratel 500mg</t>
  </si>
  <si>
    <t>Nystatin 200,000 units</t>
  </si>
  <si>
    <t>500,000 units</t>
  </si>
  <si>
    <t>Complex Packing Estradiol Tablets/Estradiol and Dydrogesterone Tablets</t>
  </si>
  <si>
    <t xml:space="preserve">Estradiol 1mg </t>
  </si>
  <si>
    <t>Estradiol 1mg; Dydrogesterone 10mg</t>
  </si>
  <si>
    <t>1mg; 10mg</t>
  </si>
  <si>
    <t>Ampicillin Sodium and Sulbactam Sodium for lnjection</t>
  </si>
  <si>
    <r>
      <t xml:space="preserve">Solution </t>
    </r>
    <r>
      <rPr>
        <sz val="11"/>
        <color theme="1"/>
        <rFont val="Times New Roman"/>
        <charset val="134"/>
      </rPr>
      <t>750mg
(2:1)</t>
    </r>
    <r>
      <rPr>
        <sz val="11"/>
        <color theme="1"/>
        <rFont val="Arial"/>
        <charset val="134"/>
      </rPr>
      <t xml:space="preserve">	</t>
    </r>
  </si>
  <si>
    <t>Ampicillin Sodium 0.5g</t>
  </si>
  <si>
    <t>Sulbactam Sodium 0.25g</t>
  </si>
  <si>
    <t>Piperacillin Sodium and Sulbactam Sodium for lnjection</t>
  </si>
  <si>
    <r>
      <t xml:space="preserve">Solution </t>
    </r>
    <r>
      <rPr>
        <sz val="11"/>
        <color theme="1"/>
        <rFont val="Times New Roman"/>
        <charset val="134"/>
      </rPr>
      <t>2.5g (4:1)</t>
    </r>
  </si>
  <si>
    <t>Piperacillin 2g</t>
  </si>
  <si>
    <t>2g</t>
  </si>
  <si>
    <t>Sulbactam Sodium 0.5g</t>
  </si>
  <si>
    <t>Thambutol Hydrochloride,Pyrazinamide,Rifampicin and Isoniazid Tablets(Ⅱ)</t>
  </si>
  <si>
    <t>Rifampin 0.15g</t>
  </si>
  <si>
    <t>Isoniazid 0.075g</t>
  </si>
  <si>
    <t>0.1g</t>
  </si>
  <si>
    <t>Pyrazinamide 0.4g</t>
  </si>
  <si>
    <t>0.25g</t>
  </si>
  <si>
    <t>Thambutol Hydrochloride 0.275g</t>
  </si>
  <si>
    <t>Rifampin and Isoniazid Tablets</t>
  </si>
  <si>
    <t>Rifampin 0.3g</t>
  </si>
  <si>
    <t>Isoniazid 0.15g</t>
  </si>
  <si>
    <t>Rifampin Isoniazid and Pyrazinamide Tablets</t>
  </si>
  <si>
    <t>Rifampin 0.12g</t>
  </si>
  <si>
    <t>Isoniazid 0.08g</t>
  </si>
  <si>
    <t>Pyrazinamide 0.25g</t>
  </si>
  <si>
    <t>Emtricitabine and Tenofovir Disoproxil Fumarate Tablets</t>
  </si>
  <si>
    <t>Emtricitabine 200mg</t>
  </si>
  <si>
    <t>200mg</t>
  </si>
  <si>
    <t>Tenofovir Disoproxil 300mg</t>
  </si>
  <si>
    <t>Paracetamol and Dihydrocodeine Tartrate Tablets</t>
  </si>
  <si>
    <t>Nervous system</t>
  </si>
  <si>
    <t>Acetaminophen 500mg</t>
  </si>
  <si>
    <t>Dihydrocodeine 10mg</t>
  </si>
  <si>
    <t>30mg</t>
  </si>
  <si>
    <t>Paracetamol and Tramadol Hydrochloride Tablets</t>
  </si>
  <si>
    <t>Tramadol
37.5mg</t>
  </si>
  <si>
    <t>Acetaminophen 325mg</t>
  </si>
  <si>
    <t>Beclometasone Dipropionate and Formoterol Inhalation Aerosol</t>
  </si>
  <si>
    <t>Beclometasone 100μg/press</t>
  </si>
  <si>
    <t>Formoterol 6μg/press</t>
  </si>
  <si>
    <t>Budesonide and Formoterol Fumarate Powder for Inhalation(I)</t>
  </si>
  <si>
    <t>60 presses/bottle</t>
  </si>
  <si>
    <t>Budesonide 80μg/press</t>
  </si>
  <si>
    <t>100ug</t>
  </si>
  <si>
    <t>Formoterol 4.5μg/press</t>
  </si>
  <si>
    <t>Salmeterol Xinafoate and Fluticasone Propionate Powder for Inhalation</t>
  </si>
  <si>
    <r>
      <t>Salmeterol 50μg</t>
    </r>
    <r>
      <rPr>
        <sz val="10.5"/>
        <color rgb="FF333333"/>
        <rFont val="Times New Roman"/>
        <charset val="134"/>
      </rPr>
      <t>/press</t>
    </r>
  </si>
  <si>
    <r>
      <t>25ug*60 press</t>
    </r>
    <r>
      <rPr>
        <sz val="11"/>
        <color theme="1"/>
        <rFont val="Arial"/>
        <charset val="134"/>
      </rPr>
      <t xml:space="preserve">	</t>
    </r>
  </si>
  <si>
    <r>
      <t>Fluticasone 100μg</t>
    </r>
    <r>
      <rPr>
        <sz val="10.5"/>
        <rFont val="Times New Roman"/>
        <charset val="134"/>
      </rPr>
      <t>/press</t>
    </r>
  </si>
  <si>
    <t>50ug*60press</t>
  </si>
  <si>
    <t>Compound Ipratropium Bromide Solution for Inhalation</t>
  </si>
  <si>
    <r>
      <t xml:space="preserve"> Solution </t>
    </r>
    <r>
      <rPr>
        <sz val="11"/>
        <color theme="1"/>
        <rFont val="Times New Roman"/>
        <charset val="134"/>
      </rPr>
      <t>2.5ml</t>
    </r>
  </si>
  <si>
    <t>Ipratropium Bromide 0.5mg</t>
  </si>
  <si>
    <t>Solution for Inhalation</t>
  </si>
  <si>
    <t>0.5mg</t>
  </si>
  <si>
    <t>Salbutamol2.5mg</t>
  </si>
  <si>
    <t>Sulfate Gentamicin and Fluorometholone Eye Drops</t>
  </si>
  <si>
    <t>Gentamicin 15,000 units</t>
  </si>
  <si>
    <t>Eye Drops</t>
  </si>
  <si>
    <t>40,000 units</t>
  </si>
  <si>
    <t>Fluorometholone 5mg</t>
  </si>
  <si>
    <t>Tobramycin and Dexamethasone Eye Drops</t>
  </si>
  <si>
    <t>Tobramycin 15mg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</si>
  <si>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Times New Roman"/>
        <charset val="134"/>
      </rPr>
      <t>15mg</t>
    </r>
    <r>
      <rPr>
        <sz val="11"/>
        <color theme="1"/>
        <rFont val="Arial"/>
        <charset val="134"/>
      </rPr>
      <t xml:space="preserve">	</t>
    </r>
  </si>
  <si>
    <t>Dexamethason 5mg</t>
  </si>
  <si>
    <t>1.25mg</t>
  </si>
  <si>
    <t>Oxycodone and Acetaminophen Tablets</t>
  </si>
  <si>
    <t>Oxycodone 5mg</t>
  </si>
  <si>
    <t>Table : The Dosage Form Ratio for Common Chemical Drugs and Biopharmaceuticals</t>
  </si>
  <si>
    <t>Dosage form</t>
  </si>
  <si>
    <t>number</t>
  </si>
  <si>
    <t>unit</t>
  </si>
  <si>
    <t>formula</t>
  </si>
  <si>
    <t>ratio</t>
  </si>
  <si>
    <r>
      <rPr>
        <sz val="10"/>
        <color theme="1"/>
        <rFont val="Times New Roman"/>
        <charset val="134"/>
      </rPr>
      <t>Tablet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oral administration</t>
    </r>
    <r>
      <rPr>
        <sz val="10"/>
        <color theme="1"/>
        <rFont val="宋体"/>
        <charset val="134"/>
      </rPr>
      <t>）</t>
    </r>
  </si>
  <si>
    <t>Conventional tablet</t>
  </si>
  <si>
    <t>(1)</t>
  </si>
  <si>
    <t>Per tablet</t>
  </si>
  <si>
    <t>—</t>
  </si>
  <si>
    <t>Chewable tablet</t>
  </si>
  <si>
    <t>(2)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</si>
  <si>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</si>
  <si>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Lozenge</t>
  </si>
  <si>
    <t>(3)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</si>
  <si>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</si>
  <si>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Enteric-coated tablet</t>
  </si>
  <si>
    <t>(4)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</si>
  <si>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</si>
  <si>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Dispersible tablet</t>
  </si>
  <si>
    <t>(5)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</si>
  <si>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</si>
  <si>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Effervescent tablet</t>
  </si>
  <si>
    <t>(6)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</si>
  <si>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</si>
  <si>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Capsule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oral administration</t>
    </r>
    <r>
      <rPr>
        <sz val="10"/>
        <color theme="1"/>
        <rFont val="宋体"/>
        <charset val="134"/>
      </rPr>
      <t>）</t>
    </r>
  </si>
  <si>
    <t>Hard capsule</t>
  </si>
  <si>
    <t>(7)</t>
  </si>
  <si>
    <t>Per capsule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</si>
  <si>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</si>
  <si>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(8)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</si>
  <si>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）</t>
    </r>
  </si>
  <si>
    <t>Soft capsule</t>
  </si>
  <si>
    <t>(9)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</si>
  <si>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</si>
  <si>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Granules and solution formulations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oral administration</t>
    </r>
    <r>
      <rPr>
        <sz val="10"/>
        <color theme="1"/>
        <rFont val="宋体"/>
        <charset val="134"/>
      </rPr>
      <t>）</t>
    </r>
  </si>
  <si>
    <t>Granules</t>
  </si>
  <si>
    <t>(10)</t>
  </si>
  <si>
    <t>Per package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</si>
  <si>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</si>
  <si>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premix</t>
  </si>
  <si>
    <t>(11)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</si>
  <si>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</si>
  <si>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oral solution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dropper</t>
    </r>
    <r>
      <rPr>
        <sz val="10"/>
        <color theme="1"/>
        <rFont val="宋体"/>
        <charset val="134"/>
      </rPr>
      <t>）</t>
    </r>
  </si>
  <si>
    <t>(12)</t>
  </si>
  <si>
    <t>Per tube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</si>
  <si>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）</t>
    </r>
  </si>
  <si>
    <t>dry powder for suspension</t>
  </si>
  <si>
    <t>(13)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</si>
  <si>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）</t>
    </r>
  </si>
  <si>
    <t>Effervescent granules</t>
  </si>
  <si>
    <t>(14)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</si>
  <si>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÷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</si>
  <si>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Source</t>
    </r>
    <r>
      <rPr>
        <sz val="11"/>
        <color theme="1"/>
        <rFont val="等线"/>
        <charset val="134"/>
      </rPr>
      <t>：</t>
    </r>
    <r>
      <rPr>
        <sz val="11"/>
        <color theme="1"/>
        <rFont val="Times New Roman"/>
        <charset val="134"/>
      </rPr>
      <t>Chinese Pharmaceutical Differential Pricing Rules</t>
    </r>
  </si>
  <si>
    <t>Calculation example:</t>
  </si>
  <si>
    <t>The price of FDC</t>
  </si>
  <si>
    <t>The price of FEC</t>
  </si>
  <si>
    <t>FDC</t>
  </si>
  <si>
    <t>FEC</t>
  </si>
  <si>
    <t>(0,1]</t>
  </si>
  <si>
    <t>(1,2]</t>
  </si>
  <si>
    <t>(2,3]</t>
  </si>
  <si>
    <t>(3,4]</t>
  </si>
  <si>
    <t>(4,5]</t>
  </si>
  <si>
    <t>(5,6]</t>
  </si>
  <si>
    <t>(6,7]</t>
  </si>
  <si>
    <t>(7,8]</t>
  </si>
  <si>
    <t>(8,9]</t>
  </si>
  <si>
    <t>(9,10]</t>
  </si>
  <si>
    <t>(10,50]</t>
  </si>
  <si>
    <t>(50,+∞]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</si>
</sst>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.00_);[Red]\(0.00\)"/>
  </numFmts>
  <fonts count="39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rgb="FF0D0D0D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宋体"/>
      <charset val="134"/>
    </font>
    <font>
      <sz val="11"/>
      <color theme="1"/>
      <name val="等线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.5"/>
      <color rgb="FF333333"/>
      <name val="Times New Roman"/>
      <charset val="134"/>
    </font>
    <font>
      <sz val="10.5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4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178" fontId="6" fillId="5" borderId="1" xfId="0" applyNumberFormat="1" applyFont="1" applyFill="1" applyBorder="1" applyAlignment="1">
      <alignment horizontal="center" vertical="center" wrapText="1"/>
    </xf>
    <xf numFmtId="178" fontId="13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13" fillId="5" borderId="1" xfId="0" applyFont="1" applyFill="1" applyBorder="1" applyAlignment="1" quotePrefix="1">
      <alignment horizontal="center" vertical="center" wrapText="1"/>
    </xf>
    <xf numFmtId="0" fontId="9" fillId="0" borderId="0" xfId="0" applyFont="1" applyAlignment="1" quotePrefix="1">
      <alignment horizontal="center" vertical="center" wrapText="1"/>
    </xf>
    <xf numFmtId="0" fontId="9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8C8F5"/>
      <color rgb="00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2198162729659"/>
          <c:y val="0.0224446252756308"/>
          <c:w val="0.890224628171479"/>
          <c:h val="0.714282864378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'appendix4_price distribution'!$E$5</c:f>
              <c:strCache>
                <c:ptCount val="1"/>
                <c:pt idx="0">
                  <c:v>FDC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0.00277777777777778"/>
                  <c:y val="0.00408639869544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'appendix4_price distribution'!$D$6:$D$17</c:f>
              <c:strCache>
                <c:ptCount val="12"/>
                <c:pt idx="0">
                  <c:v>(0,1]</c:v>
                </c:pt>
                <c:pt idx="1">
                  <c:v>(1,2]</c:v>
                </c:pt>
                <c:pt idx="2">
                  <c:v>(2,3]</c:v>
                </c:pt>
                <c:pt idx="3">
                  <c:v>(3,4]</c:v>
                </c:pt>
                <c:pt idx="4">
                  <c:v>(4,5]</c:v>
                </c:pt>
                <c:pt idx="5">
                  <c:v>(5,6]</c:v>
                </c:pt>
                <c:pt idx="6">
                  <c:v>(6,7]</c:v>
                </c:pt>
                <c:pt idx="7">
                  <c:v>(7,8]</c:v>
                </c:pt>
                <c:pt idx="8">
                  <c:v>(8,9]</c:v>
                </c:pt>
                <c:pt idx="9">
                  <c:v>(9,10]</c:v>
                </c:pt>
                <c:pt idx="10">
                  <c:v>(10,50]</c:v>
                </c:pt>
                <c:pt idx="11">
                  <c:v>(50,+∞]</c:v>
                </c:pt>
              </c:strCache>
            </c:strRef>
          </c:cat>
          <c:val>
            <c:numRef>
              <c:f>'appendix4_price distribution'!$E$6:$E$17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'appendix4_price distribution'!$F$5</c:f>
              <c:strCache>
                <c:ptCount val="1"/>
                <c:pt idx="0">
                  <c:v>FEC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.00555555555555535"/>
                  <c:y val="0.00408639869544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'appendix4_price distribution'!$D$6:$D$17</c:f>
              <c:strCache>
                <c:ptCount val="12"/>
                <c:pt idx="0">
                  <c:v>(0,1]</c:v>
                </c:pt>
                <c:pt idx="1">
                  <c:v>(1,2]</c:v>
                </c:pt>
                <c:pt idx="2">
                  <c:v>(2,3]</c:v>
                </c:pt>
                <c:pt idx="3">
                  <c:v>(3,4]</c:v>
                </c:pt>
                <c:pt idx="4">
                  <c:v>(4,5]</c:v>
                </c:pt>
                <c:pt idx="5">
                  <c:v>(5,6]</c:v>
                </c:pt>
                <c:pt idx="6">
                  <c:v>(6,7]</c:v>
                </c:pt>
                <c:pt idx="7">
                  <c:v>(7,8]</c:v>
                </c:pt>
                <c:pt idx="8">
                  <c:v>(8,9]</c:v>
                </c:pt>
                <c:pt idx="9">
                  <c:v>(9,10]</c:v>
                </c:pt>
                <c:pt idx="10">
                  <c:v>(10,50]</c:v>
                </c:pt>
                <c:pt idx="11">
                  <c:v>(50,+∞]</c:v>
                </c:pt>
              </c:strCache>
            </c:strRef>
          </c:cat>
          <c:val>
            <c:numRef>
              <c:f>'appendix4_price distribution'!$F$6:$F$17</c:f>
              <c:numCache>
                <c:formatCode>General</c:formatCode>
                <c:ptCount val="12"/>
                <c:pt idx="0">
                  <c:v>43</c:v>
                </c:pt>
                <c:pt idx="1">
                  <c:v>22</c:v>
                </c:pt>
                <c:pt idx="2">
                  <c:v>12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28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3091199"/>
        <c:axId val="329583791"/>
      </c:barChart>
      <c:catAx>
        <c:axId val="333091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t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Yuan</a:t>
                </a:r>
                <a:endParaRPr lang="en-US" altLang="zh-CN"/>
              </a:p>
            </c:rich>
          </c:tx>
          <c:layout>
            <c:manualLayout>
              <c:xMode val="edge"/>
              <c:yMode val="edge"/>
              <c:x val="0.949332020997375"/>
              <c:y val="0.740601291936123"/>
            </c:manualLayout>
          </c:layout>
          <c:overlay val="0"/>
          <c:spPr>
            <a:noFill/>
            <a:ln>
              <a:solidFill>
                <a:schemeClr val="bg1">
                  <a:alpha val="92000"/>
                </a:schemeClr>
              </a:solidFill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9583791"/>
        <c:crosses val="autoZero"/>
        <c:auto val="0"/>
        <c:lblAlgn val="ctr"/>
        <c:lblOffset val="100"/>
        <c:noMultiLvlLbl val="0"/>
      </c:catAx>
      <c:valAx>
        <c:axId val="32958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309119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600174978128"/>
          <c:y val="0.876631945148302"/>
          <c:w val="0.158577427821522"/>
          <c:h val="0.068958460631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2</xdr:row>
      <xdr:rowOff>26670</xdr:rowOff>
    </xdr:from>
    <xdr:to>
      <xdr:col>13</xdr:col>
      <xdr:colOff>448945</xdr:colOff>
      <xdr:row>22</xdr:row>
      <xdr:rowOff>39370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53720"/>
          <a:ext cx="9462135" cy="359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173990</xdr:colOff>
      <xdr:row>2</xdr:row>
      <xdr:rowOff>156845</xdr:rowOff>
    </xdr:from>
    <xdr:to>
      <xdr:col>13</xdr:col>
      <xdr:colOff>130175</xdr:colOff>
      <xdr:row>20</xdr:row>
      <xdr:rowOff>36830</xdr:rowOff>
    </xdr:to>
    <xdr:graphicFrame>
      <xdr:nvGraphicFramePr>
        <xdr:cNvPr id="2" name="图表 1"/>
        <xdr:cNvGraphicFramePr/>
      </xdr:nvGraphicFramePr>
      <xdr:xfrm>
        <a:off x="5713730" y="514985"/>
        <a:ext cx="4756785" cy="31032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E64"/>
  <sheetViews>
    <sheetView tabSelected="1" zoomScale="80" zoomScaleNormal="80" workbookViewId="0">
      <pane ySplit="1" topLeftCell="A2" activePane="bottomLeft" state="frozen"/>
      <selection/>
      <selection pane="bottomLeft" activeCell="D10" sqref="D10"/>
    </sheetView>
  </sheetViews>
  <sheetFormatPr defaultColWidth="9" defaultRowHeight="14.1"/>
  <cols>
    <col min="1" max="1" width="4" style="18" customWidth="1"/>
    <col min="2" max="2" width="32.6416666666667" style="19" customWidth="1"/>
    <col min="3" max="3" width="11.35" style="19" customWidth="1"/>
    <col min="4" max="4" width="14.125" style="18" customWidth="1"/>
    <col min="5" max="5" width="9.675" style="18" customWidth="1"/>
    <col min="6" max="6" width="21.2083333333333" style="20" customWidth="1"/>
    <col min="7" max="7" width="8.88333333333333" style="21" customWidth="1"/>
    <col min="8" max="8" width="9.51666666666667" style="22" customWidth="1"/>
    <col min="9" max="9" width="9.28333333333333" style="21" customWidth="1"/>
    <col min="10" max="10" width="15.2833333333333" style="18" customWidth="1"/>
    <col min="11" max="11" width="12.1416666666667" style="18" customWidth="1"/>
    <col min="12" max="12" width="15.425" style="18" customWidth="1"/>
    <col min="13" max="13" width="13.6416666666667" style="18" customWidth="1"/>
    <col min="14" max="14" width="11.8583333333333" style="18" customWidth="1"/>
    <col min="15" max="15" width="13.925" style="23" customWidth="1"/>
    <col min="16" max="16" width="8.71666666666667" style="24" customWidth="1"/>
    <col min="17" max="17" width="16" style="23" customWidth="1"/>
    <col min="18" max="18" width="13.925" style="23" customWidth="1"/>
    <col min="19" max="19" width="12.4916666666667" style="23" customWidth="1"/>
    <col min="20" max="20" width="13.7833333333333" style="23" customWidth="1"/>
    <col min="21" max="21" width="7.925" style="24" customWidth="1"/>
    <col min="22" max="22" width="14.4166666666667" style="23" customWidth="1"/>
    <col min="23" max="23" width="10.5" style="23" customWidth="1"/>
    <col min="24" max="26" width="9.425" style="23" customWidth="1"/>
    <col min="27" max="27" width="12.425" style="18" customWidth="1"/>
    <col min="28" max="28" width="10.7833333333333" style="18" customWidth="1"/>
    <col min="29" max="29" width="9.925" style="18" customWidth="1"/>
    <col min="30" max="30" width="9.425" style="18" customWidth="1"/>
    <col min="31" max="31" width="8.5" style="18" customWidth="1"/>
    <col min="32" max="16384" width="9.14166666666667" style="18"/>
  </cols>
  <sheetData>
    <row r="1" s="17" customFormat="1" ht="42.45" spans="1:31">
      <c r="A1" s="25" t="s">
        <v>0</v>
      </c>
      <c r="B1" s="26" t="s">
        <v>1</v>
      </c>
      <c r="C1" s="26" t="s">
        <v>2</v>
      </c>
      <c r="D1" s="25" t="s">
        <v>3</v>
      </c>
      <c r="E1" s="25" t="s">
        <v>4</v>
      </c>
      <c r="F1" s="25" t="s">
        <v>5</v>
      </c>
      <c r="G1" s="27" t="s">
        <v>6</v>
      </c>
      <c r="H1" s="28" t="s">
        <v>7</v>
      </c>
      <c r="I1" s="27" t="s">
        <v>8</v>
      </c>
      <c r="J1" s="25" t="s">
        <v>9</v>
      </c>
      <c r="K1" s="25" t="s">
        <v>10</v>
      </c>
      <c r="L1" s="39" t="s">
        <v>11</v>
      </c>
      <c r="M1" s="39" t="s">
        <v>12</v>
      </c>
      <c r="N1" s="39" t="s">
        <v>13</v>
      </c>
      <c r="O1" s="40" t="s">
        <v>14</v>
      </c>
      <c r="P1" s="41" t="s">
        <v>15</v>
      </c>
      <c r="Q1" s="44" t="s">
        <v>16</v>
      </c>
      <c r="R1" s="44" t="s">
        <v>17</v>
      </c>
      <c r="S1" s="44" t="s">
        <v>18</v>
      </c>
      <c r="T1" s="45" t="s">
        <v>19</v>
      </c>
      <c r="U1" s="46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8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</row>
    <row r="2" ht="28.3" spans="1:31">
      <c r="A2" s="29">
        <v>1</v>
      </c>
      <c r="B2" s="30" t="s">
        <v>31</v>
      </c>
      <c r="C2" s="31" t="s">
        <v>32</v>
      </c>
      <c r="D2" s="29" t="s">
        <v>33</v>
      </c>
      <c r="E2" s="29">
        <v>2</v>
      </c>
      <c r="F2" s="32" t="s">
        <v>34</v>
      </c>
      <c r="G2" s="33">
        <v>2.39</v>
      </c>
      <c r="H2" s="34">
        <f>P2*1.2+U2*1.2*1.1*1.7^LOG(168/50,2)</f>
        <v>2.93912546701378</v>
      </c>
      <c r="I2" s="34">
        <f t="shared" ref="I2:I65" si="0">G2/H2</f>
        <v>0.81316705490232</v>
      </c>
      <c r="J2" s="31" t="s">
        <v>35</v>
      </c>
      <c r="K2" s="31" t="s">
        <v>36</v>
      </c>
      <c r="L2" s="29" t="s">
        <v>37</v>
      </c>
      <c r="M2" s="29" t="s">
        <v>38</v>
      </c>
      <c r="N2" s="29" t="s">
        <v>39</v>
      </c>
      <c r="O2" s="31" t="s">
        <v>40</v>
      </c>
      <c r="P2" s="34">
        <v>1.3819</v>
      </c>
      <c r="Q2" s="31" t="s">
        <v>41</v>
      </c>
      <c r="R2" s="31" t="s">
        <v>42</v>
      </c>
      <c r="S2" s="31" t="s">
        <v>43</v>
      </c>
      <c r="T2" s="31" t="s">
        <v>40</v>
      </c>
      <c r="U2" s="34">
        <v>0.3837</v>
      </c>
      <c r="V2" s="51" t="s">
        <v>44</v>
      </c>
      <c r="W2" s="51" t="s">
        <v>44</v>
      </c>
      <c r="X2" s="51" t="s">
        <v>44</v>
      </c>
      <c r="Y2" s="51" t="s">
        <v>44</v>
      </c>
      <c r="Z2" s="51" t="s">
        <v>44</v>
      </c>
      <c r="AA2" s="52" t="s">
        <v>44</v>
      </c>
      <c r="AB2" s="52" t="s">
        <v>44</v>
      </c>
      <c r="AC2" s="52" t="s">
        <v>44</v>
      </c>
      <c r="AD2" s="52" t="s">
        <v>44</v>
      </c>
      <c r="AE2" s="52" t="s">
        <v>44</v>
      </c>
    </row>
    <row r="3" ht="28.3" spans="1:31">
      <c r="A3" s="29">
        <v>2</v>
      </c>
      <c r="B3" s="30" t="s">
        <v>45</v>
      </c>
      <c r="C3" s="31" t="s">
        <v>32</v>
      </c>
      <c r="D3" s="29" t="s">
        <v>33</v>
      </c>
      <c r="E3" s="29">
        <v>2</v>
      </c>
      <c r="F3" s="32" t="s">
        <v>34</v>
      </c>
      <c r="G3" s="33">
        <v>4.15</v>
      </c>
      <c r="H3" s="34">
        <f>P3*1.2+U3*1.2*1.1*1.7^LOG(168/50,2)</f>
        <v>3.73772546701378</v>
      </c>
      <c r="I3" s="34">
        <f t="shared" si="0"/>
        <v>1.11030091338292</v>
      </c>
      <c r="J3" s="31" t="s">
        <v>35</v>
      </c>
      <c r="K3" s="31" t="s">
        <v>36</v>
      </c>
      <c r="L3" s="29" t="s">
        <v>46</v>
      </c>
      <c r="M3" s="29" t="s">
        <v>38</v>
      </c>
      <c r="N3" s="29" t="s">
        <v>47</v>
      </c>
      <c r="O3" s="31" t="s">
        <v>40</v>
      </c>
      <c r="P3" s="34">
        <v>2.0474</v>
      </c>
      <c r="Q3" s="31" t="s">
        <v>41</v>
      </c>
      <c r="R3" s="31" t="s">
        <v>42</v>
      </c>
      <c r="S3" s="31" t="s">
        <v>43</v>
      </c>
      <c r="T3" s="31" t="s">
        <v>40</v>
      </c>
      <c r="U3" s="34">
        <v>0.3837</v>
      </c>
      <c r="V3" s="51" t="s">
        <v>44</v>
      </c>
      <c r="W3" s="51" t="s">
        <v>44</v>
      </c>
      <c r="X3" s="51" t="s">
        <v>44</v>
      </c>
      <c r="Y3" s="51" t="s">
        <v>44</v>
      </c>
      <c r="Z3" s="51" t="s">
        <v>44</v>
      </c>
      <c r="AA3" s="52" t="s">
        <v>44</v>
      </c>
      <c r="AB3" s="52" t="s">
        <v>44</v>
      </c>
      <c r="AC3" s="52" t="s">
        <v>44</v>
      </c>
      <c r="AD3" s="52" t="s">
        <v>44</v>
      </c>
      <c r="AE3" s="52" t="s">
        <v>44</v>
      </c>
    </row>
    <row r="4" ht="28.3" spans="1:31">
      <c r="A4" s="29">
        <v>3</v>
      </c>
      <c r="B4" s="30" t="s">
        <v>48</v>
      </c>
      <c r="C4" s="31" t="s">
        <v>32</v>
      </c>
      <c r="D4" s="29" t="s">
        <v>49</v>
      </c>
      <c r="E4" s="29">
        <v>2</v>
      </c>
      <c r="F4" s="32" t="s">
        <v>34</v>
      </c>
      <c r="G4" s="33">
        <v>64.36</v>
      </c>
      <c r="H4" s="34">
        <f>P4*1.7^LOG(21/30,2)+U4*1.7^LOG(9/30,2)</f>
        <v>77.7725094480145</v>
      </c>
      <c r="I4" s="34">
        <f t="shared" si="0"/>
        <v>0.827541768380512</v>
      </c>
      <c r="J4" s="31" t="s">
        <v>50</v>
      </c>
      <c r="K4" s="31" t="s">
        <v>51</v>
      </c>
      <c r="L4" s="29" t="s">
        <v>52</v>
      </c>
      <c r="M4" s="29" t="s">
        <v>53</v>
      </c>
      <c r="N4" s="29" t="s">
        <v>54</v>
      </c>
      <c r="O4" s="31" t="s">
        <v>55</v>
      </c>
      <c r="P4" s="34">
        <v>79.2</v>
      </c>
      <c r="Q4" s="31" t="s">
        <v>56</v>
      </c>
      <c r="R4" s="29" t="s">
        <v>53</v>
      </c>
      <c r="S4" s="29" t="s">
        <v>54</v>
      </c>
      <c r="T4" s="31" t="s">
        <v>55</v>
      </c>
      <c r="U4" s="34">
        <v>43.9785</v>
      </c>
      <c r="V4" s="51" t="s">
        <v>44</v>
      </c>
      <c r="W4" s="51" t="s">
        <v>44</v>
      </c>
      <c r="X4" s="51" t="s">
        <v>44</v>
      </c>
      <c r="Y4" s="51" t="s">
        <v>44</v>
      </c>
      <c r="Z4" s="51" t="s">
        <v>44</v>
      </c>
      <c r="AA4" s="52" t="s">
        <v>44</v>
      </c>
      <c r="AB4" s="52" t="s">
        <v>44</v>
      </c>
      <c r="AC4" s="52" t="s">
        <v>44</v>
      </c>
      <c r="AD4" s="52" t="s">
        <v>44</v>
      </c>
      <c r="AE4" s="52" t="s">
        <v>44</v>
      </c>
    </row>
    <row r="5" ht="28.3" spans="1:31">
      <c r="A5" s="29">
        <v>4</v>
      </c>
      <c r="B5" s="30" t="s">
        <v>57</v>
      </c>
      <c r="C5" s="31" t="s">
        <v>32</v>
      </c>
      <c r="D5" s="29" t="s">
        <v>33</v>
      </c>
      <c r="E5" s="29">
        <v>2</v>
      </c>
      <c r="F5" s="32" t="s">
        <v>34</v>
      </c>
      <c r="G5" s="33">
        <v>217.6</v>
      </c>
      <c r="H5" s="34">
        <f>P5+U5*1.7^LOG(10.8/18,2)</f>
        <v>292.430694039632</v>
      </c>
      <c r="I5" s="34">
        <f t="shared" si="0"/>
        <v>0.744107935436181</v>
      </c>
      <c r="J5" s="31" t="s">
        <v>50</v>
      </c>
      <c r="K5" s="31" t="s">
        <v>51</v>
      </c>
      <c r="L5" s="29" t="s">
        <v>58</v>
      </c>
      <c r="M5" s="29" t="s">
        <v>53</v>
      </c>
      <c r="N5" s="29" t="s">
        <v>54</v>
      </c>
      <c r="O5" s="31" t="s">
        <v>55</v>
      </c>
      <c r="P5" s="34">
        <v>79.2</v>
      </c>
      <c r="Q5" s="31" t="s">
        <v>59</v>
      </c>
      <c r="R5" s="29" t="s">
        <v>53</v>
      </c>
      <c r="S5" s="31" t="s">
        <v>60</v>
      </c>
      <c r="T5" s="31" t="s">
        <v>32</v>
      </c>
      <c r="U5" s="34">
        <v>315.27</v>
      </c>
      <c r="V5" s="51" t="s">
        <v>44</v>
      </c>
      <c r="W5" s="51" t="s">
        <v>44</v>
      </c>
      <c r="X5" s="51" t="s">
        <v>44</v>
      </c>
      <c r="Y5" s="51" t="s">
        <v>44</v>
      </c>
      <c r="Z5" s="51" t="s">
        <v>44</v>
      </c>
      <c r="AA5" s="52" t="s">
        <v>44</v>
      </c>
      <c r="AB5" s="52" t="s">
        <v>44</v>
      </c>
      <c r="AC5" s="52" t="s">
        <v>44</v>
      </c>
      <c r="AD5" s="52" t="s">
        <v>44</v>
      </c>
      <c r="AE5" s="52" t="s">
        <v>44</v>
      </c>
    </row>
    <row r="6" ht="28.3" spans="1:31">
      <c r="A6" s="29">
        <v>5</v>
      </c>
      <c r="B6" s="30" t="s">
        <v>61</v>
      </c>
      <c r="C6" s="31" t="s">
        <v>32</v>
      </c>
      <c r="D6" s="29" t="s">
        <v>62</v>
      </c>
      <c r="E6" s="29">
        <v>2</v>
      </c>
      <c r="F6" s="32" t="s">
        <v>34</v>
      </c>
      <c r="G6" s="33">
        <v>1.21</v>
      </c>
      <c r="H6" s="34">
        <f>P6+U6*1.7^LOG(0.5,2)</f>
        <v>2.5917</v>
      </c>
      <c r="I6" s="34">
        <f t="shared" si="0"/>
        <v>0.466875024115445</v>
      </c>
      <c r="J6" s="31" t="s">
        <v>35</v>
      </c>
      <c r="K6" s="31" t="s">
        <v>42</v>
      </c>
      <c r="L6" s="29" t="s">
        <v>63</v>
      </c>
      <c r="M6" s="29" t="s">
        <v>42</v>
      </c>
      <c r="N6" s="29" t="s">
        <v>43</v>
      </c>
      <c r="O6" s="31" t="s">
        <v>40</v>
      </c>
      <c r="P6" s="34">
        <v>0.6987</v>
      </c>
      <c r="Q6" s="31" t="s">
        <v>64</v>
      </c>
      <c r="R6" s="29" t="s">
        <v>42</v>
      </c>
      <c r="S6" s="31" t="s">
        <v>65</v>
      </c>
      <c r="T6" s="31" t="s">
        <v>66</v>
      </c>
      <c r="U6" s="34">
        <v>3.2181</v>
      </c>
      <c r="V6" s="51" t="s">
        <v>44</v>
      </c>
      <c r="W6" s="51" t="s">
        <v>44</v>
      </c>
      <c r="X6" s="51" t="s">
        <v>44</v>
      </c>
      <c r="Y6" s="51" t="s">
        <v>44</v>
      </c>
      <c r="Z6" s="51" t="s">
        <v>44</v>
      </c>
      <c r="AA6" s="52" t="s">
        <v>44</v>
      </c>
      <c r="AB6" s="52" t="s">
        <v>44</v>
      </c>
      <c r="AC6" s="52" t="s">
        <v>44</v>
      </c>
      <c r="AD6" s="52" t="s">
        <v>44</v>
      </c>
      <c r="AE6" s="52" t="s">
        <v>44</v>
      </c>
    </row>
    <row r="7" ht="28.3" spans="1:31">
      <c r="A7" s="29">
        <v>6</v>
      </c>
      <c r="B7" s="30" t="s">
        <v>67</v>
      </c>
      <c r="C7" s="31" t="s">
        <v>32</v>
      </c>
      <c r="D7" s="29" t="s">
        <v>33</v>
      </c>
      <c r="E7" s="29">
        <v>2</v>
      </c>
      <c r="F7" s="35" t="s">
        <v>68</v>
      </c>
      <c r="G7" s="33">
        <v>4.1</v>
      </c>
      <c r="H7" s="34">
        <f>P7+U7*1.7^LOG(1/3,2)</f>
        <v>3.16039311466931</v>
      </c>
      <c r="I7" s="34">
        <f t="shared" si="0"/>
        <v>1.29730696506375</v>
      </c>
      <c r="J7" s="31" t="s">
        <v>35</v>
      </c>
      <c r="K7" s="31" t="s">
        <v>42</v>
      </c>
      <c r="L7" s="29" t="s">
        <v>69</v>
      </c>
      <c r="M7" s="29" t="s">
        <v>42</v>
      </c>
      <c r="N7" s="29" t="s">
        <v>70</v>
      </c>
      <c r="O7" s="31" t="s">
        <v>71</v>
      </c>
      <c r="P7" s="34">
        <v>2.9947</v>
      </c>
      <c r="Q7" s="31" t="s">
        <v>72</v>
      </c>
      <c r="R7" s="29" t="s">
        <v>42</v>
      </c>
      <c r="S7" s="31" t="s">
        <v>73</v>
      </c>
      <c r="T7" s="31" t="s">
        <v>32</v>
      </c>
      <c r="U7" s="34">
        <v>0.3842</v>
      </c>
      <c r="V7" s="51" t="s">
        <v>44</v>
      </c>
      <c r="W7" s="51" t="s">
        <v>44</v>
      </c>
      <c r="X7" s="51" t="s">
        <v>44</v>
      </c>
      <c r="Y7" s="51" t="s">
        <v>44</v>
      </c>
      <c r="Z7" s="51" t="s">
        <v>44</v>
      </c>
      <c r="AA7" s="52" t="s">
        <v>44</v>
      </c>
      <c r="AB7" s="52" t="s">
        <v>44</v>
      </c>
      <c r="AC7" s="52" t="s">
        <v>44</v>
      </c>
      <c r="AD7" s="52" t="s">
        <v>44</v>
      </c>
      <c r="AE7" s="52" t="s">
        <v>44</v>
      </c>
    </row>
    <row r="8" ht="28.3" spans="1:31">
      <c r="A8" s="29">
        <v>7</v>
      </c>
      <c r="B8" s="30" t="s">
        <v>74</v>
      </c>
      <c r="C8" s="31" t="s">
        <v>32</v>
      </c>
      <c r="D8" s="29" t="s">
        <v>33</v>
      </c>
      <c r="E8" s="29">
        <v>2</v>
      </c>
      <c r="F8" s="35" t="s">
        <v>75</v>
      </c>
      <c r="G8" s="33">
        <v>1.54</v>
      </c>
      <c r="H8" s="34">
        <f>P8+U8</f>
        <v>3.0098</v>
      </c>
      <c r="I8" s="34">
        <f t="shared" si="0"/>
        <v>0.511661904445478</v>
      </c>
      <c r="J8" s="31" t="s">
        <v>35</v>
      </c>
      <c r="K8" s="31" t="s">
        <v>42</v>
      </c>
      <c r="L8" s="29" t="s">
        <v>76</v>
      </c>
      <c r="M8" s="29" t="s">
        <v>42</v>
      </c>
      <c r="N8" s="29" t="s">
        <v>77</v>
      </c>
      <c r="O8" s="31" t="s">
        <v>78</v>
      </c>
      <c r="P8" s="34">
        <v>1.3381</v>
      </c>
      <c r="Q8" s="31" t="s">
        <v>79</v>
      </c>
      <c r="R8" s="29" t="s">
        <v>42</v>
      </c>
      <c r="S8" s="31" t="s">
        <v>77</v>
      </c>
      <c r="T8" s="31" t="s">
        <v>71</v>
      </c>
      <c r="U8" s="34">
        <v>1.6717</v>
      </c>
      <c r="V8" s="51" t="s">
        <v>44</v>
      </c>
      <c r="W8" s="51" t="s">
        <v>44</v>
      </c>
      <c r="X8" s="51" t="s">
        <v>44</v>
      </c>
      <c r="Y8" s="51" t="s">
        <v>44</v>
      </c>
      <c r="Z8" s="51" t="s">
        <v>44</v>
      </c>
      <c r="AA8" s="52" t="s">
        <v>44</v>
      </c>
      <c r="AB8" s="52" t="s">
        <v>44</v>
      </c>
      <c r="AC8" s="52" t="s">
        <v>44</v>
      </c>
      <c r="AD8" s="52" t="s">
        <v>44</v>
      </c>
      <c r="AE8" s="52" t="s">
        <v>44</v>
      </c>
    </row>
    <row r="9" ht="28.3" spans="1:31">
      <c r="A9" s="29">
        <v>8</v>
      </c>
      <c r="B9" s="30" t="s">
        <v>80</v>
      </c>
      <c r="C9" s="31" t="s">
        <v>32</v>
      </c>
      <c r="D9" s="29" t="s">
        <v>62</v>
      </c>
      <c r="E9" s="29">
        <v>2</v>
      </c>
      <c r="F9" s="35" t="s">
        <v>75</v>
      </c>
      <c r="G9" s="33">
        <v>1.58</v>
      </c>
      <c r="H9" s="34">
        <f>P9+U9*1.7^LOG(0.8/0.4,2)</f>
        <v>2.63186</v>
      </c>
      <c r="I9" s="34">
        <f t="shared" si="0"/>
        <v>0.600335884127575</v>
      </c>
      <c r="J9" s="31" t="s">
        <v>35</v>
      </c>
      <c r="K9" s="31" t="s">
        <v>42</v>
      </c>
      <c r="L9" s="31" t="s">
        <v>79</v>
      </c>
      <c r="M9" s="29" t="s">
        <v>42</v>
      </c>
      <c r="N9" s="29" t="s">
        <v>77</v>
      </c>
      <c r="O9" s="31" t="s">
        <v>71</v>
      </c>
      <c r="P9" s="34">
        <v>1.6717</v>
      </c>
      <c r="Q9" s="31" t="s">
        <v>81</v>
      </c>
      <c r="R9" s="29" t="s">
        <v>42</v>
      </c>
      <c r="S9" s="31" t="s">
        <v>82</v>
      </c>
      <c r="T9" s="31" t="s">
        <v>32</v>
      </c>
      <c r="U9" s="34">
        <v>0.5648</v>
      </c>
      <c r="V9" s="51" t="s">
        <v>44</v>
      </c>
      <c r="W9" s="51" t="s">
        <v>44</v>
      </c>
      <c r="X9" s="51" t="s">
        <v>44</v>
      </c>
      <c r="Y9" s="51" t="s">
        <v>44</v>
      </c>
      <c r="Z9" s="51" t="s">
        <v>44</v>
      </c>
      <c r="AA9" s="52" t="s">
        <v>44</v>
      </c>
      <c r="AB9" s="52" t="s">
        <v>44</v>
      </c>
      <c r="AC9" s="52" t="s">
        <v>44</v>
      </c>
      <c r="AD9" s="52" t="s">
        <v>44</v>
      </c>
      <c r="AE9" s="52" t="s">
        <v>44</v>
      </c>
    </row>
    <row r="10" ht="42.45" spans="1:31">
      <c r="A10" s="29">
        <v>9</v>
      </c>
      <c r="B10" s="30" t="s">
        <v>83</v>
      </c>
      <c r="C10" s="31" t="s">
        <v>32</v>
      </c>
      <c r="D10" s="29" t="s">
        <v>84</v>
      </c>
      <c r="E10" s="29">
        <v>2</v>
      </c>
      <c r="F10" s="35" t="s">
        <v>85</v>
      </c>
      <c r="G10" s="33">
        <v>7.65</v>
      </c>
      <c r="H10" s="34">
        <f>P10*1.7^LOG(11/15,2)+U10</f>
        <v>22.6516691466592</v>
      </c>
      <c r="I10" s="34">
        <f t="shared" si="0"/>
        <v>0.337723456513061</v>
      </c>
      <c r="J10" s="42" t="s">
        <v>86</v>
      </c>
      <c r="K10" s="31" t="s">
        <v>87</v>
      </c>
      <c r="L10" s="29" t="s">
        <v>88</v>
      </c>
      <c r="M10" s="29" t="s">
        <v>89</v>
      </c>
      <c r="N10" s="29" t="s">
        <v>90</v>
      </c>
      <c r="O10" s="31" t="s">
        <v>32</v>
      </c>
      <c r="P10" s="34">
        <v>11.182</v>
      </c>
      <c r="Q10" s="31" t="s">
        <v>91</v>
      </c>
      <c r="R10" s="29" t="s">
        <v>89</v>
      </c>
      <c r="S10" s="31" t="s">
        <v>92</v>
      </c>
      <c r="T10" s="31" t="s">
        <v>32</v>
      </c>
      <c r="U10" s="34">
        <v>13.833</v>
      </c>
      <c r="V10" s="51" t="s">
        <v>44</v>
      </c>
      <c r="W10" s="51" t="s">
        <v>44</v>
      </c>
      <c r="X10" s="51" t="s">
        <v>44</v>
      </c>
      <c r="Y10" s="51" t="s">
        <v>44</v>
      </c>
      <c r="Z10" s="51" t="s">
        <v>44</v>
      </c>
      <c r="AA10" s="52" t="s">
        <v>44</v>
      </c>
      <c r="AB10" s="52" t="s">
        <v>44</v>
      </c>
      <c r="AC10" s="52" t="s">
        <v>44</v>
      </c>
      <c r="AD10" s="52" t="s">
        <v>44</v>
      </c>
      <c r="AE10" s="52" t="s">
        <v>44</v>
      </c>
    </row>
    <row r="11" ht="42.45" spans="1:31">
      <c r="A11" s="29">
        <v>10</v>
      </c>
      <c r="B11" s="30" t="s">
        <v>93</v>
      </c>
      <c r="C11" s="31" t="s">
        <v>32</v>
      </c>
      <c r="D11" s="29" t="s">
        <v>49</v>
      </c>
      <c r="E11" s="29">
        <v>2</v>
      </c>
      <c r="F11" s="35" t="s">
        <v>85</v>
      </c>
      <c r="G11" s="33">
        <v>192</v>
      </c>
      <c r="H11" s="34">
        <f>(P11*1.7^LOG(7.2/50,2)+U11*1.7^LOG(5/12,2))*120</f>
        <v>603.678688639607</v>
      </c>
      <c r="I11" s="34">
        <f t="shared" si="0"/>
        <v>0.318049988533922</v>
      </c>
      <c r="J11" s="42" t="s">
        <v>86</v>
      </c>
      <c r="K11" s="31" t="s">
        <v>94</v>
      </c>
      <c r="L11" s="29" t="s">
        <v>95</v>
      </c>
      <c r="M11" s="29" t="s">
        <v>89</v>
      </c>
      <c r="N11" s="31" t="s">
        <v>92</v>
      </c>
      <c r="O11" s="31" t="s">
        <v>32</v>
      </c>
      <c r="P11" s="34">
        <v>13.833</v>
      </c>
      <c r="Q11" s="31" t="s">
        <v>96</v>
      </c>
      <c r="R11" s="31" t="s">
        <v>97</v>
      </c>
      <c r="S11" s="31" t="s">
        <v>98</v>
      </c>
      <c r="T11" s="31" t="s">
        <v>32</v>
      </c>
      <c r="U11" s="34">
        <v>3.7</v>
      </c>
      <c r="V11" s="51" t="s">
        <v>44</v>
      </c>
      <c r="W11" s="51" t="s">
        <v>44</v>
      </c>
      <c r="X11" s="51" t="s">
        <v>44</v>
      </c>
      <c r="Y11" s="51" t="s">
        <v>44</v>
      </c>
      <c r="Z11" s="51" t="s">
        <v>44</v>
      </c>
      <c r="AA11" s="52" t="s">
        <v>44</v>
      </c>
      <c r="AB11" s="52" t="s">
        <v>44</v>
      </c>
      <c r="AC11" s="52" t="s">
        <v>44</v>
      </c>
      <c r="AD11" s="52" t="s">
        <v>44</v>
      </c>
      <c r="AE11" s="52" t="s">
        <v>44</v>
      </c>
    </row>
    <row r="12" ht="42.45" spans="1:31">
      <c r="A12" s="29">
        <v>11</v>
      </c>
      <c r="B12" s="30" t="s">
        <v>99</v>
      </c>
      <c r="C12" s="31" t="s">
        <v>32</v>
      </c>
      <c r="D12" s="29" t="s">
        <v>49</v>
      </c>
      <c r="E12" s="29">
        <v>3</v>
      </c>
      <c r="F12" s="35" t="s">
        <v>85</v>
      </c>
      <c r="G12" s="33">
        <v>239</v>
      </c>
      <c r="H12" s="34">
        <f>(P12*1.7^LOG(16/20,2)+U12*1.7^LOG(7.2/50,2)+Z12*1.7^LOG(4.8/12,2))*120</f>
        <v>755.50529907716</v>
      </c>
      <c r="I12" s="34">
        <f t="shared" si="0"/>
        <v>0.316344571364272</v>
      </c>
      <c r="J12" s="42" t="s">
        <v>86</v>
      </c>
      <c r="K12" s="31" t="s">
        <v>94</v>
      </c>
      <c r="L12" s="29" t="s">
        <v>100</v>
      </c>
      <c r="M12" s="29" t="s">
        <v>101</v>
      </c>
      <c r="N12" s="29" t="s">
        <v>102</v>
      </c>
      <c r="O12" s="31" t="s">
        <v>32</v>
      </c>
      <c r="P12" s="34">
        <v>1.57</v>
      </c>
      <c r="Q12" s="29" t="s">
        <v>95</v>
      </c>
      <c r="R12" s="29" t="s">
        <v>89</v>
      </c>
      <c r="S12" s="31" t="s">
        <v>92</v>
      </c>
      <c r="T12" s="31" t="s">
        <v>32</v>
      </c>
      <c r="U12" s="34">
        <v>13.833</v>
      </c>
      <c r="V12" s="31" t="s">
        <v>103</v>
      </c>
      <c r="W12" s="31" t="s">
        <v>97</v>
      </c>
      <c r="X12" s="31" t="s">
        <v>98</v>
      </c>
      <c r="Y12" s="31" t="s">
        <v>32</v>
      </c>
      <c r="Z12" s="34">
        <v>3.7</v>
      </c>
      <c r="AA12" s="52" t="s">
        <v>44</v>
      </c>
      <c r="AB12" s="52" t="s">
        <v>44</v>
      </c>
      <c r="AC12" s="52" t="s">
        <v>44</v>
      </c>
      <c r="AD12" s="52" t="s">
        <v>44</v>
      </c>
      <c r="AE12" s="52" t="s">
        <v>44</v>
      </c>
    </row>
    <row r="13" ht="42.45" spans="1:31">
      <c r="A13" s="29">
        <v>12</v>
      </c>
      <c r="B13" s="30" t="s">
        <v>104</v>
      </c>
      <c r="C13" s="31" t="s">
        <v>32</v>
      </c>
      <c r="D13" s="29" t="s">
        <v>33</v>
      </c>
      <c r="E13" s="29">
        <v>3</v>
      </c>
      <c r="F13" s="35" t="s">
        <v>85</v>
      </c>
      <c r="G13" s="33">
        <v>232</v>
      </c>
      <c r="H13" s="34">
        <f>(P13*1.7^LOG(2,2)+U13*1.7^LOG(0.5,2)+Z13*1.7^LOG(12.5/50,2))*120</f>
        <v>884.333799425606</v>
      </c>
      <c r="I13" s="34">
        <f t="shared" si="0"/>
        <v>0.262344377372762</v>
      </c>
      <c r="J13" s="42" t="s">
        <v>86</v>
      </c>
      <c r="K13" s="31" t="s">
        <v>94</v>
      </c>
      <c r="L13" s="29" t="s">
        <v>105</v>
      </c>
      <c r="M13" s="29" t="s">
        <v>101</v>
      </c>
      <c r="N13" s="29" t="s">
        <v>92</v>
      </c>
      <c r="O13" s="31" t="s">
        <v>32</v>
      </c>
      <c r="P13" s="34">
        <f>47.8203/200</f>
        <v>0.2391015</v>
      </c>
      <c r="Q13" s="31" t="s">
        <v>106</v>
      </c>
      <c r="R13" s="31" t="s">
        <v>97</v>
      </c>
      <c r="S13" s="31" t="s">
        <v>98</v>
      </c>
      <c r="T13" s="31" t="s">
        <v>32</v>
      </c>
      <c r="U13" s="34">
        <v>3.7</v>
      </c>
      <c r="V13" s="29" t="s">
        <v>107</v>
      </c>
      <c r="W13" s="29" t="s">
        <v>89</v>
      </c>
      <c r="X13" s="31" t="s">
        <v>92</v>
      </c>
      <c r="Y13" s="31" t="s">
        <v>32</v>
      </c>
      <c r="Z13" s="34">
        <v>13.833</v>
      </c>
      <c r="AA13" s="52" t="s">
        <v>44</v>
      </c>
      <c r="AB13" s="52" t="s">
        <v>44</v>
      </c>
      <c r="AC13" s="52" t="s">
        <v>44</v>
      </c>
      <c r="AD13" s="52" t="s">
        <v>44</v>
      </c>
      <c r="AE13" s="52" t="s">
        <v>44</v>
      </c>
    </row>
    <row r="14" ht="56.55" spans="1:31">
      <c r="A14" s="29">
        <v>13</v>
      </c>
      <c r="B14" s="30" t="s">
        <v>108</v>
      </c>
      <c r="C14" s="31" t="s">
        <v>32</v>
      </c>
      <c r="D14" s="29" t="s">
        <v>33</v>
      </c>
      <c r="E14" s="29">
        <v>3</v>
      </c>
      <c r="F14" s="35" t="s">
        <v>85</v>
      </c>
      <c r="G14" s="33">
        <f>289.79/30</f>
        <v>9.65966666666667</v>
      </c>
      <c r="H14" s="34">
        <f>P14+U14+Z14*1.7^LOG(16/5,2)</f>
        <v>26.9970092455696</v>
      </c>
      <c r="I14" s="34">
        <f t="shared" si="0"/>
        <v>0.357805065694523</v>
      </c>
      <c r="J14" s="42" t="s">
        <v>86</v>
      </c>
      <c r="K14" s="31" t="s">
        <v>109</v>
      </c>
      <c r="L14" s="29" t="s">
        <v>110</v>
      </c>
      <c r="M14" s="29" t="s">
        <v>89</v>
      </c>
      <c r="N14" s="29" t="s">
        <v>90</v>
      </c>
      <c r="O14" s="31" t="s">
        <v>32</v>
      </c>
      <c r="P14" s="34">
        <v>11.182</v>
      </c>
      <c r="Q14" s="31" t="s">
        <v>91</v>
      </c>
      <c r="R14" s="29" t="s">
        <v>89</v>
      </c>
      <c r="S14" s="31" t="s">
        <v>92</v>
      </c>
      <c r="T14" s="31" t="s">
        <v>32</v>
      </c>
      <c r="U14" s="34">
        <v>13.833</v>
      </c>
      <c r="V14" s="31" t="s">
        <v>111</v>
      </c>
      <c r="W14" s="31" t="s">
        <v>112</v>
      </c>
      <c r="X14" s="31" t="s">
        <v>92</v>
      </c>
      <c r="Y14" s="31" t="s">
        <v>32</v>
      </c>
      <c r="Z14" s="34">
        <f>48.8143/60</f>
        <v>0.813571666666667</v>
      </c>
      <c r="AA14" s="52" t="s">
        <v>44</v>
      </c>
      <c r="AB14" s="52" t="s">
        <v>44</v>
      </c>
      <c r="AC14" s="52" t="s">
        <v>44</v>
      </c>
      <c r="AD14" s="52" t="s">
        <v>44</v>
      </c>
      <c r="AE14" s="52" t="s">
        <v>44</v>
      </c>
    </row>
    <row r="15" ht="28.3" spans="1:31">
      <c r="A15" s="29">
        <v>14</v>
      </c>
      <c r="B15" s="30" t="s">
        <v>113</v>
      </c>
      <c r="C15" s="31" t="s">
        <v>32</v>
      </c>
      <c r="D15" s="29" t="s">
        <v>33</v>
      </c>
      <c r="E15" s="29">
        <v>2</v>
      </c>
      <c r="F15" s="35" t="s">
        <v>85</v>
      </c>
      <c r="G15" s="33">
        <f>185.79/30</f>
        <v>6.193</v>
      </c>
      <c r="H15" s="34">
        <f>P15+U15*1.7^LOG(16/5,2)</f>
        <v>13.1640092455696</v>
      </c>
      <c r="I15" s="34">
        <f t="shared" si="0"/>
        <v>0.470449380919744</v>
      </c>
      <c r="J15" s="42" t="s">
        <v>86</v>
      </c>
      <c r="K15" s="31" t="s">
        <v>109</v>
      </c>
      <c r="L15" s="29" t="s">
        <v>110</v>
      </c>
      <c r="M15" s="29" t="s">
        <v>89</v>
      </c>
      <c r="N15" s="29" t="s">
        <v>90</v>
      </c>
      <c r="O15" s="31" t="s">
        <v>32</v>
      </c>
      <c r="P15" s="34">
        <v>11.182</v>
      </c>
      <c r="Q15" s="31" t="s">
        <v>111</v>
      </c>
      <c r="R15" s="31" t="s">
        <v>112</v>
      </c>
      <c r="S15" s="31" t="s">
        <v>92</v>
      </c>
      <c r="T15" s="31" t="s">
        <v>32</v>
      </c>
      <c r="U15" s="34">
        <f>48.8143/60</f>
        <v>0.813571666666667</v>
      </c>
      <c r="V15" s="51" t="s">
        <v>44</v>
      </c>
      <c r="W15" s="51" t="s">
        <v>44</v>
      </c>
      <c r="X15" s="51" t="s">
        <v>44</v>
      </c>
      <c r="Y15" s="51" t="s">
        <v>44</v>
      </c>
      <c r="Z15" s="51" t="s">
        <v>44</v>
      </c>
      <c r="AA15" s="52" t="s">
        <v>44</v>
      </c>
      <c r="AB15" s="52" t="s">
        <v>44</v>
      </c>
      <c r="AC15" s="52" t="s">
        <v>44</v>
      </c>
      <c r="AD15" s="52" t="s">
        <v>44</v>
      </c>
      <c r="AE15" s="52" t="s">
        <v>44</v>
      </c>
    </row>
    <row r="16" ht="28.3" spans="1:31">
      <c r="A16" s="29">
        <v>15</v>
      </c>
      <c r="B16" s="30" t="s">
        <v>114</v>
      </c>
      <c r="C16" s="31" t="s">
        <v>32</v>
      </c>
      <c r="D16" s="29" t="s">
        <v>33</v>
      </c>
      <c r="E16" s="29">
        <v>2</v>
      </c>
      <c r="F16" s="35" t="s">
        <v>85</v>
      </c>
      <c r="G16" s="33">
        <f>224.79/30</f>
        <v>7.493</v>
      </c>
      <c r="H16" s="34">
        <f>P16+U16*1.7^LOG(32/5,2)</f>
        <v>14.5514157174684</v>
      </c>
      <c r="I16" s="34">
        <f t="shared" si="0"/>
        <v>0.514932714828905</v>
      </c>
      <c r="J16" s="42" t="s">
        <v>86</v>
      </c>
      <c r="K16" s="31" t="s">
        <v>109</v>
      </c>
      <c r="L16" s="29" t="s">
        <v>110</v>
      </c>
      <c r="M16" s="29" t="s">
        <v>89</v>
      </c>
      <c r="N16" s="29" t="s">
        <v>90</v>
      </c>
      <c r="O16" s="31" t="s">
        <v>32</v>
      </c>
      <c r="P16" s="34">
        <v>11.182</v>
      </c>
      <c r="Q16" s="31" t="s">
        <v>115</v>
      </c>
      <c r="R16" s="31" t="s">
        <v>112</v>
      </c>
      <c r="S16" s="31" t="s">
        <v>116</v>
      </c>
      <c r="T16" s="31" t="s">
        <v>32</v>
      </c>
      <c r="U16" s="34">
        <f>48.8143/60</f>
        <v>0.813571666666667</v>
      </c>
      <c r="V16" s="51" t="s">
        <v>44</v>
      </c>
      <c r="W16" s="51" t="s">
        <v>44</v>
      </c>
      <c r="X16" s="51" t="s">
        <v>44</v>
      </c>
      <c r="Y16" s="51" t="s">
        <v>44</v>
      </c>
      <c r="Z16" s="51" t="s">
        <v>44</v>
      </c>
      <c r="AA16" s="52" t="s">
        <v>44</v>
      </c>
      <c r="AB16" s="52" t="s">
        <v>44</v>
      </c>
      <c r="AC16" s="52" t="s">
        <v>44</v>
      </c>
      <c r="AD16" s="52" t="s">
        <v>44</v>
      </c>
      <c r="AE16" s="52" t="s">
        <v>44</v>
      </c>
    </row>
    <row r="17" ht="28.3" spans="1:31">
      <c r="A17" s="29">
        <v>16</v>
      </c>
      <c r="B17" s="30" t="s">
        <v>117</v>
      </c>
      <c r="C17" s="31" t="s">
        <v>32</v>
      </c>
      <c r="D17" s="29" t="s">
        <v>49</v>
      </c>
      <c r="E17" s="29">
        <v>2</v>
      </c>
      <c r="F17" s="35" t="s">
        <v>118</v>
      </c>
      <c r="G17" s="33">
        <v>41</v>
      </c>
      <c r="H17" s="34">
        <f t="shared" ref="H17:H22" si="1">P17+U17</f>
        <v>83.1071</v>
      </c>
      <c r="I17" s="34">
        <f t="shared" si="0"/>
        <v>0.493339317579364</v>
      </c>
      <c r="J17" s="42" t="s">
        <v>119</v>
      </c>
      <c r="K17" s="31" t="s">
        <v>120</v>
      </c>
      <c r="L17" s="29" t="s">
        <v>121</v>
      </c>
      <c r="M17" s="29" t="s">
        <v>122</v>
      </c>
      <c r="N17" s="29" t="s">
        <v>123</v>
      </c>
      <c r="O17" s="31" t="s">
        <v>32</v>
      </c>
      <c r="P17" s="34">
        <v>60.32</v>
      </c>
      <c r="Q17" s="31" t="s">
        <v>124</v>
      </c>
      <c r="R17" s="29" t="s">
        <v>122</v>
      </c>
      <c r="S17" s="29" t="s">
        <v>125</v>
      </c>
      <c r="T17" s="31" t="s">
        <v>32</v>
      </c>
      <c r="U17" s="34">
        <v>22.7871</v>
      </c>
      <c r="V17" s="51" t="s">
        <v>44</v>
      </c>
      <c r="W17" s="51" t="s">
        <v>44</v>
      </c>
      <c r="X17" s="51" t="s">
        <v>44</v>
      </c>
      <c r="Y17" s="51" t="s">
        <v>44</v>
      </c>
      <c r="Z17" s="51" t="s">
        <v>44</v>
      </c>
      <c r="AA17" s="52" t="s">
        <v>44</v>
      </c>
      <c r="AB17" s="52" t="s">
        <v>44</v>
      </c>
      <c r="AC17" s="52" t="s">
        <v>44</v>
      </c>
      <c r="AD17" s="52" t="s">
        <v>44</v>
      </c>
      <c r="AE17" s="52" t="s">
        <v>44</v>
      </c>
    </row>
    <row r="18" ht="28.3" spans="1:31">
      <c r="A18" s="29">
        <v>17</v>
      </c>
      <c r="B18" s="30" t="s">
        <v>126</v>
      </c>
      <c r="C18" s="31" t="s">
        <v>32</v>
      </c>
      <c r="D18" s="29" t="s">
        <v>49</v>
      </c>
      <c r="E18" s="29">
        <v>2</v>
      </c>
      <c r="F18" s="35" t="s">
        <v>118</v>
      </c>
      <c r="G18" s="33">
        <v>63</v>
      </c>
      <c r="H18" s="34">
        <f t="shared" si="1"/>
        <v>109.1291</v>
      </c>
      <c r="I18" s="34">
        <f t="shared" si="0"/>
        <v>0.577297897627672</v>
      </c>
      <c r="J18" s="42" t="s">
        <v>119</v>
      </c>
      <c r="K18" s="31" t="s">
        <v>120</v>
      </c>
      <c r="L18" s="29" t="s">
        <v>121</v>
      </c>
      <c r="M18" s="29" t="s">
        <v>122</v>
      </c>
      <c r="N18" s="29" t="s">
        <v>123</v>
      </c>
      <c r="O18" s="31" t="s">
        <v>32</v>
      </c>
      <c r="P18" s="34">
        <v>60.32</v>
      </c>
      <c r="Q18" s="31" t="s">
        <v>127</v>
      </c>
      <c r="R18" s="29" t="s">
        <v>122</v>
      </c>
      <c r="S18" s="29" t="s">
        <v>65</v>
      </c>
      <c r="T18" s="31" t="s">
        <v>32</v>
      </c>
      <c r="U18" s="34">
        <v>48.8091</v>
      </c>
      <c r="V18" s="51" t="s">
        <v>44</v>
      </c>
      <c r="W18" s="51" t="s">
        <v>44</v>
      </c>
      <c r="X18" s="51" t="s">
        <v>44</v>
      </c>
      <c r="Y18" s="51" t="s">
        <v>44</v>
      </c>
      <c r="Z18" s="51" t="s">
        <v>44</v>
      </c>
      <c r="AA18" s="52" t="s">
        <v>44</v>
      </c>
      <c r="AB18" s="52" t="s">
        <v>44</v>
      </c>
      <c r="AC18" s="52" t="s">
        <v>44</v>
      </c>
      <c r="AD18" s="52" t="s">
        <v>44</v>
      </c>
      <c r="AE18" s="52" t="s">
        <v>44</v>
      </c>
    </row>
    <row r="19" ht="28.3" spans="1:31">
      <c r="A19" s="29">
        <v>18</v>
      </c>
      <c r="B19" s="30" t="s">
        <v>128</v>
      </c>
      <c r="C19" s="31" t="s">
        <v>32</v>
      </c>
      <c r="D19" s="29" t="s">
        <v>129</v>
      </c>
      <c r="E19" s="29">
        <v>2</v>
      </c>
      <c r="F19" s="32" t="s">
        <v>34</v>
      </c>
      <c r="G19" s="33">
        <v>2.5561</v>
      </c>
      <c r="H19" s="34">
        <f t="shared" si="1"/>
        <v>3.0033</v>
      </c>
      <c r="I19" s="34">
        <f t="shared" si="0"/>
        <v>0.85109712649419</v>
      </c>
      <c r="J19" s="31" t="s">
        <v>35</v>
      </c>
      <c r="K19" s="31" t="s">
        <v>42</v>
      </c>
      <c r="L19" s="29" t="s">
        <v>130</v>
      </c>
      <c r="M19" s="29" t="s">
        <v>42</v>
      </c>
      <c r="N19" s="29" t="s">
        <v>131</v>
      </c>
      <c r="O19" s="31" t="s">
        <v>132</v>
      </c>
      <c r="P19" s="34">
        <v>2.3046</v>
      </c>
      <c r="Q19" s="31" t="s">
        <v>63</v>
      </c>
      <c r="R19" s="29" t="s">
        <v>42</v>
      </c>
      <c r="S19" s="31" t="s">
        <v>43</v>
      </c>
      <c r="T19" s="31" t="s">
        <v>40</v>
      </c>
      <c r="U19" s="34">
        <v>0.6987</v>
      </c>
      <c r="V19" s="51" t="s">
        <v>44</v>
      </c>
      <c r="W19" s="51" t="s">
        <v>44</v>
      </c>
      <c r="X19" s="51" t="s">
        <v>44</v>
      </c>
      <c r="Y19" s="51" t="s">
        <v>44</v>
      </c>
      <c r="Z19" s="51" t="s">
        <v>44</v>
      </c>
      <c r="AA19" s="52" t="s">
        <v>44</v>
      </c>
      <c r="AB19" s="52" t="s">
        <v>44</v>
      </c>
      <c r="AC19" s="52" t="s">
        <v>44</v>
      </c>
      <c r="AD19" s="52" t="s">
        <v>44</v>
      </c>
      <c r="AE19" s="52" t="s">
        <v>44</v>
      </c>
    </row>
    <row r="20" ht="28.3" spans="1:31">
      <c r="A20" s="29">
        <v>19</v>
      </c>
      <c r="B20" s="30" t="s">
        <v>133</v>
      </c>
      <c r="C20" s="31" t="s">
        <v>32</v>
      </c>
      <c r="D20" s="29" t="s">
        <v>129</v>
      </c>
      <c r="E20" s="29">
        <v>2</v>
      </c>
      <c r="F20" s="32" t="s">
        <v>34</v>
      </c>
      <c r="G20" s="33">
        <v>1.8429</v>
      </c>
      <c r="H20" s="34">
        <f t="shared" si="1"/>
        <v>0.5982</v>
      </c>
      <c r="I20" s="34">
        <f t="shared" si="0"/>
        <v>3.08074222668004</v>
      </c>
      <c r="J20" s="31" t="s">
        <v>35</v>
      </c>
      <c r="K20" s="31" t="s">
        <v>42</v>
      </c>
      <c r="L20" s="29" t="s">
        <v>134</v>
      </c>
      <c r="M20" s="29" t="s">
        <v>42</v>
      </c>
      <c r="N20" s="29" t="s">
        <v>135</v>
      </c>
      <c r="O20" s="31" t="s">
        <v>40</v>
      </c>
      <c r="P20" s="34">
        <v>0.4072</v>
      </c>
      <c r="Q20" s="31" t="s">
        <v>136</v>
      </c>
      <c r="R20" s="29" t="s">
        <v>42</v>
      </c>
      <c r="S20" s="31" t="s">
        <v>137</v>
      </c>
      <c r="T20" s="31" t="s">
        <v>138</v>
      </c>
      <c r="U20" s="34">
        <v>0.191</v>
      </c>
      <c r="V20" s="51" t="s">
        <v>44</v>
      </c>
      <c r="W20" s="51" t="s">
        <v>44</v>
      </c>
      <c r="X20" s="51" t="s">
        <v>44</v>
      </c>
      <c r="Y20" s="51" t="s">
        <v>44</v>
      </c>
      <c r="Z20" s="51" t="s">
        <v>44</v>
      </c>
      <c r="AA20" s="52" t="s">
        <v>44</v>
      </c>
      <c r="AB20" s="52" t="s">
        <v>44</v>
      </c>
      <c r="AC20" s="52" t="s">
        <v>44</v>
      </c>
      <c r="AD20" s="52" t="s">
        <v>44</v>
      </c>
      <c r="AE20" s="52" t="s">
        <v>44</v>
      </c>
    </row>
    <row r="21" ht="28.3" spans="1:31">
      <c r="A21" s="29">
        <v>20</v>
      </c>
      <c r="B21" s="30" t="s">
        <v>139</v>
      </c>
      <c r="C21" s="31" t="s">
        <v>32</v>
      </c>
      <c r="D21" s="29" t="s">
        <v>129</v>
      </c>
      <c r="E21" s="29">
        <v>2</v>
      </c>
      <c r="F21" s="32" t="s">
        <v>34</v>
      </c>
      <c r="G21" s="33">
        <v>2.2966</v>
      </c>
      <c r="H21" s="34">
        <f t="shared" si="1"/>
        <v>1.6108</v>
      </c>
      <c r="I21" s="34">
        <f t="shared" si="0"/>
        <v>1.42575117953812</v>
      </c>
      <c r="J21" s="31" t="s">
        <v>35</v>
      </c>
      <c r="K21" s="31" t="s">
        <v>42</v>
      </c>
      <c r="L21" s="29" t="s">
        <v>140</v>
      </c>
      <c r="M21" s="29" t="s">
        <v>42</v>
      </c>
      <c r="N21" s="29" t="s">
        <v>141</v>
      </c>
      <c r="O21" s="31" t="s">
        <v>66</v>
      </c>
      <c r="P21" s="34">
        <v>0.9121</v>
      </c>
      <c r="Q21" s="31" t="s">
        <v>63</v>
      </c>
      <c r="R21" s="29" t="s">
        <v>42</v>
      </c>
      <c r="S21" s="31" t="s">
        <v>43</v>
      </c>
      <c r="T21" s="31" t="s">
        <v>40</v>
      </c>
      <c r="U21" s="34">
        <v>0.6987</v>
      </c>
      <c r="V21" s="51" t="s">
        <v>44</v>
      </c>
      <c r="W21" s="51" t="s">
        <v>44</v>
      </c>
      <c r="X21" s="51" t="s">
        <v>44</v>
      </c>
      <c r="Y21" s="51" t="s">
        <v>44</v>
      </c>
      <c r="Z21" s="51" t="s">
        <v>44</v>
      </c>
      <c r="AA21" s="52" t="s">
        <v>44</v>
      </c>
      <c r="AB21" s="52" t="s">
        <v>44</v>
      </c>
      <c r="AC21" s="52" t="s">
        <v>44</v>
      </c>
      <c r="AD21" s="52" t="s">
        <v>44</v>
      </c>
      <c r="AE21" s="52" t="s">
        <v>44</v>
      </c>
    </row>
    <row r="22" ht="28.3" spans="1:31">
      <c r="A22" s="29">
        <v>21</v>
      </c>
      <c r="B22" s="30" t="s">
        <v>142</v>
      </c>
      <c r="C22" s="31" t="s">
        <v>132</v>
      </c>
      <c r="D22" s="29" t="s">
        <v>129</v>
      </c>
      <c r="E22" s="29">
        <v>2</v>
      </c>
      <c r="F22" s="32" t="s">
        <v>34</v>
      </c>
      <c r="G22" s="34">
        <v>3.875</v>
      </c>
      <c r="H22" s="34">
        <f t="shared" si="1"/>
        <v>4.1343</v>
      </c>
      <c r="I22" s="34">
        <f t="shared" si="0"/>
        <v>0.937280797232905</v>
      </c>
      <c r="J22" s="31" t="s">
        <v>35</v>
      </c>
      <c r="K22" s="31" t="s">
        <v>42</v>
      </c>
      <c r="L22" s="29" t="s">
        <v>143</v>
      </c>
      <c r="M22" s="29" t="s">
        <v>42</v>
      </c>
      <c r="N22" s="29" t="s">
        <v>144</v>
      </c>
      <c r="O22" s="31" t="s">
        <v>40</v>
      </c>
      <c r="P22" s="34">
        <v>1.4032</v>
      </c>
      <c r="Q22" s="31" t="s">
        <v>145</v>
      </c>
      <c r="R22" s="29" t="s">
        <v>42</v>
      </c>
      <c r="S22" s="31" t="s">
        <v>123</v>
      </c>
      <c r="T22" s="31" t="s">
        <v>40</v>
      </c>
      <c r="U22" s="34">
        <v>2.7311</v>
      </c>
      <c r="V22" s="51" t="s">
        <v>44</v>
      </c>
      <c r="W22" s="51" t="s">
        <v>44</v>
      </c>
      <c r="X22" s="51" t="s">
        <v>44</v>
      </c>
      <c r="Y22" s="51" t="s">
        <v>44</v>
      </c>
      <c r="Z22" s="51" t="s">
        <v>44</v>
      </c>
      <c r="AA22" s="52" t="s">
        <v>44</v>
      </c>
      <c r="AB22" s="52" t="s">
        <v>44</v>
      </c>
      <c r="AC22" s="52" t="s">
        <v>44</v>
      </c>
      <c r="AD22" s="52" t="s">
        <v>44</v>
      </c>
      <c r="AE22" s="52" t="s">
        <v>44</v>
      </c>
    </row>
    <row r="23" ht="28.3" spans="1:31">
      <c r="A23" s="29">
        <v>22</v>
      </c>
      <c r="B23" s="30" t="s">
        <v>146</v>
      </c>
      <c r="C23" s="31" t="s">
        <v>32</v>
      </c>
      <c r="D23" s="29" t="s">
        <v>129</v>
      </c>
      <c r="E23" s="29">
        <v>2</v>
      </c>
      <c r="F23" s="32" t="s">
        <v>34</v>
      </c>
      <c r="G23" s="33">
        <v>5.6978</v>
      </c>
      <c r="H23" s="34">
        <f>P23+U23*1.7^LOG(0.5,2)</f>
        <v>5.80267058823529</v>
      </c>
      <c r="I23" s="34">
        <f t="shared" si="0"/>
        <v>0.981927185656909</v>
      </c>
      <c r="J23" s="31" t="s">
        <v>35</v>
      </c>
      <c r="K23" s="31" t="s">
        <v>42</v>
      </c>
      <c r="L23" s="29" t="s">
        <v>143</v>
      </c>
      <c r="M23" s="29" t="s">
        <v>42</v>
      </c>
      <c r="N23" s="29" t="s">
        <v>144</v>
      </c>
      <c r="O23" s="31" t="s">
        <v>40</v>
      </c>
      <c r="P23" s="34">
        <v>1.4032</v>
      </c>
      <c r="Q23" s="31" t="s">
        <v>147</v>
      </c>
      <c r="R23" s="29" t="s">
        <v>42</v>
      </c>
      <c r="S23" s="31" t="s">
        <v>77</v>
      </c>
      <c r="T23" s="31" t="s">
        <v>32</v>
      </c>
      <c r="U23" s="34">
        <v>7.4791</v>
      </c>
      <c r="V23" s="51" t="s">
        <v>44</v>
      </c>
      <c r="W23" s="51" t="s">
        <v>44</v>
      </c>
      <c r="X23" s="51" t="s">
        <v>44</v>
      </c>
      <c r="Y23" s="51" t="s">
        <v>44</v>
      </c>
      <c r="Z23" s="51" t="s">
        <v>44</v>
      </c>
      <c r="AA23" s="52" t="s">
        <v>44</v>
      </c>
      <c r="AB23" s="52" t="s">
        <v>44</v>
      </c>
      <c r="AC23" s="52" t="s">
        <v>44</v>
      </c>
      <c r="AD23" s="52" t="s">
        <v>44</v>
      </c>
      <c r="AE23" s="52" t="s">
        <v>44</v>
      </c>
    </row>
    <row r="24" ht="28.3" spans="1:31">
      <c r="A24" s="29">
        <v>23</v>
      </c>
      <c r="B24" s="30" t="s">
        <v>148</v>
      </c>
      <c r="C24" s="31" t="s">
        <v>32</v>
      </c>
      <c r="D24" s="29" t="s">
        <v>129</v>
      </c>
      <c r="E24" s="29">
        <v>2</v>
      </c>
      <c r="F24" s="32" t="s">
        <v>34</v>
      </c>
      <c r="G24" s="33">
        <v>4.8814</v>
      </c>
      <c r="H24" s="34">
        <f>P24*1.7^LOG(0.5,2)+U24</f>
        <v>5.59208235294118</v>
      </c>
      <c r="I24" s="34">
        <f t="shared" si="0"/>
        <v>0.87291275269446</v>
      </c>
      <c r="J24" s="31" t="s">
        <v>35</v>
      </c>
      <c r="K24" s="31" t="s">
        <v>42</v>
      </c>
      <c r="L24" s="29" t="s">
        <v>149</v>
      </c>
      <c r="M24" s="29" t="s">
        <v>42</v>
      </c>
      <c r="N24" s="29" t="s">
        <v>150</v>
      </c>
      <c r="O24" s="31" t="s">
        <v>32</v>
      </c>
      <c r="P24" s="34">
        <v>7.1211</v>
      </c>
      <c r="Q24" s="31" t="s">
        <v>143</v>
      </c>
      <c r="R24" s="29" t="s">
        <v>42</v>
      </c>
      <c r="S24" s="31" t="s">
        <v>144</v>
      </c>
      <c r="T24" s="31" t="s">
        <v>40</v>
      </c>
      <c r="U24" s="34">
        <v>1.4032</v>
      </c>
      <c r="V24" s="51" t="s">
        <v>44</v>
      </c>
      <c r="W24" s="51" t="s">
        <v>44</v>
      </c>
      <c r="X24" s="51" t="s">
        <v>44</v>
      </c>
      <c r="Y24" s="51" t="s">
        <v>44</v>
      </c>
      <c r="Z24" s="51" t="s">
        <v>44</v>
      </c>
      <c r="AA24" s="52" t="s">
        <v>44</v>
      </c>
      <c r="AB24" s="52" t="s">
        <v>44</v>
      </c>
      <c r="AC24" s="52" t="s">
        <v>44</v>
      </c>
      <c r="AD24" s="52" t="s">
        <v>44</v>
      </c>
      <c r="AE24" s="52" t="s">
        <v>44</v>
      </c>
    </row>
    <row r="25" ht="42.45" spans="1:31">
      <c r="A25" s="29">
        <v>24</v>
      </c>
      <c r="B25" s="30" t="s">
        <v>151</v>
      </c>
      <c r="C25" s="31" t="s">
        <v>32</v>
      </c>
      <c r="D25" s="29" t="s">
        <v>129</v>
      </c>
      <c r="E25" s="29">
        <v>2</v>
      </c>
      <c r="F25" s="32" t="s">
        <v>34</v>
      </c>
      <c r="G25" s="33">
        <v>9.7142</v>
      </c>
      <c r="H25" s="34">
        <f>P25*1.7^LOG(2,2)+U25</f>
        <v>6.62347</v>
      </c>
      <c r="I25" s="34">
        <f t="shared" si="0"/>
        <v>1.46663304883996</v>
      </c>
      <c r="J25" s="31" t="s">
        <v>35</v>
      </c>
      <c r="K25" s="31" t="s">
        <v>42</v>
      </c>
      <c r="L25" s="29" t="s">
        <v>152</v>
      </c>
      <c r="M25" s="29" t="s">
        <v>153</v>
      </c>
      <c r="N25" s="29" t="s">
        <v>154</v>
      </c>
      <c r="O25" s="31" t="s">
        <v>40</v>
      </c>
      <c r="P25" s="34">
        <v>0.7821</v>
      </c>
      <c r="Q25" s="31" t="s">
        <v>155</v>
      </c>
      <c r="R25" s="29" t="s">
        <v>42</v>
      </c>
      <c r="S25" s="31" t="s">
        <v>77</v>
      </c>
      <c r="T25" s="31" t="s">
        <v>138</v>
      </c>
      <c r="U25" s="34">
        <v>5.2939</v>
      </c>
      <c r="V25" s="51" t="s">
        <v>44</v>
      </c>
      <c r="W25" s="51" t="s">
        <v>44</v>
      </c>
      <c r="X25" s="51" t="s">
        <v>44</v>
      </c>
      <c r="Y25" s="51" t="s">
        <v>44</v>
      </c>
      <c r="Z25" s="51" t="s">
        <v>44</v>
      </c>
      <c r="AA25" s="52" t="s">
        <v>44</v>
      </c>
      <c r="AB25" s="52" t="s">
        <v>44</v>
      </c>
      <c r="AC25" s="52" t="s">
        <v>44</v>
      </c>
      <c r="AD25" s="52" t="s">
        <v>44</v>
      </c>
      <c r="AE25" s="52" t="s">
        <v>44</v>
      </c>
    </row>
    <row r="26" ht="28.3" spans="1:31">
      <c r="A26" s="29">
        <v>25</v>
      </c>
      <c r="B26" s="30" t="s">
        <v>156</v>
      </c>
      <c r="C26" s="31" t="s">
        <v>32</v>
      </c>
      <c r="D26" s="29" t="s">
        <v>129</v>
      </c>
      <c r="E26" s="29">
        <v>4</v>
      </c>
      <c r="F26" s="35" t="s">
        <v>68</v>
      </c>
      <c r="G26" s="33">
        <v>19.9678</v>
      </c>
      <c r="H26" s="34">
        <f>P26*1.7^LOG(1.55/2.24,2)+U26*1.7^LOG(3/4.5,2)+Z26*1.7^LOG(0.15/1,2)+AE26*1.7^LOG(1/3,2)</f>
        <v>62.4062886723154</v>
      </c>
      <c r="I26" s="34">
        <f t="shared" si="0"/>
        <v>0.319964548842945</v>
      </c>
      <c r="J26" s="42" t="s">
        <v>157</v>
      </c>
      <c r="K26" s="31" t="s">
        <v>158</v>
      </c>
      <c r="L26" s="29" t="s">
        <v>159</v>
      </c>
      <c r="M26" s="29" t="s">
        <v>160</v>
      </c>
      <c r="N26" s="29" t="s">
        <v>161</v>
      </c>
      <c r="O26" s="31" t="s">
        <v>32</v>
      </c>
      <c r="P26" s="34">
        <v>63.6133</v>
      </c>
      <c r="Q26" s="31" t="s">
        <v>162</v>
      </c>
      <c r="R26" s="29" t="s">
        <v>160</v>
      </c>
      <c r="S26" s="31" t="s">
        <v>163</v>
      </c>
      <c r="T26" s="31" t="s">
        <v>32</v>
      </c>
      <c r="U26" s="34">
        <v>4.7318</v>
      </c>
      <c r="V26" s="31" t="s">
        <v>164</v>
      </c>
      <c r="W26" s="29" t="s">
        <v>160</v>
      </c>
      <c r="X26" s="31" t="s">
        <v>165</v>
      </c>
      <c r="Y26" s="31" t="s">
        <v>32</v>
      </c>
      <c r="Z26" s="49">
        <v>3.7093</v>
      </c>
      <c r="AA26" s="29" t="s">
        <v>166</v>
      </c>
      <c r="AB26" s="29" t="s">
        <v>160</v>
      </c>
      <c r="AC26" s="29" t="s">
        <v>167</v>
      </c>
      <c r="AD26" s="31" t="s">
        <v>32</v>
      </c>
      <c r="AE26" s="50">
        <v>23.377</v>
      </c>
    </row>
    <row r="27" ht="42.45" spans="1:31">
      <c r="A27" s="29">
        <v>26</v>
      </c>
      <c r="B27" s="30" t="s">
        <v>168</v>
      </c>
      <c r="C27" s="31" t="s">
        <v>32</v>
      </c>
      <c r="D27" s="29" t="s">
        <v>129</v>
      </c>
      <c r="E27" s="29">
        <v>2</v>
      </c>
      <c r="F27" s="35" t="s">
        <v>68</v>
      </c>
      <c r="G27" s="33">
        <v>24.8521</v>
      </c>
      <c r="H27" s="34">
        <f t="shared" ref="H27:H29" si="2">P27+U27</f>
        <v>34.2435</v>
      </c>
      <c r="I27" s="34">
        <f t="shared" si="0"/>
        <v>0.725746492034985</v>
      </c>
      <c r="J27" s="42" t="s">
        <v>157</v>
      </c>
      <c r="K27" s="31" t="s">
        <v>169</v>
      </c>
      <c r="L27" s="31" t="s">
        <v>170</v>
      </c>
      <c r="M27" s="29" t="s">
        <v>160</v>
      </c>
      <c r="N27" s="29" t="s">
        <v>171</v>
      </c>
      <c r="O27" s="31" t="s">
        <v>32</v>
      </c>
      <c r="P27" s="34">
        <v>9.625</v>
      </c>
      <c r="Q27" s="31" t="s">
        <v>172</v>
      </c>
      <c r="R27" s="29" t="s">
        <v>160</v>
      </c>
      <c r="S27" s="31" t="s">
        <v>173</v>
      </c>
      <c r="T27" s="31" t="s">
        <v>32</v>
      </c>
      <c r="U27" s="34">
        <v>24.6185</v>
      </c>
      <c r="V27" s="51" t="s">
        <v>44</v>
      </c>
      <c r="W27" s="51" t="s">
        <v>44</v>
      </c>
      <c r="X27" s="51" t="s">
        <v>44</v>
      </c>
      <c r="Y27" s="51" t="s">
        <v>44</v>
      </c>
      <c r="Z27" s="51" t="s">
        <v>44</v>
      </c>
      <c r="AA27" s="52" t="s">
        <v>44</v>
      </c>
      <c r="AB27" s="52" t="s">
        <v>44</v>
      </c>
      <c r="AC27" s="52" t="s">
        <v>44</v>
      </c>
      <c r="AD27" s="51" t="s">
        <v>44</v>
      </c>
      <c r="AE27" s="51" t="s">
        <v>44</v>
      </c>
    </row>
    <row r="28" ht="28.3" spans="1:31">
      <c r="A28" s="29">
        <v>27</v>
      </c>
      <c r="B28" s="30" t="s">
        <v>174</v>
      </c>
      <c r="C28" s="31" t="s">
        <v>32</v>
      </c>
      <c r="D28" s="29" t="s">
        <v>129</v>
      </c>
      <c r="E28" s="29">
        <v>2</v>
      </c>
      <c r="F28" s="35" t="s">
        <v>75</v>
      </c>
      <c r="G28" s="33">
        <v>5.7403</v>
      </c>
      <c r="H28" s="34">
        <f t="shared" si="2"/>
        <v>3.9046</v>
      </c>
      <c r="I28" s="34">
        <f t="shared" si="0"/>
        <v>1.47013778620089</v>
      </c>
      <c r="J28" s="31" t="s">
        <v>35</v>
      </c>
      <c r="K28" s="31" t="s">
        <v>42</v>
      </c>
      <c r="L28" s="29" t="s">
        <v>79</v>
      </c>
      <c r="M28" s="29" t="s">
        <v>42</v>
      </c>
      <c r="N28" s="29" t="s">
        <v>77</v>
      </c>
      <c r="O28" s="31" t="s">
        <v>71</v>
      </c>
      <c r="P28" s="34">
        <v>1.6717</v>
      </c>
      <c r="Q28" s="31" t="s">
        <v>175</v>
      </c>
      <c r="R28" s="29" t="s">
        <v>42</v>
      </c>
      <c r="S28" s="31" t="s">
        <v>65</v>
      </c>
      <c r="T28" s="31" t="s">
        <v>71</v>
      </c>
      <c r="U28" s="34">
        <v>2.2329</v>
      </c>
      <c r="V28" s="51" t="s">
        <v>44</v>
      </c>
      <c r="W28" s="51" t="s">
        <v>44</v>
      </c>
      <c r="X28" s="51" t="s">
        <v>44</v>
      </c>
      <c r="Y28" s="51" t="s">
        <v>44</v>
      </c>
      <c r="Z28" s="51" t="s">
        <v>44</v>
      </c>
      <c r="AA28" s="52" t="s">
        <v>44</v>
      </c>
      <c r="AB28" s="52" t="s">
        <v>44</v>
      </c>
      <c r="AC28" s="52" t="s">
        <v>44</v>
      </c>
      <c r="AD28" s="51" t="s">
        <v>44</v>
      </c>
      <c r="AE28" s="51" t="s">
        <v>44</v>
      </c>
    </row>
    <row r="29" ht="28.3" spans="1:31">
      <c r="A29" s="29">
        <v>28</v>
      </c>
      <c r="B29" s="30" t="s">
        <v>176</v>
      </c>
      <c r="C29" s="31" t="s">
        <v>32</v>
      </c>
      <c r="D29" s="29" t="s">
        <v>129</v>
      </c>
      <c r="E29" s="29">
        <v>2</v>
      </c>
      <c r="F29" s="35" t="s">
        <v>75</v>
      </c>
      <c r="G29" s="33">
        <v>3.841</v>
      </c>
      <c r="H29" s="34">
        <f t="shared" si="2"/>
        <v>3.0456</v>
      </c>
      <c r="I29" s="34">
        <f t="shared" si="0"/>
        <v>1.26116364591542</v>
      </c>
      <c r="J29" s="31" t="s">
        <v>35</v>
      </c>
      <c r="K29" s="31" t="s">
        <v>42</v>
      </c>
      <c r="L29" s="29" t="s">
        <v>177</v>
      </c>
      <c r="M29" s="29" t="s">
        <v>42</v>
      </c>
      <c r="N29" s="29" t="s">
        <v>65</v>
      </c>
      <c r="O29" s="31" t="s">
        <v>138</v>
      </c>
      <c r="P29" s="34">
        <v>1.3739</v>
      </c>
      <c r="Q29" s="29" t="s">
        <v>79</v>
      </c>
      <c r="R29" s="29" t="s">
        <v>42</v>
      </c>
      <c r="S29" s="29" t="s">
        <v>77</v>
      </c>
      <c r="T29" s="31" t="s">
        <v>71</v>
      </c>
      <c r="U29" s="34">
        <v>1.6717</v>
      </c>
      <c r="V29" s="51" t="s">
        <v>44</v>
      </c>
      <c r="W29" s="51" t="s">
        <v>44</v>
      </c>
      <c r="X29" s="51" t="s">
        <v>44</v>
      </c>
      <c r="Y29" s="51" t="s">
        <v>44</v>
      </c>
      <c r="Z29" s="51" t="s">
        <v>44</v>
      </c>
      <c r="AA29" s="52" t="s">
        <v>44</v>
      </c>
      <c r="AB29" s="52" t="s">
        <v>44</v>
      </c>
      <c r="AC29" s="52" t="s">
        <v>44</v>
      </c>
      <c r="AD29" s="51" t="s">
        <v>44</v>
      </c>
      <c r="AE29" s="51" t="s">
        <v>44</v>
      </c>
    </row>
    <row r="30" ht="28.3" spans="1:31">
      <c r="A30" s="29">
        <v>29</v>
      </c>
      <c r="B30" s="30" t="s">
        <v>178</v>
      </c>
      <c r="C30" s="31" t="s">
        <v>32</v>
      </c>
      <c r="D30" s="29" t="s">
        <v>129</v>
      </c>
      <c r="E30" s="29">
        <v>2</v>
      </c>
      <c r="F30" s="35" t="s">
        <v>75</v>
      </c>
      <c r="G30" s="33">
        <v>2.73</v>
      </c>
      <c r="H30" s="34">
        <f t="shared" ref="H30:H34" si="3">P30+U30*1.7^LOG(0.5,2)</f>
        <v>1.41607647058824</v>
      </c>
      <c r="I30" s="34">
        <f t="shared" si="0"/>
        <v>1.92786198817777</v>
      </c>
      <c r="J30" s="31" t="s">
        <v>35</v>
      </c>
      <c r="K30" s="31" t="s">
        <v>42</v>
      </c>
      <c r="L30" s="29" t="s">
        <v>177</v>
      </c>
      <c r="M30" s="29" t="s">
        <v>42</v>
      </c>
      <c r="N30" s="29" t="s">
        <v>65</v>
      </c>
      <c r="O30" s="31" t="s">
        <v>138</v>
      </c>
      <c r="P30" s="34">
        <v>1.3739</v>
      </c>
      <c r="Q30" s="31" t="s">
        <v>179</v>
      </c>
      <c r="R30" s="29" t="s">
        <v>42</v>
      </c>
      <c r="S30" s="31" t="s">
        <v>125</v>
      </c>
      <c r="T30" s="31" t="s">
        <v>32</v>
      </c>
      <c r="U30" s="34">
        <v>0.0717</v>
      </c>
      <c r="V30" s="51" t="s">
        <v>44</v>
      </c>
      <c r="W30" s="51" t="s">
        <v>44</v>
      </c>
      <c r="X30" s="51" t="s">
        <v>44</v>
      </c>
      <c r="Y30" s="51" t="s">
        <v>44</v>
      </c>
      <c r="Z30" s="51" t="s">
        <v>44</v>
      </c>
      <c r="AA30" s="52" t="s">
        <v>44</v>
      </c>
      <c r="AB30" s="52" t="s">
        <v>44</v>
      </c>
      <c r="AC30" s="52" t="s">
        <v>44</v>
      </c>
      <c r="AD30" s="51" t="s">
        <v>44</v>
      </c>
      <c r="AE30" s="51" t="s">
        <v>44</v>
      </c>
    </row>
    <row r="31" ht="28.3" spans="1:31">
      <c r="A31" s="29">
        <v>30</v>
      </c>
      <c r="B31" s="30" t="s">
        <v>180</v>
      </c>
      <c r="C31" s="31" t="s">
        <v>32</v>
      </c>
      <c r="D31" s="29" t="s">
        <v>129</v>
      </c>
      <c r="E31" s="29">
        <v>2</v>
      </c>
      <c r="F31" s="35" t="s">
        <v>75</v>
      </c>
      <c r="G31" s="33">
        <v>0.2023</v>
      </c>
      <c r="H31" s="34">
        <f>P31*1.7^LOG(10/25,2)+U31*1.7^LOG(6/25,2)</f>
        <v>0.49432433636514</v>
      </c>
      <c r="I31" s="34">
        <f t="shared" si="0"/>
        <v>0.409245479369982</v>
      </c>
      <c r="J31" s="31" t="s">
        <v>35</v>
      </c>
      <c r="K31" s="31" t="s">
        <v>42</v>
      </c>
      <c r="L31" s="29" t="s">
        <v>181</v>
      </c>
      <c r="M31" s="29" t="s">
        <v>42</v>
      </c>
      <c r="N31" s="29" t="s">
        <v>125</v>
      </c>
      <c r="O31" s="31" t="s">
        <v>40</v>
      </c>
      <c r="P31" s="34">
        <v>0.9484</v>
      </c>
      <c r="Q31" s="31" t="s">
        <v>182</v>
      </c>
      <c r="R31" s="29" t="s">
        <v>42</v>
      </c>
      <c r="S31" s="31" t="s">
        <v>125</v>
      </c>
      <c r="T31" s="31" t="s">
        <v>32</v>
      </c>
      <c r="U31" s="34">
        <v>0.0717</v>
      </c>
      <c r="V31" s="51" t="s">
        <v>44</v>
      </c>
      <c r="W31" s="51" t="s">
        <v>44</v>
      </c>
      <c r="X31" s="51" t="s">
        <v>44</v>
      </c>
      <c r="Y31" s="51" t="s">
        <v>44</v>
      </c>
      <c r="Z31" s="51" t="s">
        <v>44</v>
      </c>
      <c r="AA31" s="52" t="s">
        <v>44</v>
      </c>
      <c r="AB31" s="52" t="s">
        <v>44</v>
      </c>
      <c r="AC31" s="52" t="s">
        <v>44</v>
      </c>
      <c r="AD31" s="51" t="s">
        <v>44</v>
      </c>
      <c r="AE31" s="51" t="s">
        <v>44</v>
      </c>
    </row>
    <row r="32" ht="28.3" spans="1:31">
      <c r="A32" s="29">
        <v>31</v>
      </c>
      <c r="B32" s="30" t="s">
        <v>183</v>
      </c>
      <c r="C32" s="31" t="s">
        <v>32</v>
      </c>
      <c r="D32" s="29" t="s">
        <v>129</v>
      </c>
      <c r="E32" s="29">
        <v>2</v>
      </c>
      <c r="F32" s="35" t="s">
        <v>75</v>
      </c>
      <c r="G32" s="33">
        <v>1.4995</v>
      </c>
      <c r="H32" s="34">
        <f t="shared" si="3"/>
        <v>1.02717647058824</v>
      </c>
      <c r="I32" s="34">
        <f t="shared" si="0"/>
        <v>1.45982705302943</v>
      </c>
      <c r="J32" s="31" t="s">
        <v>35</v>
      </c>
      <c r="K32" s="31" t="s">
        <v>42</v>
      </c>
      <c r="L32" s="29" t="s">
        <v>184</v>
      </c>
      <c r="M32" s="29" t="s">
        <v>42</v>
      </c>
      <c r="N32" s="29" t="s">
        <v>65</v>
      </c>
      <c r="O32" s="31" t="s">
        <v>71</v>
      </c>
      <c r="P32" s="34">
        <v>0.985</v>
      </c>
      <c r="Q32" s="31" t="s">
        <v>179</v>
      </c>
      <c r="R32" s="29" t="s">
        <v>42</v>
      </c>
      <c r="S32" s="31" t="s">
        <v>125</v>
      </c>
      <c r="T32" s="31" t="s">
        <v>32</v>
      </c>
      <c r="U32" s="34">
        <v>0.0717</v>
      </c>
      <c r="V32" s="51" t="s">
        <v>44</v>
      </c>
      <c r="W32" s="51" t="s">
        <v>44</v>
      </c>
      <c r="X32" s="51" t="s">
        <v>44</v>
      </c>
      <c r="Y32" s="51" t="s">
        <v>44</v>
      </c>
      <c r="Z32" s="51" t="s">
        <v>44</v>
      </c>
      <c r="AA32" s="52" t="s">
        <v>44</v>
      </c>
      <c r="AB32" s="52" t="s">
        <v>44</v>
      </c>
      <c r="AC32" s="52" t="s">
        <v>44</v>
      </c>
      <c r="AD32" s="51" t="s">
        <v>44</v>
      </c>
      <c r="AE32" s="51" t="s">
        <v>44</v>
      </c>
    </row>
    <row r="33" ht="28.3" spans="1:16359">
      <c r="A33" s="29">
        <v>32</v>
      </c>
      <c r="B33" s="30" t="s">
        <v>185</v>
      </c>
      <c r="C33" s="31" t="s">
        <v>32</v>
      </c>
      <c r="D33" s="29" t="s">
        <v>129</v>
      </c>
      <c r="E33" s="29">
        <v>2</v>
      </c>
      <c r="F33" s="35" t="s">
        <v>75</v>
      </c>
      <c r="G33" s="33">
        <v>4.79</v>
      </c>
      <c r="H33" s="34">
        <f>P33+U33*1.7^LOG(2,2)</f>
        <v>1.55546</v>
      </c>
      <c r="I33" s="34">
        <f t="shared" si="0"/>
        <v>3.07947488202847</v>
      </c>
      <c r="J33" s="31" t="s">
        <v>35</v>
      </c>
      <c r="K33" s="31" t="s">
        <v>42</v>
      </c>
      <c r="L33" s="29" t="s">
        <v>186</v>
      </c>
      <c r="M33" s="29" t="s">
        <v>42</v>
      </c>
      <c r="N33" s="29" t="s">
        <v>65</v>
      </c>
      <c r="O33" s="31" t="s">
        <v>32</v>
      </c>
      <c r="P33" s="34">
        <v>0.5953</v>
      </c>
      <c r="Q33" s="31" t="s">
        <v>187</v>
      </c>
      <c r="R33" s="29" t="s">
        <v>42</v>
      </c>
      <c r="S33" s="31" t="s">
        <v>82</v>
      </c>
      <c r="T33" s="31" t="s">
        <v>32</v>
      </c>
      <c r="U33" s="34">
        <v>0.5648</v>
      </c>
      <c r="V33" s="51" t="s">
        <v>44</v>
      </c>
      <c r="W33" s="51" t="s">
        <v>44</v>
      </c>
      <c r="X33" s="51" t="s">
        <v>44</v>
      </c>
      <c r="Y33" s="51" t="s">
        <v>44</v>
      </c>
      <c r="Z33" s="51" t="s">
        <v>44</v>
      </c>
      <c r="AA33" s="52" t="s">
        <v>44</v>
      </c>
      <c r="AB33" s="52" t="s">
        <v>44</v>
      </c>
      <c r="AC33" s="52" t="s">
        <v>44</v>
      </c>
      <c r="AD33" s="51" t="s">
        <v>44</v>
      </c>
      <c r="AE33" s="51" t="s">
        <v>44</v>
      </c>
      <c r="AG33" s="17"/>
      <c r="AP33" s="17"/>
      <c r="AY33" s="17"/>
      <c r="BH33" s="17"/>
      <c r="BQ33" s="17"/>
      <c r="BZ33" s="17"/>
      <c r="CI33" s="17"/>
      <c r="CR33" s="17"/>
      <c r="DA33" s="17"/>
      <c r="DJ33" s="17"/>
      <c r="DS33" s="17"/>
      <c r="EB33" s="17"/>
      <c r="EK33" s="17"/>
      <c r="ET33" s="17"/>
      <c r="FC33" s="17"/>
      <c r="FL33" s="17"/>
      <c r="FU33" s="17"/>
      <c r="GD33" s="17"/>
      <c r="GM33" s="17"/>
      <c r="GV33" s="17"/>
      <c r="HE33" s="17"/>
      <c r="HN33" s="17"/>
      <c r="HW33" s="17"/>
      <c r="IF33" s="17"/>
      <c r="IO33" s="17"/>
      <c r="IX33" s="17"/>
      <c r="JG33" s="17"/>
      <c r="JP33" s="17"/>
      <c r="JY33" s="17"/>
      <c r="KH33" s="17"/>
      <c r="KQ33" s="17"/>
      <c r="KZ33" s="17"/>
      <c r="LI33" s="17"/>
      <c r="LR33" s="17"/>
      <c r="MA33" s="17"/>
      <c r="MJ33" s="17"/>
      <c r="MS33" s="17"/>
      <c r="NB33" s="17"/>
      <c r="NK33" s="17"/>
      <c r="NT33" s="17"/>
      <c r="OC33" s="17"/>
      <c r="OL33" s="17"/>
      <c r="OU33" s="17"/>
      <c r="PD33" s="17"/>
      <c r="PM33" s="17"/>
      <c r="PV33" s="17"/>
      <c r="QE33" s="17"/>
      <c r="QN33" s="17"/>
      <c r="QW33" s="17"/>
      <c r="RF33" s="17"/>
      <c r="RO33" s="17"/>
      <c r="RX33" s="17"/>
      <c r="SG33" s="17"/>
      <c r="SP33" s="17"/>
      <c r="SY33" s="17"/>
      <c r="TH33" s="17"/>
      <c r="TQ33" s="17"/>
      <c r="TZ33" s="17"/>
      <c r="UI33" s="17"/>
      <c r="UR33" s="17"/>
      <c r="VA33" s="17"/>
      <c r="VJ33" s="17"/>
      <c r="VS33" s="17"/>
      <c r="WB33" s="17"/>
      <c r="WK33" s="17"/>
      <c r="WT33" s="17"/>
      <c r="XC33" s="17"/>
      <c r="XL33" s="17"/>
      <c r="XU33" s="17"/>
      <c r="YD33" s="17"/>
      <c r="YM33" s="17"/>
      <c r="YV33" s="17"/>
      <c r="ZE33" s="17"/>
      <c r="ZN33" s="17"/>
      <c r="ZW33" s="17"/>
      <c r="AAF33" s="17"/>
      <c r="AAO33" s="17"/>
      <c r="AAX33" s="17"/>
      <c r="ABG33" s="17"/>
      <c r="ABP33" s="17"/>
      <c r="ABY33" s="17"/>
      <c r="ACH33" s="17"/>
      <c r="ACQ33" s="17"/>
      <c r="ACZ33" s="17"/>
      <c r="ADI33" s="17"/>
      <c r="ADR33" s="17"/>
      <c r="AEA33" s="17"/>
      <c r="AEJ33" s="17"/>
      <c r="AES33" s="17"/>
      <c r="AFB33" s="17"/>
      <c r="AFK33" s="17"/>
      <c r="AFT33" s="17"/>
      <c r="AGC33" s="17"/>
      <c r="AGL33" s="17"/>
      <c r="AGU33" s="17"/>
      <c r="AHD33" s="17"/>
      <c r="AHM33" s="17"/>
      <c r="AHV33" s="17"/>
      <c r="AIE33" s="17"/>
      <c r="AIN33" s="17"/>
      <c r="AIW33" s="17"/>
      <c r="AJF33" s="17"/>
      <c r="AJO33" s="17"/>
      <c r="AJX33" s="17"/>
      <c r="AKG33" s="17"/>
      <c r="AKP33" s="17"/>
      <c r="AKY33" s="17"/>
      <c r="ALH33" s="17"/>
      <c r="ALQ33" s="17"/>
      <c r="ALZ33" s="17"/>
      <c r="AMI33" s="17"/>
      <c r="AMR33" s="17"/>
      <c r="ANA33" s="17"/>
      <c r="ANJ33" s="17"/>
      <c r="ANS33" s="17"/>
      <c r="AOB33" s="17"/>
      <c r="AOK33" s="17"/>
      <c r="AOT33" s="17"/>
      <c r="APC33" s="17"/>
      <c r="APL33" s="17"/>
      <c r="APU33" s="17"/>
      <c r="AQD33" s="17"/>
      <c r="AQM33" s="17"/>
      <c r="AQV33" s="17"/>
      <c r="ARE33" s="17"/>
      <c r="ARN33" s="17"/>
      <c r="ARW33" s="17"/>
      <c r="ASF33" s="17"/>
      <c r="ASO33" s="17"/>
      <c r="ASX33" s="17"/>
      <c r="ATG33" s="17"/>
      <c r="ATP33" s="17"/>
      <c r="ATY33" s="17"/>
      <c r="AUH33" s="17"/>
      <c r="AUQ33" s="17"/>
      <c r="AUZ33" s="17"/>
      <c r="AVI33" s="17"/>
      <c r="AVR33" s="17"/>
      <c r="AWA33" s="17"/>
      <c r="AWJ33" s="17"/>
      <c r="AWS33" s="17"/>
      <c r="AXB33" s="17"/>
      <c r="AXK33" s="17"/>
      <c r="AXT33" s="17"/>
      <c r="AYC33" s="17"/>
      <c r="AYL33" s="17"/>
      <c r="AYU33" s="17"/>
      <c r="AZD33" s="17"/>
      <c r="AZM33" s="17"/>
      <c r="AZV33" s="17"/>
      <c r="BAE33" s="17"/>
      <c r="BAN33" s="17"/>
      <c r="BAW33" s="17"/>
      <c r="BBF33" s="17"/>
      <c r="BBO33" s="17"/>
      <c r="BBX33" s="17"/>
      <c r="BCG33" s="17"/>
      <c r="BCP33" s="17"/>
      <c r="BCY33" s="17"/>
      <c r="BDH33" s="17"/>
      <c r="BDQ33" s="17"/>
      <c r="BDZ33" s="17"/>
      <c r="BEI33" s="17"/>
      <c r="BER33" s="17"/>
      <c r="BFA33" s="17"/>
      <c r="BFJ33" s="17"/>
      <c r="BFS33" s="17"/>
      <c r="BGB33" s="17"/>
      <c r="BGK33" s="17"/>
      <c r="BGT33" s="17"/>
      <c r="BHC33" s="17"/>
      <c r="BHL33" s="17"/>
      <c r="BHU33" s="17"/>
      <c r="BID33" s="17"/>
      <c r="BIM33" s="17"/>
      <c r="BIV33" s="17"/>
      <c r="BJE33" s="17"/>
      <c r="BJN33" s="17"/>
      <c r="BJW33" s="17"/>
      <c r="BKF33" s="17"/>
      <c r="BKO33" s="17"/>
      <c r="BKX33" s="17"/>
      <c r="BLG33" s="17"/>
      <c r="BLP33" s="17"/>
      <c r="BLY33" s="17"/>
      <c r="BMH33" s="17"/>
      <c r="BMQ33" s="17"/>
      <c r="BMZ33" s="17"/>
      <c r="BNI33" s="17"/>
      <c r="BNR33" s="17"/>
      <c r="BOA33" s="17"/>
      <c r="BOJ33" s="17"/>
      <c r="BOS33" s="17"/>
      <c r="BPB33" s="17"/>
      <c r="BPK33" s="17"/>
      <c r="BPT33" s="17"/>
      <c r="BQC33" s="17"/>
      <c r="BQL33" s="17"/>
      <c r="BQU33" s="17"/>
      <c r="BRD33" s="17"/>
      <c r="BRM33" s="17"/>
      <c r="BRV33" s="17"/>
      <c r="BSE33" s="17"/>
      <c r="BSN33" s="17"/>
      <c r="BSW33" s="17"/>
      <c r="BTF33" s="17"/>
      <c r="BTO33" s="17"/>
      <c r="BTX33" s="17"/>
      <c r="BUG33" s="17"/>
      <c r="BUP33" s="17"/>
      <c r="BUY33" s="17"/>
      <c r="BVH33" s="17"/>
      <c r="BVQ33" s="17"/>
      <c r="BVZ33" s="17"/>
      <c r="BWI33" s="17"/>
      <c r="BWR33" s="17"/>
      <c r="BXA33" s="17"/>
      <c r="BXJ33" s="17"/>
      <c r="BXS33" s="17"/>
      <c r="BYB33" s="17"/>
      <c r="BYK33" s="17"/>
      <c r="BYT33" s="17"/>
      <c r="BZC33" s="17"/>
      <c r="BZL33" s="17"/>
      <c r="BZU33" s="17"/>
      <c r="CAD33" s="17"/>
      <c r="CAM33" s="17"/>
      <c r="CAV33" s="17"/>
      <c r="CBE33" s="17"/>
      <c r="CBN33" s="17"/>
      <c r="CBW33" s="17"/>
      <c r="CCF33" s="17"/>
      <c r="CCO33" s="17"/>
      <c r="CCX33" s="17"/>
      <c r="CDG33" s="17"/>
      <c r="CDP33" s="17"/>
      <c r="CDY33" s="17"/>
      <c r="CEH33" s="17"/>
      <c r="CEQ33" s="17"/>
      <c r="CEZ33" s="17"/>
      <c r="CFI33" s="17"/>
      <c r="CFR33" s="17"/>
      <c r="CGA33" s="17"/>
      <c r="CGJ33" s="17"/>
      <c r="CGS33" s="17"/>
      <c r="CHB33" s="17"/>
      <c r="CHK33" s="17"/>
      <c r="CHT33" s="17"/>
      <c r="CIC33" s="17"/>
      <c r="CIL33" s="17"/>
      <c r="CIU33" s="17"/>
      <c r="CJD33" s="17"/>
      <c r="CJM33" s="17"/>
      <c r="CJV33" s="17"/>
      <c r="CKE33" s="17"/>
      <c r="CKN33" s="17"/>
      <c r="CKW33" s="17"/>
      <c r="CLF33" s="17"/>
      <c r="CLO33" s="17"/>
      <c r="CLX33" s="17"/>
      <c r="CMG33" s="17"/>
      <c r="CMP33" s="17"/>
      <c r="CMY33" s="17"/>
      <c r="CNH33" s="17"/>
      <c r="CNQ33" s="17"/>
      <c r="CNZ33" s="17"/>
      <c r="COI33" s="17"/>
      <c r="COR33" s="17"/>
      <c r="CPA33" s="17"/>
      <c r="CPJ33" s="17"/>
      <c r="CPS33" s="17"/>
      <c r="CQB33" s="17"/>
      <c r="CQK33" s="17"/>
      <c r="CQT33" s="17"/>
      <c r="CRC33" s="17"/>
      <c r="CRL33" s="17"/>
      <c r="CRU33" s="17"/>
      <c r="CSD33" s="17"/>
      <c r="CSM33" s="17"/>
      <c r="CSV33" s="17"/>
      <c r="CTE33" s="17"/>
      <c r="CTN33" s="17"/>
      <c r="CTW33" s="17"/>
      <c r="CUF33" s="17"/>
      <c r="CUO33" s="17"/>
      <c r="CUX33" s="17"/>
      <c r="CVG33" s="17"/>
      <c r="CVP33" s="17"/>
      <c r="CVY33" s="17"/>
      <c r="CWH33" s="17"/>
      <c r="CWQ33" s="17"/>
      <c r="CWZ33" s="17"/>
      <c r="CXI33" s="17"/>
      <c r="CXR33" s="17"/>
      <c r="CYA33" s="17"/>
      <c r="CYJ33" s="17"/>
      <c r="CYS33" s="17"/>
      <c r="CZB33" s="17"/>
      <c r="CZK33" s="17"/>
      <c r="CZT33" s="17"/>
      <c r="DAC33" s="17"/>
      <c r="DAL33" s="17"/>
      <c r="DAU33" s="17"/>
      <c r="DBD33" s="17"/>
      <c r="DBM33" s="17"/>
      <c r="DBV33" s="17"/>
      <c r="DCE33" s="17"/>
      <c r="DCN33" s="17"/>
      <c r="DCW33" s="17"/>
      <c r="DDF33" s="17"/>
      <c r="DDO33" s="17"/>
      <c r="DDX33" s="17"/>
      <c r="DEG33" s="17"/>
      <c r="DEP33" s="17"/>
      <c r="DEY33" s="17"/>
      <c r="DFH33" s="17"/>
      <c r="DFQ33" s="17"/>
      <c r="DFZ33" s="17"/>
      <c r="DGI33" s="17"/>
      <c r="DGR33" s="17"/>
      <c r="DHA33" s="17"/>
      <c r="DHJ33" s="17"/>
      <c r="DHS33" s="17"/>
      <c r="DIB33" s="17"/>
      <c r="DIK33" s="17"/>
      <c r="DIT33" s="17"/>
      <c r="DJC33" s="17"/>
      <c r="DJL33" s="17"/>
      <c r="DJU33" s="17"/>
      <c r="DKD33" s="17"/>
      <c r="DKM33" s="17"/>
      <c r="DKV33" s="17"/>
      <c r="DLE33" s="17"/>
      <c r="DLN33" s="17"/>
      <c r="DLW33" s="17"/>
      <c r="DMF33" s="17"/>
      <c r="DMO33" s="17"/>
      <c r="DMX33" s="17"/>
      <c r="DNG33" s="17"/>
      <c r="DNP33" s="17"/>
      <c r="DNY33" s="17"/>
      <c r="DOH33" s="17"/>
      <c r="DOQ33" s="17"/>
      <c r="DOZ33" s="17"/>
      <c r="DPI33" s="17"/>
      <c r="DPR33" s="17"/>
      <c r="DQA33" s="17"/>
      <c r="DQJ33" s="17"/>
      <c r="DQS33" s="17"/>
      <c r="DRB33" s="17"/>
      <c r="DRK33" s="17"/>
      <c r="DRT33" s="17"/>
      <c r="DSC33" s="17"/>
      <c r="DSL33" s="17"/>
      <c r="DSU33" s="17"/>
      <c r="DTD33" s="17"/>
      <c r="DTM33" s="17"/>
      <c r="DTV33" s="17"/>
      <c r="DUE33" s="17"/>
      <c r="DUN33" s="17"/>
      <c r="DUW33" s="17"/>
      <c r="DVF33" s="17"/>
      <c r="DVO33" s="17"/>
      <c r="DVX33" s="17"/>
      <c r="DWG33" s="17"/>
      <c r="DWP33" s="17"/>
      <c r="DWY33" s="17"/>
      <c r="DXH33" s="17"/>
      <c r="DXQ33" s="17"/>
      <c r="DXZ33" s="17"/>
      <c r="DYI33" s="17"/>
      <c r="DYR33" s="17"/>
      <c r="DZA33" s="17"/>
      <c r="DZJ33" s="17"/>
      <c r="DZS33" s="17"/>
      <c r="EAB33" s="17"/>
      <c r="EAK33" s="17"/>
      <c r="EAT33" s="17"/>
      <c r="EBC33" s="17"/>
      <c r="EBL33" s="17"/>
      <c r="EBU33" s="17"/>
      <c r="ECD33" s="17"/>
      <c r="ECM33" s="17"/>
      <c r="ECV33" s="17"/>
      <c r="EDE33" s="17"/>
      <c r="EDN33" s="17"/>
      <c r="EDW33" s="17"/>
      <c r="EEF33" s="17"/>
      <c r="EEO33" s="17"/>
      <c r="EEX33" s="17"/>
      <c r="EFG33" s="17"/>
      <c r="EFP33" s="17"/>
      <c r="EFY33" s="17"/>
      <c r="EGH33" s="17"/>
      <c r="EGQ33" s="17"/>
      <c r="EGZ33" s="17"/>
      <c r="EHI33" s="17"/>
      <c r="EHR33" s="17"/>
      <c r="EIA33" s="17"/>
      <c r="EIJ33" s="17"/>
      <c r="EIS33" s="17"/>
      <c r="EJB33" s="17"/>
      <c r="EJK33" s="17"/>
      <c r="EJT33" s="17"/>
      <c r="EKC33" s="17"/>
      <c r="EKL33" s="17"/>
      <c r="EKU33" s="17"/>
      <c r="ELD33" s="17"/>
      <c r="ELM33" s="17"/>
      <c r="ELV33" s="17"/>
      <c r="EME33" s="17"/>
      <c r="EMN33" s="17"/>
      <c r="EMW33" s="17"/>
      <c r="ENF33" s="17"/>
      <c r="ENO33" s="17"/>
      <c r="ENX33" s="17"/>
      <c r="EOG33" s="17"/>
      <c r="EOP33" s="17"/>
      <c r="EOY33" s="17"/>
      <c r="EPH33" s="17"/>
      <c r="EPQ33" s="17"/>
      <c r="EPZ33" s="17"/>
      <c r="EQI33" s="17"/>
      <c r="EQR33" s="17"/>
      <c r="ERA33" s="17"/>
      <c r="ERJ33" s="17"/>
      <c r="ERS33" s="17"/>
      <c r="ESB33" s="17"/>
      <c r="ESK33" s="17"/>
      <c r="EST33" s="17"/>
      <c r="ETC33" s="17"/>
      <c r="ETL33" s="17"/>
      <c r="ETU33" s="17"/>
      <c r="EUD33" s="17"/>
      <c r="EUM33" s="17"/>
      <c r="EUV33" s="17"/>
      <c r="EVE33" s="17"/>
      <c r="EVN33" s="17"/>
      <c r="EVW33" s="17"/>
      <c r="EWF33" s="17"/>
      <c r="EWO33" s="17"/>
      <c r="EWX33" s="17"/>
      <c r="EXG33" s="17"/>
      <c r="EXP33" s="17"/>
      <c r="EXY33" s="17"/>
      <c r="EYH33" s="17"/>
      <c r="EYQ33" s="17"/>
      <c r="EYZ33" s="17"/>
      <c r="EZI33" s="17"/>
      <c r="EZR33" s="17"/>
      <c r="FAA33" s="17"/>
      <c r="FAJ33" s="17"/>
      <c r="FAS33" s="17"/>
      <c r="FBB33" s="17"/>
      <c r="FBK33" s="17"/>
      <c r="FBT33" s="17"/>
      <c r="FCC33" s="17"/>
      <c r="FCL33" s="17"/>
      <c r="FCU33" s="17"/>
      <c r="FDD33" s="17"/>
      <c r="FDM33" s="17"/>
      <c r="FDV33" s="17"/>
      <c r="FEE33" s="17"/>
      <c r="FEN33" s="17"/>
      <c r="FEW33" s="17"/>
      <c r="FFF33" s="17"/>
      <c r="FFO33" s="17"/>
      <c r="FFX33" s="17"/>
      <c r="FGG33" s="17"/>
      <c r="FGP33" s="17"/>
      <c r="FGY33" s="17"/>
      <c r="FHH33" s="17"/>
      <c r="FHQ33" s="17"/>
      <c r="FHZ33" s="17"/>
      <c r="FII33" s="17"/>
      <c r="FIR33" s="17"/>
      <c r="FJA33" s="17"/>
      <c r="FJJ33" s="17"/>
      <c r="FJS33" s="17"/>
      <c r="FKB33" s="17"/>
      <c r="FKK33" s="17"/>
      <c r="FKT33" s="17"/>
      <c r="FLC33" s="17"/>
      <c r="FLL33" s="17"/>
      <c r="FLU33" s="17"/>
      <c r="FMD33" s="17"/>
      <c r="FMM33" s="17"/>
      <c r="FMV33" s="17"/>
      <c r="FNE33" s="17"/>
      <c r="FNN33" s="17"/>
      <c r="FNW33" s="17"/>
      <c r="FOF33" s="17"/>
      <c r="FOO33" s="17"/>
      <c r="FOX33" s="17"/>
      <c r="FPG33" s="17"/>
      <c r="FPP33" s="17"/>
      <c r="FPY33" s="17"/>
      <c r="FQH33" s="17"/>
      <c r="FQQ33" s="17"/>
      <c r="FQZ33" s="17"/>
      <c r="FRI33" s="17"/>
      <c r="FRR33" s="17"/>
      <c r="FSA33" s="17"/>
      <c r="FSJ33" s="17"/>
      <c r="FSS33" s="17"/>
      <c r="FTB33" s="17"/>
      <c r="FTK33" s="17"/>
      <c r="FTT33" s="17"/>
      <c r="FUC33" s="17"/>
      <c r="FUL33" s="17"/>
      <c r="FUU33" s="17"/>
      <c r="FVD33" s="17"/>
      <c r="FVM33" s="17"/>
      <c r="FVV33" s="17"/>
      <c r="FWE33" s="17"/>
      <c r="FWN33" s="17"/>
      <c r="FWW33" s="17"/>
      <c r="FXF33" s="17"/>
      <c r="FXO33" s="17"/>
      <c r="FXX33" s="17"/>
      <c r="FYG33" s="17"/>
      <c r="FYP33" s="17"/>
      <c r="FYY33" s="17"/>
      <c r="FZH33" s="17"/>
      <c r="FZQ33" s="17"/>
      <c r="FZZ33" s="17"/>
      <c r="GAI33" s="17"/>
      <c r="GAR33" s="17"/>
      <c r="GBA33" s="17"/>
      <c r="GBJ33" s="17"/>
      <c r="GBS33" s="17"/>
      <c r="GCB33" s="17"/>
      <c r="GCK33" s="17"/>
      <c r="GCT33" s="17"/>
      <c r="GDC33" s="17"/>
      <c r="GDL33" s="17"/>
      <c r="GDU33" s="17"/>
      <c r="GED33" s="17"/>
      <c r="GEM33" s="17"/>
      <c r="GEV33" s="17"/>
      <c r="GFE33" s="17"/>
      <c r="GFN33" s="17"/>
      <c r="GFW33" s="17"/>
      <c r="GGF33" s="17"/>
      <c r="GGO33" s="17"/>
      <c r="GGX33" s="17"/>
      <c r="GHG33" s="17"/>
      <c r="GHP33" s="17"/>
      <c r="GHY33" s="17"/>
      <c r="GIH33" s="17"/>
      <c r="GIQ33" s="17"/>
      <c r="GIZ33" s="17"/>
      <c r="GJI33" s="17"/>
      <c r="GJR33" s="17"/>
      <c r="GKA33" s="17"/>
      <c r="GKJ33" s="17"/>
      <c r="GKS33" s="17"/>
      <c r="GLB33" s="17"/>
      <c r="GLK33" s="17"/>
      <c r="GLT33" s="17"/>
      <c r="GMC33" s="17"/>
      <c r="GML33" s="17"/>
      <c r="GMU33" s="17"/>
      <c r="GND33" s="17"/>
      <c r="GNM33" s="17"/>
      <c r="GNV33" s="17"/>
      <c r="GOE33" s="17"/>
      <c r="GON33" s="17"/>
      <c r="GOW33" s="17"/>
      <c r="GPF33" s="17"/>
      <c r="GPO33" s="17"/>
      <c r="GPX33" s="17"/>
      <c r="GQG33" s="17"/>
      <c r="GQP33" s="17"/>
      <c r="GQY33" s="17"/>
      <c r="GRH33" s="17"/>
      <c r="GRQ33" s="17"/>
      <c r="GRZ33" s="17"/>
      <c r="GSI33" s="17"/>
      <c r="GSR33" s="17"/>
      <c r="GTA33" s="17"/>
      <c r="GTJ33" s="17"/>
      <c r="GTS33" s="17"/>
      <c r="GUB33" s="17"/>
      <c r="GUK33" s="17"/>
      <c r="GUT33" s="17"/>
      <c r="GVC33" s="17"/>
      <c r="GVL33" s="17"/>
      <c r="GVU33" s="17"/>
      <c r="GWD33" s="17"/>
      <c r="GWM33" s="17"/>
      <c r="GWV33" s="17"/>
      <c r="GXE33" s="17"/>
      <c r="GXN33" s="17"/>
      <c r="GXW33" s="17"/>
      <c r="GYF33" s="17"/>
      <c r="GYO33" s="17"/>
      <c r="GYX33" s="17"/>
      <c r="GZG33" s="17"/>
      <c r="GZP33" s="17"/>
      <c r="GZY33" s="17"/>
      <c r="HAH33" s="17"/>
      <c r="HAQ33" s="17"/>
      <c r="HAZ33" s="17"/>
      <c r="HBI33" s="17"/>
      <c r="HBR33" s="17"/>
      <c r="HCA33" s="17"/>
      <c r="HCJ33" s="17"/>
      <c r="HCS33" s="17"/>
      <c r="HDB33" s="17"/>
      <c r="HDK33" s="17"/>
      <c r="HDT33" s="17"/>
      <c r="HEC33" s="17"/>
      <c r="HEL33" s="17"/>
      <c r="HEU33" s="17"/>
      <c r="HFD33" s="17"/>
      <c r="HFM33" s="17"/>
      <c r="HFV33" s="17"/>
      <c r="HGE33" s="17"/>
      <c r="HGN33" s="17"/>
      <c r="HGW33" s="17"/>
      <c r="HHF33" s="17"/>
      <c r="HHO33" s="17"/>
      <c r="HHX33" s="17"/>
      <c r="HIG33" s="17"/>
      <c r="HIP33" s="17"/>
      <c r="HIY33" s="17"/>
      <c r="HJH33" s="17"/>
      <c r="HJQ33" s="17"/>
      <c r="HJZ33" s="17"/>
      <c r="HKI33" s="17"/>
      <c r="HKR33" s="17"/>
      <c r="HLA33" s="17"/>
      <c r="HLJ33" s="17"/>
      <c r="HLS33" s="17"/>
      <c r="HMB33" s="17"/>
      <c r="HMK33" s="17"/>
      <c r="HMT33" s="17"/>
      <c r="HNC33" s="17"/>
      <c r="HNL33" s="17"/>
      <c r="HNU33" s="17"/>
      <c r="HOD33" s="17"/>
      <c r="HOM33" s="17"/>
      <c r="HOV33" s="17"/>
      <c r="HPE33" s="17"/>
      <c r="HPN33" s="17"/>
      <c r="HPW33" s="17"/>
      <c r="HQF33" s="17"/>
      <c r="HQO33" s="17"/>
      <c r="HQX33" s="17"/>
      <c r="HRG33" s="17"/>
      <c r="HRP33" s="17"/>
      <c r="HRY33" s="17"/>
      <c r="HSH33" s="17"/>
      <c r="HSQ33" s="17"/>
      <c r="HSZ33" s="17"/>
      <c r="HTI33" s="17"/>
      <c r="HTR33" s="17"/>
      <c r="HUA33" s="17"/>
      <c r="HUJ33" s="17"/>
      <c r="HUS33" s="17"/>
      <c r="HVB33" s="17"/>
      <c r="HVK33" s="17"/>
      <c r="HVT33" s="17"/>
      <c r="HWC33" s="17"/>
      <c r="HWL33" s="17"/>
      <c r="HWU33" s="17"/>
      <c r="HXD33" s="17"/>
      <c r="HXM33" s="17"/>
      <c r="HXV33" s="17"/>
      <c r="HYE33" s="17"/>
      <c r="HYN33" s="17"/>
      <c r="HYW33" s="17"/>
      <c r="HZF33" s="17"/>
      <c r="HZO33" s="17"/>
      <c r="HZX33" s="17"/>
      <c r="IAG33" s="17"/>
      <c r="IAP33" s="17"/>
      <c r="IAY33" s="17"/>
      <c r="IBH33" s="17"/>
      <c r="IBQ33" s="17"/>
      <c r="IBZ33" s="17"/>
      <c r="ICI33" s="17"/>
      <c r="ICR33" s="17"/>
      <c r="IDA33" s="17"/>
      <c r="IDJ33" s="17"/>
      <c r="IDS33" s="17"/>
      <c r="IEB33" s="17"/>
      <c r="IEK33" s="17"/>
      <c r="IET33" s="17"/>
      <c r="IFC33" s="17"/>
      <c r="IFL33" s="17"/>
      <c r="IFU33" s="17"/>
      <c r="IGD33" s="17"/>
      <c r="IGM33" s="17"/>
      <c r="IGV33" s="17"/>
      <c r="IHE33" s="17"/>
      <c r="IHN33" s="17"/>
      <c r="IHW33" s="17"/>
      <c r="IIF33" s="17"/>
      <c r="IIO33" s="17"/>
      <c r="IIX33" s="17"/>
      <c r="IJG33" s="17"/>
      <c r="IJP33" s="17"/>
      <c r="IJY33" s="17"/>
      <c r="IKH33" s="17"/>
      <c r="IKQ33" s="17"/>
      <c r="IKZ33" s="17"/>
      <c r="ILI33" s="17"/>
      <c r="ILR33" s="17"/>
      <c r="IMA33" s="17"/>
      <c r="IMJ33" s="17"/>
      <c r="IMS33" s="17"/>
      <c r="INB33" s="17"/>
      <c r="INK33" s="17"/>
      <c r="INT33" s="17"/>
      <c r="IOC33" s="17"/>
      <c r="IOL33" s="17"/>
      <c r="IOU33" s="17"/>
      <c r="IPD33" s="17"/>
      <c r="IPM33" s="17"/>
      <c r="IPV33" s="17"/>
      <c r="IQE33" s="17"/>
      <c r="IQN33" s="17"/>
      <c r="IQW33" s="17"/>
      <c r="IRF33" s="17"/>
      <c r="IRO33" s="17"/>
      <c r="IRX33" s="17"/>
      <c r="ISG33" s="17"/>
      <c r="ISP33" s="17"/>
      <c r="ISY33" s="17"/>
      <c r="ITH33" s="17"/>
      <c r="ITQ33" s="17"/>
      <c r="ITZ33" s="17"/>
      <c r="IUI33" s="17"/>
      <c r="IUR33" s="17"/>
      <c r="IVA33" s="17"/>
      <c r="IVJ33" s="17"/>
      <c r="IVS33" s="17"/>
      <c r="IWB33" s="17"/>
      <c r="IWK33" s="17"/>
      <c r="IWT33" s="17"/>
      <c r="IXC33" s="17"/>
      <c r="IXL33" s="17"/>
      <c r="IXU33" s="17"/>
      <c r="IYD33" s="17"/>
      <c r="IYM33" s="17"/>
      <c r="IYV33" s="17"/>
      <c r="IZE33" s="17"/>
      <c r="IZN33" s="17"/>
      <c r="IZW33" s="17"/>
      <c r="JAF33" s="17"/>
      <c r="JAO33" s="17"/>
      <c r="JAX33" s="17"/>
      <c r="JBG33" s="17"/>
      <c r="JBP33" s="17"/>
      <c r="JBY33" s="17"/>
      <c r="JCH33" s="17"/>
      <c r="JCQ33" s="17"/>
      <c r="JCZ33" s="17"/>
      <c r="JDI33" s="17"/>
      <c r="JDR33" s="17"/>
      <c r="JEA33" s="17"/>
      <c r="JEJ33" s="17"/>
      <c r="JES33" s="17"/>
      <c r="JFB33" s="17"/>
      <c r="JFK33" s="17"/>
      <c r="JFT33" s="17"/>
      <c r="JGC33" s="17"/>
      <c r="JGL33" s="17"/>
      <c r="JGU33" s="17"/>
      <c r="JHD33" s="17"/>
      <c r="JHM33" s="17"/>
      <c r="JHV33" s="17"/>
      <c r="JIE33" s="17"/>
      <c r="JIN33" s="17"/>
      <c r="JIW33" s="17"/>
      <c r="JJF33" s="17"/>
      <c r="JJO33" s="17"/>
      <c r="JJX33" s="17"/>
      <c r="JKG33" s="17"/>
      <c r="JKP33" s="17"/>
      <c r="JKY33" s="17"/>
      <c r="JLH33" s="17"/>
      <c r="JLQ33" s="17"/>
      <c r="JLZ33" s="17"/>
      <c r="JMI33" s="17"/>
      <c r="JMR33" s="17"/>
      <c r="JNA33" s="17"/>
      <c r="JNJ33" s="17"/>
      <c r="JNS33" s="17"/>
      <c r="JOB33" s="17"/>
      <c r="JOK33" s="17"/>
      <c r="JOT33" s="17"/>
      <c r="JPC33" s="17"/>
      <c r="JPL33" s="17"/>
      <c r="JPU33" s="17"/>
      <c r="JQD33" s="17"/>
      <c r="JQM33" s="17"/>
      <c r="JQV33" s="17"/>
      <c r="JRE33" s="17"/>
      <c r="JRN33" s="17"/>
      <c r="JRW33" s="17"/>
      <c r="JSF33" s="17"/>
      <c r="JSO33" s="17"/>
      <c r="JSX33" s="17"/>
      <c r="JTG33" s="17"/>
      <c r="JTP33" s="17"/>
      <c r="JTY33" s="17"/>
      <c r="JUH33" s="17"/>
      <c r="JUQ33" s="17"/>
      <c r="JUZ33" s="17"/>
      <c r="JVI33" s="17"/>
      <c r="JVR33" s="17"/>
      <c r="JWA33" s="17"/>
      <c r="JWJ33" s="17"/>
      <c r="JWS33" s="17"/>
      <c r="JXB33" s="17"/>
      <c r="JXK33" s="17"/>
      <c r="JXT33" s="17"/>
      <c r="JYC33" s="17"/>
      <c r="JYL33" s="17"/>
      <c r="JYU33" s="17"/>
      <c r="JZD33" s="17"/>
      <c r="JZM33" s="17"/>
      <c r="JZV33" s="17"/>
      <c r="KAE33" s="17"/>
      <c r="KAN33" s="17"/>
      <c r="KAW33" s="17"/>
      <c r="KBF33" s="17"/>
      <c r="KBO33" s="17"/>
      <c r="KBX33" s="17"/>
      <c r="KCG33" s="17"/>
      <c r="KCP33" s="17"/>
      <c r="KCY33" s="17"/>
      <c r="KDH33" s="17"/>
      <c r="KDQ33" s="17"/>
      <c r="KDZ33" s="17"/>
      <c r="KEI33" s="17"/>
      <c r="KER33" s="17"/>
      <c r="KFA33" s="17"/>
      <c r="KFJ33" s="17"/>
      <c r="KFS33" s="17"/>
      <c r="KGB33" s="17"/>
      <c r="KGK33" s="17"/>
      <c r="KGT33" s="17"/>
      <c r="KHC33" s="17"/>
      <c r="KHL33" s="17"/>
      <c r="KHU33" s="17"/>
      <c r="KID33" s="17"/>
      <c r="KIM33" s="17"/>
      <c r="KIV33" s="17"/>
      <c r="KJE33" s="17"/>
      <c r="KJN33" s="17"/>
      <c r="KJW33" s="17"/>
      <c r="KKF33" s="17"/>
      <c r="KKO33" s="17"/>
      <c r="KKX33" s="17"/>
      <c r="KLG33" s="17"/>
      <c r="KLP33" s="17"/>
      <c r="KLY33" s="17"/>
      <c r="KMH33" s="17"/>
      <c r="KMQ33" s="17"/>
      <c r="KMZ33" s="17"/>
      <c r="KNI33" s="17"/>
      <c r="KNR33" s="17"/>
      <c r="KOA33" s="17"/>
      <c r="KOJ33" s="17"/>
      <c r="KOS33" s="17"/>
      <c r="KPB33" s="17"/>
      <c r="KPK33" s="17"/>
      <c r="KPT33" s="17"/>
      <c r="KQC33" s="17"/>
      <c r="KQL33" s="17"/>
      <c r="KQU33" s="17"/>
      <c r="KRD33" s="17"/>
      <c r="KRM33" s="17"/>
      <c r="KRV33" s="17"/>
      <c r="KSE33" s="17"/>
      <c r="KSN33" s="17"/>
      <c r="KSW33" s="17"/>
      <c r="KTF33" s="17"/>
      <c r="KTO33" s="17"/>
      <c r="KTX33" s="17"/>
      <c r="KUG33" s="17"/>
      <c r="KUP33" s="17"/>
      <c r="KUY33" s="17"/>
      <c r="KVH33" s="17"/>
      <c r="KVQ33" s="17"/>
      <c r="KVZ33" s="17"/>
      <c r="KWI33" s="17"/>
      <c r="KWR33" s="17"/>
      <c r="KXA33" s="17"/>
      <c r="KXJ33" s="17"/>
      <c r="KXS33" s="17"/>
      <c r="KYB33" s="17"/>
      <c r="KYK33" s="17"/>
      <c r="KYT33" s="17"/>
      <c r="KZC33" s="17"/>
      <c r="KZL33" s="17"/>
      <c r="KZU33" s="17"/>
      <c r="LAD33" s="17"/>
      <c r="LAM33" s="17"/>
      <c r="LAV33" s="17"/>
      <c r="LBE33" s="17"/>
      <c r="LBN33" s="17"/>
      <c r="LBW33" s="17"/>
      <c r="LCF33" s="17"/>
      <c r="LCO33" s="17"/>
      <c r="LCX33" s="17"/>
      <c r="LDG33" s="17"/>
      <c r="LDP33" s="17"/>
      <c r="LDY33" s="17"/>
      <c r="LEH33" s="17"/>
      <c r="LEQ33" s="17"/>
      <c r="LEZ33" s="17"/>
      <c r="LFI33" s="17"/>
      <c r="LFR33" s="17"/>
      <c r="LGA33" s="17"/>
      <c r="LGJ33" s="17"/>
      <c r="LGS33" s="17"/>
      <c r="LHB33" s="17"/>
      <c r="LHK33" s="17"/>
      <c r="LHT33" s="17"/>
      <c r="LIC33" s="17"/>
      <c r="LIL33" s="17"/>
      <c r="LIU33" s="17"/>
      <c r="LJD33" s="17"/>
      <c r="LJM33" s="17"/>
      <c r="LJV33" s="17"/>
      <c r="LKE33" s="17"/>
      <c r="LKN33" s="17"/>
      <c r="LKW33" s="17"/>
      <c r="LLF33" s="17"/>
      <c r="LLO33" s="17"/>
      <c r="LLX33" s="17"/>
      <c r="LMG33" s="17"/>
      <c r="LMP33" s="17"/>
      <c r="LMY33" s="17"/>
      <c r="LNH33" s="17"/>
      <c r="LNQ33" s="17"/>
      <c r="LNZ33" s="17"/>
      <c r="LOI33" s="17"/>
      <c r="LOR33" s="17"/>
      <c r="LPA33" s="17"/>
      <c r="LPJ33" s="17"/>
      <c r="LPS33" s="17"/>
      <c r="LQB33" s="17"/>
      <c r="LQK33" s="17"/>
      <c r="LQT33" s="17"/>
      <c r="LRC33" s="17"/>
      <c r="LRL33" s="17"/>
      <c r="LRU33" s="17"/>
      <c r="LSD33" s="17"/>
      <c r="LSM33" s="17"/>
      <c r="LSV33" s="17"/>
      <c r="LTE33" s="17"/>
      <c r="LTN33" s="17"/>
      <c r="LTW33" s="17"/>
      <c r="LUF33" s="17"/>
      <c r="LUO33" s="17"/>
      <c r="LUX33" s="17"/>
      <c r="LVG33" s="17"/>
      <c r="LVP33" s="17"/>
      <c r="LVY33" s="17"/>
      <c r="LWH33" s="17"/>
      <c r="LWQ33" s="17"/>
      <c r="LWZ33" s="17"/>
      <c r="LXI33" s="17"/>
      <c r="LXR33" s="17"/>
      <c r="LYA33" s="17"/>
      <c r="LYJ33" s="17"/>
      <c r="LYS33" s="17"/>
      <c r="LZB33" s="17"/>
      <c r="LZK33" s="17"/>
      <c r="LZT33" s="17"/>
      <c r="MAC33" s="17"/>
      <c r="MAL33" s="17"/>
      <c r="MAU33" s="17"/>
      <c r="MBD33" s="17"/>
      <c r="MBM33" s="17"/>
      <c r="MBV33" s="17"/>
      <c r="MCE33" s="17"/>
      <c r="MCN33" s="17"/>
      <c r="MCW33" s="17"/>
      <c r="MDF33" s="17"/>
      <c r="MDO33" s="17"/>
      <c r="MDX33" s="17"/>
      <c r="MEG33" s="17"/>
      <c r="MEP33" s="17"/>
      <c r="MEY33" s="17"/>
      <c r="MFH33" s="17"/>
      <c r="MFQ33" s="17"/>
      <c r="MFZ33" s="17"/>
      <c r="MGI33" s="17"/>
      <c r="MGR33" s="17"/>
      <c r="MHA33" s="17"/>
      <c r="MHJ33" s="17"/>
      <c r="MHS33" s="17"/>
      <c r="MIB33" s="17"/>
      <c r="MIK33" s="17"/>
      <c r="MIT33" s="17"/>
      <c r="MJC33" s="17"/>
      <c r="MJL33" s="17"/>
      <c r="MJU33" s="17"/>
      <c r="MKD33" s="17"/>
      <c r="MKM33" s="17"/>
      <c r="MKV33" s="17"/>
      <c r="MLE33" s="17"/>
      <c r="MLN33" s="17"/>
      <c r="MLW33" s="17"/>
      <c r="MMF33" s="17"/>
      <c r="MMO33" s="17"/>
      <c r="MMX33" s="17"/>
      <c r="MNG33" s="17"/>
      <c r="MNP33" s="17"/>
      <c r="MNY33" s="17"/>
      <c r="MOH33" s="17"/>
      <c r="MOQ33" s="17"/>
      <c r="MOZ33" s="17"/>
      <c r="MPI33" s="17"/>
      <c r="MPR33" s="17"/>
      <c r="MQA33" s="17"/>
      <c r="MQJ33" s="17"/>
      <c r="MQS33" s="17"/>
      <c r="MRB33" s="17"/>
      <c r="MRK33" s="17"/>
      <c r="MRT33" s="17"/>
      <c r="MSC33" s="17"/>
      <c r="MSL33" s="17"/>
      <c r="MSU33" s="17"/>
      <c r="MTD33" s="17"/>
      <c r="MTM33" s="17"/>
      <c r="MTV33" s="17"/>
      <c r="MUE33" s="17"/>
      <c r="MUN33" s="17"/>
      <c r="MUW33" s="17"/>
      <c r="MVF33" s="17"/>
      <c r="MVO33" s="17"/>
      <c r="MVX33" s="17"/>
      <c r="MWG33" s="17"/>
      <c r="MWP33" s="17"/>
      <c r="MWY33" s="17"/>
      <c r="MXH33" s="17"/>
      <c r="MXQ33" s="17"/>
      <c r="MXZ33" s="17"/>
      <c r="MYI33" s="17"/>
      <c r="MYR33" s="17"/>
      <c r="MZA33" s="17"/>
      <c r="MZJ33" s="17"/>
      <c r="MZS33" s="17"/>
      <c r="NAB33" s="17"/>
      <c r="NAK33" s="17"/>
      <c r="NAT33" s="17"/>
      <c r="NBC33" s="17"/>
      <c r="NBL33" s="17"/>
      <c r="NBU33" s="17"/>
      <c r="NCD33" s="17"/>
      <c r="NCM33" s="17"/>
      <c r="NCV33" s="17"/>
      <c r="NDE33" s="17"/>
      <c r="NDN33" s="17"/>
      <c r="NDW33" s="17"/>
      <c r="NEF33" s="17"/>
      <c r="NEO33" s="17"/>
      <c r="NEX33" s="17"/>
      <c r="NFG33" s="17"/>
      <c r="NFP33" s="17"/>
      <c r="NFY33" s="17"/>
      <c r="NGH33" s="17"/>
      <c r="NGQ33" s="17"/>
      <c r="NGZ33" s="17"/>
      <c r="NHI33" s="17"/>
      <c r="NHR33" s="17"/>
      <c r="NIA33" s="17"/>
      <c r="NIJ33" s="17"/>
      <c r="NIS33" s="17"/>
      <c r="NJB33" s="17"/>
      <c r="NJK33" s="17"/>
      <c r="NJT33" s="17"/>
      <c r="NKC33" s="17"/>
      <c r="NKL33" s="17"/>
      <c r="NKU33" s="17"/>
      <c r="NLD33" s="17"/>
      <c r="NLM33" s="17"/>
      <c r="NLV33" s="17"/>
      <c r="NME33" s="17"/>
      <c r="NMN33" s="17"/>
      <c r="NMW33" s="17"/>
      <c r="NNF33" s="17"/>
      <c r="NNO33" s="17"/>
      <c r="NNX33" s="17"/>
      <c r="NOG33" s="17"/>
      <c r="NOP33" s="17"/>
      <c r="NOY33" s="17"/>
      <c r="NPH33" s="17"/>
      <c r="NPQ33" s="17"/>
      <c r="NPZ33" s="17"/>
      <c r="NQI33" s="17"/>
      <c r="NQR33" s="17"/>
      <c r="NRA33" s="17"/>
      <c r="NRJ33" s="17"/>
      <c r="NRS33" s="17"/>
      <c r="NSB33" s="17"/>
      <c r="NSK33" s="17"/>
      <c r="NST33" s="17"/>
      <c r="NTC33" s="17"/>
      <c r="NTL33" s="17"/>
      <c r="NTU33" s="17"/>
      <c r="NUD33" s="17"/>
      <c r="NUM33" s="17"/>
      <c r="NUV33" s="17"/>
      <c r="NVE33" s="17"/>
      <c r="NVN33" s="17"/>
      <c r="NVW33" s="17"/>
      <c r="NWF33" s="17"/>
      <c r="NWO33" s="17"/>
      <c r="NWX33" s="17"/>
      <c r="NXG33" s="17"/>
      <c r="NXP33" s="17"/>
      <c r="NXY33" s="17"/>
      <c r="NYH33" s="17"/>
      <c r="NYQ33" s="17"/>
      <c r="NYZ33" s="17"/>
      <c r="NZI33" s="17"/>
      <c r="NZR33" s="17"/>
      <c r="OAA33" s="17"/>
      <c r="OAJ33" s="17"/>
      <c r="OAS33" s="17"/>
      <c r="OBB33" s="17"/>
      <c r="OBK33" s="17"/>
      <c r="OBT33" s="17"/>
      <c r="OCC33" s="17"/>
      <c r="OCL33" s="17"/>
      <c r="OCU33" s="17"/>
      <c r="ODD33" s="17"/>
      <c r="ODM33" s="17"/>
      <c r="ODV33" s="17"/>
      <c r="OEE33" s="17"/>
      <c r="OEN33" s="17"/>
      <c r="OEW33" s="17"/>
      <c r="OFF33" s="17"/>
      <c r="OFO33" s="17"/>
      <c r="OFX33" s="17"/>
      <c r="OGG33" s="17"/>
      <c r="OGP33" s="17"/>
      <c r="OGY33" s="17"/>
      <c r="OHH33" s="17"/>
      <c r="OHQ33" s="17"/>
      <c r="OHZ33" s="17"/>
      <c r="OII33" s="17"/>
      <c r="OIR33" s="17"/>
      <c r="OJA33" s="17"/>
      <c r="OJJ33" s="17"/>
      <c r="OJS33" s="17"/>
      <c r="OKB33" s="17"/>
      <c r="OKK33" s="17"/>
      <c r="OKT33" s="17"/>
      <c r="OLC33" s="17"/>
      <c r="OLL33" s="17"/>
      <c r="OLU33" s="17"/>
      <c r="OMD33" s="17"/>
      <c r="OMM33" s="17"/>
      <c r="OMV33" s="17"/>
      <c r="ONE33" s="17"/>
      <c r="ONN33" s="17"/>
      <c r="ONW33" s="17"/>
      <c r="OOF33" s="17"/>
      <c r="OOO33" s="17"/>
      <c r="OOX33" s="17"/>
      <c r="OPG33" s="17"/>
      <c r="OPP33" s="17"/>
      <c r="OPY33" s="17"/>
      <c r="OQH33" s="17"/>
      <c r="OQQ33" s="17"/>
      <c r="OQZ33" s="17"/>
      <c r="ORI33" s="17"/>
      <c r="ORR33" s="17"/>
      <c r="OSA33" s="17"/>
      <c r="OSJ33" s="17"/>
      <c r="OSS33" s="17"/>
      <c r="OTB33" s="17"/>
      <c r="OTK33" s="17"/>
      <c r="OTT33" s="17"/>
      <c r="OUC33" s="17"/>
      <c r="OUL33" s="17"/>
      <c r="OUU33" s="17"/>
      <c r="OVD33" s="17"/>
      <c r="OVM33" s="17"/>
      <c r="OVV33" s="17"/>
      <c r="OWE33" s="17"/>
      <c r="OWN33" s="17"/>
      <c r="OWW33" s="17"/>
      <c r="OXF33" s="17"/>
      <c r="OXO33" s="17"/>
      <c r="OXX33" s="17"/>
      <c r="OYG33" s="17"/>
      <c r="OYP33" s="17"/>
      <c r="OYY33" s="17"/>
      <c r="OZH33" s="17"/>
      <c r="OZQ33" s="17"/>
      <c r="OZZ33" s="17"/>
      <c r="PAI33" s="17"/>
      <c r="PAR33" s="17"/>
      <c r="PBA33" s="17"/>
      <c r="PBJ33" s="17"/>
      <c r="PBS33" s="17"/>
      <c r="PCB33" s="17"/>
      <c r="PCK33" s="17"/>
      <c r="PCT33" s="17"/>
      <c r="PDC33" s="17"/>
      <c r="PDL33" s="17"/>
      <c r="PDU33" s="17"/>
      <c r="PED33" s="17"/>
      <c r="PEM33" s="17"/>
      <c r="PEV33" s="17"/>
      <c r="PFE33" s="17"/>
      <c r="PFN33" s="17"/>
      <c r="PFW33" s="17"/>
      <c r="PGF33" s="17"/>
      <c r="PGO33" s="17"/>
      <c r="PGX33" s="17"/>
      <c r="PHG33" s="17"/>
      <c r="PHP33" s="17"/>
      <c r="PHY33" s="17"/>
      <c r="PIH33" s="17"/>
      <c r="PIQ33" s="17"/>
      <c r="PIZ33" s="17"/>
      <c r="PJI33" s="17"/>
      <c r="PJR33" s="17"/>
      <c r="PKA33" s="17"/>
      <c r="PKJ33" s="17"/>
      <c r="PKS33" s="17"/>
      <c r="PLB33" s="17"/>
      <c r="PLK33" s="17"/>
      <c r="PLT33" s="17"/>
      <c r="PMC33" s="17"/>
      <c r="PML33" s="17"/>
      <c r="PMU33" s="17"/>
      <c r="PND33" s="17"/>
      <c r="PNM33" s="17"/>
      <c r="PNV33" s="17"/>
      <c r="POE33" s="17"/>
      <c r="PON33" s="17"/>
      <c r="POW33" s="17"/>
      <c r="PPF33" s="17"/>
      <c r="PPO33" s="17"/>
      <c r="PPX33" s="17"/>
      <c r="PQG33" s="17"/>
      <c r="PQP33" s="17"/>
      <c r="PQY33" s="17"/>
      <c r="PRH33" s="17"/>
      <c r="PRQ33" s="17"/>
      <c r="PRZ33" s="17"/>
      <c r="PSI33" s="17"/>
      <c r="PSR33" s="17"/>
      <c r="PTA33" s="17"/>
      <c r="PTJ33" s="17"/>
      <c r="PTS33" s="17"/>
      <c r="PUB33" s="17"/>
      <c r="PUK33" s="17"/>
      <c r="PUT33" s="17"/>
      <c r="PVC33" s="17"/>
      <c r="PVL33" s="17"/>
      <c r="PVU33" s="17"/>
      <c r="PWD33" s="17"/>
      <c r="PWM33" s="17"/>
      <c r="PWV33" s="17"/>
      <c r="PXE33" s="17"/>
      <c r="PXN33" s="17"/>
      <c r="PXW33" s="17"/>
      <c r="PYF33" s="17"/>
      <c r="PYO33" s="17"/>
      <c r="PYX33" s="17"/>
      <c r="PZG33" s="17"/>
      <c r="PZP33" s="17"/>
      <c r="PZY33" s="17"/>
      <c r="QAH33" s="17"/>
      <c r="QAQ33" s="17"/>
      <c r="QAZ33" s="17"/>
      <c r="QBI33" s="17"/>
      <c r="QBR33" s="17"/>
      <c r="QCA33" s="17"/>
      <c r="QCJ33" s="17"/>
      <c r="QCS33" s="17"/>
      <c r="QDB33" s="17"/>
      <c r="QDK33" s="17"/>
      <c r="QDT33" s="17"/>
      <c r="QEC33" s="17"/>
      <c r="QEL33" s="17"/>
      <c r="QEU33" s="17"/>
      <c r="QFD33" s="17"/>
      <c r="QFM33" s="17"/>
      <c r="QFV33" s="17"/>
      <c r="QGE33" s="17"/>
      <c r="QGN33" s="17"/>
      <c r="QGW33" s="17"/>
      <c r="QHF33" s="17"/>
      <c r="QHO33" s="17"/>
      <c r="QHX33" s="17"/>
      <c r="QIG33" s="17"/>
      <c r="QIP33" s="17"/>
      <c r="QIY33" s="17"/>
      <c r="QJH33" s="17"/>
      <c r="QJQ33" s="17"/>
      <c r="QJZ33" s="17"/>
      <c r="QKI33" s="17"/>
      <c r="QKR33" s="17"/>
      <c r="QLA33" s="17"/>
      <c r="QLJ33" s="17"/>
      <c r="QLS33" s="17"/>
      <c r="QMB33" s="17"/>
      <c r="QMK33" s="17"/>
      <c r="QMT33" s="17"/>
      <c r="QNC33" s="17"/>
      <c r="QNL33" s="17"/>
      <c r="QNU33" s="17"/>
      <c r="QOD33" s="17"/>
      <c r="QOM33" s="17"/>
      <c r="QOV33" s="17"/>
      <c r="QPE33" s="17"/>
      <c r="QPN33" s="17"/>
      <c r="QPW33" s="17"/>
      <c r="QQF33" s="17"/>
      <c r="QQO33" s="17"/>
      <c r="QQX33" s="17"/>
      <c r="QRG33" s="17"/>
      <c r="QRP33" s="17"/>
      <c r="QRY33" s="17"/>
      <c r="QSH33" s="17"/>
      <c r="QSQ33" s="17"/>
      <c r="QSZ33" s="17"/>
      <c r="QTI33" s="17"/>
      <c r="QTR33" s="17"/>
      <c r="QUA33" s="17"/>
      <c r="QUJ33" s="17"/>
      <c r="QUS33" s="17"/>
      <c r="QVB33" s="17"/>
      <c r="QVK33" s="17"/>
      <c r="QVT33" s="17"/>
      <c r="QWC33" s="17"/>
      <c r="QWL33" s="17"/>
      <c r="QWU33" s="17"/>
      <c r="QXD33" s="17"/>
      <c r="QXM33" s="17"/>
      <c r="QXV33" s="17"/>
      <c r="QYE33" s="17"/>
      <c r="QYN33" s="17"/>
      <c r="QYW33" s="17"/>
      <c r="QZF33" s="17"/>
      <c r="QZO33" s="17"/>
      <c r="QZX33" s="17"/>
      <c r="RAG33" s="17"/>
      <c r="RAP33" s="17"/>
      <c r="RAY33" s="17"/>
      <c r="RBH33" s="17"/>
      <c r="RBQ33" s="17"/>
      <c r="RBZ33" s="17"/>
      <c r="RCI33" s="17"/>
      <c r="RCR33" s="17"/>
      <c r="RDA33" s="17"/>
      <c r="RDJ33" s="17"/>
      <c r="RDS33" s="17"/>
      <c r="REB33" s="17"/>
      <c r="REK33" s="17"/>
      <c r="RET33" s="17"/>
      <c r="RFC33" s="17"/>
      <c r="RFL33" s="17"/>
      <c r="RFU33" s="17"/>
      <c r="RGD33" s="17"/>
      <c r="RGM33" s="17"/>
      <c r="RGV33" s="17"/>
      <c r="RHE33" s="17"/>
      <c r="RHN33" s="17"/>
      <c r="RHW33" s="17"/>
      <c r="RIF33" s="17"/>
      <c r="RIO33" s="17"/>
      <c r="RIX33" s="17"/>
      <c r="RJG33" s="17"/>
      <c r="RJP33" s="17"/>
      <c r="RJY33" s="17"/>
      <c r="RKH33" s="17"/>
      <c r="RKQ33" s="17"/>
      <c r="RKZ33" s="17"/>
      <c r="RLI33" s="17"/>
      <c r="RLR33" s="17"/>
      <c r="RMA33" s="17"/>
      <c r="RMJ33" s="17"/>
      <c r="RMS33" s="17"/>
      <c r="RNB33" s="17"/>
      <c r="RNK33" s="17"/>
      <c r="RNT33" s="17"/>
      <c r="ROC33" s="17"/>
      <c r="ROL33" s="17"/>
      <c r="ROU33" s="17"/>
      <c r="RPD33" s="17"/>
      <c r="RPM33" s="17"/>
      <c r="RPV33" s="17"/>
      <c r="RQE33" s="17"/>
      <c r="RQN33" s="17"/>
      <c r="RQW33" s="17"/>
      <c r="RRF33" s="17"/>
      <c r="RRO33" s="17"/>
      <c r="RRX33" s="17"/>
      <c r="RSG33" s="17"/>
      <c r="RSP33" s="17"/>
      <c r="RSY33" s="17"/>
      <c r="RTH33" s="17"/>
      <c r="RTQ33" s="17"/>
      <c r="RTZ33" s="17"/>
      <c r="RUI33" s="17"/>
      <c r="RUR33" s="17"/>
      <c r="RVA33" s="17"/>
      <c r="RVJ33" s="17"/>
      <c r="RVS33" s="17"/>
      <c r="RWB33" s="17"/>
      <c r="RWK33" s="17"/>
      <c r="RWT33" s="17"/>
      <c r="RXC33" s="17"/>
      <c r="RXL33" s="17"/>
      <c r="RXU33" s="17"/>
      <c r="RYD33" s="17"/>
      <c r="RYM33" s="17"/>
      <c r="RYV33" s="17"/>
      <c r="RZE33" s="17"/>
      <c r="RZN33" s="17"/>
      <c r="RZW33" s="17"/>
      <c r="SAF33" s="17"/>
      <c r="SAO33" s="17"/>
      <c r="SAX33" s="17"/>
      <c r="SBG33" s="17"/>
      <c r="SBP33" s="17"/>
      <c r="SBY33" s="17"/>
      <c r="SCH33" s="17"/>
      <c r="SCQ33" s="17"/>
      <c r="SCZ33" s="17"/>
      <c r="SDI33" s="17"/>
      <c r="SDR33" s="17"/>
      <c r="SEA33" s="17"/>
      <c r="SEJ33" s="17"/>
      <c r="SES33" s="17"/>
      <c r="SFB33" s="17"/>
      <c r="SFK33" s="17"/>
      <c r="SFT33" s="17"/>
      <c r="SGC33" s="17"/>
      <c r="SGL33" s="17"/>
      <c r="SGU33" s="17"/>
      <c r="SHD33" s="17"/>
      <c r="SHM33" s="17"/>
      <c r="SHV33" s="17"/>
      <c r="SIE33" s="17"/>
      <c r="SIN33" s="17"/>
      <c r="SIW33" s="17"/>
      <c r="SJF33" s="17"/>
      <c r="SJO33" s="17"/>
      <c r="SJX33" s="17"/>
      <c r="SKG33" s="17"/>
      <c r="SKP33" s="17"/>
      <c r="SKY33" s="17"/>
      <c r="SLH33" s="17"/>
      <c r="SLQ33" s="17"/>
      <c r="SLZ33" s="17"/>
      <c r="SMI33" s="17"/>
      <c r="SMR33" s="17"/>
      <c r="SNA33" s="17"/>
      <c r="SNJ33" s="17"/>
      <c r="SNS33" s="17"/>
      <c r="SOB33" s="17"/>
      <c r="SOK33" s="17"/>
      <c r="SOT33" s="17"/>
      <c r="SPC33" s="17"/>
      <c r="SPL33" s="17"/>
      <c r="SPU33" s="17"/>
      <c r="SQD33" s="17"/>
      <c r="SQM33" s="17"/>
      <c r="SQV33" s="17"/>
      <c r="SRE33" s="17"/>
      <c r="SRN33" s="17"/>
      <c r="SRW33" s="17"/>
      <c r="SSF33" s="17"/>
      <c r="SSO33" s="17"/>
      <c r="SSX33" s="17"/>
      <c r="STG33" s="17"/>
      <c r="STP33" s="17"/>
      <c r="STY33" s="17"/>
      <c r="SUH33" s="17"/>
      <c r="SUQ33" s="17"/>
      <c r="SUZ33" s="17"/>
      <c r="SVI33" s="17"/>
      <c r="SVR33" s="17"/>
      <c r="SWA33" s="17"/>
      <c r="SWJ33" s="17"/>
      <c r="SWS33" s="17"/>
      <c r="SXB33" s="17"/>
      <c r="SXK33" s="17"/>
      <c r="SXT33" s="17"/>
      <c r="SYC33" s="17"/>
      <c r="SYL33" s="17"/>
      <c r="SYU33" s="17"/>
      <c r="SZD33" s="17"/>
      <c r="SZM33" s="17"/>
      <c r="SZV33" s="17"/>
      <c r="TAE33" s="17"/>
      <c r="TAN33" s="17"/>
      <c r="TAW33" s="17"/>
      <c r="TBF33" s="17"/>
      <c r="TBO33" s="17"/>
      <c r="TBX33" s="17"/>
      <c r="TCG33" s="17"/>
      <c r="TCP33" s="17"/>
      <c r="TCY33" s="17"/>
      <c r="TDH33" s="17"/>
      <c r="TDQ33" s="17"/>
      <c r="TDZ33" s="17"/>
      <c r="TEI33" s="17"/>
      <c r="TER33" s="17"/>
      <c r="TFA33" s="17"/>
      <c r="TFJ33" s="17"/>
      <c r="TFS33" s="17"/>
      <c r="TGB33" s="17"/>
      <c r="TGK33" s="17"/>
      <c r="TGT33" s="17"/>
      <c r="THC33" s="17"/>
      <c r="THL33" s="17"/>
      <c r="THU33" s="17"/>
      <c r="TID33" s="17"/>
      <c r="TIM33" s="17"/>
      <c r="TIV33" s="17"/>
      <c r="TJE33" s="17"/>
      <c r="TJN33" s="17"/>
      <c r="TJW33" s="17"/>
      <c r="TKF33" s="17"/>
      <c r="TKO33" s="17"/>
      <c r="TKX33" s="17"/>
      <c r="TLG33" s="17"/>
      <c r="TLP33" s="17"/>
      <c r="TLY33" s="17"/>
      <c r="TMH33" s="17"/>
      <c r="TMQ33" s="17"/>
      <c r="TMZ33" s="17"/>
      <c r="TNI33" s="17"/>
      <c r="TNR33" s="17"/>
      <c r="TOA33" s="17"/>
      <c r="TOJ33" s="17"/>
      <c r="TOS33" s="17"/>
      <c r="TPB33" s="17"/>
      <c r="TPK33" s="17"/>
      <c r="TPT33" s="17"/>
      <c r="TQC33" s="17"/>
      <c r="TQL33" s="17"/>
      <c r="TQU33" s="17"/>
      <c r="TRD33" s="17"/>
      <c r="TRM33" s="17"/>
      <c r="TRV33" s="17"/>
      <c r="TSE33" s="17"/>
      <c r="TSN33" s="17"/>
      <c r="TSW33" s="17"/>
      <c r="TTF33" s="17"/>
      <c r="TTO33" s="17"/>
      <c r="TTX33" s="17"/>
      <c r="TUG33" s="17"/>
      <c r="TUP33" s="17"/>
      <c r="TUY33" s="17"/>
      <c r="TVH33" s="17"/>
      <c r="TVQ33" s="17"/>
      <c r="TVZ33" s="17"/>
      <c r="TWI33" s="17"/>
      <c r="TWR33" s="17"/>
      <c r="TXA33" s="17"/>
      <c r="TXJ33" s="17"/>
      <c r="TXS33" s="17"/>
      <c r="TYB33" s="17"/>
      <c r="TYK33" s="17"/>
      <c r="TYT33" s="17"/>
      <c r="TZC33" s="17"/>
      <c r="TZL33" s="17"/>
      <c r="TZU33" s="17"/>
      <c r="UAD33" s="17"/>
      <c r="UAM33" s="17"/>
      <c r="UAV33" s="17"/>
      <c r="UBE33" s="17"/>
      <c r="UBN33" s="17"/>
      <c r="UBW33" s="17"/>
      <c r="UCF33" s="17"/>
      <c r="UCO33" s="17"/>
      <c r="UCX33" s="17"/>
      <c r="UDG33" s="17"/>
      <c r="UDP33" s="17"/>
      <c r="UDY33" s="17"/>
      <c r="UEH33" s="17"/>
      <c r="UEQ33" s="17"/>
      <c r="UEZ33" s="17"/>
      <c r="UFI33" s="17"/>
      <c r="UFR33" s="17"/>
      <c r="UGA33" s="17"/>
      <c r="UGJ33" s="17"/>
      <c r="UGS33" s="17"/>
      <c r="UHB33" s="17"/>
      <c r="UHK33" s="17"/>
      <c r="UHT33" s="17"/>
      <c r="UIC33" s="17"/>
      <c r="UIL33" s="17"/>
      <c r="UIU33" s="17"/>
      <c r="UJD33" s="17"/>
      <c r="UJM33" s="17"/>
      <c r="UJV33" s="17"/>
      <c r="UKE33" s="17"/>
      <c r="UKN33" s="17"/>
      <c r="UKW33" s="17"/>
      <c r="ULF33" s="17"/>
      <c r="ULO33" s="17"/>
      <c r="ULX33" s="17"/>
      <c r="UMG33" s="17"/>
      <c r="UMP33" s="17"/>
      <c r="UMY33" s="17"/>
      <c r="UNH33" s="17"/>
      <c r="UNQ33" s="17"/>
      <c r="UNZ33" s="17"/>
      <c r="UOI33" s="17"/>
      <c r="UOR33" s="17"/>
      <c r="UPA33" s="17"/>
      <c r="UPJ33" s="17"/>
      <c r="UPS33" s="17"/>
      <c r="UQB33" s="17"/>
      <c r="UQK33" s="17"/>
      <c r="UQT33" s="17"/>
      <c r="URC33" s="17"/>
      <c r="URL33" s="17"/>
      <c r="URU33" s="17"/>
      <c r="USD33" s="17"/>
      <c r="USM33" s="17"/>
      <c r="USV33" s="17"/>
      <c r="UTE33" s="17"/>
      <c r="UTN33" s="17"/>
      <c r="UTW33" s="17"/>
      <c r="UUF33" s="17"/>
      <c r="UUO33" s="17"/>
      <c r="UUX33" s="17"/>
      <c r="UVG33" s="17"/>
      <c r="UVP33" s="17"/>
      <c r="UVY33" s="17"/>
      <c r="UWH33" s="17"/>
      <c r="UWQ33" s="17"/>
      <c r="UWZ33" s="17"/>
      <c r="UXI33" s="17"/>
      <c r="UXR33" s="17"/>
      <c r="UYA33" s="17"/>
      <c r="UYJ33" s="17"/>
      <c r="UYS33" s="17"/>
      <c r="UZB33" s="17"/>
      <c r="UZK33" s="17"/>
      <c r="UZT33" s="17"/>
      <c r="VAC33" s="17"/>
      <c r="VAL33" s="17"/>
      <c r="VAU33" s="17"/>
      <c r="VBD33" s="17"/>
      <c r="VBM33" s="17"/>
      <c r="VBV33" s="17"/>
      <c r="VCE33" s="17"/>
      <c r="VCN33" s="17"/>
      <c r="VCW33" s="17"/>
      <c r="VDF33" s="17"/>
      <c r="VDO33" s="17"/>
      <c r="VDX33" s="17"/>
      <c r="VEG33" s="17"/>
      <c r="VEP33" s="17"/>
      <c r="VEY33" s="17"/>
      <c r="VFH33" s="17"/>
      <c r="VFQ33" s="17"/>
      <c r="VFZ33" s="17"/>
      <c r="VGI33" s="17"/>
      <c r="VGR33" s="17"/>
      <c r="VHA33" s="17"/>
      <c r="VHJ33" s="17"/>
      <c r="VHS33" s="17"/>
      <c r="VIB33" s="17"/>
      <c r="VIK33" s="17"/>
      <c r="VIT33" s="17"/>
      <c r="VJC33" s="17"/>
      <c r="VJL33" s="17"/>
      <c r="VJU33" s="17"/>
      <c r="VKD33" s="17"/>
      <c r="VKM33" s="17"/>
      <c r="VKV33" s="17"/>
      <c r="VLE33" s="17"/>
      <c r="VLN33" s="17"/>
      <c r="VLW33" s="17"/>
      <c r="VMF33" s="17"/>
      <c r="VMO33" s="17"/>
      <c r="VMX33" s="17"/>
      <c r="VNG33" s="17"/>
      <c r="VNP33" s="17"/>
      <c r="VNY33" s="17"/>
      <c r="VOH33" s="17"/>
      <c r="VOQ33" s="17"/>
      <c r="VOZ33" s="17"/>
      <c r="VPI33" s="17"/>
      <c r="VPR33" s="17"/>
      <c r="VQA33" s="17"/>
      <c r="VQJ33" s="17"/>
      <c r="VQS33" s="17"/>
      <c r="VRB33" s="17"/>
      <c r="VRK33" s="17"/>
      <c r="VRT33" s="17"/>
      <c r="VSC33" s="17"/>
      <c r="VSL33" s="17"/>
      <c r="VSU33" s="17"/>
      <c r="VTD33" s="17"/>
      <c r="VTM33" s="17"/>
      <c r="VTV33" s="17"/>
      <c r="VUE33" s="17"/>
      <c r="VUN33" s="17"/>
      <c r="VUW33" s="17"/>
      <c r="VVF33" s="17"/>
      <c r="VVO33" s="17"/>
      <c r="VVX33" s="17"/>
      <c r="VWG33" s="17"/>
      <c r="VWP33" s="17"/>
      <c r="VWY33" s="17"/>
      <c r="VXH33" s="17"/>
      <c r="VXQ33" s="17"/>
      <c r="VXZ33" s="17"/>
      <c r="VYI33" s="17"/>
      <c r="VYR33" s="17"/>
      <c r="VZA33" s="17"/>
      <c r="VZJ33" s="17"/>
      <c r="VZS33" s="17"/>
      <c r="WAB33" s="17"/>
      <c r="WAK33" s="17"/>
      <c r="WAT33" s="17"/>
      <c r="WBC33" s="17"/>
      <c r="WBL33" s="17"/>
      <c r="WBU33" s="17"/>
      <c r="WCD33" s="17"/>
      <c r="WCM33" s="17"/>
      <c r="WCV33" s="17"/>
      <c r="WDE33" s="17"/>
      <c r="WDN33" s="17"/>
      <c r="WDW33" s="17"/>
      <c r="WEF33" s="17"/>
      <c r="WEO33" s="17"/>
      <c r="WEX33" s="17"/>
      <c r="WFG33" s="17"/>
      <c r="WFP33" s="17"/>
      <c r="WFY33" s="17"/>
      <c r="WGH33" s="17"/>
      <c r="WGQ33" s="17"/>
      <c r="WGZ33" s="17"/>
      <c r="WHI33" s="17"/>
      <c r="WHR33" s="17"/>
      <c r="WIA33" s="17"/>
      <c r="WIJ33" s="17"/>
      <c r="WIS33" s="17"/>
      <c r="WJB33" s="17"/>
      <c r="WJK33" s="17"/>
      <c r="WJT33" s="17"/>
      <c r="WKC33" s="17"/>
      <c r="WKL33" s="17"/>
      <c r="WKU33" s="17"/>
      <c r="WLD33" s="17"/>
      <c r="WLM33" s="17"/>
      <c r="WLV33" s="17"/>
      <c r="WME33" s="17"/>
      <c r="WMN33" s="17"/>
      <c r="WMW33" s="17"/>
      <c r="WNF33" s="17"/>
      <c r="WNO33" s="17"/>
      <c r="WNX33" s="17"/>
      <c r="WOG33" s="17"/>
      <c r="WOP33" s="17"/>
      <c r="WOY33" s="17"/>
      <c r="WPH33" s="17"/>
      <c r="WPQ33" s="17"/>
      <c r="WPZ33" s="17"/>
      <c r="WQI33" s="17"/>
      <c r="WQR33" s="17"/>
      <c r="WRA33" s="17"/>
      <c r="WRJ33" s="17"/>
      <c r="WRS33" s="17"/>
      <c r="WSB33" s="17"/>
      <c r="WSK33" s="17"/>
      <c r="WST33" s="17"/>
      <c r="WTC33" s="17"/>
      <c r="WTL33" s="17"/>
      <c r="WTU33" s="17"/>
      <c r="WUD33" s="17"/>
      <c r="WUM33" s="17"/>
      <c r="WUV33" s="17"/>
      <c r="WVE33" s="17"/>
      <c r="WVN33" s="17"/>
      <c r="WVW33" s="17"/>
      <c r="WWF33" s="17"/>
      <c r="WWO33" s="17"/>
      <c r="WWX33" s="17"/>
      <c r="WXG33" s="17"/>
      <c r="WXP33" s="17"/>
      <c r="WXY33" s="17"/>
      <c r="WYH33" s="17"/>
      <c r="WYQ33" s="17"/>
      <c r="WYZ33" s="17"/>
      <c r="WZI33" s="17"/>
      <c r="WZR33" s="17"/>
      <c r="XAA33" s="17"/>
      <c r="XAJ33" s="17"/>
      <c r="XAS33" s="17"/>
      <c r="XBB33" s="17"/>
      <c r="XBK33" s="17"/>
      <c r="XBT33" s="17"/>
      <c r="XCC33" s="17"/>
      <c r="XCL33" s="17"/>
      <c r="XCU33" s="17"/>
      <c r="XDD33" s="17"/>
      <c r="XDM33" s="17"/>
      <c r="XDV33" s="17"/>
      <c r="XEE33" s="17"/>
    </row>
    <row r="34" ht="14.15" spans="1:16359">
      <c r="A34" s="29">
        <v>33</v>
      </c>
      <c r="B34" s="30" t="s">
        <v>188</v>
      </c>
      <c r="C34" s="31" t="s">
        <v>32</v>
      </c>
      <c r="D34" s="29" t="s">
        <v>129</v>
      </c>
      <c r="E34" s="29">
        <v>2</v>
      </c>
      <c r="F34" s="35" t="s">
        <v>75</v>
      </c>
      <c r="G34" s="33">
        <v>3.6852</v>
      </c>
      <c r="H34" s="34">
        <f t="shared" si="3"/>
        <v>2.13532941176471</v>
      </c>
      <c r="I34" s="34">
        <f t="shared" si="0"/>
        <v>1.72582271367415</v>
      </c>
      <c r="J34" s="31" t="s">
        <v>35</v>
      </c>
      <c r="K34" s="31" t="s">
        <v>42</v>
      </c>
      <c r="L34" s="29" t="s">
        <v>189</v>
      </c>
      <c r="M34" s="29" t="s">
        <v>42</v>
      </c>
      <c r="N34" s="29" t="s">
        <v>190</v>
      </c>
      <c r="O34" s="31" t="s">
        <v>66</v>
      </c>
      <c r="P34" s="34">
        <v>1.9478</v>
      </c>
      <c r="Q34" s="31" t="s">
        <v>191</v>
      </c>
      <c r="R34" s="29" t="s">
        <v>42</v>
      </c>
      <c r="S34" s="31" t="s">
        <v>137</v>
      </c>
      <c r="T34" s="31" t="s">
        <v>78</v>
      </c>
      <c r="U34" s="34">
        <v>0.3188</v>
      </c>
      <c r="V34" s="51" t="s">
        <v>44</v>
      </c>
      <c r="W34" s="51" t="s">
        <v>44</v>
      </c>
      <c r="X34" s="51" t="s">
        <v>44</v>
      </c>
      <c r="Y34" s="51" t="s">
        <v>44</v>
      </c>
      <c r="Z34" s="51" t="s">
        <v>44</v>
      </c>
      <c r="AA34" s="52" t="s">
        <v>44</v>
      </c>
      <c r="AB34" s="52" t="s">
        <v>44</v>
      </c>
      <c r="AC34" s="52" t="s">
        <v>44</v>
      </c>
      <c r="AD34" s="51" t="s">
        <v>44</v>
      </c>
      <c r="AE34" s="51" t="s">
        <v>44</v>
      </c>
      <c r="AG34" s="17"/>
      <c r="AP34" s="17"/>
      <c r="AY34" s="17"/>
      <c r="BH34" s="17"/>
      <c r="BQ34" s="17"/>
      <c r="BZ34" s="17"/>
      <c r="CI34" s="17"/>
      <c r="CR34" s="17"/>
      <c r="DA34" s="17"/>
      <c r="DJ34" s="17"/>
      <c r="DS34" s="17"/>
      <c r="EB34" s="17"/>
      <c r="EK34" s="17"/>
      <c r="ET34" s="17"/>
      <c r="FC34" s="17"/>
      <c r="FL34" s="17"/>
      <c r="FU34" s="17"/>
      <c r="GD34" s="17"/>
      <c r="GM34" s="17"/>
      <c r="GV34" s="17"/>
      <c r="HE34" s="17"/>
      <c r="HN34" s="17"/>
      <c r="HW34" s="17"/>
      <c r="IF34" s="17"/>
      <c r="IO34" s="17"/>
      <c r="IX34" s="17"/>
      <c r="JG34" s="17"/>
      <c r="JP34" s="17"/>
      <c r="JY34" s="17"/>
      <c r="KH34" s="17"/>
      <c r="KQ34" s="17"/>
      <c r="KZ34" s="17"/>
      <c r="LI34" s="17"/>
      <c r="LR34" s="17"/>
      <c r="MA34" s="17"/>
      <c r="MJ34" s="17"/>
      <c r="MS34" s="17"/>
      <c r="NB34" s="17"/>
      <c r="NK34" s="17"/>
      <c r="NT34" s="17"/>
      <c r="OC34" s="17"/>
      <c r="OL34" s="17"/>
      <c r="OU34" s="17"/>
      <c r="PD34" s="17"/>
      <c r="PM34" s="17"/>
      <c r="PV34" s="17"/>
      <c r="QE34" s="17"/>
      <c r="QN34" s="17"/>
      <c r="QW34" s="17"/>
      <c r="RF34" s="17"/>
      <c r="RO34" s="17"/>
      <c r="RX34" s="17"/>
      <c r="SG34" s="17"/>
      <c r="SP34" s="17"/>
      <c r="SY34" s="17"/>
      <c r="TH34" s="17"/>
      <c r="TQ34" s="17"/>
      <c r="TZ34" s="17"/>
      <c r="UI34" s="17"/>
      <c r="UR34" s="17"/>
      <c r="VA34" s="17"/>
      <c r="VJ34" s="17"/>
      <c r="VS34" s="17"/>
      <c r="WB34" s="17"/>
      <c r="WK34" s="17"/>
      <c r="WT34" s="17"/>
      <c r="XC34" s="17"/>
      <c r="XL34" s="17"/>
      <c r="XU34" s="17"/>
      <c r="YD34" s="17"/>
      <c r="YM34" s="17"/>
      <c r="YV34" s="17"/>
      <c r="ZE34" s="17"/>
      <c r="ZN34" s="17"/>
      <c r="ZW34" s="17"/>
      <c r="AAF34" s="17"/>
      <c r="AAO34" s="17"/>
      <c r="AAX34" s="17"/>
      <c r="ABG34" s="17"/>
      <c r="ABP34" s="17"/>
      <c r="ABY34" s="17"/>
      <c r="ACH34" s="17"/>
      <c r="ACQ34" s="17"/>
      <c r="ACZ34" s="17"/>
      <c r="ADI34" s="17"/>
      <c r="ADR34" s="17"/>
      <c r="AEA34" s="17"/>
      <c r="AEJ34" s="17"/>
      <c r="AES34" s="17"/>
      <c r="AFB34" s="17"/>
      <c r="AFK34" s="17"/>
      <c r="AFT34" s="17"/>
      <c r="AGC34" s="17"/>
      <c r="AGL34" s="17"/>
      <c r="AGU34" s="17"/>
      <c r="AHD34" s="17"/>
      <c r="AHM34" s="17"/>
      <c r="AHV34" s="17"/>
      <c r="AIE34" s="17"/>
      <c r="AIN34" s="17"/>
      <c r="AIW34" s="17"/>
      <c r="AJF34" s="17"/>
      <c r="AJO34" s="17"/>
      <c r="AJX34" s="17"/>
      <c r="AKG34" s="17"/>
      <c r="AKP34" s="17"/>
      <c r="AKY34" s="17"/>
      <c r="ALH34" s="17"/>
      <c r="ALQ34" s="17"/>
      <c r="ALZ34" s="17"/>
      <c r="AMI34" s="17"/>
      <c r="AMR34" s="17"/>
      <c r="ANA34" s="17"/>
      <c r="ANJ34" s="17"/>
      <c r="ANS34" s="17"/>
      <c r="AOB34" s="17"/>
      <c r="AOK34" s="17"/>
      <c r="AOT34" s="17"/>
      <c r="APC34" s="17"/>
      <c r="APL34" s="17"/>
      <c r="APU34" s="17"/>
      <c r="AQD34" s="17"/>
      <c r="AQM34" s="17"/>
      <c r="AQV34" s="17"/>
      <c r="ARE34" s="17"/>
      <c r="ARN34" s="17"/>
      <c r="ARW34" s="17"/>
      <c r="ASF34" s="17"/>
      <c r="ASO34" s="17"/>
      <c r="ASX34" s="17"/>
      <c r="ATG34" s="17"/>
      <c r="ATP34" s="17"/>
      <c r="ATY34" s="17"/>
      <c r="AUH34" s="17"/>
      <c r="AUQ34" s="17"/>
      <c r="AUZ34" s="17"/>
      <c r="AVI34" s="17"/>
      <c r="AVR34" s="17"/>
      <c r="AWA34" s="17"/>
      <c r="AWJ34" s="17"/>
      <c r="AWS34" s="17"/>
      <c r="AXB34" s="17"/>
      <c r="AXK34" s="17"/>
      <c r="AXT34" s="17"/>
      <c r="AYC34" s="17"/>
      <c r="AYL34" s="17"/>
      <c r="AYU34" s="17"/>
      <c r="AZD34" s="17"/>
      <c r="AZM34" s="17"/>
      <c r="AZV34" s="17"/>
      <c r="BAE34" s="17"/>
      <c r="BAN34" s="17"/>
      <c r="BAW34" s="17"/>
      <c r="BBF34" s="17"/>
      <c r="BBO34" s="17"/>
      <c r="BBX34" s="17"/>
      <c r="BCG34" s="17"/>
      <c r="BCP34" s="17"/>
      <c r="BCY34" s="17"/>
      <c r="BDH34" s="17"/>
      <c r="BDQ34" s="17"/>
      <c r="BDZ34" s="17"/>
      <c r="BEI34" s="17"/>
      <c r="BER34" s="17"/>
      <c r="BFA34" s="17"/>
      <c r="BFJ34" s="17"/>
      <c r="BFS34" s="17"/>
      <c r="BGB34" s="17"/>
      <c r="BGK34" s="17"/>
      <c r="BGT34" s="17"/>
      <c r="BHC34" s="17"/>
      <c r="BHL34" s="17"/>
      <c r="BHU34" s="17"/>
      <c r="BID34" s="17"/>
      <c r="BIM34" s="17"/>
      <c r="BIV34" s="17"/>
      <c r="BJE34" s="17"/>
      <c r="BJN34" s="17"/>
      <c r="BJW34" s="17"/>
      <c r="BKF34" s="17"/>
      <c r="BKO34" s="17"/>
      <c r="BKX34" s="17"/>
      <c r="BLG34" s="17"/>
      <c r="BLP34" s="17"/>
      <c r="BLY34" s="17"/>
      <c r="BMH34" s="17"/>
      <c r="BMQ34" s="17"/>
      <c r="BMZ34" s="17"/>
      <c r="BNI34" s="17"/>
      <c r="BNR34" s="17"/>
      <c r="BOA34" s="17"/>
      <c r="BOJ34" s="17"/>
      <c r="BOS34" s="17"/>
      <c r="BPB34" s="17"/>
      <c r="BPK34" s="17"/>
      <c r="BPT34" s="17"/>
      <c r="BQC34" s="17"/>
      <c r="BQL34" s="17"/>
      <c r="BQU34" s="17"/>
      <c r="BRD34" s="17"/>
      <c r="BRM34" s="17"/>
      <c r="BRV34" s="17"/>
      <c r="BSE34" s="17"/>
      <c r="BSN34" s="17"/>
      <c r="BSW34" s="17"/>
      <c r="BTF34" s="17"/>
      <c r="BTO34" s="17"/>
      <c r="BTX34" s="17"/>
      <c r="BUG34" s="17"/>
      <c r="BUP34" s="17"/>
      <c r="BUY34" s="17"/>
      <c r="BVH34" s="17"/>
      <c r="BVQ34" s="17"/>
      <c r="BVZ34" s="17"/>
      <c r="BWI34" s="17"/>
      <c r="BWR34" s="17"/>
      <c r="BXA34" s="17"/>
      <c r="BXJ34" s="17"/>
      <c r="BXS34" s="17"/>
      <c r="BYB34" s="17"/>
      <c r="BYK34" s="17"/>
      <c r="BYT34" s="17"/>
      <c r="BZC34" s="17"/>
      <c r="BZL34" s="17"/>
      <c r="BZU34" s="17"/>
      <c r="CAD34" s="17"/>
      <c r="CAM34" s="17"/>
      <c r="CAV34" s="17"/>
      <c r="CBE34" s="17"/>
      <c r="CBN34" s="17"/>
      <c r="CBW34" s="17"/>
      <c r="CCF34" s="17"/>
      <c r="CCO34" s="17"/>
      <c r="CCX34" s="17"/>
      <c r="CDG34" s="17"/>
      <c r="CDP34" s="17"/>
      <c r="CDY34" s="17"/>
      <c r="CEH34" s="17"/>
      <c r="CEQ34" s="17"/>
      <c r="CEZ34" s="17"/>
      <c r="CFI34" s="17"/>
      <c r="CFR34" s="17"/>
      <c r="CGA34" s="17"/>
      <c r="CGJ34" s="17"/>
      <c r="CGS34" s="17"/>
      <c r="CHB34" s="17"/>
      <c r="CHK34" s="17"/>
      <c r="CHT34" s="17"/>
      <c r="CIC34" s="17"/>
      <c r="CIL34" s="17"/>
      <c r="CIU34" s="17"/>
      <c r="CJD34" s="17"/>
      <c r="CJM34" s="17"/>
      <c r="CJV34" s="17"/>
      <c r="CKE34" s="17"/>
      <c r="CKN34" s="17"/>
      <c r="CKW34" s="17"/>
      <c r="CLF34" s="17"/>
      <c r="CLO34" s="17"/>
      <c r="CLX34" s="17"/>
      <c r="CMG34" s="17"/>
      <c r="CMP34" s="17"/>
      <c r="CMY34" s="17"/>
      <c r="CNH34" s="17"/>
      <c r="CNQ34" s="17"/>
      <c r="CNZ34" s="17"/>
      <c r="COI34" s="17"/>
      <c r="COR34" s="17"/>
      <c r="CPA34" s="17"/>
      <c r="CPJ34" s="17"/>
      <c r="CPS34" s="17"/>
      <c r="CQB34" s="17"/>
      <c r="CQK34" s="17"/>
      <c r="CQT34" s="17"/>
      <c r="CRC34" s="17"/>
      <c r="CRL34" s="17"/>
      <c r="CRU34" s="17"/>
      <c r="CSD34" s="17"/>
      <c r="CSM34" s="17"/>
      <c r="CSV34" s="17"/>
      <c r="CTE34" s="17"/>
      <c r="CTN34" s="17"/>
      <c r="CTW34" s="17"/>
      <c r="CUF34" s="17"/>
      <c r="CUO34" s="17"/>
      <c r="CUX34" s="17"/>
      <c r="CVG34" s="17"/>
      <c r="CVP34" s="17"/>
      <c r="CVY34" s="17"/>
      <c r="CWH34" s="17"/>
      <c r="CWQ34" s="17"/>
      <c r="CWZ34" s="17"/>
      <c r="CXI34" s="17"/>
      <c r="CXR34" s="17"/>
      <c r="CYA34" s="17"/>
      <c r="CYJ34" s="17"/>
      <c r="CYS34" s="17"/>
      <c r="CZB34" s="17"/>
      <c r="CZK34" s="17"/>
      <c r="CZT34" s="17"/>
      <c r="DAC34" s="17"/>
      <c r="DAL34" s="17"/>
      <c r="DAU34" s="17"/>
      <c r="DBD34" s="17"/>
      <c r="DBM34" s="17"/>
      <c r="DBV34" s="17"/>
      <c r="DCE34" s="17"/>
      <c r="DCN34" s="17"/>
      <c r="DCW34" s="17"/>
      <c r="DDF34" s="17"/>
      <c r="DDO34" s="17"/>
      <c r="DDX34" s="17"/>
      <c r="DEG34" s="17"/>
      <c r="DEP34" s="17"/>
      <c r="DEY34" s="17"/>
      <c r="DFH34" s="17"/>
      <c r="DFQ34" s="17"/>
      <c r="DFZ34" s="17"/>
      <c r="DGI34" s="17"/>
      <c r="DGR34" s="17"/>
      <c r="DHA34" s="17"/>
      <c r="DHJ34" s="17"/>
      <c r="DHS34" s="17"/>
      <c r="DIB34" s="17"/>
      <c r="DIK34" s="17"/>
      <c r="DIT34" s="17"/>
      <c r="DJC34" s="17"/>
      <c r="DJL34" s="17"/>
      <c r="DJU34" s="17"/>
      <c r="DKD34" s="17"/>
      <c r="DKM34" s="17"/>
      <c r="DKV34" s="17"/>
      <c r="DLE34" s="17"/>
      <c r="DLN34" s="17"/>
      <c r="DLW34" s="17"/>
      <c r="DMF34" s="17"/>
      <c r="DMO34" s="17"/>
      <c r="DMX34" s="17"/>
      <c r="DNG34" s="17"/>
      <c r="DNP34" s="17"/>
      <c r="DNY34" s="17"/>
      <c r="DOH34" s="17"/>
      <c r="DOQ34" s="17"/>
      <c r="DOZ34" s="17"/>
      <c r="DPI34" s="17"/>
      <c r="DPR34" s="17"/>
      <c r="DQA34" s="17"/>
      <c r="DQJ34" s="17"/>
      <c r="DQS34" s="17"/>
      <c r="DRB34" s="17"/>
      <c r="DRK34" s="17"/>
      <c r="DRT34" s="17"/>
      <c r="DSC34" s="17"/>
      <c r="DSL34" s="17"/>
      <c r="DSU34" s="17"/>
      <c r="DTD34" s="17"/>
      <c r="DTM34" s="17"/>
      <c r="DTV34" s="17"/>
      <c r="DUE34" s="17"/>
      <c r="DUN34" s="17"/>
      <c r="DUW34" s="17"/>
      <c r="DVF34" s="17"/>
      <c r="DVO34" s="17"/>
      <c r="DVX34" s="17"/>
      <c r="DWG34" s="17"/>
      <c r="DWP34" s="17"/>
      <c r="DWY34" s="17"/>
      <c r="DXH34" s="17"/>
      <c r="DXQ34" s="17"/>
      <c r="DXZ34" s="17"/>
      <c r="DYI34" s="17"/>
      <c r="DYR34" s="17"/>
      <c r="DZA34" s="17"/>
      <c r="DZJ34" s="17"/>
      <c r="DZS34" s="17"/>
      <c r="EAB34" s="17"/>
      <c r="EAK34" s="17"/>
      <c r="EAT34" s="17"/>
      <c r="EBC34" s="17"/>
      <c r="EBL34" s="17"/>
      <c r="EBU34" s="17"/>
      <c r="ECD34" s="17"/>
      <c r="ECM34" s="17"/>
      <c r="ECV34" s="17"/>
      <c r="EDE34" s="17"/>
      <c r="EDN34" s="17"/>
      <c r="EDW34" s="17"/>
      <c r="EEF34" s="17"/>
      <c r="EEO34" s="17"/>
      <c r="EEX34" s="17"/>
      <c r="EFG34" s="17"/>
      <c r="EFP34" s="17"/>
      <c r="EFY34" s="17"/>
      <c r="EGH34" s="17"/>
      <c r="EGQ34" s="17"/>
      <c r="EGZ34" s="17"/>
      <c r="EHI34" s="17"/>
      <c r="EHR34" s="17"/>
      <c r="EIA34" s="17"/>
      <c r="EIJ34" s="17"/>
      <c r="EIS34" s="17"/>
      <c r="EJB34" s="17"/>
      <c r="EJK34" s="17"/>
      <c r="EJT34" s="17"/>
      <c r="EKC34" s="17"/>
      <c r="EKL34" s="17"/>
      <c r="EKU34" s="17"/>
      <c r="ELD34" s="17"/>
      <c r="ELM34" s="17"/>
      <c r="ELV34" s="17"/>
      <c r="EME34" s="17"/>
      <c r="EMN34" s="17"/>
      <c r="EMW34" s="17"/>
      <c r="ENF34" s="17"/>
      <c r="ENO34" s="17"/>
      <c r="ENX34" s="17"/>
      <c r="EOG34" s="17"/>
      <c r="EOP34" s="17"/>
      <c r="EOY34" s="17"/>
      <c r="EPH34" s="17"/>
      <c r="EPQ34" s="17"/>
      <c r="EPZ34" s="17"/>
      <c r="EQI34" s="17"/>
      <c r="EQR34" s="17"/>
      <c r="ERA34" s="17"/>
      <c r="ERJ34" s="17"/>
      <c r="ERS34" s="17"/>
      <c r="ESB34" s="17"/>
      <c r="ESK34" s="17"/>
      <c r="EST34" s="17"/>
      <c r="ETC34" s="17"/>
      <c r="ETL34" s="17"/>
      <c r="ETU34" s="17"/>
      <c r="EUD34" s="17"/>
      <c r="EUM34" s="17"/>
      <c r="EUV34" s="17"/>
      <c r="EVE34" s="17"/>
      <c r="EVN34" s="17"/>
      <c r="EVW34" s="17"/>
      <c r="EWF34" s="17"/>
      <c r="EWO34" s="17"/>
      <c r="EWX34" s="17"/>
      <c r="EXG34" s="17"/>
      <c r="EXP34" s="17"/>
      <c r="EXY34" s="17"/>
      <c r="EYH34" s="17"/>
      <c r="EYQ34" s="17"/>
      <c r="EYZ34" s="17"/>
      <c r="EZI34" s="17"/>
      <c r="EZR34" s="17"/>
      <c r="FAA34" s="17"/>
      <c r="FAJ34" s="17"/>
      <c r="FAS34" s="17"/>
      <c r="FBB34" s="17"/>
      <c r="FBK34" s="17"/>
      <c r="FBT34" s="17"/>
      <c r="FCC34" s="17"/>
      <c r="FCL34" s="17"/>
      <c r="FCU34" s="17"/>
      <c r="FDD34" s="17"/>
      <c r="FDM34" s="17"/>
      <c r="FDV34" s="17"/>
      <c r="FEE34" s="17"/>
      <c r="FEN34" s="17"/>
      <c r="FEW34" s="17"/>
      <c r="FFF34" s="17"/>
      <c r="FFO34" s="17"/>
      <c r="FFX34" s="17"/>
      <c r="FGG34" s="17"/>
      <c r="FGP34" s="17"/>
      <c r="FGY34" s="17"/>
      <c r="FHH34" s="17"/>
      <c r="FHQ34" s="17"/>
      <c r="FHZ34" s="17"/>
      <c r="FII34" s="17"/>
      <c r="FIR34" s="17"/>
      <c r="FJA34" s="17"/>
      <c r="FJJ34" s="17"/>
      <c r="FJS34" s="17"/>
      <c r="FKB34" s="17"/>
      <c r="FKK34" s="17"/>
      <c r="FKT34" s="17"/>
      <c r="FLC34" s="17"/>
      <c r="FLL34" s="17"/>
      <c r="FLU34" s="17"/>
      <c r="FMD34" s="17"/>
      <c r="FMM34" s="17"/>
      <c r="FMV34" s="17"/>
      <c r="FNE34" s="17"/>
      <c r="FNN34" s="17"/>
      <c r="FNW34" s="17"/>
      <c r="FOF34" s="17"/>
      <c r="FOO34" s="17"/>
      <c r="FOX34" s="17"/>
      <c r="FPG34" s="17"/>
      <c r="FPP34" s="17"/>
      <c r="FPY34" s="17"/>
      <c r="FQH34" s="17"/>
      <c r="FQQ34" s="17"/>
      <c r="FQZ34" s="17"/>
      <c r="FRI34" s="17"/>
      <c r="FRR34" s="17"/>
      <c r="FSA34" s="17"/>
      <c r="FSJ34" s="17"/>
      <c r="FSS34" s="17"/>
      <c r="FTB34" s="17"/>
      <c r="FTK34" s="17"/>
      <c r="FTT34" s="17"/>
      <c r="FUC34" s="17"/>
      <c r="FUL34" s="17"/>
      <c r="FUU34" s="17"/>
      <c r="FVD34" s="17"/>
      <c r="FVM34" s="17"/>
      <c r="FVV34" s="17"/>
      <c r="FWE34" s="17"/>
      <c r="FWN34" s="17"/>
      <c r="FWW34" s="17"/>
      <c r="FXF34" s="17"/>
      <c r="FXO34" s="17"/>
      <c r="FXX34" s="17"/>
      <c r="FYG34" s="17"/>
      <c r="FYP34" s="17"/>
      <c r="FYY34" s="17"/>
      <c r="FZH34" s="17"/>
      <c r="FZQ34" s="17"/>
      <c r="FZZ34" s="17"/>
      <c r="GAI34" s="17"/>
      <c r="GAR34" s="17"/>
      <c r="GBA34" s="17"/>
      <c r="GBJ34" s="17"/>
      <c r="GBS34" s="17"/>
      <c r="GCB34" s="17"/>
      <c r="GCK34" s="17"/>
      <c r="GCT34" s="17"/>
      <c r="GDC34" s="17"/>
      <c r="GDL34" s="17"/>
      <c r="GDU34" s="17"/>
      <c r="GED34" s="17"/>
      <c r="GEM34" s="17"/>
      <c r="GEV34" s="17"/>
      <c r="GFE34" s="17"/>
      <c r="GFN34" s="17"/>
      <c r="GFW34" s="17"/>
      <c r="GGF34" s="17"/>
      <c r="GGO34" s="17"/>
      <c r="GGX34" s="17"/>
      <c r="GHG34" s="17"/>
      <c r="GHP34" s="17"/>
      <c r="GHY34" s="17"/>
      <c r="GIH34" s="17"/>
      <c r="GIQ34" s="17"/>
      <c r="GIZ34" s="17"/>
      <c r="GJI34" s="17"/>
      <c r="GJR34" s="17"/>
      <c r="GKA34" s="17"/>
      <c r="GKJ34" s="17"/>
      <c r="GKS34" s="17"/>
      <c r="GLB34" s="17"/>
      <c r="GLK34" s="17"/>
      <c r="GLT34" s="17"/>
      <c r="GMC34" s="17"/>
      <c r="GML34" s="17"/>
      <c r="GMU34" s="17"/>
      <c r="GND34" s="17"/>
      <c r="GNM34" s="17"/>
      <c r="GNV34" s="17"/>
      <c r="GOE34" s="17"/>
      <c r="GON34" s="17"/>
      <c r="GOW34" s="17"/>
      <c r="GPF34" s="17"/>
      <c r="GPO34" s="17"/>
      <c r="GPX34" s="17"/>
      <c r="GQG34" s="17"/>
      <c r="GQP34" s="17"/>
      <c r="GQY34" s="17"/>
      <c r="GRH34" s="17"/>
      <c r="GRQ34" s="17"/>
      <c r="GRZ34" s="17"/>
      <c r="GSI34" s="17"/>
      <c r="GSR34" s="17"/>
      <c r="GTA34" s="17"/>
      <c r="GTJ34" s="17"/>
      <c r="GTS34" s="17"/>
      <c r="GUB34" s="17"/>
      <c r="GUK34" s="17"/>
      <c r="GUT34" s="17"/>
      <c r="GVC34" s="17"/>
      <c r="GVL34" s="17"/>
      <c r="GVU34" s="17"/>
      <c r="GWD34" s="17"/>
      <c r="GWM34" s="17"/>
      <c r="GWV34" s="17"/>
      <c r="GXE34" s="17"/>
      <c r="GXN34" s="17"/>
      <c r="GXW34" s="17"/>
      <c r="GYF34" s="17"/>
      <c r="GYO34" s="17"/>
      <c r="GYX34" s="17"/>
      <c r="GZG34" s="17"/>
      <c r="GZP34" s="17"/>
      <c r="GZY34" s="17"/>
      <c r="HAH34" s="17"/>
      <c r="HAQ34" s="17"/>
      <c r="HAZ34" s="17"/>
      <c r="HBI34" s="17"/>
      <c r="HBR34" s="17"/>
      <c r="HCA34" s="17"/>
      <c r="HCJ34" s="17"/>
      <c r="HCS34" s="17"/>
      <c r="HDB34" s="17"/>
      <c r="HDK34" s="17"/>
      <c r="HDT34" s="17"/>
      <c r="HEC34" s="17"/>
      <c r="HEL34" s="17"/>
      <c r="HEU34" s="17"/>
      <c r="HFD34" s="17"/>
      <c r="HFM34" s="17"/>
      <c r="HFV34" s="17"/>
      <c r="HGE34" s="17"/>
      <c r="HGN34" s="17"/>
      <c r="HGW34" s="17"/>
      <c r="HHF34" s="17"/>
      <c r="HHO34" s="17"/>
      <c r="HHX34" s="17"/>
      <c r="HIG34" s="17"/>
      <c r="HIP34" s="17"/>
      <c r="HIY34" s="17"/>
      <c r="HJH34" s="17"/>
      <c r="HJQ34" s="17"/>
      <c r="HJZ34" s="17"/>
      <c r="HKI34" s="17"/>
      <c r="HKR34" s="17"/>
      <c r="HLA34" s="17"/>
      <c r="HLJ34" s="17"/>
      <c r="HLS34" s="17"/>
      <c r="HMB34" s="17"/>
      <c r="HMK34" s="17"/>
      <c r="HMT34" s="17"/>
      <c r="HNC34" s="17"/>
      <c r="HNL34" s="17"/>
      <c r="HNU34" s="17"/>
      <c r="HOD34" s="17"/>
      <c r="HOM34" s="17"/>
      <c r="HOV34" s="17"/>
      <c r="HPE34" s="17"/>
      <c r="HPN34" s="17"/>
      <c r="HPW34" s="17"/>
      <c r="HQF34" s="17"/>
      <c r="HQO34" s="17"/>
      <c r="HQX34" s="17"/>
      <c r="HRG34" s="17"/>
      <c r="HRP34" s="17"/>
      <c r="HRY34" s="17"/>
      <c r="HSH34" s="17"/>
      <c r="HSQ34" s="17"/>
      <c r="HSZ34" s="17"/>
      <c r="HTI34" s="17"/>
      <c r="HTR34" s="17"/>
      <c r="HUA34" s="17"/>
      <c r="HUJ34" s="17"/>
      <c r="HUS34" s="17"/>
      <c r="HVB34" s="17"/>
      <c r="HVK34" s="17"/>
      <c r="HVT34" s="17"/>
      <c r="HWC34" s="17"/>
      <c r="HWL34" s="17"/>
      <c r="HWU34" s="17"/>
      <c r="HXD34" s="17"/>
      <c r="HXM34" s="17"/>
      <c r="HXV34" s="17"/>
      <c r="HYE34" s="17"/>
      <c r="HYN34" s="17"/>
      <c r="HYW34" s="17"/>
      <c r="HZF34" s="17"/>
      <c r="HZO34" s="17"/>
      <c r="HZX34" s="17"/>
      <c r="IAG34" s="17"/>
      <c r="IAP34" s="17"/>
      <c r="IAY34" s="17"/>
      <c r="IBH34" s="17"/>
      <c r="IBQ34" s="17"/>
      <c r="IBZ34" s="17"/>
      <c r="ICI34" s="17"/>
      <c r="ICR34" s="17"/>
      <c r="IDA34" s="17"/>
      <c r="IDJ34" s="17"/>
      <c r="IDS34" s="17"/>
      <c r="IEB34" s="17"/>
      <c r="IEK34" s="17"/>
      <c r="IET34" s="17"/>
      <c r="IFC34" s="17"/>
      <c r="IFL34" s="17"/>
      <c r="IFU34" s="17"/>
      <c r="IGD34" s="17"/>
      <c r="IGM34" s="17"/>
      <c r="IGV34" s="17"/>
      <c r="IHE34" s="17"/>
      <c r="IHN34" s="17"/>
      <c r="IHW34" s="17"/>
      <c r="IIF34" s="17"/>
      <c r="IIO34" s="17"/>
      <c r="IIX34" s="17"/>
      <c r="IJG34" s="17"/>
      <c r="IJP34" s="17"/>
      <c r="IJY34" s="17"/>
      <c r="IKH34" s="17"/>
      <c r="IKQ34" s="17"/>
      <c r="IKZ34" s="17"/>
      <c r="ILI34" s="17"/>
      <c r="ILR34" s="17"/>
      <c r="IMA34" s="17"/>
      <c r="IMJ34" s="17"/>
      <c r="IMS34" s="17"/>
      <c r="INB34" s="17"/>
      <c r="INK34" s="17"/>
      <c r="INT34" s="17"/>
      <c r="IOC34" s="17"/>
      <c r="IOL34" s="17"/>
      <c r="IOU34" s="17"/>
      <c r="IPD34" s="17"/>
      <c r="IPM34" s="17"/>
      <c r="IPV34" s="17"/>
      <c r="IQE34" s="17"/>
      <c r="IQN34" s="17"/>
      <c r="IQW34" s="17"/>
      <c r="IRF34" s="17"/>
      <c r="IRO34" s="17"/>
      <c r="IRX34" s="17"/>
      <c r="ISG34" s="17"/>
      <c r="ISP34" s="17"/>
      <c r="ISY34" s="17"/>
      <c r="ITH34" s="17"/>
      <c r="ITQ34" s="17"/>
      <c r="ITZ34" s="17"/>
      <c r="IUI34" s="17"/>
      <c r="IUR34" s="17"/>
      <c r="IVA34" s="17"/>
      <c r="IVJ34" s="17"/>
      <c r="IVS34" s="17"/>
      <c r="IWB34" s="17"/>
      <c r="IWK34" s="17"/>
      <c r="IWT34" s="17"/>
      <c r="IXC34" s="17"/>
      <c r="IXL34" s="17"/>
      <c r="IXU34" s="17"/>
      <c r="IYD34" s="17"/>
      <c r="IYM34" s="17"/>
      <c r="IYV34" s="17"/>
      <c r="IZE34" s="17"/>
      <c r="IZN34" s="17"/>
      <c r="IZW34" s="17"/>
      <c r="JAF34" s="17"/>
      <c r="JAO34" s="17"/>
      <c r="JAX34" s="17"/>
      <c r="JBG34" s="17"/>
      <c r="JBP34" s="17"/>
      <c r="JBY34" s="17"/>
      <c r="JCH34" s="17"/>
      <c r="JCQ34" s="17"/>
      <c r="JCZ34" s="17"/>
      <c r="JDI34" s="17"/>
      <c r="JDR34" s="17"/>
      <c r="JEA34" s="17"/>
      <c r="JEJ34" s="17"/>
      <c r="JES34" s="17"/>
      <c r="JFB34" s="17"/>
      <c r="JFK34" s="17"/>
      <c r="JFT34" s="17"/>
      <c r="JGC34" s="17"/>
      <c r="JGL34" s="17"/>
      <c r="JGU34" s="17"/>
      <c r="JHD34" s="17"/>
      <c r="JHM34" s="17"/>
      <c r="JHV34" s="17"/>
      <c r="JIE34" s="17"/>
      <c r="JIN34" s="17"/>
      <c r="JIW34" s="17"/>
      <c r="JJF34" s="17"/>
      <c r="JJO34" s="17"/>
      <c r="JJX34" s="17"/>
      <c r="JKG34" s="17"/>
      <c r="JKP34" s="17"/>
      <c r="JKY34" s="17"/>
      <c r="JLH34" s="17"/>
      <c r="JLQ34" s="17"/>
      <c r="JLZ34" s="17"/>
      <c r="JMI34" s="17"/>
      <c r="JMR34" s="17"/>
      <c r="JNA34" s="17"/>
      <c r="JNJ34" s="17"/>
      <c r="JNS34" s="17"/>
      <c r="JOB34" s="17"/>
      <c r="JOK34" s="17"/>
      <c r="JOT34" s="17"/>
      <c r="JPC34" s="17"/>
      <c r="JPL34" s="17"/>
      <c r="JPU34" s="17"/>
      <c r="JQD34" s="17"/>
      <c r="JQM34" s="17"/>
      <c r="JQV34" s="17"/>
      <c r="JRE34" s="17"/>
      <c r="JRN34" s="17"/>
      <c r="JRW34" s="17"/>
      <c r="JSF34" s="17"/>
      <c r="JSO34" s="17"/>
      <c r="JSX34" s="17"/>
      <c r="JTG34" s="17"/>
      <c r="JTP34" s="17"/>
      <c r="JTY34" s="17"/>
      <c r="JUH34" s="17"/>
      <c r="JUQ34" s="17"/>
      <c r="JUZ34" s="17"/>
      <c r="JVI34" s="17"/>
      <c r="JVR34" s="17"/>
      <c r="JWA34" s="17"/>
      <c r="JWJ34" s="17"/>
      <c r="JWS34" s="17"/>
      <c r="JXB34" s="17"/>
      <c r="JXK34" s="17"/>
      <c r="JXT34" s="17"/>
      <c r="JYC34" s="17"/>
      <c r="JYL34" s="17"/>
      <c r="JYU34" s="17"/>
      <c r="JZD34" s="17"/>
      <c r="JZM34" s="17"/>
      <c r="JZV34" s="17"/>
      <c r="KAE34" s="17"/>
      <c r="KAN34" s="17"/>
      <c r="KAW34" s="17"/>
      <c r="KBF34" s="17"/>
      <c r="KBO34" s="17"/>
      <c r="KBX34" s="17"/>
      <c r="KCG34" s="17"/>
      <c r="KCP34" s="17"/>
      <c r="KCY34" s="17"/>
      <c r="KDH34" s="17"/>
      <c r="KDQ34" s="17"/>
      <c r="KDZ34" s="17"/>
      <c r="KEI34" s="17"/>
      <c r="KER34" s="17"/>
      <c r="KFA34" s="17"/>
      <c r="KFJ34" s="17"/>
      <c r="KFS34" s="17"/>
      <c r="KGB34" s="17"/>
      <c r="KGK34" s="17"/>
      <c r="KGT34" s="17"/>
      <c r="KHC34" s="17"/>
      <c r="KHL34" s="17"/>
      <c r="KHU34" s="17"/>
      <c r="KID34" s="17"/>
      <c r="KIM34" s="17"/>
      <c r="KIV34" s="17"/>
      <c r="KJE34" s="17"/>
      <c r="KJN34" s="17"/>
      <c r="KJW34" s="17"/>
      <c r="KKF34" s="17"/>
      <c r="KKO34" s="17"/>
      <c r="KKX34" s="17"/>
      <c r="KLG34" s="17"/>
      <c r="KLP34" s="17"/>
      <c r="KLY34" s="17"/>
      <c r="KMH34" s="17"/>
      <c r="KMQ34" s="17"/>
      <c r="KMZ34" s="17"/>
      <c r="KNI34" s="17"/>
      <c r="KNR34" s="17"/>
      <c r="KOA34" s="17"/>
      <c r="KOJ34" s="17"/>
      <c r="KOS34" s="17"/>
      <c r="KPB34" s="17"/>
      <c r="KPK34" s="17"/>
      <c r="KPT34" s="17"/>
      <c r="KQC34" s="17"/>
      <c r="KQL34" s="17"/>
      <c r="KQU34" s="17"/>
      <c r="KRD34" s="17"/>
      <c r="KRM34" s="17"/>
      <c r="KRV34" s="17"/>
      <c r="KSE34" s="17"/>
      <c r="KSN34" s="17"/>
      <c r="KSW34" s="17"/>
      <c r="KTF34" s="17"/>
      <c r="KTO34" s="17"/>
      <c r="KTX34" s="17"/>
      <c r="KUG34" s="17"/>
      <c r="KUP34" s="17"/>
      <c r="KUY34" s="17"/>
      <c r="KVH34" s="17"/>
      <c r="KVQ34" s="17"/>
      <c r="KVZ34" s="17"/>
      <c r="KWI34" s="17"/>
      <c r="KWR34" s="17"/>
      <c r="KXA34" s="17"/>
      <c r="KXJ34" s="17"/>
      <c r="KXS34" s="17"/>
      <c r="KYB34" s="17"/>
      <c r="KYK34" s="17"/>
      <c r="KYT34" s="17"/>
      <c r="KZC34" s="17"/>
      <c r="KZL34" s="17"/>
      <c r="KZU34" s="17"/>
      <c r="LAD34" s="17"/>
      <c r="LAM34" s="17"/>
      <c r="LAV34" s="17"/>
      <c r="LBE34" s="17"/>
      <c r="LBN34" s="17"/>
      <c r="LBW34" s="17"/>
      <c r="LCF34" s="17"/>
      <c r="LCO34" s="17"/>
      <c r="LCX34" s="17"/>
      <c r="LDG34" s="17"/>
      <c r="LDP34" s="17"/>
      <c r="LDY34" s="17"/>
      <c r="LEH34" s="17"/>
      <c r="LEQ34" s="17"/>
      <c r="LEZ34" s="17"/>
      <c r="LFI34" s="17"/>
      <c r="LFR34" s="17"/>
      <c r="LGA34" s="17"/>
      <c r="LGJ34" s="17"/>
      <c r="LGS34" s="17"/>
      <c r="LHB34" s="17"/>
      <c r="LHK34" s="17"/>
      <c r="LHT34" s="17"/>
      <c r="LIC34" s="17"/>
      <c r="LIL34" s="17"/>
      <c r="LIU34" s="17"/>
      <c r="LJD34" s="17"/>
      <c r="LJM34" s="17"/>
      <c r="LJV34" s="17"/>
      <c r="LKE34" s="17"/>
      <c r="LKN34" s="17"/>
      <c r="LKW34" s="17"/>
      <c r="LLF34" s="17"/>
      <c r="LLO34" s="17"/>
      <c r="LLX34" s="17"/>
      <c r="LMG34" s="17"/>
      <c r="LMP34" s="17"/>
      <c r="LMY34" s="17"/>
      <c r="LNH34" s="17"/>
      <c r="LNQ34" s="17"/>
      <c r="LNZ34" s="17"/>
      <c r="LOI34" s="17"/>
      <c r="LOR34" s="17"/>
      <c r="LPA34" s="17"/>
      <c r="LPJ34" s="17"/>
      <c r="LPS34" s="17"/>
      <c r="LQB34" s="17"/>
      <c r="LQK34" s="17"/>
      <c r="LQT34" s="17"/>
      <c r="LRC34" s="17"/>
      <c r="LRL34" s="17"/>
      <c r="LRU34" s="17"/>
      <c r="LSD34" s="17"/>
      <c r="LSM34" s="17"/>
      <c r="LSV34" s="17"/>
      <c r="LTE34" s="17"/>
      <c r="LTN34" s="17"/>
      <c r="LTW34" s="17"/>
      <c r="LUF34" s="17"/>
      <c r="LUO34" s="17"/>
      <c r="LUX34" s="17"/>
      <c r="LVG34" s="17"/>
      <c r="LVP34" s="17"/>
      <c r="LVY34" s="17"/>
      <c r="LWH34" s="17"/>
      <c r="LWQ34" s="17"/>
      <c r="LWZ34" s="17"/>
      <c r="LXI34" s="17"/>
      <c r="LXR34" s="17"/>
      <c r="LYA34" s="17"/>
      <c r="LYJ34" s="17"/>
      <c r="LYS34" s="17"/>
      <c r="LZB34" s="17"/>
      <c r="LZK34" s="17"/>
      <c r="LZT34" s="17"/>
      <c r="MAC34" s="17"/>
      <c r="MAL34" s="17"/>
      <c r="MAU34" s="17"/>
      <c r="MBD34" s="17"/>
      <c r="MBM34" s="17"/>
      <c r="MBV34" s="17"/>
      <c r="MCE34" s="17"/>
      <c r="MCN34" s="17"/>
      <c r="MCW34" s="17"/>
      <c r="MDF34" s="17"/>
      <c r="MDO34" s="17"/>
      <c r="MDX34" s="17"/>
      <c r="MEG34" s="17"/>
      <c r="MEP34" s="17"/>
      <c r="MEY34" s="17"/>
      <c r="MFH34" s="17"/>
      <c r="MFQ34" s="17"/>
      <c r="MFZ34" s="17"/>
      <c r="MGI34" s="17"/>
      <c r="MGR34" s="17"/>
      <c r="MHA34" s="17"/>
      <c r="MHJ34" s="17"/>
      <c r="MHS34" s="17"/>
      <c r="MIB34" s="17"/>
      <c r="MIK34" s="17"/>
      <c r="MIT34" s="17"/>
      <c r="MJC34" s="17"/>
      <c r="MJL34" s="17"/>
      <c r="MJU34" s="17"/>
      <c r="MKD34" s="17"/>
      <c r="MKM34" s="17"/>
      <c r="MKV34" s="17"/>
      <c r="MLE34" s="17"/>
      <c r="MLN34" s="17"/>
      <c r="MLW34" s="17"/>
      <c r="MMF34" s="17"/>
      <c r="MMO34" s="17"/>
      <c r="MMX34" s="17"/>
      <c r="MNG34" s="17"/>
      <c r="MNP34" s="17"/>
      <c r="MNY34" s="17"/>
      <c r="MOH34" s="17"/>
      <c r="MOQ34" s="17"/>
      <c r="MOZ34" s="17"/>
      <c r="MPI34" s="17"/>
      <c r="MPR34" s="17"/>
      <c r="MQA34" s="17"/>
      <c r="MQJ34" s="17"/>
      <c r="MQS34" s="17"/>
      <c r="MRB34" s="17"/>
      <c r="MRK34" s="17"/>
      <c r="MRT34" s="17"/>
      <c r="MSC34" s="17"/>
      <c r="MSL34" s="17"/>
      <c r="MSU34" s="17"/>
      <c r="MTD34" s="17"/>
      <c r="MTM34" s="17"/>
      <c r="MTV34" s="17"/>
      <c r="MUE34" s="17"/>
      <c r="MUN34" s="17"/>
      <c r="MUW34" s="17"/>
      <c r="MVF34" s="17"/>
      <c r="MVO34" s="17"/>
      <c r="MVX34" s="17"/>
      <c r="MWG34" s="17"/>
      <c r="MWP34" s="17"/>
      <c r="MWY34" s="17"/>
      <c r="MXH34" s="17"/>
      <c r="MXQ34" s="17"/>
      <c r="MXZ34" s="17"/>
      <c r="MYI34" s="17"/>
      <c r="MYR34" s="17"/>
      <c r="MZA34" s="17"/>
      <c r="MZJ34" s="17"/>
      <c r="MZS34" s="17"/>
      <c r="NAB34" s="17"/>
      <c r="NAK34" s="17"/>
      <c r="NAT34" s="17"/>
      <c r="NBC34" s="17"/>
      <c r="NBL34" s="17"/>
      <c r="NBU34" s="17"/>
      <c r="NCD34" s="17"/>
      <c r="NCM34" s="17"/>
      <c r="NCV34" s="17"/>
      <c r="NDE34" s="17"/>
      <c r="NDN34" s="17"/>
      <c r="NDW34" s="17"/>
      <c r="NEF34" s="17"/>
      <c r="NEO34" s="17"/>
      <c r="NEX34" s="17"/>
      <c r="NFG34" s="17"/>
      <c r="NFP34" s="17"/>
      <c r="NFY34" s="17"/>
      <c r="NGH34" s="17"/>
      <c r="NGQ34" s="17"/>
      <c r="NGZ34" s="17"/>
      <c r="NHI34" s="17"/>
      <c r="NHR34" s="17"/>
      <c r="NIA34" s="17"/>
      <c r="NIJ34" s="17"/>
      <c r="NIS34" s="17"/>
      <c r="NJB34" s="17"/>
      <c r="NJK34" s="17"/>
      <c r="NJT34" s="17"/>
      <c r="NKC34" s="17"/>
      <c r="NKL34" s="17"/>
      <c r="NKU34" s="17"/>
      <c r="NLD34" s="17"/>
      <c r="NLM34" s="17"/>
      <c r="NLV34" s="17"/>
      <c r="NME34" s="17"/>
      <c r="NMN34" s="17"/>
      <c r="NMW34" s="17"/>
      <c r="NNF34" s="17"/>
      <c r="NNO34" s="17"/>
      <c r="NNX34" s="17"/>
      <c r="NOG34" s="17"/>
      <c r="NOP34" s="17"/>
      <c r="NOY34" s="17"/>
      <c r="NPH34" s="17"/>
      <c r="NPQ34" s="17"/>
      <c r="NPZ34" s="17"/>
      <c r="NQI34" s="17"/>
      <c r="NQR34" s="17"/>
      <c r="NRA34" s="17"/>
      <c r="NRJ34" s="17"/>
      <c r="NRS34" s="17"/>
      <c r="NSB34" s="17"/>
      <c r="NSK34" s="17"/>
      <c r="NST34" s="17"/>
      <c r="NTC34" s="17"/>
      <c r="NTL34" s="17"/>
      <c r="NTU34" s="17"/>
      <c r="NUD34" s="17"/>
      <c r="NUM34" s="17"/>
      <c r="NUV34" s="17"/>
      <c r="NVE34" s="17"/>
      <c r="NVN34" s="17"/>
      <c r="NVW34" s="17"/>
      <c r="NWF34" s="17"/>
      <c r="NWO34" s="17"/>
      <c r="NWX34" s="17"/>
      <c r="NXG34" s="17"/>
      <c r="NXP34" s="17"/>
      <c r="NXY34" s="17"/>
      <c r="NYH34" s="17"/>
      <c r="NYQ34" s="17"/>
      <c r="NYZ34" s="17"/>
      <c r="NZI34" s="17"/>
      <c r="NZR34" s="17"/>
      <c r="OAA34" s="17"/>
      <c r="OAJ34" s="17"/>
      <c r="OAS34" s="17"/>
      <c r="OBB34" s="17"/>
      <c r="OBK34" s="17"/>
      <c r="OBT34" s="17"/>
      <c r="OCC34" s="17"/>
      <c r="OCL34" s="17"/>
      <c r="OCU34" s="17"/>
      <c r="ODD34" s="17"/>
      <c r="ODM34" s="17"/>
      <c r="ODV34" s="17"/>
      <c r="OEE34" s="17"/>
      <c r="OEN34" s="17"/>
      <c r="OEW34" s="17"/>
      <c r="OFF34" s="17"/>
      <c r="OFO34" s="17"/>
      <c r="OFX34" s="17"/>
      <c r="OGG34" s="17"/>
      <c r="OGP34" s="17"/>
      <c r="OGY34" s="17"/>
      <c r="OHH34" s="17"/>
      <c r="OHQ34" s="17"/>
      <c r="OHZ34" s="17"/>
      <c r="OII34" s="17"/>
      <c r="OIR34" s="17"/>
      <c r="OJA34" s="17"/>
      <c r="OJJ34" s="17"/>
      <c r="OJS34" s="17"/>
      <c r="OKB34" s="17"/>
      <c r="OKK34" s="17"/>
      <c r="OKT34" s="17"/>
      <c r="OLC34" s="17"/>
      <c r="OLL34" s="17"/>
      <c r="OLU34" s="17"/>
      <c r="OMD34" s="17"/>
      <c r="OMM34" s="17"/>
      <c r="OMV34" s="17"/>
      <c r="ONE34" s="17"/>
      <c r="ONN34" s="17"/>
      <c r="ONW34" s="17"/>
      <c r="OOF34" s="17"/>
      <c r="OOO34" s="17"/>
      <c r="OOX34" s="17"/>
      <c r="OPG34" s="17"/>
      <c r="OPP34" s="17"/>
      <c r="OPY34" s="17"/>
      <c r="OQH34" s="17"/>
      <c r="OQQ34" s="17"/>
      <c r="OQZ34" s="17"/>
      <c r="ORI34" s="17"/>
      <c r="ORR34" s="17"/>
      <c r="OSA34" s="17"/>
      <c r="OSJ34" s="17"/>
      <c r="OSS34" s="17"/>
      <c r="OTB34" s="17"/>
      <c r="OTK34" s="17"/>
      <c r="OTT34" s="17"/>
      <c r="OUC34" s="17"/>
      <c r="OUL34" s="17"/>
      <c r="OUU34" s="17"/>
      <c r="OVD34" s="17"/>
      <c r="OVM34" s="17"/>
      <c r="OVV34" s="17"/>
      <c r="OWE34" s="17"/>
      <c r="OWN34" s="17"/>
      <c r="OWW34" s="17"/>
      <c r="OXF34" s="17"/>
      <c r="OXO34" s="17"/>
      <c r="OXX34" s="17"/>
      <c r="OYG34" s="17"/>
      <c r="OYP34" s="17"/>
      <c r="OYY34" s="17"/>
      <c r="OZH34" s="17"/>
      <c r="OZQ34" s="17"/>
      <c r="OZZ34" s="17"/>
      <c r="PAI34" s="17"/>
      <c r="PAR34" s="17"/>
      <c r="PBA34" s="17"/>
      <c r="PBJ34" s="17"/>
      <c r="PBS34" s="17"/>
      <c r="PCB34" s="17"/>
      <c r="PCK34" s="17"/>
      <c r="PCT34" s="17"/>
      <c r="PDC34" s="17"/>
      <c r="PDL34" s="17"/>
      <c r="PDU34" s="17"/>
      <c r="PED34" s="17"/>
      <c r="PEM34" s="17"/>
      <c r="PEV34" s="17"/>
      <c r="PFE34" s="17"/>
      <c r="PFN34" s="17"/>
      <c r="PFW34" s="17"/>
      <c r="PGF34" s="17"/>
      <c r="PGO34" s="17"/>
      <c r="PGX34" s="17"/>
      <c r="PHG34" s="17"/>
      <c r="PHP34" s="17"/>
      <c r="PHY34" s="17"/>
      <c r="PIH34" s="17"/>
      <c r="PIQ34" s="17"/>
      <c r="PIZ34" s="17"/>
      <c r="PJI34" s="17"/>
      <c r="PJR34" s="17"/>
      <c r="PKA34" s="17"/>
      <c r="PKJ34" s="17"/>
      <c r="PKS34" s="17"/>
      <c r="PLB34" s="17"/>
      <c r="PLK34" s="17"/>
      <c r="PLT34" s="17"/>
      <c r="PMC34" s="17"/>
      <c r="PML34" s="17"/>
      <c r="PMU34" s="17"/>
      <c r="PND34" s="17"/>
      <c r="PNM34" s="17"/>
      <c r="PNV34" s="17"/>
      <c r="POE34" s="17"/>
      <c r="PON34" s="17"/>
      <c r="POW34" s="17"/>
      <c r="PPF34" s="17"/>
      <c r="PPO34" s="17"/>
      <c r="PPX34" s="17"/>
      <c r="PQG34" s="17"/>
      <c r="PQP34" s="17"/>
      <c r="PQY34" s="17"/>
      <c r="PRH34" s="17"/>
      <c r="PRQ34" s="17"/>
      <c r="PRZ34" s="17"/>
      <c r="PSI34" s="17"/>
      <c r="PSR34" s="17"/>
      <c r="PTA34" s="17"/>
      <c r="PTJ34" s="17"/>
      <c r="PTS34" s="17"/>
      <c r="PUB34" s="17"/>
      <c r="PUK34" s="17"/>
      <c r="PUT34" s="17"/>
      <c r="PVC34" s="17"/>
      <c r="PVL34" s="17"/>
      <c r="PVU34" s="17"/>
      <c r="PWD34" s="17"/>
      <c r="PWM34" s="17"/>
      <c r="PWV34" s="17"/>
      <c r="PXE34" s="17"/>
      <c r="PXN34" s="17"/>
      <c r="PXW34" s="17"/>
      <c r="PYF34" s="17"/>
      <c r="PYO34" s="17"/>
      <c r="PYX34" s="17"/>
      <c r="PZG34" s="17"/>
      <c r="PZP34" s="17"/>
      <c r="PZY34" s="17"/>
      <c r="QAH34" s="17"/>
      <c r="QAQ34" s="17"/>
      <c r="QAZ34" s="17"/>
      <c r="QBI34" s="17"/>
      <c r="QBR34" s="17"/>
      <c r="QCA34" s="17"/>
      <c r="QCJ34" s="17"/>
      <c r="QCS34" s="17"/>
      <c r="QDB34" s="17"/>
      <c r="QDK34" s="17"/>
      <c r="QDT34" s="17"/>
      <c r="QEC34" s="17"/>
      <c r="QEL34" s="17"/>
      <c r="QEU34" s="17"/>
      <c r="QFD34" s="17"/>
      <c r="QFM34" s="17"/>
      <c r="QFV34" s="17"/>
      <c r="QGE34" s="17"/>
      <c r="QGN34" s="17"/>
      <c r="QGW34" s="17"/>
      <c r="QHF34" s="17"/>
      <c r="QHO34" s="17"/>
      <c r="QHX34" s="17"/>
      <c r="QIG34" s="17"/>
      <c r="QIP34" s="17"/>
      <c r="QIY34" s="17"/>
      <c r="QJH34" s="17"/>
      <c r="QJQ34" s="17"/>
      <c r="QJZ34" s="17"/>
      <c r="QKI34" s="17"/>
      <c r="QKR34" s="17"/>
      <c r="QLA34" s="17"/>
      <c r="QLJ34" s="17"/>
      <c r="QLS34" s="17"/>
      <c r="QMB34" s="17"/>
      <c r="QMK34" s="17"/>
      <c r="QMT34" s="17"/>
      <c r="QNC34" s="17"/>
      <c r="QNL34" s="17"/>
      <c r="QNU34" s="17"/>
      <c r="QOD34" s="17"/>
      <c r="QOM34" s="17"/>
      <c r="QOV34" s="17"/>
      <c r="QPE34" s="17"/>
      <c r="QPN34" s="17"/>
      <c r="QPW34" s="17"/>
      <c r="QQF34" s="17"/>
      <c r="QQO34" s="17"/>
      <c r="QQX34" s="17"/>
      <c r="QRG34" s="17"/>
      <c r="QRP34" s="17"/>
      <c r="QRY34" s="17"/>
      <c r="QSH34" s="17"/>
      <c r="QSQ34" s="17"/>
      <c r="QSZ34" s="17"/>
      <c r="QTI34" s="17"/>
      <c r="QTR34" s="17"/>
      <c r="QUA34" s="17"/>
      <c r="QUJ34" s="17"/>
      <c r="QUS34" s="17"/>
      <c r="QVB34" s="17"/>
      <c r="QVK34" s="17"/>
      <c r="QVT34" s="17"/>
      <c r="QWC34" s="17"/>
      <c r="QWL34" s="17"/>
      <c r="QWU34" s="17"/>
      <c r="QXD34" s="17"/>
      <c r="QXM34" s="17"/>
      <c r="QXV34" s="17"/>
      <c r="QYE34" s="17"/>
      <c r="QYN34" s="17"/>
      <c r="QYW34" s="17"/>
      <c r="QZF34" s="17"/>
      <c r="QZO34" s="17"/>
      <c r="QZX34" s="17"/>
      <c r="RAG34" s="17"/>
      <c r="RAP34" s="17"/>
      <c r="RAY34" s="17"/>
      <c r="RBH34" s="17"/>
      <c r="RBQ34" s="17"/>
      <c r="RBZ34" s="17"/>
      <c r="RCI34" s="17"/>
      <c r="RCR34" s="17"/>
      <c r="RDA34" s="17"/>
      <c r="RDJ34" s="17"/>
      <c r="RDS34" s="17"/>
      <c r="REB34" s="17"/>
      <c r="REK34" s="17"/>
      <c r="RET34" s="17"/>
      <c r="RFC34" s="17"/>
      <c r="RFL34" s="17"/>
      <c r="RFU34" s="17"/>
      <c r="RGD34" s="17"/>
      <c r="RGM34" s="17"/>
      <c r="RGV34" s="17"/>
      <c r="RHE34" s="17"/>
      <c r="RHN34" s="17"/>
      <c r="RHW34" s="17"/>
      <c r="RIF34" s="17"/>
      <c r="RIO34" s="17"/>
      <c r="RIX34" s="17"/>
      <c r="RJG34" s="17"/>
      <c r="RJP34" s="17"/>
      <c r="RJY34" s="17"/>
      <c r="RKH34" s="17"/>
      <c r="RKQ34" s="17"/>
      <c r="RKZ34" s="17"/>
      <c r="RLI34" s="17"/>
      <c r="RLR34" s="17"/>
      <c r="RMA34" s="17"/>
      <c r="RMJ34" s="17"/>
      <c r="RMS34" s="17"/>
      <c r="RNB34" s="17"/>
      <c r="RNK34" s="17"/>
      <c r="RNT34" s="17"/>
      <c r="ROC34" s="17"/>
      <c r="ROL34" s="17"/>
      <c r="ROU34" s="17"/>
      <c r="RPD34" s="17"/>
      <c r="RPM34" s="17"/>
      <c r="RPV34" s="17"/>
      <c r="RQE34" s="17"/>
      <c r="RQN34" s="17"/>
      <c r="RQW34" s="17"/>
      <c r="RRF34" s="17"/>
      <c r="RRO34" s="17"/>
      <c r="RRX34" s="17"/>
      <c r="RSG34" s="17"/>
      <c r="RSP34" s="17"/>
      <c r="RSY34" s="17"/>
      <c r="RTH34" s="17"/>
      <c r="RTQ34" s="17"/>
      <c r="RTZ34" s="17"/>
      <c r="RUI34" s="17"/>
      <c r="RUR34" s="17"/>
      <c r="RVA34" s="17"/>
      <c r="RVJ34" s="17"/>
      <c r="RVS34" s="17"/>
      <c r="RWB34" s="17"/>
      <c r="RWK34" s="17"/>
      <c r="RWT34" s="17"/>
      <c r="RXC34" s="17"/>
      <c r="RXL34" s="17"/>
      <c r="RXU34" s="17"/>
      <c r="RYD34" s="17"/>
      <c r="RYM34" s="17"/>
      <c r="RYV34" s="17"/>
      <c r="RZE34" s="17"/>
      <c r="RZN34" s="17"/>
      <c r="RZW34" s="17"/>
      <c r="SAF34" s="17"/>
      <c r="SAO34" s="17"/>
      <c r="SAX34" s="17"/>
      <c r="SBG34" s="17"/>
      <c r="SBP34" s="17"/>
      <c r="SBY34" s="17"/>
      <c r="SCH34" s="17"/>
      <c r="SCQ34" s="17"/>
      <c r="SCZ34" s="17"/>
      <c r="SDI34" s="17"/>
      <c r="SDR34" s="17"/>
      <c r="SEA34" s="17"/>
      <c r="SEJ34" s="17"/>
      <c r="SES34" s="17"/>
      <c r="SFB34" s="17"/>
      <c r="SFK34" s="17"/>
      <c r="SFT34" s="17"/>
      <c r="SGC34" s="17"/>
      <c r="SGL34" s="17"/>
      <c r="SGU34" s="17"/>
      <c r="SHD34" s="17"/>
      <c r="SHM34" s="17"/>
      <c r="SHV34" s="17"/>
      <c r="SIE34" s="17"/>
      <c r="SIN34" s="17"/>
      <c r="SIW34" s="17"/>
      <c r="SJF34" s="17"/>
      <c r="SJO34" s="17"/>
      <c r="SJX34" s="17"/>
      <c r="SKG34" s="17"/>
      <c r="SKP34" s="17"/>
      <c r="SKY34" s="17"/>
      <c r="SLH34" s="17"/>
      <c r="SLQ34" s="17"/>
      <c r="SLZ34" s="17"/>
      <c r="SMI34" s="17"/>
      <c r="SMR34" s="17"/>
      <c r="SNA34" s="17"/>
      <c r="SNJ34" s="17"/>
      <c r="SNS34" s="17"/>
      <c r="SOB34" s="17"/>
      <c r="SOK34" s="17"/>
      <c r="SOT34" s="17"/>
      <c r="SPC34" s="17"/>
      <c r="SPL34" s="17"/>
      <c r="SPU34" s="17"/>
      <c r="SQD34" s="17"/>
      <c r="SQM34" s="17"/>
      <c r="SQV34" s="17"/>
      <c r="SRE34" s="17"/>
      <c r="SRN34" s="17"/>
      <c r="SRW34" s="17"/>
      <c r="SSF34" s="17"/>
      <c r="SSO34" s="17"/>
      <c r="SSX34" s="17"/>
      <c r="STG34" s="17"/>
      <c r="STP34" s="17"/>
      <c r="STY34" s="17"/>
      <c r="SUH34" s="17"/>
      <c r="SUQ34" s="17"/>
      <c r="SUZ34" s="17"/>
      <c r="SVI34" s="17"/>
      <c r="SVR34" s="17"/>
      <c r="SWA34" s="17"/>
      <c r="SWJ34" s="17"/>
      <c r="SWS34" s="17"/>
      <c r="SXB34" s="17"/>
      <c r="SXK34" s="17"/>
      <c r="SXT34" s="17"/>
      <c r="SYC34" s="17"/>
      <c r="SYL34" s="17"/>
      <c r="SYU34" s="17"/>
      <c r="SZD34" s="17"/>
      <c r="SZM34" s="17"/>
      <c r="SZV34" s="17"/>
      <c r="TAE34" s="17"/>
      <c r="TAN34" s="17"/>
      <c r="TAW34" s="17"/>
      <c r="TBF34" s="17"/>
      <c r="TBO34" s="17"/>
      <c r="TBX34" s="17"/>
      <c r="TCG34" s="17"/>
      <c r="TCP34" s="17"/>
      <c r="TCY34" s="17"/>
      <c r="TDH34" s="17"/>
      <c r="TDQ34" s="17"/>
      <c r="TDZ34" s="17"/>
      <c r="TEI34" s="17"/>
      <c r="TER34" s="17"/>
      <c r="TFA34" s="17"/>
      <c r="TFJ34" s="17"/>
      <c r="TFS34" s="17"/>
      <c r="TGB34" s="17"/>
      <c r="TGK34" s="17"/>
      <c r="TGT34" s="17"/>
      <c r="THC34" s="17"/>
      <c r="THL34" s="17"/>
      <c r="THU34" s="17"/>
      <c r="TID34" s="17"/>
      <c r="TIM34" s="17"/>
      <c r="TIV34" s="17"/>
      <c r="TJE34" s="17"/>
      <c r="TJN34" s="17"/>
      <c r="TJW34" s="17"/>
      <c r="TKF34" s="17"/>
      <c r="TKO34" s="17"/>
      <c r="TKX34" s="17"/>
      <c r="TLG34" s="17"/>
      <c r="TLP34" s="17"/>
      <c r="TLY34" s="17"/>
      <c r="TMH34" s="17"/>
      <c r="TMQ34" s="17"/>
      <c r="TMZ34" s="17"/>
      <c r="TNI34" s="17"/>
      <c r="TNR34" s="17"/>
      <c r="TOA34" s="17"/>
      <c r="TOJ34" s="17"/>
      <c r="TOS34" s="17"/>
      <c r="TPB34" s="17"/>
      <c r="TPK34" s="17"/>
      <c r="TPT34" s="17"/>
      <c r="TQC34" s="17"/>
      <c r="TQL34" s="17"/>
      <c r="TQU34" s="17"/>
      <c r="TRD34" s="17"/>
      <c r="TRM34" s="17"/>
      <c r="TRV34" s="17"/>
      <c r="TSE34" s="17"/>
      <c r="TSN34" s="17"/>
      <c r="TSW34" s="17"/>
      <c r="TTF34" s="17"/>
      <c r="TTO34" s="17"/>
      <c r="TTX34" s="17"/>
      <c r="TUG34" s="17"/>
      <c r="TUP34" s="17"/>
      <c r="TUY34" s="17"/>
      <c r="TVH34" s="17"/>
      <c r="TVQ34" s="17"/>
      <c r="TVZ34" s="17"/>
      <c r="TWI34" s="17"/>
      <c r="TWR34" s="17"/>
      <c r="TXA34" s="17"/>
      <c r="TXJ34" s="17"/>
      <c r="TXS34" s="17"/>
      <c r="TYB34" s="17"/>
      <c r="TYK34" s="17"/>
      <c r="TYT34" s="17"/>
      <c r="TZC34" s="17"/>
      <c r="TZL34" s="17"/>
      <c r="TZU34" s="17"/>
      <c r="UAD34" s="17"/>
      <c r="UAM34" s="17"/>
      <c r="UAV34" s="17"/>
      <c r="UBE34" s="17"/>
      <c r="UBN34" s="17"/>
      <c r="UBW34" s="17"/>
      <c r="UCF34" s="17"/>
      <c r="UCO34" s="17"/>
      <c r="UCX34" s="17"/>
      <c r="UDG34" s="17"/>
      <c r="UDP34" s="17"/>
      <c r="UDY34" s="17"/>
      <c r="UEH34" s="17"/>
      <c r="UEQ34" s="17"/>
      <c r="UEZ34" s="17"/>
      <c r="UFI34" s="17"/>
      <c r="UFR34" s="17"/>
      <c r="UGA34" s="17"/>
      <c r="UGJ34" s="17"/>
      <c r="UGS34" s="17"/>
      <c r="UHB34" s="17"/>
      <c r="UHK34" s="17"/>
      <c r="UHT34" s="17"/>
      <c r="UIC34" s="17"/>
      <c r="UIL34" s="17"/>
      <c r="UIU34" s="17"/>
      <c r="UJD34" s="17"/>
      <c r="UJM34" s="17"/>
      <c r="UJV34" s="17"/>
      <c r="UKE34" s="17"/>
      <c r="UKN34" s="17"/>
      <c r="UKW34" s="17"/>
      <c r="ULF34" s="17"/>
      <c r="ULO34" s="17"/>
      <c r="ULX34" s="17"/>
      <c r="UMG34" s="17"/>
      <c r="UMP34" s="17"/>
      <c r="UMY34" s="17"/>
      <c r="UNH34" s="17"/>
      <c r="UNQ34" s="17"/>
      <c r="UNZ34" s="17"/>
      <c r="UOI34" s="17"/>
      <c r="UOR34" s="17"/>
      <c r="UPA34" s="17"/>
      <c r="UPJ34" s="17"/>
      <c r="UPS34" s="17"/>
      <c r="UQB34" s="17"/>
      <c r="UQK34" s="17"/>
      <c r="UQT34" s="17"/>
      <c r="URC34" s="17"/>
      <c r="URL34" s="17"/>
      <c r="URU34" s="17"/>
      <c r="USD34" s="17"/>
      <c r="USM34" s="17"/>
      <c r="USV34" s="17"/>
      <c r="UTE34" s="17"/>
      <c r="UTN34" s="17"/>
      <c r="UTW34" s="17"/>
      <c r="UUF34" s="17"/>
      <c r="UUO34" s="17"/>
      <c r="UUX34" s="17"/>
      <c r="UVG34" s="17"/>
      <c r="UVP34" s="17"/>
      <c r="UVY34" s="17"/>
      <c r="UWH34" s="17"/>
      <c r="UWQ34" s="17"/>
      <c r="UWZ34" s="17"/>
      <c r="UXI34" s="17"/>
      <c r="UXR34" s="17"/>
      <c r="UYA34" s="17"/>
      <c r="UYJ34" s="17"/>
      <c r="UYS34" s="17"/>
      <c r="UZB34" s="17"/>
      <c r="UZK34" s="17"/>
      <c r="UZT34" s="17"/>
      <c r="VAC34" s="17"/>
      <c r="VAL34" s="17"/>
      <c r="VAU34" s="17"/>
      <c r="VBD34" s="17"/>
      <c r="VBM34" s="17"/>
      <c r="VBV34" s="17"/>
      <c r="VCE34" s="17"/>
      <c r="VCN34" s="17"/>
      <c r="VCW34" s="17"/>
      <c r="VDF34" s="17"/>
      <c r="VDO34" s="17"/>
      <c r="VDX34" s="17"/>
      <c r="VEG34" s="17"/>
      <c r="VEP34" s="17"/>
      <c r="VEY34" s="17"/>
      <c r="VFH34" s="17"/>
      <c r="VFQ34" s="17"/>
      <c r="VFZ34" s="17"/>
      <c r="VGI34" s="17"/>
      <c r="VGR34" s="17"/>
      <c r="VHA34" s="17"/>
      <c r="VHJ34" s="17"/>
      <c r="VHS34" s="17"/>
      <c r="VIB34" s="17"/>
      <c r="VIK34" s="17"/>
      <c r="VIT34" s="17"/>
      <c r="VJC34" s="17"/>
      <c r="VJL34" s="17"/>
      <c r="VJU34" s="17"/>
      <c r="VKD34" s="17"/>
      <c r="VKM34" s="17"/>
      <c r="VKV34" s="17"/>
      <c r="VLE34" s="17"/>
      <c r="VLN34" s="17"/>
      <c r="VLW34" s="17"/>
      <c r="VMF34" s="17"/>
      <c r="VMO34" s="17"/>
      <c r="VMX34" s="17"/>
      <c r="VNG34" s="17"/>
      <c r="VNP34" s="17"/>
      <c r="VNY34" s="17"/>
      <c r="VOH34" s="17"/>
      <c r="VOQ34" s="17"/>
      <c r="VOZ34" s="17"/>
      <c r="VPI34" s="17"/>
      <c r="VPR34" s="17"/>
      <c r="VQA34" s="17"/>
      <c r="VQJ34" s="17"/>
      <c r="VQS34" s="17"/>
      <c r="VRB34" s="17"/>
      <c r="VRK34" s="17"/>
      <c r="VRT34" s="17"/>
      <c r="VSC34" s="17"/>
      <c r="VSL34" s="17"/>
      <c r="VSU34" s="17"/>
      <c r="VTD34" s="17"/>
      <c r="VTM34" s="17"/>
      <c r="VTV34" s="17"/>
      <c r="VUE34" s="17"/>
      <c r="VUN34" s="17"/>
      <c r="VUW34" s="17"/>
      <c r="VVF34" s="17"/>
      <c r="VVO34" s="17"/>
      <c r="VVX34" s="17"/>
      <c r="VWG34" s="17"/>
      <c r="VWP34" s="17"/>
      <c r="VWY34" s="17"/>
      <c r="VXH34" s="17"/>
      <c r="VXQ34" s="17"/>
      <c r="VXZ34" s="17"/>
      <c r="VYI34" s="17"/>
      <c r="VYR34" s="17"/>
      <c r="VZA34" s="17"/>
      <c r="VZJ34" s="17"/>
      <c r="VZS34" s="17"/>
      <c r="WAB34" s="17"/>
      <c r="WAK34" s="17"/>
      <c r="WAT34" s="17"/>
      <c r="WBC34" s="17"/>
      <c r="WBL34" s="17"/>
      <c r="WBU34" s="17"/>
      <c r="WCD34" s="17"/>
      <c r="WCM34" s="17"/>
      <c r="WCV34" s="17"/>
      <c r="WDE34" s="17"/>
      <c r="WDN34" s="17"/>
      <c r="WDW34" s="17"/>
      <c r="WEF34" s="17"/>
      <c r="WEO34" s="17"/>
      <c r="WEX34" s="17"/>
      <c r="WFG34" s="17"/>
      <c r="WFP34" s="17"/>
      <c r="WFY34" s="17"/>
      <c r="WGH34" s="17"/>
      <c r="WGQ34" s="17"/>
      <c r="WGZ34" s="17"/>
      <c r="WHI34" s="17"/>
      <c r="WHR34" s="17"/>
      <c r="WIA34" s="17"/>
      <c r="WIJ34" s="17"/>
      <c r="WIS34" s="17"/>
      <c r="WJB34" s="17"/>
      <c r="WJK34" s="17"/>
      <c r="WJT34" s="17"/>
      <c r="WKC34" s="17"/>
      <c r="WKL34" s="17"/>
      <c r="WKU34" s="17"/>
      <c r="WLD34" s="17"/>
      <c r="WLM34" s="17"/>
      <c r="WLV34" s="17"/>
      <c r="WME34" s="17"/>
      <c r="WMN34" s="17"/>
      <c r="WMW34" s="17"/>
      <c r="WNF34" s="17"/>
      <c r="WNO34" s="17"/>
      <c r="WNX34" s="17"/>
      <c r="WOG34" s="17"/>
      <c r="WOP34" s="17"/>
      <c r="WOY34" s="17"/>
      <c r="WPH34" s="17"/>
      <c r="WPQ34" s="17"/>
      <c r="WPZ34" s="17"/>
      <c r="WQI34" s="17"/>
      <c r="WQR34" s="17"/>
      <c r="WRA34" s="17"/>
      <c r="WRJ34" s="17"/>
      <c r="WRS34" s="17"/>
      <c r="WSB34" s="17"/>
      <c r="WSK34" s="17"/>
      <c r="WST34" s="17"/>
      <c r="WTC34" s="17"/>
      <c r="WTL34" s="17"/>
      <c r="WTU34" s="17"/>
      <c r="WUD34" s="17"/>
      <c r="WUM34" s="17"/>
      <c r="WUV34" s="17"/>
      <c r="WVE34" s="17"/>
      <c r="WVN34" s="17"/>
      <c r="WVW34" s="17"/>
      <c r="WWF34" s="17"/>
      <c r="WWO34" s="17"/>
      <c r="WWX34" s="17"/>
      <c r="WXG34" s="17"/>
      <c r="WXP34" s="17"/>
      <c r="WXY34" s="17"/>
      <c r="WYH34" s="17"/>
      <c r="WYQ34" s="17"/>
      <c r="WYZ34" s="17"/>
      <c r="WZI34" s="17"/>
      <c r="WZR34" s="17"/>
      <c r="XAA34" s="17"/>
      <c r="XAJ34" s="17"/>
      <c r="XAS34" s="17"/>
      <c r="XBB34" s="17"/>
      <c r="XBK34" s="17"/>
      <c r="XBT34" s="17"/>
      <c r="XCC34" s="17"/>
      <c r="XCL34" s="17"/>
      <c r="XCU34" s="17"/>
      <c r="XDD34" s="17"/>
      <c r="XDM34" s="17"/>
      <c r="XDV34" s="17"/>
      <c r="XEE34" s="17"/>
    </row>
    <row r="35" ht="28.3" spans="1:16359">
      <c r="A35" s="29">
        <v>34</v>
      </c>
      <c r="B35" s="30" t="s">
        <v>192</v>
      </c>
      <c r="C35" s="31" t="s">
        <v>32</v>
      </c>
      <c r="D35" s="29" t="s">
        <v>129</v>
      </c>
      <c r="E35" s="29">
        <v>2</v>
      </c>
      <c r="F35" s="35" t="s">
        <v>75</v>
      </c>
      <c r="G35" s="33">
        <v>6.21</v>
      </c>
      <c r="H35" s="34">
        <f>P35*1.7^LOG(2.5,2)+U35</f>
        <v>5.59978851090705</v>
      </c>
      <c r="I35" s="34">
        <f t="shared" si="0"/>
        <v>1.10897045270628</v>
      </c>
      <c r="J35" s="31" t="s">
        <v>35</v>
      </c>
      <c r="K35" s="31" t="s">
        <v>42</v>
      </c>
      <c r="L35" s="29" t="s">
        <v>193</v>
      </c>
      <c r="M35" s="29" t="s">
        <v>42</v>
      </c>
      <c r="N35" s="29" t="s">
        <v>190</v>
      </c>
      <c r="O35" s="31" t="s">
        <v>66</v>
      </c>
      <c r="P35" s="34">
        <v>1.9478</v>
      </c>
      <c r="Q35" s="29" t="s">
        <v>79</v>
      </c>
      <c r="R35" s="29" t="s">
        <v>42</v>
      </c>
      <c r="S35" s="29" t="s">
        <v>77</v>
      </c>
      <c r="T35" s="31" t="s">
        <v>71</v>
      </c>
      <c r="U35" s="34">
        <v>1.6717</v>
      </c>
      <c r="V35" s="51" t="s">
        <v>44</v>
      </c>
      <c r="W35" s="51" t="s">
        <v>44</v>
      </c>
      <c r="X35" s="51" t="s">
        <v>44</v>
      </c>
      <c r="Y35" s="51" t="s">
        <v>44</v>
      </c>
      <c r="Z35" s="51" t="s">
        <v>44</v>
      </c>
      <c r="AA35" s="52" t="s">
        <v>44</v>
      </c>
      <c r="AB35" s="52" t="s">
        <v>44</v>
      </c>
      <c r="AC35" s="52" t="s">
        <v>44</v>
      </c>
      <c r="AD35" s="51" t="s">
        <v>44</v>
      </c>
      <c r="AE35" s="51" t="s">
        <v>44</v>
      </c>
      <c r="AG35" s="17"/>
      <c r="AP35" s="17"/>
      <c r="AY35" s="17"/>
      <c r="BH35" s="17"/>
      <c r="BQ35" s="17"/>
      <c r="BZ35" s="17"/>
      <c r="CI35" s="17"/>
      <c r="CR35" s="17"/>
      <c r="DA35" s="17"/>
      <c r="DJ35" s="17"/>
      <c r="DS35" s="17"/>
      <c r="EB35" s="17"/>
      <c r="EK35" s="17"/>
      <c r="ET35" s="17"/>
      <c r="FC35" s="17"/>
      <c r="FL35" s="17"/>
      <c r="FU35" s="17"/>
      <c r="GD35" s="17"/>
      <c r="GM35" s="17"/>
      <c r="GV35" s="17"/>
      <c r="HE35" s="17"/>
      <c r="HN35" s="17"/>
      <c r="HW35" s="17"/>
      <c r="IF35" s="17"/>
      <c r="IO35" s="17"/>
      <c r="IX35" s="17"/>
      <c r="JG35" s="17"/>
      <c r="JP35" s="17"/>
      <c r="JY35" s="17"/>
      <c r="KH35" s="17"/>
      <c r="KQ35" s="17"/>
      <c r="KZ35" s="17"/>
      <c r="LI35" s="17"/>
      <c r="LR35" s="17"/>
      <c r="MA35" s="17"/>
      <c r="MJ35" s="17"/>
      <c r="MS35" s="17"/>
      <c r="NB35" s="17"/>
      <c r="NK35" s="17"/>
      <c r="NT35" s="17"/>
      <c r="OC35" s="17"/>
      <c r="OL35" s="17"/>
      <c r="OU35" s="17"/>
      <c r="PD35" s="17"/>
      <c r="PM35" s="17"/>
      <c r="PV35" s="17"/>
      <c r="QE35" s="17"/>
      <c r="QN35" s="17"/>
      <c r="QW35" s="17"/>
      <c r="RF35" s="17"/>
      <c r="RO35" s="17"/>
      <c r="RX35" s="17"/>
      <c r="SG35" s="17"/>
      <c r="SP35" s="17"/>
      <c r="SY35" s="17"/>
      <c r="TH35" s="17"/>
      <c r="TQ35" s="17"/>
      <c r="TZ35" s="17"/>
      <c r="UI35" s="17"/>
      <c r="UR35" s="17"/>
      <c r="VA35" s="17"/>
      <c r="VJ35" s="17"/>
      <c r="VS35" s="17"/>
      <c r="WB35" s="17"/>
      <c r="WK35" s="17"/>
      <c r="WT35" s="17"/>
      <c r="XC35" s="17"/>
      <c r="XL35" s="17"/>
      <c r="XU35" s="17"/>
      <c r="YD35" s="17"/>
      <c r="YM35" s="17"/>
      <c r="YV35" s="17"/>
      <c r="ZE35" s="17"/>
      <c r="ZN35" s="17"/>
      <c r="ZW35" s="17"/>
      <c r="AAF35" s="17"/>
      <c r="AAO35" s="17"/>
      <c r="AAX35" s="17"/>
      <c r="ABG35" s="17"/>
      <c r="ABP35" s="17"/>
      <c r="ABY35" s="17"/>
      <c r="ACH35" s="17"/>
      <c r="ACQ35" s="17"/>
      <c r="ACZ35" s="17"/>
      <c r="ADI35" s="17"/>
      <c r="ADR35" s="17"/>
      <c r="AEA35" s="17"/>
      <c r="AEJ35" s="17"/>
      <c r="AES35" s="17"/>
      <c r="AFB35" s="17"/>
      <c r="AFK35" s="17"/>
      <c r="AFT35" s="17"/>
      <c r="AGC35" s="17"/>
      <c r="AGL35" s="17"/>
      <c r="AGU35" s="17"/>
      <c r="AHD35" s="17"/>
      <c r="AHM35" s="17"/>
      <c r="AHV35" s="17"/>
      <c r="AIE35" s="17"/>
      <c r="AIN35" s="17"/>
      <c r="AIW35" s="17"/>
      <c r="AJF35" s="17"/>
      <c r="AJO35" s="17"/>
      <c r="AJX35" s="17"/>
      <c r="AKG35" s="17"/>
      <c r="AKP35" s="17"/>
      <c r="AKY35" s="17"/>
      <c r="ALH35" s="17"/>
      <c r="ALQ35" s="17"/>
      <c r="ALZ35" s="17"/>
      <c r="AMI35" s="17"/>
      <c r="AMR35" s="17"/>
      <c r="ANA35" s="17"/>
      <c r="ANJ35" s="17"/>
      <c r="ANS35" s="17"/>
      <c r="AOB35" s="17"/>
      <c r="AOK35" s="17"/>
      <c r="AOT35" s="17"/>
      <c r="APC35" s="17"/>
      <c r="APL35" s="17"/>
      <c r="APU35" s="17"/>
      <c r="AQD35" s="17"/>
      <c r="AQM35" s="17"/>
      <c r="AQV35" s="17"/>
      <c r="ARE35" s="17"/>
      <c r="ARN35" s="17"/>
      <c r="ARW35" s="17"/>
      <c r="ASF35" s="17"/>
      <c r="ASO35" s="17"/>
      <c r="ASX35" s="17"/>
      <c r="ATG35" s="17"/>
      <c r="ATP35" s="17"/>
      <c r="ATY35" s="17"/>
      <c r="AUH35" s="17"/>
      <c r="AUQ35" s="17"/>
      <c r="AUZ35" s="17"/>
      <c r="AVI35" s="17"/>
      <c r="AVR35" s="17"/>
      <c r="AWA35" s="17"/>
      <c r="AWJ35" s="17"/>
      <c r="AWS35" s="17"/>
      <c r="AXB35" s="17"/>
      <c r="AXK35" s="17"/>
      <c r="AXT35" s="17"/>
      <c r="AYC35" s="17"/>
      <c r="AYL35" s="17"/>
      <c r="AYU35" s="17"/>
      <c r="AZD35" s="17"/>
      <c r="AZM35" s="17"/>
      <c r="AZV35" s="17"/>
      <c r="BAE35" s="17"/>
      <c r="BAN35" s="17"/>
      <c r="BAW35" s="17"/>
      <c r="BBF35" s="17"/>
      <c r="BBO35" s="17"/>
      <c r="BBX35" s="17"/>
      <c r="BCG35" s="17"/>
      <c r="BCP35" s="17"/>
      <c r="BCY35" s="17"/>
      <c r="BDH35" s="17"/>
      <c r="BDQ35" s="17"/>
      <c r="BDZ35" s="17"/>
      <c r="BEI35" s="17"/>
      <c r="BER35" s="17"/>
      <c r="BFA35" s="17"/>
      <c r="BFJ35" s="17"/>
      <c r="BFS35" s="17"/>
      <c r="BGB35" s="17"/>
      <c r="BGK35" s="17"/>
      <c r="BGT35" s="17"/>
      <c r="BHC35" s="17"/>
      <c r="BHL35" s="17"/>
      <c r="BHU35" s="17"/>
      <c r="BID35" s="17"/>
      <c r="BIM35" s="17"/>
      <c r="BIV35" s="17"/>
      <c r="BJE35" s="17"/>
      <c r="BJN35" s="17"/>
      <c r="BJW35" s="17"/>
      <c r="BKF35" s="17"/>
      <c r="BKO35" s="17"/>
      <c r="BKX35" s="17"/>
      <c r="BLG35" s="17"/>
      <c r="BLP35" s="17"/>
      <c r="BLY35" s="17"/>
      <c r="BMH35" s="17"/>
      <c r="BMQ35" s="17"/>
      <c r="BMZ35" s="17"/>
      <c r="BNI35" s="17"/>
      <c r="BNR35" s="17"/>
      <c r="BOA35" s="17"/>
      <c r="BOJ35" s="17"/>
      <c r="BOS35" s="17"/>
      <c r="BPB35" s="17"/>
      <c r="BPK35" s="17"/>
      <c r="BPT35" s="17"/>
      <c r="BQC35" s="17"/>
      <c r="BQL35" s="17"/>
      <c r="BQU35" s="17"/>
      <c r="BRD35" s="17"/>
      <c r="BRM35" s="17"/>
      <c r="BRV35" s="17"/>
      <c r="BSE35" s="17"/>
      <c r="BSN35" s="17"/>
      <c r="BSW35" s="17"/>
      <c r="BTF35" s="17"/>
      <c r="BTO35" s="17"/>
      <c r="BTX35" s="17"/>
      <c r="BUG35" s="17"/>
      <c r="BUP35" s="17"/>
      <c r="BUY35" s="17"/>
      <c r="BVH35" s="17"/>
      <c r="BVQ35" s="17"/>
      <c r="BVZ35" s="17"/>
      <c r="BWI35" s="17"/>
      <c r="BWR35" s="17"/>
      <c r="BXA35" s="17"/>
      <c r="BXJ35" s="17"/>
      <c r="BXS35" s="17"/>
      <c r="BYB35" s="17"/>
      <c r="BYK35" s="17"/>
      <c r="BYT35" s="17"/>
      <c r="BZC35" s="17"/>
      <c r="BZL35" s="17"/>
      <c r="BZU35" s="17"/>
      <c r="CAD35" s="17"/>
      <c r="CAM35" s="17"/>
      <c r="CAV35" s="17"/>
      <c r="CBE35" s="17"/>
      <c r="CBN35" s="17"/>
      <c r="CBW35" s="17"/>
      <c r="CCF35" s="17"/>
      <c r="CCO35" s="17"/>
      <c r="CCX35" s="17"/>
      <c r="CDG35" s="17"/>
      <c r="CDP35" s="17"/>
      <c r="CDY35" s="17"/>
      <c r="CEH35" s="17"/>
      <c r="CEQ35" s="17"/>
      <c r="CEZ35" s="17"/>
      <c r="CFI35" s="17"/>
      <c r="CFR35" s="17"/>
      <c r="CGA35" s="17"/>
      <c r="CGJ35" s="17"/>
      <c r="CGS35" s="17"/>
      <c r="CHB35" s="17"/>
      <c r="CHK35" s="17"/>
      <c r="CHT35" s="17"/>
      <c r="CIC35" s="17"/>
      <c r="CIL35" s="17"/>
      <c r="CIU35" s="17"/>
      <c r="CJD35" s="17"/>
      <c r="CJM35" s="17"/>
      <c r="CJV35" s="17"/>
      <c r="CKE35" s="17"/>
      <c r="CKN35" s="17"/>
      <c r="CKW35" s="17"/>
      <c r="CLF35" s="17"/>
      <c r="CLO35" s="17"/>
      <c r="CLX35" s="17"/>
      <c r="CMG35" s="17"/>
      <c r="CMP35" s="17"/>
      <c r="CMY35" s="17"/>
      <c r="CNH35" s="17"/>
      <c r="CNQ35" s="17"/>
      <c r="CNZ35" s="17"/>
      <c r="COI35" s="17"/>
      <c r="COR35" s="17"/>
      <c r="CPA35" s="17"/>
      <c r="CPJ35" s="17"/>
      <c r="CPS35" s="17"/>
      <c r="CQB35" s="17"/>
      <c r="CQK35" s="17"/>
      <c r="CQT35" s="17"/>
      <c r="CRC35" s="17"/>
      <c r="CRL35" s="17"/>
      <c r="CRU35" s="17"/>
      <c r="CSD35" s="17"/>
      <c r="CSM35" s="17"/>
      <c r="CSV35" s="17"/>
      <c r="CTE35" s="17"/>
      <c r="CTN35" s="17"/>
      <c r="CTW35" s="17"/>
      <c r="CUF35" s="17"/>
      <c r="CUO35" s="17"/>
      <c r="CUX35" s="17"/>
      <c r="CVG35" s="17"/>
      <c r="CVP35" s="17"/>
      <c r="CVY35" s="17"/>
      <c r="CWH35" s="17"/>
      <c r="CWQ35" s="17"/>
      <c r="CWZ35" s="17"/>
      <c r="CXI35" s="17"/>
      <c r="CXR35" s="17"/>
      <c r="CYA35" s="17"/>
      <c r="CYJ35" s="17"/>
      <c r="CYS35" s="17"/>
      <c r="CZB35" s="17"/>
      <c r="CZK35" s="17"/>
      <c r="CZT35" s="17"/>
      <c r="DAC35" s="17"/>
      <c r="DAL35" s="17"/>
      <c r="DAU35" s="17"/>
      <c r="DBD35" s="17"/>
      <c r="DBM35" s="17"/>
      <c r="DBV35" s="17"/>
      <c r="DCE35" s="17"/>
      <c r="DCN35" s="17"/>
      <c r="DCW35" s="17"/>
      <c r="DDF35" s="17"/>
      <c r="DDO35" s="17"/>
      <c r="DDX35" s="17"/>
      <c r="DEG35" s="17"/>
      <c r="DEP35" s="17"/>
      <c r="DEY35" s="17"/>
      <c r="DFH35" s="17"/>
      <c r="DFQ35" s="17"/>
      <c r="DFZ35" s="17"/>
      <c r="DGI35" s="17"/>
      <c r="DGR35" s="17"/>
      <c r="DHA35" s="17"/>
      <c r="DHJ35" s="17"/>
      <c r="DHS35" s="17"/>
      <c r="DIB35" s="17"/>
      <c r="DIK35" s="17"/>
      <c r="DIT35" s="17"/>
      <c r="DJC35" s="17"/>
      <c r="DJL35" s="17"/>
      <c r="DJU35" s="17"/>
      <c r="DKD35" s="17"/>
      <c r="DKM35" s="17"/>
      <c r="DKV35" s="17"/>
      <c r="DLE35" s="17"/>
      <c r="DLN35" s="17"/>
      <c r="DLW35" s="17"/>
      <c r="DMF35" s="17"/>
      <c r="DMO35" s="17"/>
      <c r="DMX35" s="17"/>
      <c r="DNG35" s="17"/>
      <c r="DNP35" s="17"/>
      <c r="DNY35" s="17"/>
      <c r="DOH35" s="17"/>
      <c r="DOQ35" s="17"/>
      <c r="DOZ35" s="17"/>
      <c r="DPI35" s="17"/>
      <c r="DPR35" s="17"/>
      <c r="DQA35" s="17"/>
      <c r="DQJ35" s="17"/>
      <c r="DQS35" s="17"/>
      <c r="DRB35" s="17"/>
      <c r="DRK35" s="17"/>
      <c r="DRT35" s="17"/>
      <c r="DSC35" s="17"/>
      <c r="DSL35" s="17"/>
      <c r="DSU35" s="17"/>
      <c r="DTD35" s="17"/>
      <c r="DTM35" s="17"/>
      <c r="DTV35" s="17"/>
      <c r="DUE35" s="17"/>
      <c r="DUN35" s="17"/>
      <c r="DUW35" s="17"/>
      <c r="DVF35" s="17"/>
      <c r="DVO35" s="17"/>
      <c r="DVX35" s="17"/>
      <c r="DWG35" s="17"/>
      <c r="DWP35" s="17"/>
      <c r="DWY35" s="17"/>
      <c r="DXH35" s="17"/>
      <c r="DXQ35" s="17"/>
      <c r="DXZ35" s="17"/>
      <c r="DYI35" s="17"/>
      <c r="DYR35" s="17"/>
      <c r="DZA35" s="17"/>
      <c r="DZJ35" s="17"/>
      <c r="DZS35" s="17"/>
      <c r="EAB35" s="17"/>
      <c r="EAK35" s="17"/>
      <c r="EAT35" s="17"/>
      <c r="EBC35" s="17"/>
      <c r="EBL35" s="17"/>
      <c r="EBU35" s="17"/>
      <c r="ECD35" s="17"/>
      <c r="ECM35" s="17"/>
      <c r="ECV35" s="17"/>
      <c r="EDE35" s="17"/>
      <c r="EDN35" s="17"/>
      <c r="EDW35" s="17"/>
      <c r="EEF35" s="17"/>
      <c r="EEO35" s="17"/>
      <c r="EEX35" s="17"/>
      <c r="EFG35" s="17"/>
      <c r="EFP35" s="17"/>
      <c r="EFY35" s="17"/>
      <c r="EGH35" s="17"/>
      <c r="EGQ35" s="17"/>
      <c r="EGZ35" s="17"/>
      <c r="EHI35" s="17"/>
      <c r="EHR35" s="17"/>
      <c r="EIA35" s="17"/>
      <c r="EIJ35" s="17"/>
      <c r="EIS35" s="17"/>
      <c r="EJB35" s="17"/>
      <c r="EJK35" s="17"/>
      <c r="EJT35" s="17"/>
      <c r="EKC35" s="17"/>
      <c r="EKL35" s="17"/>
      <c r="EKU35" s="17"/>
      <c r="ELD35" s="17"/>
      <c r="ELM35" s="17"/>
      <c r="ELV35" s="17"/>
      <c r="EME35" s="17"/>
      <c r="EMN35" s="17"/>
      <c r="EMW35" s="17"/>
      <c r="ENF35" s="17"/>
      <c r="ENO35" s="17"/>
      <c r="ENX35" s="17"/>
      <c r="EOG35" s="17"/>
      <c r="EOP35" s="17"/>
      <c r="EOY35" s="17"/>
      <c r="EPH35" s="17"/>
      <c r="EPQ35" s="17"/>
      <c r="EPZ35" s="17"/>
      <c r="EQI35" s="17"/>
      <c r="EQR35" s="17"/>
      <c r="ERA35" s="17"/>
      <c r="ERJ35" s="17"/>
      <c r="ERS35" s="17"/>
      <c r="ESB35" s="17"/>
      <c r="ESK35" s="17"/>
      <c r="EST35" s="17"/>
      <c r="ETC35" s="17"/>
      <c r="ETL35" s="17"/>
      <c r="ETU35" s="17"/>
      <c r="EUD35" s="17"/>
      <c r="EUM35" s="17"/>
      <c r="EUV35" s="17"/>
      <c r="EVE35" s="17"/>
      <c r="EVN35" s="17"/>
      <c r="EVW35" s="17"/>
      <c r="EWF35" s="17"/>
      <c r="EWO35" s="17"/>
      <c r="EWX35" s="17"/>
      <c r="EXG35" s="17"/>
      <c r="EXP35" s="17"/>
      <c r="EXY35" s="17"/>
      <c r="EYH35" s="17"/>
      <c r="EYQ35" s="17"/>
      <c r="EYZ35" s="17"/>
      <c r="EZI35" s="17"/>
      <c r="EZR35" s="17"/>
      <c r="FAA35" s="17"/>
      <c r="FAJ35" s="17"/>
      <c r="FAS35" s="17"/>
      <c r="FBB35" s="17"/>
      <c r="FBK35" s="17"/>
      <c r="FBT35" s="17"/>
      <c r="FCC35" s="17"/>
      <c r="FCL35" s="17"/>
      <c r="FCU35" s="17"/>
      <c r="FDD35" s="17"/>
      <c r="FDM35" s="17"/>
      <c r="FDV35" s="17"/>
      <c r="FEE35" s="17"/>
      <c r="FEN35" s="17"/>
      <c r="FEW35" s="17"/>
      <c r="FFF35" s="17"/>
      <c r="FFO35" s="17"/>
      <c r="FFX35" s="17"/>
      <c r="FGG35" s="17"/>
      <c r="FGP35" s="17"/>
      <c r="FGY35" s="17"/>
      <c r="FHH35" s="17"/>
      <c r="FHQ35" s="17"/>
      <c r="FHZ35" s="17"/>
      <c r="FII35" s="17"/>
      <c r="FIR35" s="17"/>
      <c r="FJA35" s="17"/>
      <c r="FJJ35" s="17"/>
      <c r="FJS35" s="17"/>
      <c r="FKB35" s="17"/>
      <c r="FKK35" s="17"/>
      <c r="FKT35" s="17"/>
      <c r="FLC35" s="17"/>
      <c r="FLL35" s="17"/>
      <c r="FLU35" s="17"/>
      <c r="FMD35" s="17"/>
      <c r="FMM35" s="17"/>
      <c r="FMV35" s="17"/>
      <c r="FNE35" s="17"/>
      <c r="FNN35" s="17"/>
      <c r="FNW35" s="17"/>
      <c r="FOF35" s="17"/>
      <c r="FOO35" s="17"/>
      <c r="FOX35" s="17"/>
      <c r="FPG35" s="17"/>
      <c r="FPP35" s="17"/>
      <c r="FPY35" s="17"/>
      <c r="FQH35" s="17"/>
      <c r="FQQ35" s="17"/>
      <c r="FQZ35" s="17"/>
      <c r="FRI35" s="17"/>
      <c r="FRR35" s="17"/>
      <c r="FSA35" s="17"/>
      <c r="FSJ35" s="17"/>
      <c r="FSS35" s="17"/>
      <c r="FTB35" s="17"/>
      <c r="FTK35" s="17"/>
      <c r="FTT35" s="17"/>
      <c r="FUC35" s="17"/>
      <c r="FUL35" s="17"/>
      <c r="FUU35" s="17"/>
      <c r="FVD35" s="17"/>
      <c r="FVM35" s="17"/>
      <c r="FVV35" s="17"/>
      <c r="FWE35" s="17"/>
      <c r="FWN35" s="17"/>
      <c r="FWW35" s="17"/>
      <c r="FXF35" s="17"/>
      <c r="FXO35" s="17"/>
      <c r="FXX35" s="17"/>
      <c r="FYG35" s="17"/>
      <c r="FYP35" s="17"/>
      <c r="FYY35" s="17"/>
      <c r="FZH35" s="17"/>
      <c r="FZQ35" s="17"/>
      <c r="FZZ35" s="17"/>
      <c r="GAI35" s="17"/>
      <c r="GAR35" s="17"/>
      <c r="GBA35" s="17"/>
      <c r="GBJ35" s="17"/>
      <c r="GBS35" s="17"/>
      <c r="GCB35" s="17"/>
      <c r="GCK35" s="17"/>
      <c r="GCT35" s="17"/>
      <c r="GDC35" s="17"/>
      <c r="GDL35" s="17"/>
      <c r="GDU35" s="17"/>
      <c r="GED35" s="17"/>
      <c r="GEM35" s="17"/>
      <c r="GEV35" s="17"/>
      <c r="GFE35" s="17"/>
      <c r="GFN35" s="17"/>
      <c r="GFW35" s="17"/>
      <c r="GGF35" s="17"/>
      <c r="GGO35" s="17"/>
      <c r="GGX35" s="17"/>
      <c r="GHG35" s="17"/>
      <c r="GHP35" s="17"/>
      <c r="GHY35" s="17"/>
      <c r="GIH35" s="17"/>
      <c r="GIQ35" s="17"/>
      <c r="GIZ35" s="17"/>
      <c r="GJI35" s="17"/>
      <c r="GJR35" s="17"/>
      <c r="GKA35" s="17"/>
      <c r="GKJ35" s="17"/>
      <c r="GKS35" s="17"/>
      <c r="GLB35" s="17"/>
      <c r="GLK35" s="17"/>
      <c r="GLT35" s="17"/>
      <c r="GMC35" s="17"/>
      <c r="GML35" s="17"/>
      <c r="GMU35" s="17"/>
      <c r="GND35" s="17"/>
      <c r="GNM35" s="17"/>
      <c r="GNV35" s="17"/>
      <c r="GOE35" s="17"/>
      <c r="GON35" s="17"/>
      <c r="GOW35" s="17"/>
      <c r="GPF35" s="17"/>
      <c r="GPO35" s="17"/>
      <c r="GPX35" s="17"/>
      <c r="GQG35" s="17"/>
      <c r="GQP35" s="17"/>
      <c r="GQY35" s="17"/>
      <c r="GRH35" s="17"/>
      <c r="GRQ35" s="17"/>
      <c r="GRZ35" s="17"/>
      <c r="GSI35" s="17"/>
      <c r="GSR35" s="17"/>
      <c r="GTA35" s="17"/>
      <c r="GTJ35" s="17"/>
      <c r="GTS35" s="17"/>
      <c r="GUB35" s="17"/>
      <c r="GUK35" s="17"/>
      <c r="GUT35" s="17"/>
      <c r="GVC35" s="17"/>
      <c r="GVL35" s="17"/>
      <c r="GVU35" s="17"/>
      <c r="GWD35" s="17"/>
      <c r="GWM35" s="17"/>
      <c r="GWV35" s="17"/>
      <c r="GXE35" s="17"/>
      <c r="GXN35" s="17"/>
      <c r="GXW35" s="17"/>
      <c r="GYF35" s="17"/>
      <c r="GYO35" s="17"/>
      <c r="GYX35" s="17"/>
      <c r="GZG35" s="17"/>
      <c r="GZP35" s="17"/>
      <c r="GZY35" s="17"/>
      <c r="HAH35" s="17"/>
      <c r="HAQ35" s="17"/>
      <c r="HAZ35" s="17"/>
      <c r="HBI35" s="17"/>
      <c r="HBR35" s="17"/>
      <c r="HCA35" s="17"/>
      <c r="HCJ35" s="17"/>
      <c r="HCS35" s="17"/>
      <c r="HDB35" s="17"/>
      <c r="HDK35" s="17"/>
      <c r="HDT35" s="17"/>
      <c r="HEC35" s="17"/>
      <c r="HEL35" s="17"/>
      <c r="HEU35" s="17"/>
      <c r="HFD35" s="17"/>
      <c r="HFM35" s="17"/>
      <c r="HFV35" s="17"/>
      <c r="HGE35" s="17"/>
      <c r="HGN35" s="17"/>
      <c r="HGW35" s="17"/>
      <c r="HHF35" s="17"/>
      <c r="HHO35" s="17"/>
      <c r="HHX35" s="17"/>
      <c r="HIG35" s="17"/>
      <c r="HIP35" s="17"/>
      <c r="HIY35" s="17"/>
      <c r="HJH35" s="17"/>
      <c r="HJQ35" s="17"/>
      <c r="HJZ35" s="17"/>
      <c r="HKI35" s="17"/>
      <c r="HKR35" s="17"/>
      <c r="HLA35" s="17"/>
      <c r="HLJ35" s="17"/>
      <c r="HLS35" s="17"/>
      <c r="HMB35" s="17"/>
      <c r="HMK35" s="17"/>
      <c r="HMT35" s="17"/>
      <c r="HNC35" s="17"/>
      <c r="HNL35" s="17"/>
      <c r="HNU35" s="17"/>
      <c r="HOD35" s="17"/>
      <c r="HOM35" s="17"/>
      <c r="HOV35" s="17"/>
      <c r="HPE35" s="17"/>
      <c r="HPN35" s="17"/>
      <c r="HPW35" s="17"/>
      <c r="HQF35" s="17"/>
      <c r="HQO35" s="17"/>
      <c r="HQX35" s="17"/>
      <c r="HRG35" s="17"/>
      <c r="HRP35" s="17"/>
      <c r="HRY35" s="17"/>
      <c r="HSH35" s="17"/>
      <c r="HSQ35" s="17"/>
      <c r="HSZ35" s="17"/>
      <c r="HTI35" s="17"/>
      <c r="HTR35" s="17"/>
      <c r="HUA35" s="17"/>
      <c r="HUJ35" s="17"/>
      <c r="HUS35" s="17"/>
      <c r="HVB35" s="17"/>
      <c r="HVK35" s="17"/>
      <c r="HVT35" s="17"/>
      <c r="HWC35" s="17"/>
      <c r="HWL35" s="17"/>
      <c r="HWU35" s="17"/>
      <c r="HXD35" s="17"/>
      <c r="HXM35" s="17"/>
      <c r="HXV35" s="17"/>
      <c r="HYE35" s="17"/>
      <c r="HYN35" s="17"/>
      <c r="HYW35" s="17"/>
      <c r="HZF35" s="17"/>
      <c r="HZO35" s="17"/>
      <c r="HZX35" s="17"/>
      <c r="IAG35" s="17"/>
      <c r="IAP35" s="17"/>
      <c r="IAY35" s="17"/>
      <c r="IBH35" s="17"/>
      <c r="IBQ35" s="17"/>
      <c r="IBZ35" s="17"/>
      <c r="ICI35" s="17"/>
      <c r="ICR35" s="17"/>
      <c r="IDA35" s="17"/>
      <c r="IDJ35" s="17"/>
      <c r="IDS35" s="17"/>
      <c r="IEB35" s="17"/>
      <c r="IEK35" s="17"/>
      <c r="IET35" s="17"/>
      <c r="IFC35" s="17"/>
      <c r="IFL35" s="17"/>
      <c r="IFU35" s="17"/>
      <c r="IGD35" s="17"/>
      <c r="IGM35" s="17"/>
      <c r="IGV35" s="17"/>
      <c r="IHE35" s="17"/>
      <c r="IHN35" s="17"/>
      <c r="IHW35" s="17"/>
      <c r="IIF35" s="17"/>
      <c r="IIO35" s="17"/>
      <c r="IIX35" s="17"/>
      <c r="IJG35" s="17"/>
      <c r="IJP35" s="17"/>
      <c r="IJY35" s="17"/>
      <c r="IKH35" s="17"/>
      <c r="IKQ35" s="17"/>
      <c r="IKZ35" s="17"/>
      <c r="ILI35" s="17"/>
      <c r="ILR35" s="17"/>
      <c r="IMA35" s="17"/>
      <c r="IMJ35" s="17"/>
      <c r="IMS35" s="17"/>
      <c r="INB35" s="17"/>
      <c r="INK35" s="17"/>
      <c r="INT35" s="17"/>
      <c r="IOC35" s="17"/>
      <c r="IOL35" s="17"/>
      <c r="IOU35" s="17"/>
      <c r="IPD35" s="17"/>
      <c r="IPM35" s="17"/>
      <c r="IPV35" s="17"/>
      <c r="IQE35" s="17"/>
      <c r="IQN35" s="17"/>
      <c r="IQW35" s="17"/>
      <c r="IRF35" s="17"/>
      <c r="IRO35" s="17"/>
      <c r="IRX35" s="17"/>
      <c r="ISG35" s="17"/>
      <c r="ISP35" s="17"/>
      <c r="ISY35" s="17"/>
      <c r="ITH35" s="17"/>
      <c r="ITQ35" s="17"/>
      <c r="ITZ35" s="17"/>
      <c r="IUI35" s="17"/>
      <c r="IUR35" s="17"/>
      <c r="IVA35" s="17"/>
      <c r="IVJ35" s="17"/>
      <c r="IVS35" s="17"/>
      <c r="IWB35" s="17"/>
      <c r="IWK35" s="17"/>
      <c r="IWT35" s="17"/>
      <c r="IXC35" s="17"/>
      <c r="IXL35" s="17"/>
      <c r="IXU35" s="17"/>
      <c r="IYD35" s="17"/>
      <c r="IYM35" s="17"/>
      <c r="IYV35" s="17"/>
      <c r="IZE35" s="17"/>
      <c r="IZN35" s="17"/>
      <c r="IZW35" s="17"/>
      <c r="JAF35" s="17"/>
      <c r="JAO35" s="17"/>
      <c r="JAX35" s="17"/>
      <c r="JBG35" s="17"/>
      <c r="JBP35" s="17"/>
      <c r="JBY35" s="17"/>
      <c r="JCH35" s="17"/>
      <c r="JCQ35" s="17"/>
      <c r="JCZ35" s="17"/>
      <c r="JDI35" s="17"/>
      <c r="JDR35" s="17"/>
      <c r="JEA35" s="17"/>
      <c r="JEJ35" s="17"/>
      <c r="JES35" s="17"/>
      <c r="JFB35" s="17"/>
      <c r="JFK35" s="17"/>
      <c r="JFT35" s="17"/>
      <c r="JGC35" s="17"/>
      <c r="JGL35" s="17"/>
      <c r="JGU35" s="17"/>
      <c r="JHD35" s="17"/>
      <c r="JHM35" s="17"/>
      <c r="JHV35" s="17"/>
      <c r="JIE35" s="17"/>
      <c r="JIN35" s="17"/>
      <c r="JIW35" s="17"/>
      <c r="JJF35" s="17"/>
      <c r="JJO35" s="17"/>
      <c r="JJX35" s="17"/>
      <c r="JKG35" s="17"/>
      <c r="JKP35" s="17"/>
      <c r="JKY35" s="17"/>
      <c r="JLH35" s="17"/>
      <c r="JLQ35" s="17"/>
      <c r="JLZ35" s="17"/>
      <c r="JMI35" s="17"/>
      <c r="JMR35" s="17"/>
      <c r="JNA35" s="17"/>
      <c r="JNJ35" s="17"/>
      <c r="JNS35" s="17"/>
      <c r="JOB35" s="17"/>
      <c r="JOK35" s="17"/>
      <c r="JOT35" s="17"/>
      <c r="JPC35" s="17"/>
      <c r="JPL35" s="17"/>
      <c r="JPU35" s="17"/>
      <c r="JQD35" s="17"/>
      <c r="JQM35" s="17"/>
      <c r="JQV35" s="17"/>
      <c r="JRE35" s="17"/>
      <c r="JRN35" s="17"/>
      <c r="JRW35" s="17"/>
      <c r="JSF35" s="17"/>
      <c r="JSO35" s="17"/>
      <c r="JSX35" s="17"/>
      <c r="JTG35" s="17"/>
      <c r="JTP35" s="17"/>
      <c r="JTY35" s="17"/>
      <c r="JUH35" s="17"/>
      <c r="JUQ35" s="17"/>
      <c r="JUZ35" s="17"/>
      <c r="JVI35" s="17"/>
      <c r="JVR35" s="17"/>
      <c r="JWA35" s="17"/>
      <c r="JWJ35" s="17"/>
      <c r="JWS35" s="17"/>
      <c r="JXB35" s="17"/>
      <c r="JXK35" s="17"/>
      <c r="JXT35" s="17"/>
      <c r="JYC35" s="17"/>
      <c r="JYL35" s="17"/>
      <c r="JYU35" s="17"/>
      <c r="JZD35" s="17"/>
      <c r="JZM35" s="17"/>
      <c r="JZV35" s="17"/>
      <c r="KAE35" s="17"/>
      <c r="KAN35" s="17"/>
      <c r="KAW35" s="17"/>
      <c r="KBF35" s="17"/>
      <c r="KBO35" s="17"/>
      <c r="KBX35" s="17"/>
      <c r="KCG35" s="17"/>
      <c r="KCP35" s="17"/>
      <c r="KCY35" s="17"/>
      <c r="KDH35" s="17"/>
      <c r="KDQ35" s="17"/>
      <c r="KDZ35" s="17"/>
      <c r="KEI35" s="17"/>
      <c r="KER35" s="17"/>
      <c r="KFA35" s="17"/>
      <c r="KFJ35" s="17"/>
      <c r="KFS35" s="17"/>
      <c r="KGB35" s="17"/>
      <c r="KGK35" s="17"/>
      <c r="KGT35" s="17"/>
      <c r="KHC35" s="17"/>
      <c r="KHL35" s="17"/>
      <c r="KHU35" s="17"/>
      <c r="KID35" s="17"/>
      <c r="KIM35" s="17"/>
      <c r="KIV35" s="17"/>
      <c r="KJE35" s="17"/>
      <c r="KJN35" s="17"/>
      <c r="KJW35" s="17"/>
      <c r="KKF35" s="17"/>
      <c r="KKO35" s="17"/>
      <c r="KKX35" s="17"/>
      <c r="KLG35" s="17"/>
      <c r="KLP35" s="17"/>
      <c r="KLY35" s="17"/>
      <c r="KMH35" s="17"/>
      <c r="KMQ35" s="17"/>
      <c r="KMZ35" s="17"/>
      <c r="KNI35" s="17"/>
      <c r="KNR35" s="17"/>
      <c r="KOA35" s="17"/>
      <c r="KOJ35" s="17"/>
      <c r="KOS35" s="17"/>
      <c r="KPB35" s="17"/>
      <c r="KPK35" s="17"/>
      <c r="KPT35" s="17"/>
      <c r="KQC35" s="17"/>
      <c r="KQL35" s="17"/>
      <c r="KQU35" s="17"/>
      <c r="KRD35" s="17"/>
      <c r="KRM35" s="17"/>
      <c r="KRV35" s="17"/>
      <c r="KSE35" s="17"/>
      <c r="KSN35" s="17"/>
      <c r="KSW35" s="17"/>
      <c r="KTF35" s="17"/>
      <c r="KTO35" s="17"/>
      <c r="KTX35" s="17"/>
      <c r="KUG35" s="17"/>
      <c r="KUP35" s="17"/>
      <c r="KUY35" s="17"/>
      <c r="KVH35" s="17"/>
      <c r="KVQ35" s="17"/>
      <c r="KVZ35" s="17"/>
      <c r="KWI35" s="17"/>
      <c r="KWR35" s="17"/>
      <c r="KXA35" s="17"/>
      <c r="KXJ35" s="17"/>
      <c r="KXS35" s="17"/>
      <c r="KYB35" s="17"/>
      <c r="KYK35" s="17"/>
      <c r="KYT35" s="17"/>
      <c r="KZC35" s="17"/>
      <c r="KZL35" s="17"/>
      <c r="KZU35" s="17"/>
      <c r="LAD35" s="17"/>
      <c r="LAM35" s="17"/>
      <c r="LAV35" s="17"/>
      <c r="LBE35" s="17"/>
      <c r="LBN35" s="17"/>
      <c r="LBW35" s="17"/>
      <c r="LCF35" s="17"/>
      <c r="LCO35" s="17"/>
      <c r="LCX35" s="17"/>
      <c r="LDG35" s="17"/>
      <c r="LDP35" s="17"/>
      <c r="LDY35" s="17"/>
      <c r="LEH35" s="17"/>
      <c r="LEQ35" s="17"/>
      <c r="LEZ35" s="17"/>
      <c r="LFI35" s="17"/>
      <c r="LFR35" s="17"/>
      <c r="LGA35" s="17"/>
      <c r="LGJ35" s="17"/>
      <c r="LGS35" s="17"/>
      <c r="LHB35" s="17"/>
      <c r="LHK35" s="17"/>
      <c r="LHT35" s="17"/>
      <c r="LIC35" s="17"/>
      <c r="LIL35" s="17"/>
      <c r="LIU35" s="17"/>
      <c r="LJD35" s="17"/>
      <c r="LJM35" s="17"/>
      <c r="LJV35" s="17"/>
      <c r="LKE35" s="17"/>
      <c r="LKN35" s="17"/>
      <c r="LKW35" s="17"/>
      <c r="LLF35" s="17"/>
      <c r="LLO35" s="17"/>
      <c r="LLX35" s="17"/>
      <c r="LMG35" s="17"/>
      <c r="LMP35" s="17"/>
      <c r="LMY35" s="17"/>
      <c r="LNH35" s="17"/>
      <c r="LNQ35" s="17"/>
      <c r="LNZ35" s="17"/>
      <c r="LOI35" s="17"/>
      <c r="LOR35" s="17"/>
      <c r="LPA35" s="17"/>
      <c r="LPJ35" s="17"/>
      <c r="LPS35" s="17"/>
      <c r="LQB35" s="17"/>
      <c r="LQK35" s="17"/>
      <c r="LQT35" s="17"/>
      <c r="LRC35" s="17"/>
      <c r="LRL35" s="17"/>
      <c r="LRU35" s="17"/>
      <c r="LSD35" s="17"/>
      <c r="LSM35" s="17"/>
      <c r="LSV35" s="17"/>
      <c r="LTE35" s="17"/>
      <c r="LTN35" s="17"/>
      <c r="LTW35" s="17"/>
      <c r="LUF35" s="17"/>
      <c r="LUO35" s="17"/>
      <c r="LUX35" s="17"/>
      <c r="LVG35" s="17"/>
      <c r="LVP35" s="17"/>
      <c r="LVY35" s="17"/>
      <c r="LWH35" s="17"/>
      <c r="LWQ35" s="17"/>
      <c r="LWZ35" s="17"/>
      <c r="LXI35" s="17"/>
      <c r="LXR35" s="17"/>
      <c r="LYA35" s="17"/>
      <c r="LYJ35" s="17"/>
      <c r="LYS35" s="17"/>
      <c r="LZB35" s="17"/>
      <c r="LZK35" s="17"/>
      <c r="LZT35" s="17"/>
      <c r="MAC35" s="17"/>
      <c r="MAL35" s="17"/>
      <c r="MAU35" s="17"/>
      <c r="MBD35" s="17"/>
      <c r="MBM35" s="17"/>
      <c r="MBV35" s="17"/>
      <c r="MCE35" s="17"/>
      <c r="MCN35" s="17"/>
      <c r="MCW35" s="17"/>
      <c r="MDF35" s="17"/>
      <c r="MDO35" s="17"/>
      <c r="MDX35" s="17"/>
      <c r="MEG35" s="17"/>
      <c r="MEP35" s="17"/>
      <c r="MEY35" s="17"/>
      <c r="MFH35" s="17"/>
      <c r="MFQ35" s="17"/>
      <c r="MFZ35" s="17"/>
      <c r="MGI35" s="17"/>
      <c r="MGR35" s="17"/>
      <c r="MHA35" s="17"/>
      <c r="MHJ35" s="17"/>
      <c r="MHS35" s="17"/>
      <c r="MIB35" s="17"/>
      <c r="MIK35" s="17"/>
      <c r="MIT35" s="17"/>
      <c r="MJC35" s="17"/>
      <c r="MJL35" s="17"/>
      <c r="MJU35" s="17"/>
      <c r="MKD35" s="17"/>
      <c r="MKM35" s="17"/>
      <c r="MKV35" s="17"/>
      <c r="MLE35" s="17"/>
      <c r="MLN35" s="17"/>
      <c r="MLW35" s="17"/>
      <c r="MMF35" s="17"/>
      <c r="MMO35" s="17"/>
      <c r="MMX35" s="17"/>
      <c r="MNG35" s="17"/>
      <c r="MNP35" s="17"/>
      <c r="MNY35" s="17"/>
      <c r="MOH35" s="17"/>
      <c r="MOQ35" s="17"/>
      <c r="MOZ35" s="17"/>
      <c r="MPI35" s="17"/>
      <c r="MPR35" s="17"/>
      <c r="MQA35" s="17"/>
      <c r="MQJ35" s="17"/>
      <c r="MQS35" s="17"/>
      <c r="MRB35" s="17"/>
      <c r="MRK35" s="17"/>
      <c r="MRT35" s="17"/>
      <c r="MSC35" s="17"/>
      <c r="MSL35" s="17"/>
      <c r="MSU35" s="17"/>
      <c r="MTD35" s="17"/>
      <c r="MTM35" s="17"/>
      <c r="MTV35" s="17"/>
      <c r="MUE35" s="17"/>
      <c r="MUN35" s="17"/>
      <c r="MUW35" s="17"/>
      <c r="MVF35" s="17"/>
      <c r="MVO35" s="17"/>
      <c r="MVX35" s="17"/>
      <c r="MWG35" s="17"/>
      <c r="MWP35" s="17"/>
      <c r="MWY35" s="17"/>
      <c r="MXH35" s="17"/>
      <c r="MXQ35" s="17"/>
      <c r="MXZ35" s="17"/>
      <c r="MYI35" s="17"/>
      <c r="MYR35" s="17"/>
      <c r="MZA35" s="17"/>
      <c r="MZJ35" s="17"/>
      <c r="MZS35" s="17"/>
      <c r="NAB35" s="17"/>
      <c r="NAK35" s="17"/>
      <c r="NAT35" s="17"/>
      <c r="NBC35" s="17"/>
      <c r="NBL35" s="17"/>
      <c r="NBU35" s="17"/>
      <c r="NCD35" s="17"/>
      <c r="NCM35" s="17"/>
      <c r="NCV35" s="17"/>
      <c r="NDE35" s="17"/>
      <c r="NDN35" s="17"/>
      <c r="NDW35" s="17"/>
      <c r="NEF35" s="17"/>
      <c r="NEO35" s="17"/>
      <c r="NEX35" s="17"/>
      <c r="NFG35" s="17"/>
      <c r="NFP35" s="17"/>
      <c r="NFY35" s="17"/>
      <c r="NGH35" s="17"/>
      <c r="NGQ35" s="17"/>
      <c r="NGZ35" s="17"/>
      <c r="NHI35" s="17"/>
      <c r="NHR35" s="17"/>
      <c r="NIA35" s="17"/>
      <c r="NIJ35" s="17"/>
      <c r="NIS35" s="17"/>
      <c r="NJB35" s="17"/>
      <c r="NJK35" s="17"/>
      <c r="NJT35" s="17"/>
      <c r="NKC35" s="17"/>
      <c r="NKL35" s="17"/>
      <c r="NKU35" s="17"/>
      <c r="NLD35" s="17"/>
      <c r="NLM35" s="17"/>
      <c r="NLV35" s="17"/>
      <c r="NME35" s="17"/>
      <c r="NMN35" s="17"/>
      <c r="NMW35" s="17"/>
      <c r="NNF35" s="17"/>
      <c r="NNO35" s="17"/>
      <c r="NNX35" s="17"/>
      <c r="NOG35" s="17"/>
      <c r="NOP35" s="17"/>
      <c r="NOY35" s="17"/>
      <c r="NPH35" s="17"/>
      <c r="NPQ35" s="17"/>
      <c r="NPZ35" s="17"/>
      <c r="NQI35" s="17"/>
      <c r="NQR35" s="17"/>
      <c r="NRA35" s="17"/>
      <c r="NRJ35" s="17"/>
      <c r="NRS35" s="17"/>
      <c r="NSB35" s="17"/>
      <c r="NSK35" s="17"/>
      <c r="NST35" s="17"/>
      <c r="NTC35" s="17"/>
      <c r="NTL35" s="17"/>
      <c r="NTU35" s="17"/>
      <c r="NUD35" s="17"/>
      <c r="NUM35" s="17"/>
      <c r="NUV35" s="17"/>
      <c r="NVE35" s="17"/>
      <c r="NVN35" s="17"/>
      <c r="NVW35" s="17"/>
      <c r="NWF35" s="17"/>
      <c r="NWO35" s="17"/>
      <c r="NWX35" s="17"/>
      <c r="NXG35" s="17"/>
      <c r="NXP35" s="17"/>
      <c r="NXY35" s="17"/>
      <c r="NYH35" s="17"/>
      <c r="NYQ35" s="17"/>
      <c r="NYZ35" s="17"/>
      <c r="NZI35" s="17"/>
      <c r="NZR35" s="17"/>
      <c r="OAA35" s="17"/>
      <c r="OAJ35" s="17"/>
      <c r="OAS35" s="17"/>
      <c r="OBB35" s="17"/>
      <c r="OBK35" s="17"/>
      <c r="OBT35" s="17"/>
      <c r="OCC35" s="17"/>
      <c r="OCL35" s="17"/>
      <c r="OCU35" s="17"/>
      <c r="ODD35" s="17"/>
      <c r="ODM35" s="17"/>
      <c r="ODV35" s="17"/>
      <c r="OEE35" s="17"/>
      <c r="OEN35" s="17"/>
      <c r="OEW35" s="17"/>
      <c r="OFF35" s="17"/>
      <c r="OFO35" s="17"/>
      <c r="OFX35" s="17"/>
      <c r="OGG35" s="17"/>
      <c r="OGP35" s="17"/>
      <c r="OGY35" s="17"/>
      <c r="OHH35" s="17"/>
      <c r="OHQ35" s="17"/>
      <c r="OHZ35" s="17"/>
      <c r="OII35" s="17"/>
      <c r="OIR35" s="17"/>
      <c r="OJA35" s="17"/>
      <c r="OJJ35" s="17"/>
      <c r="OJS35" s="17"/>
      <c r="OKB35" s="17"/>
      <c r="OKK35" s="17"/>
      <c r="OKT35" s="17"/>
      <c r="OLC35" s="17"/>
      <c r="OLL35" s="17"/>
      <c r="OLU35" s="17"/>
      <c r="OMD35" s="17"/>
      <c r="OMM35" s="17"/>
      <c r="OMV35" s="17"/>
      <c r="ONE35" s="17"/>
      <c r="ONN35" s="17"/>
      <c r="ONW35" s="17"/>
      <c r="OOF35" s="17"/>
      <c r="OOO35" s="17"/>
      <c r="OOX35" s="17"/>
      <c r="OPG35" s="17"/>
      <c r="OPP35" s="17"/>
      <c r="OPY35" s="17"/>
      <c r="OQH35" s="17"/>
      <c r="OQQ35" s="17"/>
      <c r="OQZ35" s="17"/>
      <c r="ORI35" s="17"/>
      <c r="ORR35" s="17"/>
      <c r="OSA35" s="17"/>
      <c r="OSJ35" s="17"/>
      <c r="OSS35" s="17"/>
      <c r="OTB35" s="17"/>
      <c r="OTK35" s="17"/>
      <c r="OTT35" s="17"/>
      <c r="OUC35" s="17"/>
      <c r="OUL35" s="17"/>
      <c r="OUU35" s="17"/>
      <c r="OVD35" s="17"/>
      <c r="OVM35" s="17"/>
      <c r="OVV35" s="17"/>
      <c r="OWE35" s="17"/>
      <c r="OWN35" s="17"/>
      <c r="OWW35" s="17"/>
      <c r="OXF35" s="17"/>
      <c r="OXO35" s="17"/>
      <c r="OXX35" s="17"/>
      <c r="OYG35" s="17"/>
      <c r="OYP35" s="17"/>
      <c r="OYY35" s="17"/>
      <c r="OZH35" s="17"/>
      <c r="OZQ35" s="17"/>
      <c r="OZZ35" s="17"/>
      <c r="PAI35" s="17"/>
      <c r="PAR35" s="17"/>
      <c r="PBA35" s="17"/>
      <c r="PBJ35" s="17"/>
      <c r="PBS35" s="17"/>
      <c r="PCB35" s="17"/>
      <c r="PCK35" s="17"/>
      <c r="PCT35" s="17"/>
      <c r="PDC35" s="17"/>
      <c r="PDL35" s="17"/>
      <c r="PDU35" s="17"/>
      <c r="PED35" s="17"/>
      <c r="PEM35" s="17"/>
      <c r="PEV35" s="17"/>
      <c r="PFE35" s="17"/>
      <c r="PFN35" s="17"/>
      <c r="PFW35" s="17"/>
      <c r="PGF35" s="17"/>
      <c r="PGO35" s="17"/>
      <c r="PGX35" s="17"/>
      <c r="PHG35" s="17"/>
      <c r="PHP35" s="17"/>
      <c r="PHY35" s="17"/>
      <c r="PIH35" s="17"/>
      <c r="PIQ35" s="17"/>
      <c r="PIZ35" s="17"/>
      <c r="PJI35" s="17"/>
      <c r="PJR35" s="17"/>
      <c r="PKA35" s="17"/>
      <c r="PKJ35" s="17"/>
      <c r="PKS35" s="17"/>
      <c r="PLB35" s="17"/>
      <c r="PLK35" s="17"/>
      <c r="PLT35" s="17"/>
      <c r="PMC35" s="17"/>
      <c r="PML35" s="17"/>
      <c r="PMU35" s="17"/>
      <c r="PND35" s="17"/>
      <c r="PNM35" s="17"/>
      <c r="PNV35" s="17"/>
      <c r="POE35" s="17"/>
      <c r="PON35" s="17"/>
      <c r="POW35" s="17"/>
      <c r="PPF35" s="17"/>
      <c r="PPO35" s="17"/>
      <c r="PPX35" s="17"/>
      <c r="PQG35" s="17"/>
      <c r="PQP35" s="17"/>
      <c r="PQY35" s="17"/>
      <c r="PRH35" s="17"/>
      <c r="PRQ35" s="17"/>
      <c r="PRZ35" s="17"/>
      <c r="PSI35" s="17"/>
      <c r="PSR35" s="17"/>
      <c r="PTA35" s="17"/>
      <c r="PTJ35" s="17"/>
      <c r="PTS35" s="17"/>
      <c r="PUB35" s="17"/>
      <c r="PUK35" s="17"/>
      <c r="PUT35" s="17"/>
      <c r="PVC35" s="17"/>
      <c r="PVL35" s="17"/>
      <c r="PVU35" s="17"/>
      <c r="PWD35" s="17"/>
      <c r="PWM35" s="17"/>
      <c r="PWV35" s="17"/>
      <c r="PXE35" s="17"/>
      <c r="PXN35" s="17"/>
      <c r="PXW35" s="17"/>
      <c r="PYF35" s="17"/>
      <c r="PYO35" s="17"/>
      <c r="PYX35" s="17"/>
      <c r="PZG35" s="17"/>
      <c r="PZP35" s="17"/>
      <c r="PZY35" s="17"/>
      <c r="QAH35" s="17"/>
      <c r="QAQ35" s="17"/>
      <c r="QAZ35" s="17"/>
      <c r="QBI35" s="17"/>
      <c r="QBR35" s="17"/>
      <c r="QCA35" s="17"/>
      <c r="QCJ35" s="17"/>
      <c r="QCS35" s="17"/>
      <c r="QDB35" s="17"/>
      <c r="QDK35" s="17"/>
      <c r="QDT35" s="17"/>
      <c r="QEC35" s="17"/>
      <c r="QEL35" s="17"/>
      <c r="QEU35" s="17"/>
      <c r="QFD35" s="17"/>
      <c r="QFM35" s="17"/>
      <c r="QFV35" s="17"/>
      <c r="QGE35" s="17"/>
      <c r="QGN35" s="17"/>
      <c r="QGW35" s="17"/>
      <c r="QHF35" s="17"/>
      <c r="QHO35" s="17"/>
      <c r="QHX35" s="17"/>
      <c r="QIG35" s="17"/>
      <c r="QIP35" s="17"/>
      <c r="QIY35" s="17"/>
      <c r="QJH35" s="17"/>
      <c r="QJQ35" s="17"/>
      <c r="QJZ35" s="17"/>
      <c r="QKI35" s="17"/>
      <c r="QKR35" s="17"/>
      <c r="QLA35" s="17"/>
      <c r="QLJ35" s="17"/>
      <c r="QLS35" s="17"/>
      <c r="QMB35" s="17"/>
      <c r="QMK35" s="17"/>
      <c r="QMT35" s="17"/>
      <c r="QNC35" s="17"/>
      <c r="QNL35" s="17"/>
      <c r="QNU35" s="17"/>
      <c r="QOD35" s="17"/>
      <c r="QOM35" s="17"/>
      <c r="QOV35" s="17"/>
      <c r="QPE35" s="17"/>
      <c r="QPN35" s="17"/>
      <c r="QPW35" s="17"/>
      <c r="QQF35" s="17"/>
      <c r="QQO35" s="17"/>
      <c r="QQX35" s="17"/>
      <c r="QRG35" s="17"/>
      <c r="QRP35" s="17"/>
      <c r="QRY35" s="17"/>
      <c r="QSH35" s="17"/>
      <c r="QSQ35" s="17"/>
      <c r="QSZ35" s="17"/>
      <c r="QTI35" s="17"/>
      <c r="QTR35" s="17"/>
      <c r="QUA35" s="17"/>
      <c r="QUJ35" s="17"/>
      <c r="QUS35" s="17"/>
      <c r="QVB35" s="17"/>
      <c r="QVK35" s="17"/>
      <c r="QVT35" s="17"/>
      <c r="QWC35" s="17"/>
      <c r="QWL35" s="17"/>
      <c r="QWU35" s="17"/>
      <c r="QXD35" s="17"/>
      <c r="QXM35" s="17"/>
      <c r="QXV35" s="17"/>
      <c r="QYE35" s="17"/>
      <c r="QYN35" s="17"/>
      <c r="QYW35" s="17"/>
      <c r="QZF35" s="17"/>
      <c r="QZO35" s="17"/>
      <c r="QZX35" s="17"/>
      <c r="RAG35" s="17"/>
      <c r="RAP35" s="17"/>
      <c r="RAY35" s="17"/>
      <c r="RBH35" s="17"/>
      <c r="RBQ35" s="17"/>
      <c r="RBZ35" s="17"/>
      <c r="RCI35" s="17"/>
      <c r="RCR35" s="17"/>
      <c r="RDA35" s="17"/>
      <c r="RDJ35" s="17"/>
      <c r="RDS35" s="17"/>
      <c r="REB35" s="17"/>
      <c r="REK35" s="17"/>
      <c r="RET35" s="17"/>
      <c r="RFC35" s="17"/>
      <c r="RFL35" s="17"/>
      <c r="RFU35" s="17"/>
      <c r="RGD35" s="17"/>
      <c r="RGM35" s="17"/>
      <c r="RGV35" s="17"/>
      <c r="RHE35" s="17"/>
      <c r="RHN35" s="17"/>
      <c r="RHW35" s="17"/>
      <c r="RIF35" s="17"/>
      <c r="RIO35" s="17"/>
      <c r="RIX35" s="17"/>
      <c r="RJG35" s="17"/>
      <c r="RJP35" s="17"/>
      <c r="RJY35" s="17"/>
      <c r="RKH35" s="17"/>
      <c r="RKQ35" s="17"/>
      <c r="RKZ35" s="17"/>
      <c r="RLI35" s="17"/>
      <c r="RLR35" s="17"/>
      <c r="RMA35" s="17"/>
      <c r="RMJ35" s="17"/>
      <c r="RMS35" s="17"/>
      <c r="RNB35" s="17"/>
      <c r="RNK35" s="17"/>
      <c r="RNT35" s="17"/>
      <c r="ROC35" s="17"/>
      <c r="ROL35" s="17"/>
      <c r="ROU35" s="17"/>
      <c r="RPD35" s="17"/>
      <c r="RPM35" s="17"/>
      <c r="RPV35" s="17"/>
      <c r="RQE35" s="17"/>
      <c r="RQN35" s="17"/>
      <c r="RQW35" s="17"/>
      <c r="RRF35" s="17"/>
      <c r="RRO35" s="17"/>
      <c r="RRX35" s="17"/>
      <c r="RSG35" s="17"/>
      <c r="RSP35" s="17"/>
      <c r="RSY35" s="17"/>
      <c r="RTH35" s="17"/>
      <c r="RTQ35" s="17"/>
      <c r="RTZ35" s="17"/>
      <c r="RUI35" s="17"/>
      <c r="RUR35" s="17"/>
      <c r="RVA35" s="17"/>
      <c r="RVJ35" s="17"/>
      <c r="RVS35" s="17"/>
      <c r="RWB35" s="17"/>
      <c r="RWK35" s="17"/>
      <c r="RWT35" s="17"/>
      <c r="RXC35" s="17"/>
      <c r="RXL35" s="17"/>
      <c r="RXU35" s="17"/>
      <c r="RYD35" s="17"/>
      <c r="RYM35" s="17"/>
      <c r="RYV35" s="17"/>
      <c r="RZE35" s="17"/>
      <c r="RZN35" s="17"/>
      <c r="RZW35" s="17"/>
      <c r="SAF35" s="17"/>
      <c r="SAO35" s="17"/>
      <c r="SAX35" s="17"/>
      <c r="SBG35" s="17"/>
      <c r="SBP35" s="17"/>
      <c r="SBY35" s="17"/>
      <c r="SCH35" s="17"/>
      <c r="SCQ35" s="17"/>
      <c r="SCZ35" s="17"/>
      <c r="SDI35" s="17"/>
      <c r="SDR35" s="17"/>
      <c r="SEA35" s="17"/>
      <c r="SEJ35" s="17"/>
      <c r="SES35" s="17"/>
      <c r="SFB35" s="17"/>
      <c r="SFK35" s="17"/>
      <c r="SFT35" s="17"/>
      <c r="SGC35" s="17"/>
      <c r="SGL35" s="17"/>
      <c r="SGU35" s="17"/>
      <c r="SHD35" s="17"/>
      <c r="SHM35" s="17"/>
      <c r="SHV35" s="17"/>
      <c r="SIE35" s="17"/>
      <c r="SIN35" s="17"/>
      <c r="SIW35" s="17"/>
      <c r="SJF35" s="17"/>
      <c r="SJO35" s="17"/>
      <c r="SJX35" s="17"/>
      <c r="SKG35" s="17"/>
      <c r="SKP35" s="17"/>
      <c r="SKY35" s="17"/>
      <c r="SLH35" s="17"/>
      <c r="SLQ35" s="17"/>
      <c r="SLZ35" s="17"/>
      <c r="SMI35" s="17"/>
      <c r="SMR35" s="17"/>
      <c r="SNA35" s="17"/>
      <c r="SNJ35" s="17"/>
      <c r="SNS35" s="17"/>
      <c r="SOB35" s="17"/>
      <c r="SOK35" s="17"/>
      <c r="SOT35" s="17"/>
      <c r="SPC35" s="17"/>
      <c r="SPL35" s="17"/>
      <c r="SPU35" s="17"/>
      <c r="SQD35" s="17"/>
      <c r="SQM35" s="17"/>
      <c r="SQV35" s="17"/>
      <c r="SRE35" s="17"/>
      <c r="SRN35" s="17"/>
      <c r="SRW35" s="17"/>
      <c r="SSF35" s="17"/>
      <c r="SSO35" s="17"/>
      <c r="SSX35" s="17"/>
      <c r="STG35" s="17"/>
      <c r="STP35" s="17"/>
      <c r="STY35" s="17"/>
      <c r="SUH35" s="17"/>
      <c r="SUQ35" s="17"/>
      <c r="SUZ35" s="17"/>
      <c r="SVI35" s="17"/>
      <c r="SVR35" s="17"/>
      <c r="SWA35" s="17"/>
      <c r="SWJ35" s="17"/>
      <c r="SWS35" s="17"/>
      <c r="SXB35" s="17"/>
      <c r="SXK35" s="17"/>
      <c r="SXT35" s="17"/>
      <c r="SYC35" s="17"/>
      <c r="SYL35" s="17"/>
      <c r="SYU35" s="17"/>
      <c r="SZD35" s="17"/>
      <c r="SZM35" s="17"/>
      <c r="SZV35" s="17"/>
      <c r="TAE35" s="17"/>
      <c r="TAN35" s="17"/>
      <c r="TAW35" s="17"/>
      <c r="TBF35" s="17"/>
      <c r="TBO35" s="17"/>
      <c r="TBX35" s="17"/>
      <c r="TCG35" s="17"/>
      <c r="TCP35" s="17"/>
      <c r="TCY35" s="17"/>
      <c r="TDH35" s="17"/>
      <c r="TDQ35" s="17"/>
      <c r="TDZ35" s="17"/>
      <c r="TEI35" s="17"/>
      <c r="TER35" s="17"/>
      <c r="TFA35" s="17"/>
      <c r="TFJ35" s="17"/>
      <c r="TFS35" s="17"/>
      <c r="TGB35" s="17"/>
      <c r="TGK35" s="17"/>
      <c r="TGT35" s="17"/>
      <c r="THC35" s="17"/>
      <c r="THL35" s="17"/>
      <c r="THU35" s="17"/>
      <c r="TID35" s="17"/>
      <c r="TIM35" s="17"/>
      <c r="TIV35" s="17"/>
      <c r="TJE35" s="17"/>
      <c r="TJN35" s="17"/>
      <c r="TJW35" s="17"/>
      <c r="TKF35" s="17"/>
      <c r="TKO35" s="17"/>
      <c r="TKX35" s="17"/>
      <c r="TLG35" s="17"/>
      <c r="TLP35" s="17"/>
      <c r="TLY35" s="17"/>
      <c r="TMH35" s="17"/>
      <c r="TMQ35" s="17"/>
      <c r="TMZ35" s="17"/>
      <c r="TNI35" s="17"/>
      <c r="TNR35" s="17"/>
      <c r="TOA35" s="17"/>
      <c r="TOJ35" s="17"/>
      <c r="TOS35" s="17"/>
      <c r="TPB35" s="17"/>
      <c r="TPK35" s="17"/>
      <c r="TPT35" s="17"/>
      <c r="TQC35" s="17"/>
      <c r="TQL35" s="17"/>
      <c r="TQU35" s="17"/>
      <c r="TRD35" s="17"/>
      <c r="TRM35" s="17"/>
      <c r="TRV35" s="17"/>
      <c r="TSE35" s="17"/>
      <c r="TSN35" s="17"/>
      <c r="TSW35" s="17"/>
      <c r="TTF35" s="17"/>
      <c r="TTO35" s="17"/>
      <c r="TTX35" s="17"/>
      <c r="TUG35" s="17"/>
      <c r="TUP35" s="17"/>
      <c r="TUY35" s="17"/>
      <c r="TVH35" s="17"/>
      <c r="TVQ35" s="17"/>
      <c r="TVZ35" s="17"/>
      <c r="TWI35" s="17"/>
      <c r="TWR35" s="17"/>
      <c r="TXA35" s="17"/>
      <c r="TXJ35" s="17"/>
      <c r="TXS35" s="17"/>
      <c r="TYB35" s="17"/>
      <c r="TYK35" s="17"/>
      <c r="TYT35" s="17"/>
      <c r="TZC35" s="17"/>
      <c r="TZL35" s="17"/>
      <c r="TZU35" s="17"/>
      <c r="UAD35" s="17"/>
      <c r="UAM35" s="17"/>
      <c r="UAV35" s="17"/>
      <c r="UBE35" s="17"/>
      <c r="UBN35" s="17"/>
      <c r="UBW35" s="17"/>
      <c r="UCF35" s="17"/>
      <c r="UCO35" s="17"/>
      <c r="UCX35" s="17"/>
      <c r="UDG35" s="17"/>
      <c r="UDP35" s="17"/>
      <c r="UDY35" s="17"/>
      <c r="UEH35" s="17"/>
      <c r="UEQ35" s="17"/>
      <c r="UEZ35" s="17"/>
      <c r="UFI35" s="17"/>
      <c r="UFR35" s="17"/>
      <c r="UGA35" s="17"/>
      <c r="UGJ35" s="17"/>
      <c r="UGS35" s="17"/>
      <c r="UHB35" s="17"/>
      <c r="UHK35" s="17"/>
      <c r="UHT35" s="17"/>
      <c r="UIC35" s="17"/>
      <c r="UIL35" s="17"/>
      <c r="UIU35" s="17"/>
      <c r="UJD35" s="17"/>
      <c r="UJM35" s="17"/>
      <c r="UJV35" s="17"/>
      <c r="UKE35" s="17"/>
      <c r="UKN35" s="17"/>
      <c r="UKW35" s="17"/>
      <c r="ULF35" s="17"/>
      <c r="ULO35" s="17"/>
      <c r="ULX35" s="17"/>
      <c r="UMG35" s="17"/>
      <c r="UMP35" s="17"/>
      <c r="UMY35" s="17"/>
      <c r="UNH35" s="17"/>
      <c r="UNQ35" s="17"/>
      <c r="UNZ35" s="17"/>
      <c r="UOI35" s="17"/>
      <c r="UOR35" s="17"/>
      <c r="UPA35" s="17"/>
      <c r="UPJ35" s="17"/>
      <c r="UPS35" s="17"/>
      <c r="UQB35" s="17"/>
      <c r="UQK35" s="17"/>
      <c r="UQT35" s="17"/>
      <c r="URC35" s="17"/>
      <c r="URL35" s="17"/>
      <c r="URU35" s="17"/>
      <c r="USD35" s="17"/>
      <c r="USM35" s="17"/>
      <c r="USV35" s="17"/>
      <c r="UTE35" s="17"/>
      <c r="UTN35" s="17"/>
      <c r="UTW35" s="17"/>
      <c r="UUF35" s="17"/>
      <c r="UUO35" s="17"/>
      <c r="UUX35" s="17"/>
      <c r="UVG35" s="17"/>
      <c r="UVP35" s="17"/>
      <c r="UVY35" s="17"/>
      <c r="UWH35" s="17"/>
      <c r="UWQ35" s="17"/>
      <c r="UWZ35" s="17"/>
      <c r="UXI35" s="17"/>
      <c r="UXR35" s="17"/>
      <c r="UYA35" s="17"/>
      <c r="UYJ35" s="17"/>
      <c r="UYS35" s="17"/>
      <c r="UZB35" s="17"/>
      <c r="UZK35" s="17"/>
      <c r="UZT35" s="17"/>
      <c r="VAC35" s="17"/>
      <c r="VAL35" s="17"/>
      <c r="VAU35" s="17"/>
      <c r="VBD35" s="17"/>
      <c r="VBM35" s="17"/>
      <c r="VBV35" s="17"/>
      <c r="VCE35" s="17"/>
      <c r="VCN35" s="17"/>
      <c r="VCW35" s="17"/>
      <c r="VDF35" s="17"/>
      <c r="VDO35" s="17"/>
      <c r="VDX35" s="17"/>
      <c r="VEG35" s="17"/>
      <c r="VEP35" s="17"/>
      <c r="VEY35" s="17"/>
      <c r="VFH35" s="17"/>
      <c r="VFQ35" s="17"/>
      <c r="VFZ35" s="17"/>
      <c r="VGI35" s="17"/>
      <c r="VGR35" s="17"/>
      <c r="VHA35" s="17"/>
      <c r="VHJ35" s="17"/>
      <c r="VHS35" s="17"/>
      <c r="VIB35" s="17"/>
      <c r="VIK35" s="17"/>
      <c r="VIT35" s="17"/>
      <c r="VJC35" s="17"/>
      <c r="VJL35" s="17"/>
      <c r="VJU35" s="17"/>
      <c r="VKD35" s="17"/>
      <c r="VKM35" s="17"/>
      <c r="VKV35" s="17"/>
      <c r="VLE35" s="17"/>
      <c r="VLN35" s="17"/>
      <c r="VLW35" s="17"/>
      <c r="VMF35" s="17"/>
      <c r="VMO35" s="17"/>
      <c r="VMX35" s="17"/>
      <c r="VNG35" s="17"/>
      <c r="VNP35" s="17"/>
      <c r="VNY35" s="17"/>
      <c r="VOH35" s="17"/>
      <c r="VOQ35" s="17"/>
      <c r="VOZ35" s="17"/>
      <c r="VPI35" s="17"/>
      <c r="VPR35" s="17"/>
      <c r="VQA35" s="17"/>
      <c r="VQJ35" s="17"/>
      <c r="VQS35" s="17"/>
      <c r="VRB35" s="17"/>
      <c r="VRK35" s="17"/>
      <c r="VRT35" s="17"/>
      <c r="VSC35" s="17"/>
      <c r="VSL35" s="17"/>
      <c r="VSU35" s="17"/>
      <c r="VTD35" s="17"/>
      <c r="VTM35" s="17"/>
      <c r="VTV35" s="17"/>
      <c r="VUE35" s="17"/>
      <c r="VUN35" s="17"/>
      <c r="VUW35" s="17"/>
      <c r="VVF35" s="17"/>
      <c r="VVO35" s="17"/>
      <c r="VVX35" s="17"/>
      <c r="VWG35" s="17"/>
      <c r="VWP35" s="17"/>
      <c r="VWY35" s="17"/>
      <c r="VXH35" s="17"/>
      <c r="VXQ35" s="17"/>
      <c r="VXZ35" s="17"/>
      <c r="VYI35" s="17"/>
      <c r="VYR35" s="17"/>
      <c r="VZA35" s="17"/>
      <c r="VZJ35" s="17"/>
      <c r="VZS35" s="17"/>
      <c r="WAB35" s="17"/>
      <c r="WAK35" s="17"/>
      <c r="WAT35" s="17"/>
      <c r="WBC35" s="17"/>
      <c r="WBL35" s="17"/>
      <c r="WBU35" s="17"/>
      <c r="WCD35" s="17"/>
      <c r="WCM35" s="17"/>
      <c r="WCV35" s="17"/>
      <c r="WDE35" s="17"/>
      <c r="WDN35" s="17"/>
      <c r="WDW35" s="17"/>
      <c r="WEF35" s="17"/>
      <c r="WEO35" s="17"/>
      <c r="WEX35" s="17"/>
      <c r="WFG35" s="17"/>
      <c r="WFP35" s="17"/>
      <c r="WFY35" s="17"/>
      <c r="WGH35" s="17"/>
      <c r="WGQ35" s="17"/>
      <c r="WGZ35" s="17"/>
      <c r="WHI35" s="17"/>
      <c r="WHR35" s="17"/>
      <c r="WIA35" s="17"/>
      <c r="WIJ35" s="17"/>
      <c r="WIS35" s="17"/>
      <c r="WJB35" s="17"/>
      <c r="WJK35" s="17"/>
      <c r="WJT35" s="17"/>
      <c r="WKC35" s="17"/>
      <c r="WKL35" s="17"/>
      <c r="WKU35" s="17"/>
      <c r="WLD35" s="17"/>
      <c r="WLM35" s="17"/>
      <c r="WLV35" s="17"/>
      <c r="WME35" s="17"/>
      <c r="WMN35" s="17"/>
      <c r="WMW35" s="17"/>
      <c r="WNF35" s="17"/>
      <c r="WNO35" s="17"/>
      <c r="WNX35" s="17"/>
      <c r="WOG35" s="17"/>
      <c r="WOP35" s="17"/>
      <c r="WOY35" s="17"/>
      <c r="WPH35" s="17"/>
      <c r="WPQ35" s="17"/>
      <c r="WPZ35" s="17"/>
      <c r="WQI35" s="17"/>
      <c r="WQR35" s="17"/>
      <c r="WRA35" s="17"/>
      <c r="WRJ35" s="17"/>
      <c r="WRS35" s="17"/>
      <c r="WSB35" s="17"/>
      <c r="WSK35" s="17"/>
      <c r="WST35" s="17"/>
      <c r="WTC35" s="17"/>
      <c r="WTL35" s="17"/>
      <c r="WTU35" s="17"/>
      <c r="WUD35" s="17"/>
      <c r="WUM35" s="17"/>
      <c r="WUV35" s="17"/>
      <c r="WVE35" s="17"/>
      <c r="WVN35" s="17"/>
      <c r="WVW35" s="17"/>
      <c r="WWF35" s="17"/>
      <c r="WWO35" s="17"/>
      <c r="WWX35" s="17"/>
      <c r="WXG35" s="17"/>
      <c r="WXP35" s="17"/>
      <c r="WXY35" s="17"/>
      <c r="WYH35" s="17"/>
      <c r="WYQ35" s="17"/>
      <c r="WYZ35" s="17"/>
      <c r="WZI35" s="17"/>
      <c r="WZR35" s="17"/>
      <c r="XAA35" s="17"/>
      <c r="XAJ35" s="17"/>
      <c r="XAS35" s="17"/>
      <c r="XBB35" s="17"/>
      <c r="XBK35" s="17"/>
      <c r="XBT35" s="17"/>
      <c r="XCC35" s="17"/>
      <c r="XCL35" s="17"/>
      <c r="XCU35" s="17"/>
      <c r="XDD35" s="17"/>
      <c r="XDM35" s="17"/>
      <c r="XDV35" s="17"/>
      <c r="XEE35" s="17"/>
    </row>
    <row r="36" ht="28.3" spans="1:31">
      <c r="A36" s="29">
        <v>35</v>
      </c>
      <c r="B36" s="30" t="s">
        <v>194</v>
      </c>
      <c r="C36" s="31" t="s">
        <v>32</v>
      </c>
      <c r="D36" s="29" t="s">
        <v>129</v>
      </c>
      <c r="E36" s="29">
        <v>2</v>
      </c>
      <c r="F36" s="35" t="s">
        <v>75</v>
      </c>
      <c r="G36" s="33">
        <v>6.096</v>
      </c>
      <c r="H36" s="34">
        <f t="shared" ref="H36:H38" si="4">P36+U36*1.7^LOG(0.5,2)</f>
        <v>2.96387647058824</v>
      </c>
      <c r="I36" s="34">
        <f t="shared" si="0"/>
        <v>2.05676588093097</v>
      </c>
      <c r="J36" s="31" t="s">
        <v>35</v>
      </c>
      <c r="K36" s="31" t="s">
        <v>42</v>
      </c>
      <c r="L36" s="29" t="s">
        <v>195</v>
      </c>
      <c r="M36" s="29" t="s">
        <v>42</v>
      </c>
      <c r="N36" s="29" t="s">
        <v>39</v>
      </c>
      <c r="O36" s="31" t="s">
        <v>78</v>
      </c>
      <c r="P36" s="34">
        <v>2.9217</v>
      </c>
      <c r="Q36" s="31" t="s">
        <v>179</v>
      </c>
      <c r="R36" s="29" t="s">
        <v>42</v>
      </c>
      <c r="S36" s="31" t="s">
        <v>125</v>
      </c>
      <c r="T36" s="31" t="s">
        <v>32</v>
      </c>
      <c r="U36" s="34">
        <v>0.0717</v>
      </c>
      <c r="V36" s="51" t="s">
        <v>44</v>
      </c>
      <c r="W36" s="51" t="s">
        <v>44</v>
      </c>
      <c r="X36" s="51" t="s">
        <v>44</v>
      </c>
      <c r="Y36" s="51" t="s">
        <v>44</v>
      </c>
      <c r="Z36" s="51" t="s">
        <v>44</v>
      </c>
      <c r="AA36" s="52" t="s">
        <v>44</v>
      </c>
      <c r="AB36" s="52" t="s">
        <v>44</v>
      </c>
      <c r="AC36" s="52" t="s">
        <v>44</v>
      </c>
      <c r="AD36" s="51" t="s">
        <v>44</v>
      </c>
      <c r="AE36" s="51" t="s">
        <v>44</v>
      </c>
    </row>
    <row r="37" ht="28.3" spans="1:31">
      <c r="A37" s="29">
        <v>36</v>
      </c>
      <c r="B37" s="30" t="s">
        <v>196</v>
      </c>
      <c r="C37" s="31" t="s">
        <v>71</v>
      </c>
      <c r="D37" s="29" t="s">
        <v>129</v>
      </c>
      <c r="E37" s="29">
        <v>2</v>
      </c>
      <c r="F37" s="35" t="s">
        <v>75</v>
      </c>
      <c r="G37" s="33">
        <v>1.7204</v>
      </c>
      <c r="H37" s="34">
        <f t="shared" si="4"/>
        <v>2.24587647058824</v>
      </c>
      <c r="I37" s="34">
        <f t="shared" si="0"/>
        <v>0.766026102739922</v>
      </c>
      <c r="J37" s="31" t="s">
        <v>35</v>
      </c>
      <c r="K37" s="31" t="s">
        <v>42</v>
      </c>
      <c r="L37" s="29" t="s">
        <v>197</v>
      </c>
      <c r="M37" s="29" t="s">
        <v>42</v>
      </c>
      <c r="N37" s="29" t="s">
        <v>198</v>
      </c>
      <c r="O37" s="31" t="s">
        <v>71</v>
      </c>
      <c r="P37" s="34">
        <v>2.2037</v>
      </c>
      <c r="Q37" s="31" t="s">
        <v>179</v>
      </c>
      <c r="R37" s="29" t="s">
        <v>42</v>
      </c>
      <c r="S37" s="31" t="s">
        <v>125</v>
      </c>
      <c r="T37" s="31" t="s">
        <v>32</v>
      </c>
      <c r="U37" s="34">
        <v>0.0717</v>
      </c>
      <c r="V37" s="51" t="s">
        <v>44</v>
      </c>
      <c r="W37" s="51" t="s">
        <v>44</v>
      </c>
      <c r="X37" s="51" t="s">
        <v>44</v>
      </c>
      <c r="Y37" s="51" t="s">
        <v>44</v>
      </c>
      <c r="Z37" s="51" t="s">
        <v>44</v>
      </c>
      <c r="AA37" s="52" t="s">
        <v>44</v>
      </c>
      <c r="AB37" s="52" t="s">
        <v>44</v>
      </c>
      <c r="AC37" s="52" t="s">
        <v>44</v>
      </c>
      <c r="AD37" s="51" t="s">
        <v>44</v>
      </c>
      <c r="AE37" s="51" t="s">
        <v>44</v>
      </c>
    </row>
    <row r="38" ht="28.3" spans="1:31">
      <c r="A38" s="29">
        <v>37</v>
      </c>
      <c r="B38" s="30" t="s">
        <v>199</v>
      </c>
      <c r="C38" s="31" t="s">
        <v>32</v>
      </c>
      <c r="D38" s="29" t="s">
        <v>129</v>
      </c>
      <c r="E38" s="29">
        <v>2</v>
      </c>
      <c r="F38" s="35" t="s">
        <v>75</v>
      </c>
      <c r="G38" s="33">
        <v>2.8085</v>
      </c>
      <c r="H38" s="34">
        <f t="shared" si="4"/>
        <v>1.17317647058824</v>
      </c>
      <c r="I38" s="34">
        <f t="shared" si="0"/>
        <v>2.3939279983955</v>
      </c>
      <c r="J38" s="31" t="s">
        <v>35</v>
      </c>
      <c r="K38" s="31" t="s">
        <v>42</v>
      </c>
      <c r="L38" s="29" t="s">
        <v>200</v>
      </c>
      <c r="M38" s="29" t="s">
        <v>42</v>
      </c>
      <c r="N38" s="29" t="s">
        <v>47</v>
      </c>
      <c r="O38" s="31" t="s">
        <v>66</v>
      </c>
      <c r="P38" s="34">
        <v>1.131</v>
      </c>
      <c r="Q38" s="31" t="s">
        <v>179</v>
      </c>
      <c r="R38" s="29" t="s">
        <v>42</v>
      </c>
      <c r="S38" s="31" t="s">
        <v>125</v>
      </c>
      <c r="T38" s="31" t="s">
        <v>32</v>
      </c>
      <c r="U38" s="34">
        <v>0.0717</v>
      </c>
      <c r="V38" s="51" t="s">
        <v>44</v>
      </c>
      <c r="W38" s="51" t="s">
        <v>44</v>
      </c>
      <c r="X38" s="51" t="s">
        <v>44</v>
      </c>
      <c r="Y38" s="51" t="s">
        <v>44</v>
      </c>
      <c r="Z38" s="51" t="s">
        <v>44</v>
      </c>
      <c r="AA38" s="52" t="s">
        <v>44</v>
      </c>
      <c r="AB38" s="52" t="s">
        <v>44</v>
      </c>
      <c r="AC38" s="52" t="s">
        <v>44</v>
      </c>
      <c r="AD38" s="51" t="s">
        <v>44</v>
      </c>
      <c r="AE38" s="51" t="s">
        <v>44</v>
      </c>
    </row>
    <row r="39" ht="28.3" spans="1:31">
      <c r="A39" s="29">
        <v>38</v>
      </c>
      <c r="B39" s="30" t="s">
        <v>201</v>
      </c>
      <c r="C39" s="31" t="s">
        <v>66</v>
      </c>
      <c r="D39" s="29" t="s">
        <v>129</v>
      </c>
      <c r="E39" s="29">
        <v>2</v>
      </c>
      <c r="F39" s="35" t="s">
        <v>75</v>
      </c>
      <c r="G39" s="33">
        <v>4.1782</v>
      </c>
      <c r="H39" s="34">
        <f t="shared" ref="H39:H42" si="5">P39+U39</f>
        <v>4.036</v>
      </c>
      <c r="I39" s="34">
        <f t="shared" si="0"/>
        <v>1.03523290386521</v>
      </c>
      <c r="J39" s="31" t="s">
        <v>35</v>
      </c>
      <c r="K39" s="31" t="s">
        <v>42</v>
      </c>
      <c r="L39" s="29" t="s">
        <v>202</v>
      </c>
      <c r="M39" s="29" t="s">
        <v>42</v>
      </c>
      <c r="N39" s="29" t="s">
        <v>203</v>
      </c>
      <c r="O39" s="31" t="s">
        <v>40</v>
      </c>
      <c r="P39" s="34">
        <v>2.3643</v>
      </c>
      <c r="Q39" s="29" t="s">
        <v>79</v>
      </c>
      <c r="R39" s="29" t="s">
        <v>42</v>
      </c>
      <c r="S39" s="29" t="s">
        <v>77</v>
      </c>
      <c r="T39" s="31" t="s">
        <v>71</v>
      </c>
      <c r="U39" s="34">
        <v>1.6717</v>
      </c>
      <c r="V39" s="51" t="s">
        <v>44</v>
      </c>
      <c r="W39" s="51" t="s">
        <v>44</v>
      </c>
      <c r="X39" s="51" t="s">
        <v>44</v>
      </c>
      <c r="Y39" s="51" t="s">
        <v>44</v>
      </c>
      <c r="Z39" s="51" t="s">
        <v>44</v>
      </c>
      <c r="AA39" s="52" t="s">
        <v>44</v>
      </c>
      <c r="AB39" s="52" t="s">
        <v>44</v>
      </c>
      <c r="AC39" s="52" t="s">
        <v>44</v>
      </c>
      <c r="AD39" s="51" t="s">
        <v>44</v>
      </c>
      <c r="AE39" s="51" t="s">
        <v>44</v>
      </c>
    </row>
    <row r="40" ht="28.3" spans="1:31">
      <c r="A40" s="29">
        <v>39</v>
      </c>
      <c r="B40" s="30" t="s">
        <v>204</v>
      </c>
      <c r="C40" s="31" t="s">
        <v>66</v>
      </c>
      <c r="D40" s="29" t="s">
        <v>129</v>
      </c>
      <c r="E40" s="29">
        <v>2</v>
      </c>
      <c r="F40" s="35" t="s">
        <v>75</v>
      </c>
      <c r="G40" s="33">
        <v>2.7284</v>
      </c>
      <c r="H40" s="34">
        <f>P40+U40*1.7^LOG(0.5,2)</f>
        <v>2.40647647058824</v>
      </c>
      <c r="I40" s="34">
        <f t="shared" si="0"/>
        <v>1.1337738113571</v>
      </c>
      <c r="J40" s="31" t="s">
        <v>35</v>
      </c>
      <c r="K40" s="31" t="s">
        <v>42</v>
      </c>
      <c r="L40" s="29" t="s">
        <v>202</v>
      </c>
      <c r="M40" s="29" t="s">
        <v>42</v>
      </c>
      <c r="N40" s="29" t="s">
        <v>203</v>
      </c>
      <c r="O40" s="31" t="s">
        <v>40</v>
      </c>
      <c r="P40" s="34">
        <v>2.3643</v>
      </c>
      <c r="Q40" s="31" t="s">
        <v>179</v>
      </c>
      <c r="R40" s="29" t="s">
        <v>42</v>
      </c>
      <c r="S40" s="31" t="s">
        <v>125</v>
      </c>
      <c r="T40" s="31" t="s">
        <v>32</v>
      </c>
      <c r="U40" s="34">
        <v>0.0717</v>
      </c>
      <c r="V40" s="51" t="s">
        <v>44</v>
      </c>
      <c r="W40" s="51" t="s">
        <v>44</v>
      </c>
      <c r="X40" s="51" t="s">
        <v>44</v>
      </c>
      <c r="Y40" s="51" t="s">
        <v>44</v>
      </c>
      <c r="Z40" s="51" t="s">
        <v>44</v>
      </c>
      <c r="AA40" s="52" t="s">
        <v>44</v>
      </c>
      <c r="AB40" s="52" t="s">
        <v>44</v>
      </c>
      <c r="AC40" s="52" t="s">
        <v>44</v>
      </c>
      <c r="AD40" s="51" t="s">
        <v>44</v>
      </c>
      <c r="AE40" s="51" t="s">
        <v>44</v>
      </c>
    </row>
    <row r="41" ht="28.3" spans="1:31">
      <c r="A41" s="29">
        <v>40</v>
      </c>
      <c r="B41" s="30" t="s">
        <v>205</v>
      </c>
      <c r="C41" s="31" t="s">
        <v>32</v>
      </c>
      <c r="D41" s="29" t="s">
        <v>129</v>
      </c>
      <c r="E41" s="29">
        <v>2</v>
      </c>
      <c r="F41" s="35" t="s">
        <v>75</v>
      </c>
      <c r="G41" s="33">
        <v>6.1429</v>
      </c>
      <c r="H41" s="34">
        <f t="shared" si="5"/>
        <v>4.5934</v>
      </c>
      <c r="I41" s="34">
        <f t="shared" si="0"/>
        <v>1.33733182392128</v>
      </c>
      <c r="J41" s="31" t="s">
        <v>35</v>
      </c>
      <c r="K41" s="31" t="s">
        <v>42</v>
      </c>
      <c r="L41" s="29" t="s">
        <v>195</v>
      </c>
      <c r="M41" s="29" t="s">
        <v>42</v>
      </c>
      <c r="N41" s="29" t="s">
        <v>39</v>
      </c>
      <c r="O41" s="31" t="s">
        <v>78</v>
      </c>
      <c r="P41" s="34">
        <v>2.9217</v>
      </c>
      <c r="Q41" s="29" t="s">
        <v>79</v>
      </c>
      <c r="R41" s="29" t="s">
        <v>42</v>
      </c>
      <c r="S41" s="29" t="s">
        <v>77</v>
      </c>
      <c r="T41" s="31" t="s">
        <v>71</v>
      </c>
      <c r="U41" s="34">
        <v>1.6717</v>
      </c>
      <c r="V41" s="51" t="s">
        <v>44</v>
      </c>
      <c r="W41" s="51" t="s">
        <v>44</v>
      </c>
      <c r="X41" s="51" t="s">
        <v>44</v>
      </c>
      <c r="Y41" s="51" t="s">
        <v>44</v>
      </c>
      <c r="Z41" s="51" t="s">
        <v>44</v>
      </c>
      <c r="AA41" s="52" t="s">
        <v>44</v>
      </c>
      <c r="AB41" s="52" t="s">
        <v>44</v>
      </c>
      <c r="AC41" s="52" t="s">
        <v>44</v>
      </c>
      <c r="AD41" s="51" t="s">
        <v>44</v>
      </c>
      <c r="AE41" s="51" t="s">
        <v>44</v>
      </c>
    </row>
    <row r="42" ht="14.15" spans="1:31">
      <c r="A42" s="29">
        <v>41</v>
      </c>
      <c r="B42" s="30" t="s">
        <v>206</v>
      </c>
      <c r="C42" s="31" t="s">
        <v>32</v>
      </c>
      <c r="D42" s="29" t="s">
        <v>129</v>
      </c>
      <c r="E42" s="29">
        <v>2</v>
      </c>
      <c r="F42" s="35" t="s">
        <v>75</v>
      </c>
      <c r="G42" s="33">
        <v>7.1285</v>
      </c>
      <c r="H42" s="34">
        <f t="shared" si="5"/>
        <v>3.9157</v>
      </c>
      <c r="I42" s="34">
        <f t="shared" si="0"/>
        <v>1.82049186607759</v>
      </c>
      <c r="J42" s="31" t="s">
        <v>35</v>
      </c>
      <c r="K42" s="31" t="s">
        <v>42</v>
      </c>
      <c r="L42" s="29" t="s">
        <v>207</v>
      </c>
      <c r="M42" s="29" t="s">
        <v>42</v>
      </c>
      <c r="N42" s="29" t="s">
        <v>203</v>
      </c>
      <c r="O42" s="31" t="s">
        <v>66</v>
      </c>
      <c r="P42" s="34">
        <v>2.244</v>
      </c>
      <c r="Q42" s="29" t="s">
        <v>79</v>
      </c>
      <c r="R42" s="29" t="s">
        <v>42</v>
      </c>
      <c r="S42" s="29" t="s">
        <v>77</v>
      </c>
      <c r="T42" s="31" t="s">
        <v>71</v>
      </c>
      <c r="U42" s="34">
        <v>1.6717</v>
      </c>
      <c r="V42" s="51" t="s">
        <v>44</v>
      </c>
      <c r="W42" s="51" t="s">
        <v>44</v>
      </c>
      <c r="X42" s="51" t="s">
        <v>44</v>
      </c>
      <c r="Y42" s="51" t="s">
        <v>44</v>
      </c>
      <c r="Z42" s="51" t="s">
        <v>44</v>
      </c>
      <c r="AA42" s="52" t="s">
        <v>44</v>
      </c>
      <c r="AB42" s="52" t="s">
        <v>44</v>
      </c>
      <c r="AC42" s="52" t="s">
        <v>44</v>
      </c>
      <c r="AD42" s="51" t="s">
        <v>44</v>
      </c>
      <c r="AE42" s="51" t="s">
        <v>44</v>
      </c>
    </row>
    <row r="43" ht="28.3" spans="1:31">
      <c r="A43" s="29">
        <v>42</v>
      </c>
      <c r="B43" s="30" t="s">
        <v>208</v>
      </c>
      <c r="C43" s="31" t="s">
        <v>32</v>
      </c>
      <c r="D43" s="29" t="s">
        <v>129</v>
      </c>
      <c r="E43" s="29">
        <v>2</v>
      </c>
      <c r="F43" s="35" t="s">
        <v>75</v>
      </c>
      <c r="G43" s="33">
        <v>4.7328</v>
      </c>
      <c r="H43" s="34">
        <f>P43*1.7^LOG(4,2)+U43*1.7^LOG(0.5,2)</f>
        <v>2.62150147058823</v>
      </c>
      <c r="I43" s="34">
        <f t="shared" si="0"/>
        <v>1.80537758727178</v>
      </c>
      <c r="J43" s="31" t="s">
        <v>35</v>
      </c>
      <c r="K43" s="31" t="s">
        <v>42</v>
      </c>
      <c r="L43" s="29" t="s">
        <v>209</v>
      </c>
      <c r="M43" s="29" t="s">
        <v>42</v>
      </c>
      <c r="N43" s="29" t="s">
        <v>190</v>
      </c>
      <c r="O43" s="31" t="s">
        <v>78</v>
      </c>
      <c r="P43" s="34">
        <v>0.8925</v>
      </c>
      <c r="Q43" s="31" t="s">
        <v>179</v>
      </c>
      <c r="R43" s="29" t="s">
        <v>42</v>
      </c>
      <c r="S43" s="31" t="s">
        <v>125</v>
      </c>
      <c r="T43" s="31" t="s">
        <v>32</v>
      </c>
      <c r="U43" s="34">
        <v>0.0717</v>
      </c>
      <c r="V43" s="51" t="s">
        <v>44</v>
      </c>
      <c r="W43" s="51" t="s">
        <v>44</v>
      </c>
      <c r="X43" s="51" t="s">
        <v>44</v>
      </c>
      <c r="Y43" s="51" t="s">
        <v>44</v>
      </c>
      <c r="Z43" s="51" t="s">
        <v>44</v>
      </c>
      <c r="AA43" s="52" t="s">
        <v>44</v>
      </c>
      <c r="AB43" s="52" t="s">
        <v>44</v>
      </c>
      <c r="AC43" s="52" t="s">
        <v>44</v>
      </c>
      <c r="AD43" s="51" t="s">
        <v>44</v>
      </c>
      <c r="AE43" s="51" t="s">
        <v>44</v>
      </c>
    </row>
    <row r="44" ht="28.3" spans="1:31">
      <c r="A44" s="29">
        <v>43</v>
      </c>
      <c r="B44" s="30" t="s">
        <v>210</v>
      </c>
      <c r="C44" s="31" t="s">
        <v>32</v>
      </c>
      <c r="D44" s="29" t="s">
        <v>129</v>
      </c>
      <c r="E44" s="29">
        <v>2</v>
      </c>
      <c r="F44" s="35" t="s">
        <v>211</v>
      </c>
      <c r="G44" s="33">
        <v>10.5771</v>
      </c>
      <c r="H44" s="34">
        <f>P44*1.7^LOG(1.5,2)+U44*1.7^LOG(15/2.5,2)</f>
        <v>15.8874917962274</v>
      </c>
      <c r="I44" s="34">
        <f t="shared" si="0"/>
        <v>0.665750147075551</v>
      </c>
      <c r="J44" s="31" t="s">
        <v>212</v>
      </c>
      <c r="K44" s="31" t="s">
        <v>213</v>
      </c>
      <c r="L44" s="29" t="s">
        <v>214</v>
      </c>
      <c r="M44" s="29" t="s">
        <v>215</v>
      </c>
      <c r="N44" s="29" t="s">
        <v>150</v>
      </c>
      <c r="O44" s="31" t="s">
        <v>32</v>
      </c>
      <c r="P44" s="34">
        <v>2.4</v>
      </c>
      <c r="Q44" s="31" t="s">
        <v>216</v>
      </c>
      <c r="R44" s="29" t="s">
        <v>215</v>
      </c>
      <c r="S44" s="31" t="s">
        <v>137</v>
      </c>
      <c r="T44" s="31" t="s">
        <v>32</v>
      </c>
      <c r="U44" s="34">
        <v>3.2</v>
      </c>
      <c r="V44" s="51" t="s">
        <v>44</v>
      </c>
      <c r="W44" s="51" t="s">
        <v>44</v>
      </c>
      <c r="X44" s="51" t="s">
        <v>44</v>
      </c>
      <c r="Y44" s="51" t="s">
        <v>44</v>
      </c>
      <c r="Z44" s="51" t="s">
        <v>44</v>
      </c>
      <c r="AA44" s="52" t="s">
        <v>44</v>
      </c>
      <c r="AB44" s="52" t="s">
        <v>44</v>
      </c>
      <c r="AC44" s="52" t="s">
        <v>44</v>
      </c>
      <c r="AD44" s="51" t="s">
        <v>44</v>
      </c>
      <c r="AE44" s="51" t="s">
        <v>44</v>
      </c>
    </row>
    <row r="45" ht="42.45" customHeight="1" spans="1:31">
      <c r="A45" s="29">
        <v>44</v>
      </c>
      <c r="B45" s="30" t="s">
        <v>217</v>
      </c>
      <c r="C45" s="31" t="s">
        <v>32</v>
      </c>
      <c r="D45" s="29" t="s">
        <v>129</v>
      </c>
      <c r="E45" s="29">
        <v>2</v>
      </c>
      <c r="F45" s="35" t="s">
        <v>211</v>
      </c>
      <c r="G45" s="33">
        <v>145.28</v>
      </c>
      <c r="H45" s="34">
        <f>P45+U45*1.7^LOG(0.5,2)/1.1</f>
        <v>88.2221657754011</v>
      </c>
      <c r="I45" s="34">
        <f t="shared" si="0"/>
        <v>1.64675168335652</v>
      </c>
      <c r="J45" s="31" t="s">
        <v>212</v>
      </c>
      <c r="K45" s="31" t="s">
        <v>218</v>
      </c>
      <c r="L45" s="29" t="s">
        <v>219</v>
      </c>
      <c r="M45" s="29" t="s">
        <v>220</v>
      </c>
      <c r="N45" s="29" t="s">
        <v>221</v>
      </c>
      <c r="O45" s="31" t="s">
        <v>32</v>
      </c>
      <c r="P45" s="34">
        <v>55.445</v>
      </c>
      <c r="Q45" s="31" t="s">
        <v>222</v>
      </c>
      <c r="R45" s="29" t="s">
        <v>220</v>
      </c>
      <c r="S45" s="31" t="s">
        <v>131</v>
      </c>
      <c r="T45" s="31" t="s">
        <v>32</v>
      </c>
      <c r="U45" s="34">
        <v>61.2933</v>
      </c>
      <c r="V45" s="51" t="s">
        <v>44</v>
      </c>
      <c r="W45" s="51" t="s">
        <v>44</v>
      </c>
      <c r="X45" s="51" t="s">
        <v>44</v>
      </c>
      <c r="Y45" s="51" t="s">
        <v>44</v>
      </c>
      <c r="Z45" s="51" t="s">
        <v>44</v>
      </c>
      <c r="AA45" s="52" t="s">
        <v>44</v>
      </c>
      <c r="AB45" s="52" t="s">
        <v>44</v>
      </c>
      <c r="AC45" s="52" t="s">
        <v>44</v>
      </c>
      <c r="AD45" s="51" t="s">
        <v>44</v>
      </c>
      <c r="AE45" s="51" t="s">
        <v>44</v>
      </c>
    </row>
    <row r="46" ht="41.6" customHeight="1" spans="1:31">
      <c r="A46" s="29">
        <v>45</v>
      </c>
      <c r="B46" s="30" t="s">
        <v>223</v>
      </c>
      <c r="C46" s="31" t="s">
        <v>32</v>
      </c>
      <c r="D46" s="29" t="s">
        <v>129</v>
      </c>
      <c r="E46" s="29">
        <v>2</v>
      </c>
      <c r="F46" s="35" t="s">
        <v>211</v>
      </c>
      <c r="G46" s="33">
        <v>143.75</v>
      </c>
      <c r="H46" s="34">
        <f>P46*1.7^LOG(0.5,2)+U46*1.7^LOG(0.5,2)</f>
        <v>44.8607647058824</v>
      </c>
      <c r="I46" s="34">
        <f t="shared" si="0"/>
        <v>3.20435910850959</v>
      </c>
      <c r="J46" s="31" t="s">
        <v>212</v>
      </c>
      <c r="K46" s="31" t="s">
        <v>224</v>
      </c>
      <c r="L46" s="29" t="s">
        <v>225</v>
      </c>
      <c r="M46" s="29" t="s">
        <v>215</v>
      </c>
      <c r="N46" s="29" t="s">
        <v>131</v>
      </c>
      <c r="O46" s="31" t="s">
        <v>32</v>
      </c>
      <c r="P46" s="34">
        <v>14.97</v>
      </c>
      <c r="Q46" s="31" t="s">
        <v>222</v>
      </c>
      <c r="R46" s="29" t="s">
        <v>215</v>
      </c>
      <c r="S46" s="31" t="s">
        <v>131</v>
      </c>
      <c r="T46" s="31" t="s">
        <v>32</v>
      </c>
      <c r="U46" s="34">
        <v>61.2933</v>
      </c>
      <c r="V46" s="51" t="s">
        <v>44</v>
      </c>
      <c r="W46" s="51" t="s">
        <v>44</v>
      </c>
      <c r="X46" s="51" t="s">
        <v>44</v>
      </c>
      <c r="Y46" s="51" t="s">
        <v>44</v>
      </c>
      <c r="Z46" s="51" t="s">
        <v>44</v>
      </c>
      <c r="AA46" s="52" t="s">
        <v>44</v>
      </c>
      <c r="AB46" s="52" t="s">
        <v>44</v>
      </c>
      <c r="AC46" s="52" t="s">
        <v>44</v>
      </c>
      <c r="AD46" s="51" t="s">
        <v>44</v>
      </c>
      <c r="AE46" s="51" t="s">
        <v>44</v>
      </c>
    </row>
    <row r="47" ht="28.3" spans="1:31">
      <c r="A47" s="29">
        <v>46</v>
      </c>
      <c r="B47" s="30" t="s">
        <v>226</v>
      </c>
      <c r="C47" s="31" t="s">
        <v>32</v>
      </c>
      <c r="D47" s="29" t="s">
        <v>129</v>
      </c>
      <c r="E47" s="29">
        <v>2</v>
      </c>
      <c r="F47" s="35" t="s">
        <v>227</v>
      </c>
      <c r="G47" s="33">
        <v>78</v>
      </c>
      <c r="H47" s="34">
        <f>P47*1.7^LOG(0.3/5,2)+U47*1.7^LOG(0.6,2)*1.1</f>
        <v>44.8582458533465</v>
      </c>
      <c r="I47" s="34">
        <f t="shared" si="0"/>
        <v>1.73881074741537</v>
      </c>
      <c r="J47" s="31" t="s">
        <v>212</v>
      </c>
      <c r="K47" s="31" t="s">
        <v>228</v>
      </c>
      <c r="L47" s="29" t="s">
        <v>229</v>
      </c>
      <c r="M47" s="29" t="s">
        <v>215</v>
      </c>
      <c r="N47" s="29" t="s">
        <v>230</v>
      </c>
      <c r="O47" s="31" t="s">
        <v>32</v>
      </c>
      <c r="P47" s="34">
        <v>134.28</v>
      </c>
      <c r="Q47" s="31" t="s">
        <v>231</v>
      </c>
      <c r="R47" s="29" t="s">
        <v>215</v>
      </c>
      <c r="S47" s="31" t="s">
        <v>232</v>
      </c>
      <c r="T47" s="31" t="s">
        <v>32</v>
      </c>
      <c r="U47" s="34">
        <v>39.35</v>
      </c>
      <c r="V47" s="51" t="s">
        <v>44</v>
      </c>
      <c r="W47" s="51" t="s">
        <v>44</v>
      </c>
      <c r="X47" s="51" t="s">
        <v>44</v>
      </c>
      <c r="Y47" s="51" t="s">
        <v>44</v>
      </c>
      <c r="Z47" s="51" t="s">
        <v>44</v>
      </c>
      <c r="AA47" s="52" t="s">
        <v>44</v>
      </c>
      <c r="AB47" s="52" t="s">
        <v>44</v>
      </c>
      <c r="AC47" s="52" t="s">
        <v>44</v>
      </c>
      <c r="AD47" s="51" t="s">
        <v>44</v>
      </c>
      <c r="AE47" s="51" t="s">
        <v>44</v>
      </c>
    </row>
    <row r="48" ht="28.3" spans="1:31">
      <c r="A48" s="29">
        <v>47</v>
      </c>
      <c r="B48" s="30" t="s">
        <v>233</v>
      </c>
      <c r="C48" s="31" t="s">
        <v>32</v>
      </c>
      <c r="D48" s="29" t="s">
        <v>129</v>
      </c>
      <c r="E48" s="29">
        <v>2</v>
      </c>
      <c r="F48" s="35" t="s">
        <v>234</v>
      </c>
      <c r="G48" s="33">
        <v>5.7909</v>
      </c>
      <c r="H48" s="34">
        <f>(P48*1.7^LOG(5,2)+U48*1.7^LOG(0.4,2))*1.2</f>
        <v>5.42478871165904</v>
      </c>
      <c r="I48" s="34">
        <f t="shared" si="0"/>
        <v>1.06748858025643</v>
      </c>
      <c r="J48" s="31" t="s">
        <v>212</v>
      </c>
      <c r="K48" s="31" t="s">
        <v>87</v>
      </c>
      <c r="L48" s="29" t="s">
        <v>235</v>
      </c>
      <c r="M48" s="29" t="s">
        <v>87</v>
      </c>
      <c r="N48" s="29" t="s">
        <v>150</v>
      </c>
      <c r="O48" s="31" t="s">
        <v>32</v>
      </c>
      <c r="P48" s="34">
        <v>1.2622</v>
      </c>
      <c r="Q48" s="31" t="s">
        <v>236</v>
      </c>
      <c r="R48" s="29" t="s">
        <v>42</v>
      </c>
      <c r="S48" s="29" t="s">
        <v>237</v>
      </c>
      <c r="T48" s="31" t="s">
        <v>32</v>
      </c>
      <c r="U48" s="34">
        <v>0.39</v>
      </c>
      <c r="V48" s="51" t="s">
        <v>44</v>
      </c>
      <c r="W48" s="51" t="s">
        <v>44</v>
      </c>
      <c r="X48" s="51" t="s">
        <v>44</v>
      </c>
      <c r="Y48" s="51" t="s">
        <v>44</v>
      </c>
      <c r="Z48" s="51" t="s">
        <v>44</v>
      </c>
      <c r="AA48" s="52" t="s">
        <v>44</v>
      </c>
      <c r="AB48" s="52" t="s">
        <v>44</v>
      </c>
      <c r="AC48" s="52" t="s">
        <v>44</v>
      </c>
      <c r="AD48" s="51" t="s">
        <v>44</v>
      </c>
      <c r="AE48" s="51" t="s">
        <v>44</v>
      </c>
    </row>
    <row r="49" ht="56.6" customHeight="1" spans="1:31">
      <c r="A49" s="29">
        <v>48</v>
      </c>
      <c r="B49" s="30" t="s">
        <v>238</v>
      </c>
      <c r="C49" s="31" t="s">
        <v>32</v>
      </c>
      <c r="D49" s="29" t="s">
        <v>129</v>
      </c>
      <c r="E49" s="29">
        <v>2</v>
      </c>
      <c r="F49" s="35" t="s">
        <v>234</v>
      </c>
      <c r="G49" s="33">
        <f>65.6111/14</f>
        <v>4.68650714285714</v>
      </c>
      <c r="H49" s="34">
        <f>(P49+U49)</f>
        <v>4.93824285714286</v>
      </c>
      <c r="I49" s="34">
        <f t="shared" si="0"/>
        <v>0.949023221099465</v>
      </c>
      <c r="J49" s="31" t="s">
        <v>35</v>
      </c>
      <c r="K49" s="31" t="s">
        <v>42</v>
      </c>
      <c r="L49" s="29" t="s">
        <v>239</v>
      </c>
      <c r="M49" s="29" t="s">
        <v>42</v>
      </c>
      <c r="N49" s="29" t="s">
        <v>141</v>
      </c>
      <c r="O49" s="31" t="s">
        <v>32</v>
      </c>
      <c r="P49" s="34">
        <v>1.3261</v>
      </c>
      <c r="Q49" s="29" t="s">
        <v>240</v>
      </c>
      <c r="R49" s="29" t="s">
        <v>42</v>
      </c>
      <c r="S49" s="31" t="s">
        <v>241</v>
      </c>
      <c r="T49" s="31" t="s">
        <v>32</v>
      </c>
      <c r="U49" s="34">
        <f>50.57/14</f>
        <v>3.61214285714286</v>
      </c>
      <c r="V49" s="51" t="s">
        <v>44</v>
      </c>
      <c r="W49" s="51" t="s">
        <v>44</v>
      </c>
      <c r="X49" s="51" t="s">
        <v>44</v>
      </c>
      <c r="Y49" s="51" t="s">
        <v>44</v>
      </c>
      <c r="Z49" s="51" t="s">
        <v>44</v>
      </c>
      <c r="AA49" s="52" t="s">
        <v>44</v>
      </c>
      <c r="AB49" s="52" t="s">
        <v>44</v>
      </c>
      <c r="AC49" s="52" t="s">
        <v>44</v>
      </c>
      <c r="AD49" s="51" t="s">
        <v>44</v>
      </c>
      <c r="AE49" s="51" t="s">
        <v>44</v>
      </c>
    </row>
    <row r="50" ht="28.3" spans="1:31">
      <c r="A50" s="29">
        <v>49</v>
      </c>
      <c r="B50" s="30" t="s">
        <v>242</v>
      </c>
      <c r="C50" s="31" t="s">
        <v>32</v>
      </c>
      <c r="D50" s="29" t="s">
        <v>129</v>
      </c>
      <c r="E50" s="29">
        <v>2</v>
      </c>
      <c r="F50" s="35" t="s">
        <v>227</v>
      </c>
      <c r="G50" s="33">
        <v>24.2996</v>
      </c>
      <c r="H50" s="34">
        <f t="shared" ref="H50:H55" si="6">P50+U50</f>
        <v>38.8733</v>
      </c>
      <c r="I50" s="34">
        <f t="shared" si="0"/>
        <v>0.625097431913421</v>
      </c>
      <c r="J50" s="42" t="s">
        <v>157</v>
      </c>
      <c r="K50" s="31" t="s">
        <v>243</v>
      </c>
      <c r="L50" s="29" t="s">
        <v>244</v>
      </c>
      <c r="M50" s="29" t="s">
        <v>160</v>
      </c>
      <c r="N50" s="29" t="s">
        <v>43</v>
      </c>
      <c r="O50" s="31" t="s">
        <v>32</v>
      </c>
      <c r="P50" s="34">
        <v>14.3044</v>
      </c>
      <c r="Q50" s="31" t="s">
        <v>245</v>
      </c>
      <c r="R50" s="29" t="s">
        <v>160</v>
      </c>
      <c r="S50" s="31" t="s">
        <v>135</v>
      </c>
      <c r="T50" s="31" t="s">
        <v>32</v>
      </c>
      <c r="U50" s="34">
        <v>24.5689</v>
      </c>
      <c r="V50" s="51" t="s">
        <v>44</v>
      </c>
      <c r="W50" s="51" t="s">
        <v>44</v>
      </c>
      <c r="X50" s="51" t="s">
        <v>44</v>
      </c>
      <c r="Y50" s="51" t="s">
        <v>44</v>
      </c>
      <c r="Z50" s="51" t="s">
        <v>44</v>
      </c>
      <c r="AA50" s="52" t="s">
        <v>44</v>
      </c>
      <c r="AB50" s="52" t="s">
        <v>44</v>
      </c>
      <c r="AC50" s="52" t="s">
        <v>44</v>
      </c>
      <c r="AD50" s="51" t="s">
        <v>44</v>
      </c>
      <c r="AE50" s="51" t="s">
        <v>44</v>
      </c>
    </row>
    <row r="51" ht="28.3" spans="1:31">
      <c r="A51" s="29">
        <v>50</v>
      </c>
      <c r="B51" s="30" t="s">
        <v>246</v>
      </c>
      <c r="C51" s="31" t="s">
        <v>32</v>
      </c>
      <c r="D51" s="29" t="s">
        <v>129</v>
      </c>
      <c r="E51" s="29">
        <v>2</v>
      </c>
      <c r="F51" s="35" t="s">
        <v>227</v>
      </c>
      <c r="G51" s="33">
        <v>36.0687</v>
      </c>
      <c r="H51" s="34">
        <f t="shared" si="6"/>
        <v>83.095</v>
      </c>
      <c r="I51" s="34">
        <f t="shared" si="0"/>
        <v>0.434065828268849</v>
      </c>
      <c r="J51" s="42" t="s">
        <v>157</v>
      </c>
      <c r="K51" s="31" t="s">
        <v>247</v>
      </c>
      <c r="L51" s="29" t="s">
        <v>248</v>
      </c>
      <c r="M51" s="29" t="s">
        <v>160</v>
      </c>
      <c r="N51" s="29" t="s">
        <v>249</v>
      </c>
      <c r="O51" s="31" t="s">
        <v>32</v>
      </c>
      <c r="P51" s="34">
        <v>45.8435</v>
      </c>
      <c r="Q51" s="31" t="s">
        <v>250</v>
      </c>
      <c r="R51" s="29" t="s">
        <v>160</v>
      </c>
      <c r="S51" s="31" t="s">
        <v>43</v>
      </c>
      <c r="T51" s="31" t="s">
        <v>32</v>
      </c>
      <c r="U51" s="34">
        <v>37.2515</v>
      </c>
      <c r="V51" s="51" t="s">
        <v>44</v>
      </c>
      <c r="W51" s="51" t="s">
        <v>44</v>
      </c>
      <c r="X51" s="51" t="s">
        <v>44</v>
      </c>
      <c r="Y51" s="51" t="s">
        <v>44</v>
      </c>
      <c r="Z51" s="51" t="s">
        <v>44</v>
      </c>
      <c r="AA51" s="52" t="s">
        <v>44</v>
      </c>
      <c r="AB51" s="52" t="s">
        <v>44</v>
      </c>
      <c r="AC51" s="52" t="s">
        <v>44</v>
      </c>
      <c r="AD51" s="51" t="s">
        <v>44</v>
      </c>
      <c r="AE51" s="51" t="s">
        <v>44</v>
      </c>
    </row>
    <row r="52" ht="42.45" spans="1:31">
      <c r="A52" s="29">
        <v>51</v>
      </c>
      <c r="B52" s="30" t="s">
        <v>251</v>
      </c>
      <c r="C52" s="31" t="s">
        <v>32</v>
      </c>
      <c r="D52" s="29" t="s">
        <v>129</v>
      </c>
      <c r="E52" s="29">
        <v>4</v>
      </c>
      <c r="F52" s="35" t="s">
        <v>227</v>
      </c>
      <c r="G52" s="33">
        <v>4.2275</v>
      </c>
      <c r="H52" s="34">
        <f>P52+U52*1.7^LOG(3/4,2)+0.3382*1.7^LOG(40/25,2)+0.2336*1.7^LOG(275/250,2)</f>
        <v>1.26558984683174</v>
      </c>
      <c r="I52" s="34">
        <f t="shared" si="0"/>
        <v>3.34033969266035</v>
      </c>
      <c r="J52" s="31" t="s">
        <v>35</v>
      </c>
      <c r="K52" s="31" t="s">
        <v>42</v>
      </c>
      <c r="L52" s="29" t="s">
        <v>252</v>
      </c>
      <c r="M52" s="29" t="s">
        <v>87</v>
      </c>
      <c r="N52" s="29" t="s">
        <v>198</v>
      </c>
      <c r="O52" s="31" t="s">
        <v>32</v>
      </c>
      <c r="P52" s="34">
        <v>0.3951</v>
      </c>
      <c r="Q52" s="31" t="s">
        <v>253</v>
      </c>
      <c r="R52" s="29" t="s">
        <v>42</v>
      </c>
      <c r="S52" s="31" t="s">
        <v>254</v>
      </c>
      <c r="T52" s="31" t="s">
        <v>78</v>
      </c>
      <c r="U52" s="34">
        <v>0.1677</v>
      </c>
      <c r="V52" s="31" t="s">
        <v>255</v>
      </c>
      <c r="W52" s="31" t="s">
        <v>42</v>
      </c>
      <c r="X52" s="31" t="s">
        <v>256</v>
      </c>
      <c r="Y52" s="31">
        <v>4</v>
      </c>
      <c r="Z52" s="49">
        <v>0.3382</v>
      </c>
      <c r="AA52" s="29" t="s">
        <v>257</v>
      </c>
      <c r="AB52" s="31" t="s">
        <v>42</v>
      </c>
      <c r="AC52" s="31" t="s">
        <v>256</v>
      </c>
      <c r="AD52" s="29">
        <v>3</v>
      </c>
      <c r="AE52" s="50">
        <v>0.2336</v>
      </c>
    </row>
    <row r="53" ht="28.3" spans="1:31">
      <c r="A53" s="29">
        <v>52</v>
      </c>
      <c r="B53" s="30" t="s">
        <v>258</v>
      </c>
      <c r="C53" s="31" t="s">
        <v>32</v>
      </c>
      <c r="D53" s="29" t="s">
        <v>129</v>
      </c>
      <c r="E53" s="29">
        <v>2</v>
      </c>
      <c r="F53" s="35" t="s">
        <v>227</v>
      </c>
      <c r="G53" s="33">
        <v>3</v>
      </c>
      <c r="H53" s="34">
        <f>P53+U53*1.7^LOG(1.5,2)</f>
        <v>1.23793732608408</v>
      </c>
      <c r="I53" s="34">
        <f t="shared" si="0"/>
        <v>2.42338601218996</v>
      </c>
      <c r="J53" s="31" t="s">
        <v>35</v>
      </c>
      <c r="K53" s="31" t="s">
        <v>42</v>
      </c>
      <c r="L53" s="29" t="s">
        <v>259</v>
      </c>
      <c r="M53" s="29" t="s">
        <v>87</v>
      </c>
      <c r="N53" s="29" t="s">
        <v>73</v>
      </c>
      <c r="O53" s="31" t="s">
        <v>32</v>
      </c>
      <c r="P53" s="34">
        <v>1.0092</v>
      </c>
      <c r="Q53" s="31" t="s">
        <v>260</v>
      </c>
      <c r="R53" s="29" t="s">
        <v>42</v>
      </c>
      <c r="S53" s="31" t="s">
        <v>254</v>
      </c>
      <c r="T53" s="31" t="s">
        <v>78</v>
      </c>
      <c r="U53" s="34">
        <v>0.1677</v>
      </c>
      <c r="V53" s="51" t="s">
        <v>44</v>
      </c>
      <c r="W53" s="51" t="s">
        <v>44</v>
      </c>
      <c r="X53" s="51" t="s">
        <v>44</v>
      </c>
      <c r="Y53" s="51" t="s">
        <v>44</v>
      </c>
      <c r="Z53" s="51" t="s">
        <v>44</v>
      </c>
      <c r="AA53" s="51" t="s">
        <v>44</v>
      </c>
      <c r="AB53" s="51" t="s">
        <v>44</v>
      </c>
      <c r="AC53" s="51" t="s">
        <v>44</v>
      </c>
      <c r="AD53" s="51" t="s">
        <v>44</v>
      </c>
      <c r="AE53" s="51" t="s">
        <v>44</v>
      </c>
    </row>
    <row r="54" ht="28.3" spans="1:31">
      <c r="A54" s="29">
        <v>53</v>
      </c>
      <c r="B54" s="30" t="s">
        <v>261</v>
      </c>
      <c r="C54" s="31" t="s">
        <v>32</v>
      </c>
      <c r="D54" s="29" t="s">
        <v>129</v>
      </c>
      <c r="E54" s="29">
        <v>3</v>
      </c>
      <c r="F54" s="35" t="s">
        <v>227</v>
      </c>
      <c r="G54" s="33">
        <v>0.5216</v>
      </c>
      <c r="H54" s="34">
        <f>P54*1.7^LOG(12/15,2)+U54*1.7^LOG(8/10,2)+0.3382</f>
        <v>0.812623405385454</v>
      </c>
      <c r="I54" s="34">
        <f t="shared" si="0"/>
        <v>0.641871741009709</v>
      </c>
      <c r="J54" s="31" t="s">
        <v>35</v>
      </c>
      <c r="K54" s="31" t="s">
        <v>42</v>
      </c>
      <c r="L54" s="29" t="s">
        <v>262</v>
      </c>
      <c r="M54" s="29" t="s">
        <v>87</v>
      </c>
      <c r="N54" s="29" t="s">
        <v>198</v>
      </c>
      <c r="O54" s="31" t="s">
        <v>32</v>
      </c>
      <c r="P54" s="34">
        <v>0.3951</v>
      </c>
      <c r="Q54" s="31" t="s">
        <v>263</v>
      </c>
      <c r="R54" s="29" t="s">
        <v>42</v>
      </c>
      <c r="S54" s="31" t="s">
        <v>254</v>
      </c>
      <c r="T54" s="31" t="s">
        <v>78</v>
      </c>
      <c r="U54" s="34">
        <v>0.1677</v>
      </c>
      <c r="V54" s="31" t="s">
        <v>264</v>
      </c>
      <c r="W54" s="31" t="s">
        <v>42</v>
      </c>
      <c r="X54" s="31" t="s">
        <v>256</v>
      </c>
      <c r="Y54" s="31">
        <v>4</v>
      </c>
      <c r="Z54" s="49">
        <v>0.3382</v>
      </c>
      <c r="AA54" s="52" t="s">
        <v>44</v>
      </c>
      <c r="AB54" s="51" t="s">
        <v>44</v>
      </c>
      <c r="AC54" s="51" t="s">
        <v>44</v>
      </c>
      <c r="AD54" s="52" t="s">
        <v>44</v>
      </c>
      <c r="AE54" s="52" t="s">
        <v>44</v>
      </c>
    </row>
    <row r="55" ht="28.3" spans="1:31">
      <c r="A55" s="29">
        <v>54</v>
      </c>
      <c r="B55" s="30" t="s">
        <v>265</v>
      </c>
      <c r="C55" s="31" t="s">
        <v>66</v>
      </c>
      <c r="D55" s="29" t="s">
        <v>129</v>
      </c>
      <c r="E55" s="36">
        <v>2</v>
      </c>
      <c r="F55" s="35" t="s">
        <v>227</v>
      </c>
      <c r="G55" s="37">
        <v>36.4296</v>
      </c>
      <c r="H55" s="38">
        <f t="shared" si="6"/>
        <v>29.9841</v>
      </c>
      <c r="I55" s="34">
        <f t="shared" si="0"/>
        <v>1.21496393088337</v>
      </c>
      <c r="J55" s="31" t="s">
        <v>35</v>
      </c>
      <c r="K55" s="31" t="s">
        <v>42</v>
      </c>
      <c r="L55" s="36" t="s">
        <v>266</v>
      </c>
      <c r="M55" s="36" t="s">
        <v>87</v>
      </c>
      <c r="N55" s="36" t="s">
        <v>267</v>
      </c>
      <c r="O55" s="31" t="s">
        <v>32</v>
      </c>
      <c r="P55" s="38">
        <v>22.7642</v>
      </c>
      <c r="Q55" s="43" t="s">
        <v>268</v>
      </c>
      <c r="R55" s="29" t="s">
        <v>42</v>
      </c>
      <c r="S55" s="43" t="s">
        <v>73</v>
      </c>
      <c r="T55" s="43" t="s">
        <v>71</v>
      </c>
      <c r="U55" s="38">
        <v>7.2199</v>
      </c>
      <c r="V55" s="53" t="s">
        <v>44</v>
      </c>
      <c r="W55" s="53" t="s">
        <v>44</v>
      </c>
      <c r="X55" s="53" t="s">
        <v>44</v>
      </c>
      <c r="Y55" s="53" t="s">
        <v>44</v>
      </c>
      <c r="Z55" s="53" t="s">
        <v>44</v>
      </c>
      <c r="AA55" s="53" t="s">
        <v>44</v>
      </c>
      <c r="AB55" s="51" t="s">
        <v>44</v>
      </c>
      <c r="AC55" s="51" t="s">
        <v>44</v>
      </c>
      <c r="AD55" s="53" t="s">
        <v>44</v>
      </c>
      <c r="AE55" s="53" t="s">
        <v>44</v>
      </c>
    </row>
    <row r="56" ht="28.3" spans="1:31">
      <c r="A56" s="29">
        <v>55</v>
      </c>
      <c r="B56" s="30" t="s">
        <v>269</v>
      </c>
      <c r="C56" s="31" t="s">
        <v>32</v>
      </c>
      <c r="D56" s="29" t="s">
        <v>129</v>
      </c>
      <c r="E56" s="36">
        <v>2</v>
      </c>
      <c r="F56" s="35" t="s">
        <v>270</v>
      </c>
      <c r="G56" s="37">
        <v>1.5292</v>
      </c>
      <c r="H56" s="38">
        <f>P56+U56*1.7^LOG(1/3,2)</f>
        <v>8.57080912107251</v>
      </c>
      <c r="I56" s="34">
        <f t="shared" si="0"/>
        <v>0.178419560907062</v>
      </c>
      <c r="J56" s="31" t="s">
        <v>35</v>
      </c>
      <c r="K56" s="31" t="s">
        <v>42</v>
      </c>
      <c r="L56" s="29" t="s">
        <v>271</v>
      </c>
      <c r="M56" s="29" t="s">
        <v>42</v>
      </c>
      <c r="N56" s="36" t="s">
        <v>154</v>
      </c>
      <c r="O56" s="43" t="s">
        <v>78</v>
      </c>
      <c r="P56" s="38">
        <v>0.5061</v>
      </c>
      <c r="Q56" s="43" t="s">
        <v>272</v>
      </c>
      <c r="R56" s="29" t="s">
        <v>42</v>
      </c>
      <c r="S56" s="43" t="s">
        <v>273</v>
      </c>
      <c r="T56" s="43" t="s">
        <v>32</v>
      </c>
      <c r="U56" s="38">
        <v>18.7</v>
      </c>
      <c r="V56" s="53" t="s">
        <v>44</v>
      </c>
      <c r="W56" s="53" t="s">
        <v>44</v>
      </c>
      <c r="X56" s="53" t="s">
        <v>44</v>
      </c>
      <c r="Y56" s="53" t="s">
        <v>44</v>
      </c>
      <c r="Z56" s="53" t="s">
        <v>44</v>
      </c>
      <c r="AA56" s="53" t="s">
        <v>44</v>
      </c>
      <c r="AB56" s="51" t="s">
        <v>44</v>
      </c>
      <c r="AC56" s="51" t="s">
        <v>44</v>
      </c>
      <c r="AD56" s="53" t="s">
        <v>44</v>
      </c>
      <c r="AE56" s="53" t="s">
        <v>44</v>
      </c>
    </row>
    <row r="57" ht="28.3" spans="1:31">
      <c r="A57" s="29">
        <v>56</v>
      </c>
      <c r="B57" s="30" t="s">
        <v>274</v>
      </c>
      <c r="C57" s="31" t="s">
        <v>32</v>
      </c>
      <c r="D57" s="29" t="s">
        <v>129</v>
      </c>
      <c r="E57" s="36">
        <v>2</v>
      </c>
      <c r="F57" s="35" t="s">
        <v>270</v>
      </c>
      <c r="G57" s="37">
        <v>2.1888</v>
      </c>
      <c r="H57" s="38">
        <f>P57*1.7^LOG(375/500,2)+U57*1.7^LOG(325/500,2)</f>
        <v>2.21836158939953</v>
      </c>
      <c r="I57" s="34">
        <f t="shared" si="0"/>
        <v>0.986674133946066</v>
      </c>
      <c r="J57" s="31" t="s">
        <v>35</v>
      </c>
      <c r="K57" s="31" t="s">
        <v>42</v>
      </c>
      <c r="L57" s="36" t="s">
        <v>275</v>
      </c>
      <c r="M57" s="29" t="s">
        <v>42</v>
      </c>
      <c r="N57" s="36" t="s">
        <v>123</v>
      </c>
      <c r="O57" s="43" t="s">
        <v>32</v>
      </c>
      <c r="P57" s="38">
        <v>2.3113</v>
      </c>
      <c r="Q57" s="29" t="s">
        <v>276</v>
      </c>
      <c r="R57" s="29" t="s">
        <v>42</v>
      </c>
      <c r="S57" s="36" t="s">
        <v>154</v>
      </c>
      <c r="T57" s="43" t="s">
        <v>78</v>
      </c>
      <c r="U57" s="38">
        <v>0.5061</v>
      </c>
      <c r="V57" s="53" t="s">
        <v>44</v>
      </c>
      <c r="W57" s="53" t="s">
        <v>44</v>
      </c>
      <c r="X57" s="53" t="s">
        <v>44</v>
      </c>
      <c r="Y57" s="53" t="s">
        <v>44</v>
      </c>
      <c r="Z57" s="53" t="s">
        <v>44</v>
      </c>
      <c r="AA57" s="53" t="s">
        <v>44</v>
      </c>
      <c r="AB57" s="51" t="s">
        <v>44</v>
      </c>
      <c r="AC57" s="51" t="s">
        <v>44</v>
      </c>
      <c r="AD57" s="53" t="s">
        <v>44</v>
      </c>
      <c r="AE57" s="53" t="s">
        <v>44</v>
      </c>
    </row>
    <row r="58" ht="28.3" spans="1:31">
      <c r="A58" s="29">
        <v>57</v>
      </c>
      <c r="B58" s="30" t="s">
        <v>277</v>
      </c>
      <c r="C58" s="31" t="s">
        <v>32</v>
      </c>
      <c r="D58" s="29" t="s">
        <v>129</v>
      </c>
      <c r="E58" s="29">
        <v>2</v>
      </c>
      <c r="F58" s="35" t="s">
        <v>85</v>
      </c>
      <c r="G58" s="33">
        <v>221.61</v>
      </c>
      <c r="H58" s="34">
        <f>(P58*1.7^LOG(2,2)+U58*1.7^LOG(0.5,2))*120</f>
        <v>309.953176588235</v>
      </c>
      <c r="I58" s="34">
        <f t="shared" si="0"/>
        <v>0.714978960497647</v>
      </c>
      <c r="J58" s="31" t="s">
        <v>86</v>
      </c>
      <c r="K58" s="31" t="s">
        <v>94</v>
      </c>
      <c r="L58" s="29" t="s">
        <v>278</v>
      </c>
      <c r="M58" s="29" t="s">
        <v>101</v>
      </c>
      <c r="N58" s="29" t="s">
        <v>92</v>
      </c>
      <c r="O58" s="31" t="s">
        <v>32</v>
      </c>
      <c r="P58" s="34">
        <f>47.8203/200</f>
        <v>0.2391015</v>
      </c>
      <c r="Q58" s="31" t="s">
        <v>279</v>
      </c>
      <c r="R58" s="31" t="s">
        <v>89</v>
      </c>
      <c r="S58" s="31" t="s">
        <v>98</v>
      </c>
      <c r="T58" s="31" t="s">
        <v>32</v>
      </c>
      <c r="U58" s="34">
        <v>3.7</v>
      </c>
      <c r="V58" s="53" t="s">
        <v>44</v>
      </c>
      <c r="W58" s="53" t="s">
        <v>44</v>
      </c>
      <c r="X58" s="53" t="s">
        <v>44</v>
      </c>
      <c r="Y58" s="53" t="s">
        <v>44</v>
      </c>
      <c r="Z58" s="53" t="s">
        <v>44</v>
      </c>
      <c r="AA58" s="53" t="s">
        <v>44</v>
      </c>
      <c r="AB58" s="51" t="s">
        <v>44</v>
      </c>
      <c r="AC58" s="51" t="s">
        <v>44</v>
      </c>
      <c r="AD58" s="53" t="s">
        <v>44</v>
      </c>
      <c r="AE58" s="53" t="s">
        <v>44</v>
      </c>
    </row>
    <row r="59" ht="28.3" spans="1:31">
      <c r="A59" s="29">
        <v>58</v>
      </c>
      <c r="B59" s="30" t="s">
        <v>280</v>
      </c>
      <c r="C59" s="31" t="s">
        <v>32</v>
      </c>
      <c r="D59" s="29" t="s">
        <v>129</v>
      </c>
      <c r="E59" s="29">
        <v>2</v>
      </c>
      <c r="F59" s="35" t="s">
        <v>85</v>
      </c>
      <c r="G59" s="33">
        <v>155.1</v>
      </c>
      <c r="H59" s="34">
        <f>(P59*1.7^LOG(0.8,2)+U59*1.7^LOG(4.5/12,2))*60</f>
        <v>137.777615096414</v>
      </c>
      <c r="I59" s="34">
        <f t="shared" si="0"/>
        <v>1.12572713565599</v>
      </c>
      <c r="J59" s="31" t="s">
        <v>86</v>
      </c>
      <c r="K59" s="31" t="s">
        <v>281</v>
      </c>
      <c r="L59" s="29" t="s">
        <v>282</v>
      </c>
      <c r="M59" s="29" t="s">
        <v>101</v>
      </c>
      <c r="N59" s="29" t="s">
        <v>283</v>
      </c>
      <c r="O59" s="31" t="s">
        <v>32</v>
      </c>
      <c r="P59" s="34">
        <f>130.5/200</f>
        <v>0.6525</v>
      </c>
      <c r="Q59" s="31" t="s">
        <v>284</v>
      </c>
      <c r="R59" s="31" t="s">
        <v>89</v>
      </c>
      <c r="S59" s="31" t="s">
        <v>98</v>
      </c>
      <c r="T59" s="31" t="s">
        <v>32</v>
      </c>
      <c r="U59" s="34">
        <v>3.7</v>
      </c>
      <c r="V59" s="53" t="s">
        <v>44</v>
      </c>
      <c r="W59" s="53" t="s">
        <v>44</v>
      </c>
      <c r="X59" s="53" t="s">
        <v>44</v>
      </c>
      <c r="Y59" s="53" t="s">
        <v>44</v>
      </c>
      <c r="Z59" s="53" t="s">
        <v>44</v>
      </c>
      <c r="AA59" s="53" t="s">
        <v>44</v>
      </c>
      <c r="AB59" s="51" t="s">
        <v>44</v>
      </c>
      <c r="AC59" s="51" t="s">
        <v>44</v>
      </c>
      <c r="AD59" s="53" t="s">
        <v>44</v>
      </c>
      <c r="AE59" s="53" t="s">
        <v>44</v>
      </c>
    </row>
    <row r="60" ht="28.3" spans="1:31">
      <c r="A60" s="29">
        <v>59</v>
      </c>
      <c r="B60" s="30" t="s">
        <v>285</v>
      </c>
      <c r="C60" s="31" t="s">
        <v>32</v>
      </c>
      <c r="D60" s="29" t="s">
        <v>129</v>
      </c>
      <c r="E60" s="29">
        <v>2</v>
      </c>
      <c r="F60" s="35" t="s">
        <v>85</v>
      </c>
      <c r="G60" s="33">
        <v>132.26</v>
      </c>
      <c r="H60" s="34">
        <f>P60*1.7^LOG(2,2)+U60*1.7^LOG(2,2)</f>
        <v>167.18225</v>
      </c>
      <c r="I60" s="34">
        <f t="shared" si="0"/>
        <v>0.791112692884562</v>
      </c>
      <c r="J60" s="31" t="s">
        <v>86</v>
      </c>
      <c r="K60" s="31" t="s">
        <v>281</v>
      </c>
      <c r="L60" s="29" t="s">
        <v>286</v>
      </c>
      <c r="M60" s="29" t="s">
        <v>89</v>
      </c>
      <c r="N60" s="29" t="s">
        <v>287</v>
      </c>
      <c r="O60" s="31" t="s">
        <v>32</v>
      </c>
      <c r="P60" s="34">
        <v>31.7925</v>
      </c>
      <c r="Q60" s="31" t="s">
        <v>288</v>
      </c>
      <c r="R60" s="31" t="s">
        <v>89</v>
      </c>
      <c r="S60" s="31" t="s">
        <v>289</v>
      </c>
      <c r="T60" s="31" t="s">
        <v>32</v>
      </c>
      <c r="U60" s="34">
        <v>66.55</v>
      </c>
      <c r="V60" s="53" t="s">
        <v>44</v>
      </c>
      <c r="W60" s="53" t="s">
        <v>44</v>
      </c>
      <c r="X60" s="53" t="s">
        <v>44</v>
      </c>
      <c r="Y60" s="53" t="s">
        <v>44</v>
      </c>
      <c r="Z60" s="53" t="s">
        <v>44</v>
      </c>
      <c r="AA60" s="53" t="s">
        <v>44</v>
      </c>
      <c r="AB60" s="51" t="s">
        <v>44</v>
      </c>
      <c r="AC60" s="51" t="s">
        <v>44</v>
      </c>
      <c r="AD60" s="53" t="s">
        <v>44</v>
      </c>
      <c r="AE60" s="53" t="s">
        <v>44</v>
      </c>
    </row>
    <row r="61" ht="28.3" spans="1:31">
      <c r="A61" s="29">
        <v>60</v>
      </c>
      <c r="B61" s="30" t="s">
        <v>290</v>
      </c>
      <c r="C61" s="31" t="s">
        <v>138</v>
      </c>
      <c r="D61" s="29" t="s">
        <v>129</v>
      </c>
      <c r="E61" s="29">
        <v>2</v>
      </c>
      <c r="F61" s="35" t="s">
        <v>85</v>
      </c>
      <c r="G61" s="33">
        <v>3.6866</v>
      </c>
      <c r="H61" s="34">
        <f>P61+U61</f>
        <v>18.0796</v>
      </c>
      <c r="I61" s="34">
        <f t="shared" si="0"/>
        <v>0.203909378526074</v>
      </c>
      <c r="J61" s="31" t="s">
        <v>86</v>
      </c>
      <c r="K61" s="31" t="s">
        <v>291</v>
      </c>
      <c r="L61" s="29" t="s">
        <v>292</v>
      </c>
      <c r="M61" s="29" t="s">
        <v>293</v>
      </c>
      <c r="N61" s="29" t="s">
        <v>294</v>
      </c>
      <c r="O61" s="31" t="s">
        <v>138</v>
      </c>
      <c r="P61" s="34">
        <v>3.5863</v>
      </c>
      <c r="Q61" s="31" t="s">
        <v>295</v>
      </c>
      <c r="R61" s="29" t="s">
        <v>293</v>
      </c>
      <c r="S61" s="31" t="s">
        <v>77</v>
      </c>
      <c r="T61" s="31" t="s">
        <v>66</v>
      </c>
      <c r="U61" s="34">
        <v>14.4933</v>
      </c>
      <c r="V61" s="53" t="s">
        <v>44</v>
      </c>
      <c r="W61" s="53" t="s">
        <v>44</v>
      </c>
      <c r="X61" s="53" t="s">
        <v>44</v>
      </c>
      <c r="Y61" s="53" t="s">
        <v>44</v>
      </c>
      <c r="Z61" s="53" t="s">
        <v>44</v>
      </c>
      <c r="AA61" s="53" t="s">
        <v>44</v>
      </c>
      <c r="AB61" s="51" t="s">
        <v>44</v>
      </c>
      <c r="AC61" s="51" t="s">
        <v>44</v>
      </c>
      <c r="AD61" s="53" t="s">
        <v>44</v>
      </c>
      <c r="AE61" s="53" t="s">
        <v>44</v>
      </c>
    </row>
    <row r="62" ht="28.3" spans="1:31">
      <c r="A62" s="29">
        <v>61</v>
      </c>
      <c r="B62" s="30" t="s">
        <v>296</v>
      </c>
      <c r="C62" s="31" t="s">
        <v>32</v>
      </c>
      <c r="D62" s="29" t="s">
        <v>129</v>
      </c>
      <c r="E62" s="29">
        <v>2</v>
      </c>
      <c r="F62" s="35" t="s">
        <v>118</v>
      </c>
      <c r="G62" s="33">
        <v>29.02</v>
      </c>
      <c r="H62" s="34">
        <f>P62*1.7^LOG(1.5/4,2)+U62</f>
        <v>36.0434289721495</v>
      </c>
      <c r="I62" s="34">
        <f t="shared" si="0"/>
        <v>0.805139822363281</v>
      </c>
      <c r="J62" s="42" t="s">
        <v>119</v>
      </c>
      <c r="K62" s="31" t="s">
        <v>120</v>
      </c>
      <c r="L62" s="29" t="s">
        <v>297</v>
      </c>
      <c r="M62" s="29" t="s">
        <v>298</v>
      </c>
      <c r="N62" s="29" t="s">
        <v>299</v>
      </c>
      <c r="O62" s="31" t="s">
        <v>32</v>
      </c>
      <c r="P62" s="34">
        <v>46.0545</v>
      </c>
      <c r="Q62" s="31" t="s">
        <v>300</v>
      </c>
      <c r="R62" s="29" t="s">
        <v>298</v>
      </c>
      <c r="S62" s="31" t="s">
        <v>77</v>
      </c>
      <c r="T62" s="31" t="s">
        <v>32</v>
      </c>
      <c r="U62" s="34">
        <v>14.3075</v>
      </c>
      <c r="V62" s="53" t="s">
        <v>44</v>
      </c>
      <c r="W62" s="53" t="s">
        <v>44</v>
      </c>
      <c r="X62" s="53" t="s">
        <v>44</v>
      </c>
      <c r="Y62" s="53" t="s">
        <v>44</v>
      </c>
      <c r="Z62" s="53" t="s">
        <v>44</v>
      </c>
      <c r="AA62" s="53" t="s">
        <v>44</v>
      </c>
      <c r="AB62" s="51" t="s">
        <v>44</v>
      </c>
      <c r="AC62" s="51" t="s">
        <v>44</v>
      </c>
      <c r="AD62" s="53" t="s">
        <v>44</v>
      </c>
      <c r="AE62" s="53" t="s">
        <v>44</v>
      </c>
    </row>
    <row r="63" ht="28.3" spans="1:31">
      <c r="A63" s="29">
        <v>62</v>
      </c>
      <c r="B63" s="30" t="s">
        <v>301</v>
      </c>
      <c r="C63" s="31" t="s">
        <v>32</v>
      </c>
      <c r="D63" s="29" t="s">
        <v>129</v>
      </c>
      <c r="E63" s="29">
        <v>2</v>
      </c>
      <c r="F63" s="35" t="s">
        <v>118</v>
      </c>
      <c r="G63" s="33">
        <v>27.6094</v>
      </c>
      <c r="H63" s="34">
        <f>P63+U63*1.7^LOG(5/1.25,2)</f>
        <v>84.36308</v>
      </c>
      <c r="I63" s="34">
        <f t="shared" si="0"/>
        <v>0.327268753108587</v>
      </c>
      <c r="J63" s="42" t="s">
        <v>119</v>
      </c>
      <c r="K63" s="31" t="s">
        <v>120</v>
      </c>
      <c r="L63" s="29" t="s">
        <v>302</v>
      </c>
      <c r="M63" s="29" t="s">
        <v>298</v>
      </c>
      <c r="N63" s="29" t="s">
        <v>303</v>
      </c>
      <c r="O63" s="31" t="s">
        <v>32</v>
      </c>
      <c r="P63" s="34">
        <v>7.6278</v>
      </c>
      <c r="Q63" s="31" t="s">
        <v>304</v>
      </c>
      <c r="R63" s="29" t="s">
        <v>298</v>
      </c>
      <c r="S63" s="31" t="s">
        <v>305</v>
      </c>
      <c r="T63" s="31" t="s">
        <v>32</v>
      </c>
      <c r="U63" s="34">
        <v>26.552</v>
      </c>
      <c r="V63" s="53" t="s">
        <v>44</v>
      </c>
      <c r="W63" s="53" t="s">
        <v>44</v>
      </c>
      <c r="X63" s="53" t="s">
        <v>44</v>
      </c>
      <c r="Y63" s="53" t="s">
        <v>44</v>
      </c>
      <c r="Z63" s="53" t="s">
        <v>44</v>
      </c>
      <c r="AA63" s="53" t="s">
        <v>44</v>
      </c>
      <c r="AB63" s="51" t="s">
        <v>44</v>
      </c>
      <c r="AC63" s="51" t="s">
        <v>44</v>
      </c>
      <c r="AD63" s="53" t="s">
        <v>44</v>
      </c>
      <c r="AE63" s="53" t="s">
        <v>44</v>
      </c>
    </row>
    <row r="64" ht="28.3" spans="1:31">
      <c r="A64" s="29">
        <v>63</v>
      </c>
      <c r="B64" s="30" t="s">
        <v>306</v>
      </c>
      <c r="C64" s="31" t="s">
        <v>32</v>
      </c>
      <c r="D64" s="29" t="s">
        <v>129</v>
      </c>
      <c r="E64" s="29">
        <v>2</v>
      </c>
      <c r="F64" s="35" t="s">
        <v>270</v>
      </c>
      <c r="G64" s="33">
        <v>8.523</v>
      </c>
      <c r="H64" s="34">
        <f>P64*1.7^LOG(325/500,2)+U64*1.7^LOG(1/8,2)</f>
        <v>6.36840553067565</v>
      </c>
      <c r="I64" s="34">
        <f t="shared" si="0"/>
        <v>1.33832557599324</v>
      </c>
      <c r="J64" s="42" t="s">
        <v>35</v>
      </c>
      <c r="K64" s="31" t="s">
        <v>42</v>
      </c>
      <c r="L64" s="29" t="s">
        <v>276</v>
      </c>
      <c r="M64" s="29" t="s">
        <v>42</v>
      </c>
      <c r="N64" s="36" t="s">
        <v>154</v>
      </c>
      <c r="O64" s="43" t="s">
        <v>78</v>
      </c>
      <c r="P64" s="38">
        <v>0.5061</v>
      </c>
      <c r="Q64" s="31" t="s">
        <v>307</v>
      </c>
      <c r="R64" s="29" t="s">
        <v>153</v>
      </c>
      <c r="S64" s="31" t="s">
        <v>47</v>
      </c>
      <c r="T64" s="31" t="s">
        <v>32</v>
      </c>
      <c r="U64" s="34">
        <v>29.5</v>
      </c>
      <c r="V64" s="53" t="s">
        <v>44</v>
      </c>
      <c r="W64" s="53" t="s">
        <v>44</v>
      </c>
      <c r="X64" s="53" t="s">
        <v>44</v>
      </c>
      <c r="Y64" s="53" t="s">
        <v>44</v>
      </c>
      <c r="Z64" s="53" t="s">
        <v>44</v>
      </c>
      <c r="AA64" s="53" t="s">
        <v>44</v>
      </c>
      <c r="AB64" s="51" t="s">
        <v>44</v>
      </c>
      <c r="AC64" s="51" t="s">
        <v>44</v>
      </c>
      <c r="AD64" s="53" t="s">
        <v>44</v>
      </c>
      <c r="AE64" s="53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23" sqref="D23"/>
    </sheetView>
  </sheetViews>
  <sheetFormatPr defaultColWidth="9.1" defaultRowHeight="14.1" outlineLevelCol="5"/>
  <cols>
    <col min="1" max="1" width="24.7833333333333" style="12" customWidth="1"/>
    <col min="2" max="2" width="18.5" style="12" customWidth="1"/>
    <col min="3" max="4" width="9.1" style="12"/>
    <col min="5" max="5" width="12.9916666666667" style="12" customWidth="1"/>
    <col min="6" max="16384" width="9.1" style="12"/>
  </cols>
  <sheetData>
    <row r="1" ht="14.85" spans="1:1">
      <c r="A1" s="13" t="s">
        <v>308</v>
      </c>
    </row>
    <row r="2" ht="15.6" customHeight="1" spans="1:6">
      <c r="A2" s="14" t="s">
        <v>309</v>
      </c>
      <c r="B2" s="14"/>
      <c r="C2" s="14" t="s">
        <v>310</v>
      </c>
      <c r="D2" s="14" t="s">
        <v>311</v>
      </c>
      <c r="E2" s="14" t="s">
        <v>312</v>
      </c>
      <c r="F2" s="14" t="s">
        <v>313</v>
      </c>
    </row>
    <row r="3" ht="25.7" customHeight="1" spans="1:6">
      <c r="A3" s="15" t="s">
        <v>314</v>
      </c>
      <c r="B3" s="15" t="s">
        <v>315</v>
      </c>
      <c r="C3" s="54" t="s">
        <v>316</v>
      </c>
      <c r="D3" s="15" t="s">
        <v>317</v>
      </c>
      <c r="E3" s="15" t="s">
        <v>318</v>
      </c>
      <c r="F3" s="15">
        <v>1</v>
      </c>
    </row>
    <row r="4" spans="1:6">
      <c r="A4" s="15"/>
      <c r="B4" s="15" t="s">
        <v>319</v>
      </c>
      <c r="C4" s="54" t="s">
        <v>320</v>
      </c>
      <c r="D4" s="15" t="s">
        <v>317</v>
      </c>
      <c r="E4" s="15" t="s">
        <v>321</v>
      </c>
      <c r="F4" s="15">
        <v>1.05</v>
      </c>
    </row>
    <row r="5" spans="1:6">
      <c r="A5" s="15"/>
      <c r="B5" s="15" t="s">
        <v>322</v>
      </c>
      <c r="C5" s="54" t="s">
        <v>323</v>
      </c>
      <c r="D5" s="15" t="s">
        <v>317</v>
      </c>
      <c r="E5" s="15" t="s">
        <v>324</v>
      </c>
      <c r="F5" s="15">
        <v>1.05</v>
      </c>
    </row>
    <row r="6" spans="1:6">
      <c r="A6" s="15"/>
      <c r="B6" s="15" t="s">
        <v>325</v>
      </c>
      <c r="C6" s="54" t="s">
        <v>326</v>
      </c>
      <c r="D6" s="15" t="s">
        <v>317</v>
      </c>
      <c r="E6" s="15" t="s">
        <v>327</v>
      </c>
      <c r="F6" s="15">
        <v>1.1</v>
      </c>
    </row>
    <row r="7" spans="1:6">
      <c r="A7" s="15"/>
      <c r="B7" s="15" t="s">
        <v>328</v>
      </c>
      <c r="C7" s="54" t="s">
        <v>329</v>
      </c>
      <c r="D7" s="15" t="s">
        <v>317</v>
      </c>
      <c r="E7" s="15" t="s">
        <v>330</v>
      </c>
      <c r="F7" s="15">
        <v>1.2</v>
      </c>
    </row>
    <row r="8" spans="1:6">
      <c r="A8" s="15"/>
      <c r="B8" s="15" t="s">
        <v>331</v>
      </c>
      <c r="C8" s="54" t="s">
        <v>332</v>
      </c>
      <c r="D8" s="15" t="s">
        <v>317</v>
      </c>
      <c r="E8" s="15" t="s">
        <v>333</v>
      </c>
      <c r="F8" s="15">
        <v>1.3</v>
      </c>
    </row>
    <row r="9" ht="25.7" customHeight="1" spans="1:6">
      <c r="A9" s="15" t="s">
        <v>334</v>
      </c>
      <c r="B9" s="15" t="s">
        <v>335</v>
      </c>
      <c r="C9" s="54" t="s">
        <v>336</v>
      </c>
      <c r="D9" s="15" t="s">
        <v>337</v>
      </c>
      <c r="E9" s="15" t="s">
        <v>338</v>
      </c>
      <c r="F9" s="15">
        <v>1</v>
      </c>
    </row>
    <row r="10" spans="1:6">
      <c r="A10" s="15"/>
      <c r="B10" s="15" t="s">
        <v>38</v>
      </c>
      <c r="C10" s="54" t="s">
        <v>339</v>
      </c>
      <c r="D10" s="15" t="s">
        <v>337</v>
      </c>
      <c r="E10" s="15" t="s">
        <v>340</v>
      </c>
      <c r="F10" s="15">
        <v>1.1</v>
      </c>
    </row>
    <row r="11" spans="1:6">
      <c r="A11" s="15"/>
      <c r="B11" s="15" t="s">
        <v>341</v>
      </c>
      <c r="C11" s="54" t="s">
        <v>342</v>
      </c>
      <c r="D11" s="15" t="s">
        <v>337</v>
      </c>
      <c r="E11" s="15" t="s">
        <v>343</v>
      </c>
      <c r="F11" s="15">
        <v>1.2</v>
      </c>
    </row>
    <row r="12" ht="27.2" customHeight="1" spans="1:6">
      <c r="A12" s="16" t="s">
        <v>344</v>
      </c>
      <c r="B12" s="15" t="s">
        <v>345</v>
      </c>
      <c r="C12" s="54" t="s">
        <v>346</v>
      </c>
      <c r="D12" s="15" t="s">
        <v>347</v>
      </c>
      <c r="E12" s="15" t="s">
        <v>348</v>
      </c>
      <c r="F12" s="15">
        <v>1.2</v>
      </c>
    </row>
    <row r="13" ht="14.85" spans="1:6">
      <c r="A13" s="16"/>
      <c r="B13" s="15" t="s">
        <v>349</v>
      </c>
      <c r="C13" s="54" t="s">
        <v>350</v>
      </c>
      <c r="D13" s="15" t="s">
        <v>347</v>
      </c>
      <c r="E13" s="15" t="s">
        <v>351</v>
      </c>
      <c r="F13" s="15">
        <v>0.9</v>
      </c>
    </row>
    <row r="14" ht="14.85" spans="1:6">
      <c r="A14" s="16"/>
      <c r="B14" s="15" t="s">
        <v>352</v>
      </c>
      <c r="C14" s="54" t="s">
        <v>353</v>
      </c>
      <c r="D14" s="15" t="s">
        <v>354</v>
      </c>
      <c r="E14" s="15" t="s">
        <v>355</v>
      </c>
      <c r="F14" s="15">
        <v>1</v>
      </c>
    </row>
    <row r="15" ht="14.85" spans="1:6">
      <c r="A15" s="16"/>
      <c r="B15" s="15" t="s">
        <v>356</v>
      </c>
      <c r="C15" s="54" t="s">
        <v>357</v>
      </c>
      <c r="D15" s="15" t="s">
        <v>347</v>
      </c>
      <c r="E15" s="15" t="s">
        <v>358</v>
      </c>
      <c r="F15" s="15">
        <v>1.1</v>
      </c>
    </row>
    <row r="16" ht="14.85" spans="1:6">
      <c r="A16" s="16"/>
      <c r="B16" s="16" t="s">
        <v>359</v>
      </c>
      <c r="C16" s="55" t="s">
        <v>360</v>
      </c>
      <c r="D16" s="16" t="s">
        <v>347</v>
      </c>
      <c r="E16" s="16" t="s">
        <v>361</v>
      </c>
      <c r="F16" s="16">
        <v>1.1</v>
      </c>
    </row>
    <row r="17" ht="14.15" spans="1:1">
      <c r="A17" s="12" t="s">
        <v>362</v>
      </c>
    </row>
  </sheetData>
  <mergeCells count="4">
    <mergeCell ref="A2:B2"/>
    <mergeCell ref="A3:A8"/>
    <mergeCell ref="A9:A11"/>
    <mergeCell ref="A12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4" sqref="H24"/>
    </sheetView>
  </sheetViews>
  <sheetFormatPr defaultColWidth="9.1" defaultRowHeight="14.1"/>
  <sheetData>
    <row r="1" ht="27.4" spans="1:1">
      <c r="A1" s="11" t="s">
        <v>363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workbookViewId="0">
      <selection activeCell="L25" sqref="L25"/>
    </sheetView>
  </sheetViews>
  <sheetFormatPr defaultColWidth="9" defaultRowHeight="14.1" outlineLevelCol="5"/>
  <cols>
    <col min="1" max="1" width="18.35" style="1" customWidth="1"/>
    <col min="2" max="2" width="18.35" style="2" customWidth="1"/>
  </cols>
  <sheetData>
    <row r="1" spans="1:4">
      <c r="A1" s="3" t="s">
        <v>364</v>
      </c>
      <c r="B1" s="4" t="s">
        <v>365</v>
      </c>
      <c r="D1" s="5">
        <f>MEDIAN(A2:A64)</f>
        <v>5.7909</v>
      </c>
    </row>
    <row r="2" spans="1:4">
      <c r="A2" s="6">
        <v>0.2023</v>
      </c>
      <c r="B2" s="7">
        <v>0.0717</v>
      </c>
      <c r="D2" s="5">
        <f>MEDIAN(B2:B135)</f>
        <v>2.2183</v>
      </c>
    </row>
    <row r="3" spans="1:2">
      <c r="A3" s="6">
        <v>0.5216</v>
      </c>
      <c r="B3" s="7">
        <v>0.0717</v>
      </c>
    </row>
    <row r="4" spans="1:2">
      <c r="A4" s="6">
        <v>1.21</v>
      </c>
      <c r="B4" s="7">
        <v>0.0717</v>
      </c>
    </row>
    <row r="5" spans="1:6">
      <c r="A5" s="6">
        <v>1.4995</v>
      </c>
      <c r="B5" s="7">
        <v>0.0717</v>
      </c>
      <c r="E5" t="s">
        <v>366</v>
      </c>
      <c r="F5" t="s">
        <v>367</v>
      </c>
    </row>
    <row r="6" spans="1:6">
      <c r="A6" s="6">
        <v>1.5292</v>
      </c>
      <c r="B6" s="7">
        <v>0.0717</v>
      </c>
      <c r="D6" t="s">
        <v>368</v>
      </c>
      <c r="E6">
        <v>2</v>
      </c>
      <c r="F6">
        <v>43</v>
      </c>
    </row>
    <row r="7" spans="1:6">
      <c r="A7" s="6">
        <v>1.54</v>
      </c>
      <c r="B7" s="7">
        <v>0.0717</v>
      </c>
      <c r="D7" t="s">
        <v>369</v>
      </c>
      <c r="E7">
        <v>7</v>
      </c>
      <c r="F7">
        <v>22</v>
      </c>
    </row>
    <row r="8" spans="1:6">
      <c r="A8" s="6">
        <v>1.58</v>
      </c>
      <c r="B8" s="7">
        <v>0.0717</v>
      </c>
      <c r="D8" t="s">
        <v>370</v>
      </c>
      <c r="E8">
        <v>8</v>
      </c>
      <c r="F8">
        <v>12</v>
      </c>
    </row>
    <row r="9" spans="1:6">
      <c r="A9" s="6">
        <v>1.7204</v>
      </c>
      <c r="B9" s="7">
        <v>0.0717</v>
      </c>
      <c r="D9" t="s">
        <v>371</v>
      </c>
      <c r="E9">
        <v>4</v>
      </c>
      <c r="F9">
        <v>10</v>
      </c>
    </row>
    <row r="10" spans="1:6">
      <c r="A10" s="6">
        <v>1.8429</v>
      </c>
      <c r="B10" s="7">
        <v>0.1677</v>
      </c>
      <c r="D10" t="s">
        <v>372</v>
      </c>
      <c r="E10">
        <v>8</v>
      </c>
      <c r="F10">
        <v>1</v>
      </c>
    </row>
    <row r="11" spans="1:6">
      <c r="A11" s="6">
        <v>2.1888</v>
      </c>
      <c r="B11" s="7">
        <v>0.1677</v>
      </c>
      <c r="D11" t="s">
        <v>373</v>
      </c>
      <c r="E11">
        <v>3</v>
      </c>
      <c r="F11">
        <v>1</v>
      </c>
    </row>
    <row r="12" spans="1:6">
      <c r="A12" s="6">
        <v>2.2966</v>
      </c>
      <c r="B12" s="7">
        <v>0.1677</v>
      </c>
      <c r="D12" t="s">
        <v>374</v>
      </c>
      <c r="E12">
        <v>4</v>
      </c>
      <c r="F12">
        <v>0</v>
      </c>
    </row>
    <row r="13" spans="1:6">
      <c r="A13" s="6">
        <v>2.39</v>
      </c>
      <c r="B13" s="7">
        <v>0.191</v>
      </c>
      <c r="D13" t="s">
        <v>375</v>
      </c>
      <c r="E13">
        <v>3</v>
      </c>
      <c r="F13">
        <v>4</v>
      </c>
    </row>
    <row r="14" spans="1:6">
      <c r="A14" s="6">
        <v>2.5561</v>
      </c>
      <c r="B14" s="8">
        <v>0.2336</v>
      </c>
      <c r="D14" t="s">
        <v>376</v>
      </c>
      <c r="E14">
        <v>1</v>
      </c>
      <c r="F14">
        <v>0</v>
      </c>
    </row>
    <row r="15" spans="1:6">
      <c r="A15" s="6">
        <v>2.7284</v>
      </c>
      <c r="B15" s="7">
        <f>47.8203/200</f>
        <v>0.2391015</v>
      </c>
      <c r="D15" t="s">
        <v>377</v>
      </c>
      <c r="E15">
        <v>2</v>
      </c>
      <c r="F15">
        <v>1</v>
      </c>
    </row>
    <row r="16" spans="1:6">
      <c r="A16" s="6">
        <v>2.73</v>
      </c>
      <c r="B16" s="7">
        <f>47.8203/200</f>
        <v>0.2391015</v>
      </c>
      <c r="D16" t="s">
        <v>378</v>
      </c>
      <c r="E16">
        <v>9</v>
      </c>
      <c r="F16">
        <v>28</v>
      </c>
    </row>
    <row r="17" spans="1:6">
      <c r="A17" s="6">
        <v>2.8085</v>
      </c>
      <c r="B17" s="7">
        <v>0.3188</v>
      </c>
      <c r="D17" t="s">
        <v>379</v>
      </c>
      <c r="E17">
        <v>12</v>
      </c>
      <c r="F17">
        <v>12</v>
      </c>
    </row>
    <row r="18" spans="1:2">
      <c r="A18" s="6">
        <v>3</v>
      </c>
      <c r="B18" s="8">
        <v>0.3382</v>
      </c>
    </row>
    <row r="19" spans="1:2">
      <c r="A19" s="6">
        <v>3.6852</v>
      </c>
      <c r="B19" s="8">
        <v>0.3382</v>
      </c>
    </row>
    <row r="20" spans="1:2">
      <c r="A20" s="6">
        <v>3.6866</v>
      </c>
      <c r="B20" s="7">
        <v>0.3837</v>
      </c>
    </row>
    <row r="21" spans="1:2">
      <c r="A21" s="6">
        <v>3.841</v>
      </c>
      <c r="B21" s="7">
        <v>0.3837</v>
      </c>
    </row>
    <row r="22" spans="1:2">
      <c r="A22" s="7">
        <v>3.875</v>
      </c>
      <c r="B22" s="7">
        <v>0.3842</v>
      </c>
    </row>
    <row r="23" spans="1:2">
      <c r="A23" s="6">
        <v>4.1</v>
      </c>
      <c r="B23" s="7">
        <v>0.39</v>
      </c>
    </row>
    <row r="24" spans="1:2">
      <c r="A24" s="6">
        <v>4.15</v>
      </c>
      <c r="B24" s="7">
        <v>0.3951</v>
      </c>
    </row>
    <row r="25" spans="1:2">
      <c r="A25" s="6">
        <v>4.1782</v>
      </c>
      <c r="B25" s="7">
        <v>0.3951</v>
      </c>
    </row>
    <row r="26" spans="1:2">
      <c r="A26" s="6">
        <v>4.2275</v>
      </c>
      <c r="B26" s="7">
        <v>0.4072</v>
      </c>
    </row>
    <row r="27" spans="1:2">
      <c r="A27" s="6">
        <f>65.6111/14</f>
        <v>4.68650714285714</v>
      </c>
      <c r="B27" s="7">
        <v>0.5061</v>
      </c>
    </row>
    <row r="28" spans="1:2">
      <c r="A28" s="6">
        <v>4.7328</v>
      </c>
      <c r="B28" s="7">
        <v>0.5061</v>
      </c>
    </row>
    <row r="29" spans="1:2">
      <c r="A29" s="6">
        <v>4.79</v>
      </c>
      <c r="B29" s="7">
        <v>0.5061</v>
      </c>
    </row>
    <row r="30" spans="1:2">
      <c r="A30" s="6">
        <v>4.8814</v>
      </c>
      <c r="B30" s="7">
        <v>0.5648</v>
      </c>
    </row>
    <row r="31" spans="1:2">
      <c r="A31" s="6">
        <v>5.6978</v>
      </c>
      <c r="B31" s="7">
        <v>0.5648</v>
      </c>
    </row>
    <row r="32" spans="1:2">
      <c r="A32" s="6">
        <v>5.7403</v>
      </c>
      <c r="B32" s="7">
        <v>0.5953</v>
      </c>
    </row>
    <row r="33" spans="1:2">
      <c r="A33" s="6">
        <v>5.7909</v>
      </c>
      <c r="B33" s="7">
        <f>130.5/200</f>
        <v>0.6525</v>
      </c>
    </row>
    <row r="34" spans="1:2">
      <c r="A34" s="6">
        <v>6.096</v>
      </c>
      <c r="B34" s="7">
        <v>0.6987</v>
      </c>
    </row>
    <row r="35" spans="1:2">
      <c r="A35" s="6">
        <v>6.1429</v>
      </c>
      <c r="B35" s="7">
        <v>0.6987</v>
      </c>
    </row>
    <row r="36" spans="1:2">
      <c r="A36" s="6">
        <f>185.79/30</f>
        <v>6.193</v>
      </c>
      <c r="B36" s="7">
        <v>0.6987</v>
      </c>
    </row>
    <row r="37" spans="1:2">
      <c r="A37" s="6">
        <v>6.21</v>
      </c>
      <c r="B37" s="7">
        <v>0.7821</v>
      </c>
    </row>
    <row r="38" spans="1:2">
      <c r="A38" s="6">
        <v>7.1285</v>
      </c>
      <c r="B38" s="9">
        <f>48.8143/60</f>
        <v>0.813571666666667</v>
      </c>
    </row>
    <row r="39" spans="1:2">
      <c r="A39" s="6">
        <f>224.79/30</f>
        <v>7.493</v>
      </c>
      <c r="B39" s="9">
        <f>48.8143/60</f>
        <v>0.813571666666667</v>
      </c>
    </row>
    <row r="40" spans="1:2">
      <c r="A40" s="6">
        <v>7.65</v>
      </c>
      <c r="B40" s="9">
        <v>0.813571666666667</v>
      </c>
    </row>
    <row r="41" spans="1:2">
      <c r="A41" s="6">
        <v>8.523</v>
      </c>
      <c r="B41" s="7">
        <v>0.8925</v>
      </c>
    </row>
    <row r="42" spans="1:2">
      <c r="A42" s="6">
        <f>289.79/30</f>
        <v>9.65966666666667</v>
      </c>
      <c r="B42" s="7">
        <v>0.9121</v>
      </c>
    </row>
    <row r="43" spans="1:2">
      <c r="A43" s="6">
        <v>9.7142</v>
      </c>
      <c r="B43" s="7">
        <v>0.9484</v>
      </c>
    </row>
    <row r="44" spans="1:2">
      <c r="A44" s="6">
        <v>10.5771</v>
      </c>
      <c r="B44" s="7">
        <v>0.985</v>
      </c>
    </row>
    <row r="45" spans="1:2">
      <c r="A45" s="6">
        <v>19.9678</v>
      </c>
      <c r="B45" s="7">
        <v>1.0092</v>
      </c>
    </row>
    <row r="46" spans="1:2">
      <c r="A46" s="6">
        <v>24.2996</v>
      </c>
      <c r="B46" s="7">
        <v>1.131</v>
      </c>
    </row>
    <row r="47" spans="1:2">
      <c r="A47" s="6">
        <v>24.8521</v>
      </c>
      <c r="B47" s="7">
        <v>1.2622</v>
      </c>
    </row>
    <row r="48" spans="1:2">
      <c r="A48" s="6">
        <v>27.6094</v>
      </c>
      <c r="B48" s="7">
        <v>1.3261</v>
      </c>
    </row>
    <row r="49" spans="1:2">
      <c r="A49" s="6">
        <v>29.02</v>
      </c>
      <c r="B49" s="7">
        <v>1.3381</v>
      </c>
    </row>
    <row r="50" spans="1:2">
      <c r="A50" s="6">
        <v>36.0687</v>
      </c>
      <c r="B50" s="7">
        <v>1.3739</v>
      </c>
    </row>
    <row r="51" spans="1:2">
      <c r="A51" s="6">
        <v>36.4296</v>
      </c>
      <c r="B51" s="7">
        <v>1.3739</v>
      </c>
    </row>
    <row r="52" spans="1:2">
      <c r="A52" s="6">
        <v>41</v>
      </c>
      <c r="B52" s="7">
        <v>1.3819</v>
      </c>
    </row>
    <row r="53" spans="1:2">
      <c r="A53" s="10">
        <v>63</v>
      </c>
      <c r="B53" s="7">
        <v>1.4032</v>
      </c>
    </row>
    <row r="54" spans="1:2">
      <c r="A54" s="10">
        <v>64.36</v>
      </c>
      <c r="B54" s="7">
        <v>1.4032</v>
      </c>
    </row>
    <row r="55" spans="1:2">
      <c r="A55" s="10">
        <v>78</v>
      </c>
      <c r="B55" s="7">
        <v>1.4032</v>
      </c>
    </row>
    <row r="56" spans="1:2">
      <c r="A56" s="10">
        <v>132.26</v>
      </c>
      <c r="B56" s="7">
        <v>1.57</v>
      </c>
    </row>
    <row r="57" spans="1:2">
      <c r="A57" s="10">
        <v>143.75</v>
      </c>
      <c r="B57" s="7">
        <v>1.6717</v>
      </c>
    </row>
    <row r="58" spans="1:2">
      <c r="A58" s="10">
        <v>145.28</v>
      </c>
      <c r="B58" s="7">
        <v>1.6717</v>
      </c>
    </row>
    <row r="59" spans="1:2">
      <c r="A59" s="10">
        <v>155.1</v>
      </c>
      <c r="B59" s="7">
        <v>1.6717</v>
      </c>
    </row>
    <row r="60" spans="1:2">
      <c r="A60" s="10">
        <v>192</v>
      </c>
      <c r="B60" s="7">
        <v>1.6717</v>
      </c>
    </row>
    <row r="61" spans="1:2">
      <c r="A61" s="10">
        <v>217.6</v>
      </c>
      <c r="B61" s="7">
        <v>1.6717</v>
      </c>
    </row>
    <row r="62" spans="1:2">
      <c r="A62" s="10">
        <v>221.61</v>
      </c>
      <c r="B62" s="7">
        <v>1.6717</v>
      </c>
    </row>
    <row r="63" spans="1:2">
      <c r="A63" s="10">
        <v>232</v>
      </c>
      <c r="B63" s="7">
        <v>1.6717</v>
      </c>
    </row>
    <row r="64" spans="1:2">
      <c r="A64" s="10">
        <v>239</v>
      </c>
      <c r="B64" s="7">
        <v>1.6717</v>
      </c>
    </row>
    <row r="65" spans="2:2">
      <c r="B65" s="7">
        <v>1.9478</v>
      </c>
    </row>
    <row r="66" spans="2:2">
      <c r="B66" s="7">
        <v>1.9478</v>
      </c>
    </row>
    <row r="67" spans="2:2">
      <c r="B67" s="7">
        <v>2.0474</v>
      </c>
    </row>
    <row r="68" spans="2:2">
      <c r="B68" s="7">
        <v>2.2037</v>
      </c>
    </row>
    <row r="69" spans="2:2">
      <c r="B69" s="7">
        <v>2.2329</v>
      </c>
    </row>
    <row r="70" spans="2:2">
      <c r="B70" s="7">
        <v>2.244</v>
      </c>
    </row>
    <row r="71" spans="2:2">
      <c r="B71" s="7">
        <v>2.3046</v>
      </c>
    </row>
    <row r="72" spans="2:2">
      <c r="B72" s="7">
        <v>2.3643</v>
      </c>
    </row>
    <row r="73" spans="2:2">
      <c r="B73" s="7">
        <v>2.3643</v>
      </c>
    </row>
    <row r="74" spans="2:2">
      <c r="B74" s="7">
        <v>2.4</v>
      </c>
    </row>
    <row r="75" spans="2:2">
      <c r="B75" s="7">
        <v>2.7311</v>
      </c>
    </row>
    <row r="76" spans="2:2">
      <c r="B76" s="7">
        <v>2.9217</v>
      </c>
    </row>
    <row r="77" spans="2:2">
      <c r="B77" s="7">
        <v>2.9217</v>
      </c>
    </row>
    <row r="78" spans="2:2">
      <c r="B78" s="7">
        <v>2.9947</v>
      </c>
    </row>
    <row r="79" spans="2:2">
      <c r="B79" s="7">
        <v>3.2</v>
      </c>
    </row>
    <row r="80" spans="2:2">
      <c r="B80" s="7">
        <v>3.2181</v>
      </c>
    </row>
    <row r="81" spans="2:2">
      <c r="B81" s="7">
        <v>3.3113</v>
      </c>
    </row>
    <row r="82" spans="2:2">
      <c r="B82" s="7">
        <v>3.5863</v>
      </c>
    </row>
    <row r="83" spans="2:2">
      <c r="B83" s="7">
        <v>3.7</v>
      </c>
    </row>
    <row r="84" spans="2:2">
      <c r="B84" s="7">
        <v>3.7</v>
      </c>
    </row>
    <row r="85" spans="2:2">
      <c r="B85" s="7">
        <v>3.7</v>
      </c>
    </row>
    <row r="86" spans="2:2">
      <c r="B86" s="7">
        <v>3.7</v>
      </c>
    </row>
    <row r="87" spans="2:2">
      <c r="B87" s="7">
        <v>3.7</v>
      </c>
    </row>
    <row r="88" spans="2:2">
      <c r="B88" s="8">
        <v>3.7093</v>
      </c>
    </row>
    <row r="89" spans="2:2">
      <c r="B89" s="7">
        <v>4.7318</v>
      </c>
    </row>
    <row r="90" spans="2:2">
      <c r="B90" s="7">
        <v>5.2939</v>
      </c>
    </row>
    <row r="91" spans="2:2">
      <c r="B91" s="7">
        <v>7.1211</v>
      </c>
    </row>
    <row r="92" spans="2:2">
      <c r="B92" s="7">
        <v>7.2199</v>
      </c>
    </row>
    <row r="93" spans="2:2">
      <c r="B93" s="7">
        <v>7.4791</v>
      </c>
    </row>
    <row r="94" spans="2:2">
      <c r="B94" s="7">
        <v>7.6278</v>
      </c>
    </row>
    <row r="95" spans="2:2">
      <c r="B95" s="7">
        <v>9.625</v>
      </c>
    </row>
    <row r="96" spans="2:2">
      <c r="B96" s="7">
        <v>11.182</v>
      </c>
    </row>
    <row r="97" spans="2:2">
      <c r="B97" s="7">
        <v>11.182</v>
      </c>
    </row>
    <row r="98" spans="2:2">
      <c r="B98" s="7">
        <v>11.182</v>
      </c>
    </row>
    <row r="99" spans="2:2">
      <c r="B99" s="7">
        <v>11.182</v>
      </c>
    </row>
    <row r="100" spans="2:2">
      <c r="B100" s="7">
        <v>13.833</v>
      </c>
    </row>
    <row r="101" spans="2:2">
      <c r="B101" s="7">
        <v>13.833</v>
      </c>
    </row>
    <row r="102" spans="2:2">
      <c r="B102" s="7">
        <v>13.833</v>
      </c>
    </row>
    <row r="103" spans="2:2">
      <c r="B103" s="7">
        <v>13.833</v>
      </c>
    </row>
    <row r="104" spans="2:2">
      <c r="B104" s="7">
        <v>13.833</v>
      </c>
    </row>
    <row r="105" spans="2:2">
      <c r="B105" s="7">
        <v>14.3044</v>
      </c>
    </row>
    <row r="106" spans="2:2">
      <c r="B106" s="7">
        <v>14.3075</v>
      </c>
    </row>
    <row r="107" spans="2:2">
      <c r="B107" s="7">
        <v>14.4933</v>
      </c>
    </row>
    <row r="108" spans="2:2">
      <c r="B108" s="7">
        <v>14.97</v>
      </c>
    </row>
    <row r="109" spans="2:2">
      <c r="B109" s="7">
        <v>18.7</v>
      </c>
    </row>
    <row r="110" spans="2:2">
      <c r="B110" s="7">
        <v>22.7642</v>
      </c>
    </row>
    <row r="111" spans="2:2">
      <c r="B111" s="7">
        <v>22.7871</v>
      </c>
    </row>
    <row r="112" spans="2:2">
      <c r="B112" s="8">
        <v>23.377</v>
      </c>
    </row>
    <row r="113" spans="2:2">
      <c r="B113" s="7">
        <v>24.5689</v>
      </c>
    </row>
    <row r="114" spans="2:2">
      <c r="B114" s="7">
        <v>24.6185</v>
      </c>
    </row>
    <row r="115" spans="2:2">
      <c r="B115" s="7">
        <v>26.552</v>
      </c>
    </row>
    <row r="116" spans="2:2">
      <c r="B116" s="7">
        <v>29.5</v>
      </c>
    </row>
    <row r="117" spans="2:2">
      <c r="B117" s="7">
        <v>32.7925</v>
      </c>
    </row>
    <row r="118" spans="2:2">
      <c r="B118" s="7">
        <v>37.2515</v>
      </c>
    </row>
    <row r="119" spans="2:2">
      <c r="B119" s="7">
        <v>39.35</v>
      </c>
    </row>
    <row r="120" spans="2:2">
      <c r="B120" s="7">
        <v>43.9785</v>
      </c>
    </row>
    <row r="121" spans="2:2">
      <c r="B121" s="7">
        <v>45.8435</v>
      </c>
    </row>
    <row r="122" spans="2:2">
      <c r="B122" s="7">
        <v>46.0545</v>
      </c>
    </row>
    <row r="123" spans="2:2">
      <c r="B123" s="7">
        <v>48.8091</v>
      </c>
    </row>
    <row r="124" spans="2:2">
      <c r="B124" s="7">
        <v>50.57</v>
      </c>
    </row>
    <row r="125" spans="2:2">
      <c r="B125" s="7">
        <v>55.445</v>
      </c>
    </row>
    <row r="126" spans="2:2">
      <c r="B126" s="7">
        <v>60.32</v>
      </c>
    </row>
    <row r="127" spans="2:2">
      <c r="B127" s="7">
        <v>60.32</v>
      </c>
    </row>
    <row r="128" spans="2:2">
      <c r="B128" s="7">
        <v>61.2933</v>
      </c>
    </row>
    <row r="129" spans="2:2">
      <c r="B129" s="7">
        <v>61.2933</v>
      </c>
    </row>
    <row r="130" spans="2:2">
      <c r="B130" s="7">
        <v>63.6133</v>
      </c>
    </row>
    <row r="131" spans="2:2">
      <c r="B131" s="7">
        <v>66.55</v>
      </c>
    </row>
    <row r="132" spans="2:2">
      <c r="B132" s="7">
        <v>79.2</v>
      </c>
    </row>
    <row r="133" spans="2:2">
      <c r="B133" s="7">
        <v>79.2</v>
      </c>
    </row>
    <row r="134" spans="2:2">
      <c r="B134" s="7">
        <v>134.28</v>
      </c>
    </row>
    <row r="135" spans="2:2">
      <c r="B135" s="7">
        <v>315.27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appendix1_all data</vt:lpstr>
      <vt:lpstr>appendix2_dosage form ratio</vt:lpstr>
      <vt:lpstr>appendix3_calculation example</vt:lpstr>
      <vt:lpstr>appendix4_price distribution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</dc:creator>
  <cp:lastModifiedBy>fym</cp:lastModifiedBy>
  <dcterms:created xsi:type="dcterms:W3CDTF">2023-02-07T14:15:00Z</dcterms:created>
  <dcterms:modified xsi:type="dcterms:W3CDTF">2024-04-18T01:48:13Z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DEBFDB438CB54BB89DA60CD1271CC821_12</vt:lpwstr>
  </property>
  <property fmtid="{D5CDD505-2E9C-101B-9397-08002B2CF9AE}" pid="3" name="KSOProductBuildVer">
    <vt:lpwstr>2052-12.1.0.16417</vt:lpwstr>
  </property>
</Properties>
</file>