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printerSettings/printerSettings1.bin" ContentType="application/vnd.openxmlformats-officedocument.spreadsheetml.printerSettings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hang0\Desktop\"/>
    </mc:Choice>
  </mc:AlternateContent>
  <xr:revisionPtr revIDLastSave="0" documentId="13_ncr:1_{E45BB79D-63C2-43D3-8EB2-C55A95F50DCB}" xr6:coauthVersionLast="47" xr6:coauthVersionMax="47" xr10:uidLastSave="{00000000-0000-0000-0000-000000000000}"/>
  <bookViews>
    <workbookView xWindow="-110" yWindow="-110" windowWidth="21820" windowHeight="13900" firstSheet="15" activeTab="19" xr2:uid="{00000000-000D-0000-FFFF-FFFF00000000}"/>
  </bookViews>
  <sheets>
    <sheet name="CLA concentrations" sheetId="17" r:id="rId1"/>
    <sheet name="H2O2" sheetId="18" r:id="rId2"/>
    <sheet name="TNF-α" sheetId="1" r:id="rId3"/>
    <sheet name="IL-1β" sheetId="2" r:id="rId4"/>
    <sheet name="IL-8" sheetId="4" r:id="rId5"/>
    <sheet name="IL-6" sheetId="5" r:id="rId6"/>
    <sheet name="total-inflammation" sheetId="14" r:id="rId7"/>
    <sheet name="T-AOC" sheetId="7" r:id="rId8"/>
    <sheet name="SOD" sheetId="8" r:id="rId9"/>
    <sheet name="CAT" sheetId="9" r:id="rId10"/>
    <sheet name="MDA" sheetId="10" r:id="rId11"/>
    <sheet name="GPx" sheetId="11" r:id="rId12"/>
    <sheet name="total-antioxidant enzymes" sheetId="13" r:id="rId13"/>
    <sheet name="GPX1-RNA" sheetId="19" r:id="rId14"/>
    <sheet name="SOD-RNA" sheetId="20" r:id="rId15"/>
    <sheet name="CAT-RNA" sheetId="21" r:id="rId16"/>
    <sheet name="IL-6-RNA" sheetId="24" r:id="rId17"/>
    <sheet name="IL-8-RNA" sheetId="25" r:id="rId18"/>
    <sheet name="IL-1β-RNA" sheetId="22" r:id="rId19"/>
    <sheet name="RNA expression" sheetId="12" r:id="rId20"/>
  </sheets>
  <externalReferences>
    <externalReference r:id="rId21"/>
    <externalReference r:id="rId2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25" l="1"/>
  <c r="D26" i="25"/>
  <c r="C26" i="25"/>
  <c r="B26" i="25"/>
  <c r="B27" i="25" s="1"/>
  <c r="B28" i="25" s="1"/>
  <c r="P13" i="25"/>
  <c r="P6" i="25"/>
  <c r="O6" i="25"/>
  <c r="O15" i="25" s="1"/>
  <c r="N6" i="25"/>
  <c r="O13" i="25"/>
  <c r="N13" i="25"/>
  <c r="N15" i="25" s="1"/>
  <c r="L13" i="25"/>
  <c r="K6" i="25"/>
  <c r="J13" i="25"/>
  <c r="L6" i="25"/>
  <c r="L15" i="25" s="1"/>
  <c r="L17" i="25" s="1"/>
  <c r="K13" i="25"/>
  <c r="K15" i="25" s="1"/>
  <c r="J6" i="25"/>
  <c r="H13" i="25"/>
  <c r="G13" i="25"/>
  <c r="F13" i="25"/>
  <c r="H6" i="25"/>
  <c r="H15" i="25" s="1"/>
  <c r="H17" i="25" s="1"/>
  <c r="G6" i="25"/>
  <c r="G15" i="25" s="1"/>
  <c r="G17" i="25" s="1"/>
  <c r="F6" i="25"/>
  <c r="D13" i="25"/>
  <c r="C6" i="25"/>
  <c r="B13" i="25"/>
  <c r="D6" i="25"/>
  <c r="C13" i="25"/>
  <c r="B6" i="25"/>
  <c r="L13" i="24"/>
  <c r="C26" i="24"/>
  <c r="D26" i="24"/>
  <c r="E26" i="24"/>
  <c r="B26" i="24"/>
  <c r="D13" i="24"/>
  <c r="C13" i="24"/>
  <c r="B13" i="24"/>
  <c r="D6" i="24"/>
  <c r="C6" i="24"/>
  <c r="B6" i="24"/>
  <c r="H6" i="24"/>
  <c r="H15" i="24" s="1"/>
  <c r="H17" i="24" s="1"/>
  <c r="G6" i="24"/>
  <c r="G15" i="24" s="1"/>
  <c r="G17" i="24" s="1"/>
  <c r="F6" i="24"/>
  <c r="F15" i="24" s="1"/>
  <c r="F17" i="24" s="1"/>
  <c r="L6" i="24"/>
  <c r="K13" i="24"/>
  <c r="J13" i="24"/>
  <c r="K6" i="24"/>
  <c r="J6" i="24"/>
  <c r="P13" i="24"/>
  <c r="O13" i="24"/>
  <c r="N13" i="24"/>
  <c r="P6" i="24"/>
  <c r="O6" i="24"/>
  <c r="N6" i="24"/>
  <c r="D25" i="22"/>
  <c r="C25" i="22"/>
  <c r="B25" i="22"/>
  <c r="D15" i="22"/>
  <c r="B6" i="22"/>
  <c r="C13" i="22"/>
  <c r="D6" i="22"/>
  <c r="N6" i="22"/>
  <c r="O13" i="22"/>
  <c r="P6" i="22"/>
  <c r="F6" i="22"/>
  <c r="G13" i="22"/>
  <c r="H13" i="22"/>
  <c r="H15" i="22" s="1"/>
  <c r="J6" i="22"/>
  <c r="K13" i="22"/>
  <c r="L13" i="22"/>
  <c r="L6" i="22"/>
  <c r="K6" i="22"/>
  <c r="J13" i="22"/>
  <c r="H6" i="22"/>
  <c r="G6" i="22"/>
  <c r="F13" i="22"/>
  <c r="P13" i="22"/>
  <c r="O6" i="22"/>
  <c r="N13" i="22"/>
  <c r="D13" i="22"/>
  <c r="C6" i="22"/>
  <c r="C15" i="22" s="1"/>
  <c r="C17" i="22" s="1"/>
  <c r="B13" i="22"/>
  <c r="D6" i="21"/>
  <c r="D25" i="21"/>
  <c r="E25" i="21"/>
  <c r="C25" i="21"/>
  <c r="B25" i="21"/>
  <c r="P13" i="21"/>
  <c r="O13" i="21"/>
  <c r="N6" i="21"/>
  <c r="H6" i="21"/>
  <c r="P6" i="21"/>
  <c r="O6" i="21"/>
  <c r="N13" i="21"/>
  <c r="H13" i="21"/>
  <c r="G6" i="21"/>
  <c r="F6" i="21"/>
  <c r="G13" i="21"/>
  <c r="F13" i="21"/>
  <c r="L13" i="21"/>
  <c r="K6" i="21"/>
  <c r="K15" i="21" s="1"/>
  <c r="K17" i="21" s="1"/>
  <c r="L6" i="21"/>
  <c r="K13" i="21"/>
  <c r="J13" i="21"/>
  <c r="J6" i="21"/>
  <c r="C6" i="21"/>
  <c r="B6" i="21"/>
  <c r="D13" i="21"/>
  <c r="C13" i="21"/>
  <c r="B13" i="21"/>
  <c r="L14" i="20"/>
  <c r="B29" i="20"/>
  <c r="B28" i="20"/>
  <c r="C27" i="20"/>
  <c r="C28" i="20" s="1"/>
  <c r="C29" i="20" s="1"/>
  <c r="D27" i="20"/>
  <c r="D28" i="20" s="1"/>
  <c r="D29" i="20" s="1"/>
  <c r="E27" i="20"/>
  <c r="E28" i="20" s="1"/>
  <c r="E29" i="20" s="1"/>
  <c r="B27" i="20"/>
  <c r="J6" i="20"/>
  <c r="J17" i="20" s="1"/>
  <c r="J19" i="20" s="1"/>
  <c r="D6" i="20"/>
  <c r="C6" i="20"/>
  <c r="B6" i="20"/>
  <c r="L6" i="20"/>
  <c r="D14" i="20"/>
  <c r="C14" i="20"/>
  <c r="B14" i="20"/>
  <c r="J14" i="20"/>
  <c r="P14" i="20"/>
  <c r="O14" i="20"/>
  <c r="N6" i="20"/>
  <c r="P6" i="20"/>
  <c r="O6" i="20"/>
  <c r="N14" i="20"/>
  <c r="K6" i="20"/>
  <c r="H14" i="20"/>
  <c r="G6" i="20"/>
  <c r="G17" i="20" s="1"/>
  <c r="F6" i="20"/>
  <c r="F17" i="20" s="1"/>
  <c r="K14" i="20"/>
  <c r="H6" i="20"/>
  <c r="G14" i="20"/>
  <c r="F14" i="20"/>
  <c r="B24" i="19"/>
  <c r="B25" i="19" s="1"/>
  <c r="D24" i="19"/>
  <c r="C24" i="19"/>
  <c r="E24" i="19"/>
  <c r="L13" i="19"/>
  <c r="L6" i="19"/>
  <c r="L15" i="19" s="1"/>
  <c r="L16" i="19" s="1"/>
  <c r="H13" i="19"/>
  <c r="G13" i="19"/>
  <c r="F6" i="19"/>
  <c r="H6" i="19"/>
  <c r="G6" i="19"/>
  <c r="F13" i="19"/>
  <c r="D13" i="19"/>
  <c r="C13" i="19"/>
  <c r="B13" i="19"/>
  <c r="D6" i="19"/>
  <c r="C6" i="19"/>
  <c r="B6" i="19"/>
  <c r="K13" i="19"/>
  <c r="J13" i="19"/>
  <c r="K6" i="19"/>
  <c r="J6" i="19"/>
  <c r="P13" i="19"/>
  <c r="O6" i="19"/>
  <c r="O15" i="19" s="1"/>
  <c r="N13" i="19"/>
  <c r="P6" i="19"/>
  <c r="O13" i="19"/>
  <c r="N6" i="19"/>
  <c r="P15" i="25" l="1"/>
  <c r="P17" i="25" s="1"/>
  <c r="C27" i="25"/>
  <c r="C28" i="25" s="1"/>
  <c r="D15" i="25"/>
  <c r="D17" i="25" s="1"/>
  <c r="C15" i="25"/>
  <c r="C17" i="25" s="1"/>
  <c r="B15" i="25"/>
  <c r="B17" i="25" s="1"/>
  <c r="F15" i="25"/>
  <c r="F17" i="25" s="1"/>
  <c r="J15" i="25"/>
  <c r="J17" i="25" s="1"/>
  <c r="D27" i="25"/>
  <c r="D28" i="25" s="1"/>
  <c r="E27" i="25"/>
  <c r="E28" i="25" s="1"/>
  <c r="O17" i="25"/>
  <c r="N17" i="25"/>
  <c r="K17" i="25"/>
  <c r="L15" i="24"/>
  <c r="L17" i="24" s="1"/>
  <c r="C15" i="24"/>
  <c r="C17" i="24" s="1"/>
  <c r="D15" i="24"/>
  <c r="D17" i="24" s="1"/>
  <c r="K15" i="22"/>
  <c r="K17" i="22" s="1"/>
  <c r="E27" i="24"/>
  <c r="E28" i="24" s="1"/>
  <c r="C27" i="24"/>
  <c r="C28" i="24" s="1"/>
  <c r="D27" i="24"/>
  <c r="D28" i="24" s="1"/>
  <c r="B27" i="24"/>
  <c r="B28" i="24" s="1"/>
  <c r="P15" i="24"/>
  <c r="P17" i="24" s="1"/>
  <c r="O15" i="24"/>
  <c r="O17" i="24" s="1"/>
  <c r="J15" i="24"/>
  <c r="J17" i="24" s="1"/>
  <c r="K15" i="24"/>
  <c r="K17" i="24" s="1"/>
  <c r="N15" i="24"/>
  <c r="N17" i="24" s="1"/>
  <c r="B15" i="24"/>
  <c r="B17" i="24" s="1"/>
  <c r="P15" i="22"/>
  <c r="P17" i="22" s="1"/>
  <c r="O15" i="22"/>
  <c r="O17" i="22" s="1"/>
  <c r="D26" i="22"/>
  <c r="D27" i="22" s="1"/>
  <c r="L15" i="22"/>
  <c r="L17" i="22" s="1"/>
  <c r="B26" i="22"/>
  <c r="B27" i="22" s="1"/>
  <c r="C26" i="22"/>
  <c r="C27" i="22" s="1"/>
  <c r="E26" i="22"/>
  <c r="E27" i="22" s="1"/>
  <c r="G15" i="22"/>
  <c r="G17" i="22" s="1"/>
  <c r="H17" i="22"/>
  <c r="J15" i="22"/>
  <c r="J17" i="22" s="1"/>
  <c r="F15" i="22"/>
  <c r="F17" i="22" s="1"/>
  <c r="D17" i="22"/>
  <c r="N15" i="22"/>
  <c r="N17" i="22" s="1"/>
  <c r="B15" i="22"/>
  <c r="B17" i="22" s="1"/>
  <c r="H15" i="21"/>
  <c r="H17" i="21" s="1"/>
  <c r="D15" i="21"/>
  <c r="D17" i="21" s="1"/>
  <c r="D26" i="21"/>
  <c r="D27" i="21" s="1"/>
  <c r="C15" i="21"/>
  <c r="C17" i="21" s="1"/>
  <c r="J15" i="21"/>
  <c r="J17" i="21" s="1"/>
  <c r="E26" i="21"/>
  <c r="E27" i="21" s="1"/>
  <c r="B26" i="21"/>
  <c r="B27" i="21" s="1"/>
  <c r="C26" i="21"/>
  <c r="C27" i="21" s="1"/>
  <c r="B15" i="21"/>
  <c r="F15" i="21"/>
  <c r="F17" i="21" s="1"/>
  <c r="G15" i="21"/>
  <c r="G17" i="21" s="1"/>
  <c r="L15" i="21"/>
  <c r="L17" i="21" s="1"/>
  <c r="N15" i="21"/>
  <c r="N17" i="21" s="1"/>
  <c r="O15" i="21"/>
  <c r="O17" i="21" s="1"/>
  <c r="P15" i="21"/>
  <c r="P17" i="21" s="1"/>
  <c r="B17" i="21"/>
  <c r="D25" i="19"/>
  <c r="K15" i="19"/>
  <c r="K16" i="19" s="1"/>
  <c r="E25" i="19"/>
  <c r="E26" i="19" s="1"/>
  <c r="C25" i="19"/>
  <c r="N17" i="20"/>
  <c r="B17" i="20"/>
  <c r="B19" i="20" s="1"/>
  <c r="C17" i="20"/>
  <c r="D17" i="20"/>
  <c r="D19" i="20" s="1"/>
  <c r="P17" i="20"/>
  <c r="P19" i="20" s="1"/>
  <c r="C19" i="20"/>
  <c r="H17" i="20"/>
  <c r="H19" i="20" s="1"/>
  <c r="O17" i="20"/>
  <c r="O19" i="20" s="1"/>
  <c r="L17" i="20"/>
  <c r="L19" i="20" s="1"/>
  <c r="K17" i="20"/>
  <c r="K19" i="20" s="1"/>
  <c r="N19" i="20"/>
  <c r="G19" i="20"/>
  <c r="F19" i="20"/>
  <c r="F15" i="19"/>
  <c r="F16" i="19" s="1"/>
  <c r="G15" i="19"/>
  <c r="G16" i="19" s="1"/>
  <c r="P15" i="19"/>
  <c r="P16" i="19" s="1"/>
  <c r="J15" i="19"/>
  <c r="J16" i="19" s="1"/>
  <c r="H15" i="19"/>
  <c r="H16" i="19" s="1"/>
  <c r="C15" i="19"/>
  <c r="C16" i="19" s="1"/>
  <c r="D15" i="19"/>
  <c r="D16" i="19" s="1"/>
  <c r="B15" i="19"/>
  <c r="B16" i="19" s="1"/>
  <c r="D26" i="19"/>
  <c r="C26" i="19"/>
  <c r="B26" i="19"/>
  <c r="N15" i="19"/>
  <c r="N16" i="19" s="1"/>
  <c r="O16" i="19"/>
  <c r="J10" i="11"/>
  <c r="K10" i="11"/>
  <c r="L10" i="11"/>
  <c r="M10" i="11"/>
  <c r="J11" i="11"/>
  <c r="K11" i="11"/>
  <c r="L11" i="11"/>
  <c r="M11" i="11"/>
  <c r="J12" i="11"/>
  <c r="K12" i="11"/>
  <c r="L12" i="11"/>
  <c r="M12" i="11"/>
  <c r="K9" i="11"/>
  <c r="L9" i="11"/>
  <c r="M9" i="11"/>
  <c r="K10" i="10"/>
  <c r="L10" i="10"/>
  <c r="M10" i="10"/>
  <c r="N10" i="10"/>
  <c r="K11" i="10"/>
  <c r="L11" i="10"/>
  <c r="M11" i="10"/>
  <c r="N11" i="10"/>
  <c r="K12" i="10"/>
  <c r="L12" i="10"/>
  <c r="M12" i="10"/>
  <c r="N12" i="10"/>
  <c r="L9" i="10"/>
  <c r="M9" i="10"/>
  <c r="N9" i="10"/>
  <c r="J10" i="9"/>
  <c r="K10" i="9"/>
  <c r="L10" i="9"/>
  <c r="M10" i="9"/>
  <c r="J11" i="9"/>
  <c r="K11" i="9"/>
  <c r="L11" i="9"/>
  <c r="M11" i="9"/>
  <c r="J12" i="9"/>
  <c r="K12" i="9"/>
  <c r="L12" i="9"/>
  <c r="M12" i="9"/>
  <c r="K9" i="9"/>
  <c r="L9" i="9"/>
  <c r="M9" i="9"/>
  <c r="J10" i="8"/>
  <c r="K10" i="8"/>
  <c r="L10" i="8"/>
  <c r="M10" i="8"/>
  <c r="J11" i="8"/>
  <c r="K11" i="8"/>
  <c r="L11" i="8"/>
  <c r="M11" i="8"/>
  <c r="J12" i="8"/>
  <c r="K12" i="8"/>
  <c r="L12" i="8"/>
  <c r="M12" i="8"/>
  <c r="K9" i="8"/>
  <c r="L9" i="8"/>
  <c r="M9" i="8"/>
  <c r="H10" i="8"/>
  <c r="I10" i="8"/>
  <c r="H11" i="8"/>
  <c r="I11" i="8"/>
  <c r="H12" i="8"/>
  <c r="I12" i="8"/>
  <c r="I9" i="8"/>
  <c r="J9" i="8"/>
  <c r="H9" i="8"/>
  <c r="H11" i="7"/>
  <c r="I11" i="7"/>
  <c r="J11" i="7"/>
  <c r="K11" i="7"/>
  <c r="L11" i="7"/>
  <c r="M11" i="7"/>
  <c r="H12" i="7"/>
  <c r="I12" i="7"/>
  <c r="J12" i="7"/>
  <c r="K12" i="7"/>
  <c r="L12" i="7"/>
  <c r="M12" i="7"/>
  <c r="H13" i="7"/>
  <c r="I13" i="7"/>
  <c r="J13" i="7"/>
  <c r="K13" i="7"/>
  <c r="L13" i="7"/>
  <c r="M13" i="7"/>
  <c r="K10" i="7"/>
  <c r="L10" i="7"/>
  <c r="M10" i="7"/>
  <c r="J10" i="5"/>
  <c r="K10" i="5"/>
  <c r="L10" i="5"/>
  <c r="M10" i="5"/>
  <c r="J11" i="5"/>
  <c r="K11" i="5"/>
  <c r="L11" i="5"/>
  <c r="M11" i="5"/>
  <c r="J12" i="5"/>
  <c r="K12" i="5"/>
  <c r="L12" i="5"/>
  <c r="M12" i="5"/>
  <c r="K9" i="5"/>
  <c r="L9" i="5"/>
  <c r="M9" i="5"/>
  <c r="K10" i="4"/>
  <c r="L10" i="4"/>
  <c r="M10" i="4"/>
  <c r="N10" i="4"/>
  <c r="K11" i="4"/>
  <c r="L11" i="4"/>
  <c r="M11" i="4"/>
  <c r="N11" i="4"/>
  <c r="K12" i="4"/>
  <c r="L12" i="4"/>
  <c r="M12" i="4"/>
  <c r="N12" i="4"/>
  <c r="L9" i="4"/>
  <c r="M9" i="4"/>
  <c r="N9" i="4"/>
  <c r="L10" i="2"/>
  <c r="M10" i="2"/>
  <c r="N10" i="2"/>
  <c r="K10" i="2"/>
  <c r="K11" i="2"/>
  <c r="L11" i="2"/>
  <c r="M11" i="2"/>
  <c r="N11" i="2"/>
  <c r="K12" i="2"/>
  <c r="L12" i="2"/>
  <c r="M12" i="2"/>
  <c r="N12" i="2"/>
  <c r="L9" i="2"/>
  <c r="M9" i="2"/>
  <c r="N9" i="2"/>
  <c r="P10" i="1"/>
  <c r="P11" i="1"/>
  <c r="P12" i="1"/>
  <c r="O10" i="1"/>
  <c r="O11" i="1"/>
  <c r="O12" i="1"/>
  <c r="N10" i="1"/>
  <c r="N11" i="1"/>
  <c r="N12" i="1"/>
  <c r="P9" i="1"/>
  <c r="O9" i="1"/>
  <c r="N9" i="1"/>
  <c r="O32" i="18"/>
  <c r="O30" i="18"/>
  <c r="O31" i="18"/>
  <c r="O33" i="18"/>
  <c r="O34" i="18"/>
  <c r="O29" i="18"/>
  <c r="N30" i="18"/>
  <c r="N31" i="18"/>
  <c r="N32" i="18"/>
  <c r="N33" i="18"/>
  <c r="N34" i="18"/>
  <c r="N29" i="18"/>
  <c r="M30" i="18"/>
  <c r="M31" i="18"/>
  <c r="M32" i="18"/>
  <c r="M33" i="18"/>
  <c r="M34" i="18"/>
  <c r="M29" i="18"/>
  <c r="L30" i="18"/>
  <c r="L31" i="18"/>
  <c r="L32" i="18"/>
  <c r="L33" i="18"/>
  <c r="L34" i="18"/>
  <c r="L29" i="18"/>
  <c r="K30" i="18"/>
  <c r="K31" i="18"/>
  <c r="K32" i="18"/>
  <c r="K33" i="18"/>
  <c r="K34" i="18"/>
  <c r="K29" i="18"/>
  <c r="J30" i="18"/>
  <c r="J31" i="18"/>
  <c r="J32" i="18"/>
  <c r="J33" i="18"/>
  <c r="J34" i="18"/>
  <c r="J29" i="18"/>
  <c r="M3" i="18"/>
  <c r="M4" i="18"/>
  <c r="M5" i="18"/>
  <c r="M6" i="18"/>
  <c r="M7" i="18"/>
  <c r="M2" i="18"/>
  <c r="L3" i="18"/>
  <c r="L4" i="18"/>
  <c r="L5" i="18"/>
  <c r="L6" i="18"/>
  <c r="L7" i="18"/>
  <c r="L2" i="18"/>
  <c r="K3" i="18"/>
  <c r="K4" i="18"/>
  <c r="K5" i="18"/>
  <c r="K6" i="18"/>
  <c r="K7" i="18"/>
  <c r="K2" i="18"/>
  <c r="J3" i="18"/>
  <c r="J4" i="18"/>
  <c r="J5" i="18"/>
  <c r="J6" i="18"/>
  <c r="J7" i="18"/>
  <c r="J2" i="18"/>
  <c r="I3" i="18"/>
  <c r="I4" i="18"/>
  <c r="I5" i="18"/>
  <c r="I6" i="18"/>
  <c r="I7" i="18"/>
  <c r="I2" i="18"/>
  <c r="K9" i="2" l="1"/>
  <c r="J9" i="2"/>
  <c r="I12" i="2"/>
  <c r="I9" i="2"/>
  <c r="J9" i="11"/>
  <c r="I9" i="11"/>
  <c r="H9" i="11"/>
  <c r="I10" i="11"/>
  <c r="H10" i="11"/>
  <c r="I12" i="11"/>
  <c r="H12" i="11"/>
  <c r="I11" i="11"/>
  <c r="H11" i="11"/>
  <c r="K9" i="10"/>
  <c r="J9" i="10"/>
  <c r="I9" i="10"/>
  <c r="J12" i="10"/>
  <c r="I12" i="10"/>
  <c r="J11" i="10"/>
  <c r="I11" i="10"/>
  <c r="J10" i="10"/>
  <c r="I10" i="10"/>
  <c r="J9" i="9"/>
  <c r="I9" i="9"/>
  <c r="H9" i="9"/>
  <c r="I10" i="9"/>
  <c r="H10" i="9"/>
  <c r="I11" i="9"/>
  <c r="H11" i="9"/>
  <c r="I12" i="9"/>
  <c r="H12" i="9"/>
  <c r="J10" i="7"/>
  <c r="I10" i="7"/>
  <c r="H10" i="7"/>
  <c r="J9" i="5"/>
  <c r="I9" i="5"/>
  <c r="H9" i="5"/>
  <c r="I12" i="5"/>
  <c r="H12" i="5"/>
  <c r="I11" i="5"/>
  <c r="H11" i="5"/>
  <c r="I10" i="5"/>
  <c r="H10" i="5"/>
  <c r="K9" i="4"/>
  <c r="J9" i="4"/>
  <c r="I9" i="4"/>
  <c r="J12" i="4"/>
  <c r="I12" i="4"/>
  <c r="J11" i="4"/>
  <c r="I11" i="4"/>
  <c r="J10" i="4"/>
  <c r="I10" i="4"/>
  <c r="J12" i="2"/>
  <c r="J11" i="2"/>
  <c r="I11" i="2"/>
  <c r="J10" i="2"/>
  <c r="I10" i="2"/>
  <c r="M9" i="1"/>
  <c r="L9" i="1"/>
  <c r="K9" i="1"/>
  <c r="M12" i="1"/>
  <c r="L12" i="1"/>
  <c r="K12" i="1"/>
  <c r="M11" i="1"/>
  <c r="L11" i="1"/>
  <c r="K11" i="1"/>
  <c r="M10" i="1"/>
  <c r="L10" i="1"/>
  <c r="K10" i="1"/>
</calcChain>
</file>

<file path=xl/sharedStrings.xml><?xml version="1.0" encoding="utf-8"?>
<sst xmlns="http://schemas.openxmlformats.org/spreadsheetml/2006/main" count="312" uniqueCount="93">
  <si>
    <t>标准品（pg/ml)</t>
  </si>
  <si>
    <t>H2O2</t>
  </si>
  <si>
    <t>CLA(50)+H2O2</t>
  </si>
  <si>
    <t>CLA(100)+H2O2</t>
  </si>
  <si>
    <t>X=（Y-0.1196）/0.01026</t>
  </si>
  <si>
    <t>X=(Y-0.1991)/0.003016</t>
  </si>
  <si>
    <t>标准品（pg/mL)</t>
  </si>
  <si>
    <t>标准品(pg/ml)</t>
  </si>
  <si>
    <t>X=(Y-0.1436)/0.01237</t>
  </si>
  <si>
    <t>X=(Y-0.1552)0.01851</t>
  </si>
  <si>
    <t>标准品（ng/mL)</t>
  </si>
  <si>
    <t>标准品（U/mL)</t>
  </si>
  <si>
    <t>X=(Y-0.2558)/0.1349</t>
  </si>
  <si>
    <t>标准品（ng/ml)</t>
  </si>
  <si>
    <t>X=(Y-0.04854)/0.008523</t>
  </si>
  <si>
    <t>标准品（nmol/mL)</t>
  </si>
  <si>
    <t>X=(Y-0.3329)/0.2306</t>
  </si>
  <si>
    <t>标准品（IU/mL)</t>
  </si>
  <si>
    <t>X=(Y-0.1820)/0.002906</t>
  </si>
  <si>
    <t>SOD</t>
  </si>
  <si>
    <t>CAT</t>
  </si>
  <si>
    <t>Control</t>
    <phoneticPr fontId="1" type="noConversion"/>
  </si>
  <si>
    <r>
      <t>c9,t11-CLA(50)+H</t>
    </r>
    <r>
      <rPr>
        <sz val="12"/>
        <color rgb="FF000000"/>
        <rFont val="Times New Roman"/>
        <family val="1"/>
      </rPr>
      <t>₂</t>
    </r>
    <r>
      <rPr>
        <sz val="12"/>
        <color indexed="8"/>
        <rFont val="Times New Roman"/>
        <family val="1"/>
      </rPr>
      <t>O</t>
    </r>
    <r>
      <rPr>
        <sz val="12"/>
        <color rgb="FF000000"/>
        <rFont val="Times New Roman"/>
        <family val="1"/>
      </rPr>
      <t>₂</t>
    </r>
    <phoneticPr fontId="1" type="noConversion"/>
  </si>
  <si>
    <r>
      <t>c9,t11-CLA(100)+H</t>
    </r>
    <r>
      <rPr>
        <sz val="12"/>
        <color rgb="FF000000"/>
        <rFont val="Times New Roman"/>
        <family val="1"/>
      </rPr>
      <t>₂</t>
    </r>
    <r>
      <rPr>
        <sz val="12"/>
        <color indexed="8"/>
        <rFont val="Times New Roman"/>
        <family val="1"/>
      </rPr>
      <t>O</t>
    </r>
    <r>
      <rPr>
        <sz val="12"/>
        <color rgb="FF000000"/>
        <rFont val="Times New Roman"/>
        <family val="1"/>
      </rPr>
      <t>₂</t>
    </r>
    <phoneticPr fontId="1" type="noConversion"/>
  </si>
  <si>
    <r>
      <t>H</t>
    </r>
    <r>
      <rPr>
        <sz val="12"/>
        <color indexed="8"/>
        <rFont val="宋体"/>
        <family val="2"/>
      </rPr>
      <t>₂</t>
    </r>
    <r>
      <rPr>
        <sz val="12"/>
        <color rgb="FF000000"/>
        <rFont val="Times New Roman"/>
        <family val="1"/>
      </rPr>
      <t>O</t>
    </r>
    <r>
      <rPr>
        <sz val="12"/>
        <color rgb="FF000000"/>
        <rFont val="宋体"/>
        <family val="2"/>
      </rPr>
      <t>₂</t>
    </r>
    <phoneticPr fontId="1" type="noConversion"/>
  </si>
  <si>
    <t>GPx1</t>
    <phoneticPr fontId="1" type="noConversion"/>
  </si>
  <si>
    <t>T-AOC</t>
    <phoneticPr fontId="6" type="noConversion"/>
  </si>
  <si>
    <t>MDA</t>
  </si>
  <si>
    <t>GPX</t>
  </si>
  <si>
    <t>P=0.001</t>
    <phoneticPr fontId="6" type="noConversion"/>
  </si>
  <si>
    <t>P&lt;0.01</t>
  </si>
  <si>
    <t>TNF-α</t>
  </si>
  <si>
    <t>IL-1β</t>
  </si>
  <si>
    <t>IL-8</t>
  </si>
  <si>
    <t>IL-6</t>
  </si>
  <si>
    <t>IL-1β</t>
    <phoneticPr fontId="6" type="noConversion"/>
  </si>
  <si>
    <t>P&lt;0.01</t>
    <phoneticPr fontId="6" type="noConversion"/>
  </si>
  <si>
    <t>P=0.006</t>
    <phoneticPr fontId="6" type="noConversion"/>
  </si>
  <si>
    <t xml:space="preserve"> </t>
    <phoneticPr fontId="1" type="noConversion"/>
  </si>
  <si>
    <t>IL-1β</t>
    <phoneticPr fontId="1" type="noConversion"/>
  </si>
  <si>
    <t>Control</t>
  </si>
  <si>
    <t>control</t>
    <phoneticPr fontId="1" type="noConversion"/>
  </si>
  <si>
    <t>OD</t>
    <phoneticPr fontId="1" type="noConversion"/>
  </si>
  <si>
    <t>0μmol/L</t>
    <phoneticPr fontId="1" type="noConversion"/>
  </si>
  <si>
    <t>200μmol/L</t>
    <phoneticPr fontId="1" type="noConversion"/>
  </si>
  <si>
    <t>400μmol/L</t>
    <phoneticPr fontId="1" type="noConversion"/>
  </si>
  <si>
    <t>600μmol/L</t>
  </si>
  <si>
    <t>600μmol/L</t>
    <phoneticPr fontId="1" type="noConversion"/>
  </si>
  <si>
    <t>800μmol/L</t>
    <phoneticPr fontId="1" type="noConversion"/>
  </si>
  <si>
    <t>0h</t>
    <phoneticPr fontId="1" type="noConversion"/>
  </si>
  <si>
    <t>4h</t>
    <phoneticPr fontId="1" type="noConversion"/>
  </si>
  <si>
    <t>8h</t>
    <phoneticPr fontId="1" type="noConversion"/>
  </si>
  <si>
    <t>12h</t>
    <phoneticPr fontId="1" type="noConversion"/>
  </si>
  <si>
    <t>16h</t>
    <phoneticPr fontId="1" type="noConversion"/>
  </si>
  <si>
    <t>24h</t>
    <phoneticPr fontId="1" type="noConversion"/>
  </si>
  <si>
    <t>AVG</t>
    <phoneticPr fontId="1" type="noConversion"/>
  </si>
  <si>
    <t>concentrations</t>
    <phoneticPr fontId="1" type="noConversion"/>
  </si>
  <si>
    <t>samples</t>
    <phoneticPr fontId="1" type="noConversion"/>
  </si>
  <si>
    <t>SEM</t>
    <phoneticPr fontId="1" type="noConversion"/>
  </si>
  <si>
    <t>P</t>
    <phoneticPr fontId="1" type="noConversion"/>
  </si>
  <si>
    <t>X=(Y-0.1035)/0.05313</t>
    <phoneticPr fontId="1" type="noConversion"/>
  </si>
  <si>
    <t>H₂O₂</t>
  </si>
  <si>
    <t>c9,t11-CLA(50)+H₂O₂</t>
  </si>
  <si>
    <t>c9,t11-CLA(100)+H₂O₂</t>
  </si>
  <si>
    <t>GPX1</t>
    <phoneticPr fontId="1" type="noConversion"/>
  </si>
  <si>
    <t>AV</t>
    <phoneticPr fontId="15" type="noConversion"/>
  </si>
  <si>
    <t>SOD</t>
    <phoneticPr fontId="1" type="noConversion"/>
  </si>
  <si>
    <r>
      <t>H</t>
    </r>
    <r>
      <rPr>
        <sz val="12"/>
        <rFont val="等线"/>
        <family val="2"/>
        <charset val="134"/>
      </rPr>
      <t>₂</t>
    </r>
    <r>
      <rPr>
        <sz val="12"/>
        <rFont val="Times New Roman"/>
        <family val="1"/>
      </rPr>
      <t>O</t>
    </r>
    <r>
      <rPr>
        <sz val="12"/>
        <rFont val="等线"/>
        <family val="2"/>
        <charset val="134"/>
      </rPr>
      <t>₂</t>
    </r>
  </si>
  <si>
    <r>
      <t>c9,t11-CLA(50)+H</t>
    </r>
    <r>
      <rPr>
        <sz val="12"/>
        <rFont val="等线"/>
        <family val="2"/>
        <charset val="134"/>
      </rPr>
      <t>₂</t>
    </r>
    <r>
      <rPr>
        <sz val="12"/>
        <rFont val="Times New Roman"/>
        <family val="1"/>
      </rPr>
      <t>O</t>
    </r>
    <r>
      <rPr>
        <sz val="12"/>
        <rFont val="等线"/>
        <family val="2"/>
        <charset val="134"/>
      </rPr>
      <t>₂</t>
    </r>
  </si>
  <si>
    <r>
      <t>c9,t11-CLA(100)+H</t>
    </r>
    <r>
      <rPr>
        <sz val="12"/>
        <rFont val="等线"/>
        <family val="2"/>
        <charset val="134"/>
      </rPr>
      <t>₂</t>
    </r>
    <r>
      <rPr>
        <sz val="12"/>
        <rFont val="Times New Roman"/>
        <family val="1"/>
      </rPr>
      <t>O</t>
    </r>
    <r>
      <rPr>
        <sz val="12"/>
        <rFont val="等线"/>
        <family val="2"/>
        <charset val="134"/>
      </rPr>
      <t>₂</t>
    </r>
  </si>
  <si>
    <r>
      <t>2-</t>
    </r>
    <r>
      <rPr>
        <sz val="12"/>
        <color indexed="8"/>
        <rFont val="等线"/>
        <family val="2"/>
        <charset val="134"/>
      </rPr>
      <t>△</t>
    </r>
    <r>
      <rPr>
        <sz val="12"/>
        <color indexed="8"/>
        <rFont val="Times New Roman"/>
        <family val="1"/>
      </rPr>
      <t>Ct</t>
    </r>
    <phoneticPr fontId="15" type="noConversion"/>
  </si>
  <si>
    <r>
      <t>H</t>
    </r>
    <r>
      <rPr>
        <sz val="12"/>
        <color indexed="8"/>
        <rFont val="等线"/>
        <family val="2"/>
        <charset val="134"/>
      </rPr>
      <t>₂</t>
    </r>
    <r>
      <rPr>
        <sz val="12"/>
        <color indexed="8"/>
        <rFont val="Times New Roman"/>
        <family val="1"/>
      </rPr>
      <t>O</t>
    </r>
    <r>
      <rPr>
        <sz val="12"/>
        <color indexed="8"/>
        <rFont val="等线"/>
        <family val="2"/>
        <charset val="134"/>
      </rPr>
      <t>₂</t>
    </r>
  </si>
  <si>
    <r>
      <t>c9,t11-CLA(50)+H</t>
    </r>
    <r>
      <rPr>
        <sz val="12"/>
        <color indexed="8"/>
        <rFont val="等线"/>
        <family val="2"/>
        <charset val="134"/>
      </rPr>
      <t>₂</t>
    </r>
    <r>
      <rPr>
        <sz val="12"/>
        <color indexed="8"/>
        <rFont val="Times New Roman"/>
        <family val="1"/>
      </rPr>
      <t>O</t>
    </r>
    <r>
      <rPr>
        <sz val="12"/>
        <color indexed="8"/>
        <rFont val="等线"/>
        <family val="2"/>
        <charset val="134"/>
      </rPr>
      <t>₂</t>
    </r>
  </si>
  <si>
    <r>
      <t>c9,t11-CLA(100)+H</t>
    </r>
    <r>
      <rPr>
        <sz val="12"/>
        <color indexed="8"/>
        <rFont val="等线"/>
        <family val="2"/>
        <charset val="134"/>
      </rPr>
      <t>₂</t>
    </r>
    <r>
      <rPr>
        <sz val="12"/>
        <color indexed="8"/>
        <rFont val="Times New Roman"/>
        <family val="1"/>
      </rPr>
      <t>O</t>
    </r>
    <r>
      <rPr>
        <sz val="12"/>
        <color indexed="8"/>
        <rFont val="等线"/>
        <family val="2"/>
        <charset val="134"/>
      </rPr>
      <t>₂</t>
    </r>
  </si>
  <si>
    <r>
      <rPr>
        <sz val="12"/>
        <color rgb="FFFF0000"/>
        <rFont val="等线"/>
        <family val="2"/>
        <charset val="134"/>
      </rPr>
      <t>△△</t>
    </r>
    <r>
      <rPr>
        <sz val="12"/>
        <color rgb="FFFF0000"/>
        <rFont val="Times New Roman"/>
        <family val="1"/>
      </rPr>
      <t>Ct</t>
    </r>
    <phoneticPr fontId="1" type="noConversion"/>
  </si>
  <si>
    <r>
      <t>2</t>
    </r>
    <r>
      <rPr>
        <vertAlign val="superscript"/>
        <sz val="12"/>
        <color rgb="FFFF0000"/>
        <rFont val="Times New Roman"/>
        <family val="1"/>
      </rPr>
      <t>-</t>
    </r>
    <r>
      <rPr>
        <vertAlign val="superscript"/>
        <sz val="12"/>
        <color rgb="FFFF0000"/>
        <rFont val="等线"/>
        <family val="3"/>
        <charset val="134"/>
      </rPr>
      <t>△△</t>
    </r>
    <r>
      <rPr>
        <vertAlign val="superscript"/>
        <sz val="12"/>
        <color rgb="FFFF0000"/>
        <rFont val="Times New Roman"/>
        <family val="1"/>
      </rPr>
      <t>Ct</t>
    </r>
    <phoneticPr fontId="1" type="noConversion"/>
  </si>
  <si>
    <t>CAT</t>
    <phoneticPr fontId="1" type="noConversion"/>
  </si>
  <si>
    <r>
      <t>2-</t>
    </r>
    <r>
      <rPr>
        <sz val="12"/>
        <rFont val="等线"/>
        <family val="2"/>
        <charset val="134"/>
      </rPr>
      <t>△</t>
    </r>
    <r>
      <rPr>
        <sz val="12"/>
        <rFont val="Times New Roman"/>
        <family val="1"/>
      </rPr>
      <t>Ct</t>
    </r>
    <phoneticPr fontId="15" type="noConversion"/>
  </si>
  <si>
    <t>IL-6</t>
    <phoneticPr fontId="1" type="noConversion"/>
  </si>
  <si>
    <t>AV</t>
  </si>
  <si>
    <r>
      <t>2-</t>
    </r>
    <r>
      <rPr>
        <sz val="11"/>
        <color indexed="8"/>
        <rFont val="等线"/>
        <family val="2"/>
        <charset val="134"/>
      </rPr>
      <t>△</t>
    </r>
    <r>
      <rPr>
        <sz val="11"/>
        <color indexed="8"/>
        <rFont val="Times New Roman"/>
        <family val="1"/>
      </rPr>
      <t>Ct</t>
    </r>
  </si>
  <si>
    <t>IL-8</t>
    <phoneticPr fontId="1" type="noConversion"/>
  </si>
  <si>
    <r>
      <t>2-</t>
    </r>
    <r>
      <rPr>
        <sz val="11"/>
        <color indexed="8"/>
        <rFont val="等线"/>
        <family val="2"/>
        <charset val="134"/>
      </rPr>
      <t>△</t>
    </r>
    <r>
      <rPr>
        <sz val="11"/>
        <color indexed="8"/>
        <rFont val="Times New Roman"/>
        <family val="1"/>
      </rPr>
      <t>Ct</t>
    </r>
    <phoneticPr fontId="15" type="noConversion"/>
  </si>
  <si>
    <t>IL8-IR</t>
    <phoneticPr fontId="15" type="noConversion"/>
  </si>
  <si>
    <r>
      <t>IL-1β</t>
    </r>
    <r>
      <rPr>
        <sz val="12"/>
        <color rgb="FF000000"/>
        <rFont val="Times New Roman"/>
        <family val="1"/>
      </rPr>
      <t>-IR</t>
    </r>
    <phoneticPr fontId="15" type="noConversion"/>
  </si>
  <si>
    <t>IR</t>
    <phoneticPr fontId="1" type="noConversion"/>
  </si>
  <si>
    <t>CT Value</t>
    <phoneticPr fontId="1" type="noConversion"/>
  </si>
  <si>
    <t>IL-6-IR</t>
    <phoneticPr fontId="1" type="noConversion"/>
  </si>
  <si>
    <t>IR</t>
    <phoneticPr fontId="15" type="noConversion"/>
  </si>
  <si>
    <t>CAT-IR</t>
    <phoneticPr fontId="15" type="noConversion"/>
  </si>
  <si>
    <t>SOD-IR</t>
    <phoneticPr fontId="15" type="noConversion"/>
  </si>
  <si>
    <t>GPX1-IR</t>
    <phoneticPr fontId="15" type="noConversion"/>
  </si>
  <si>
    <r>
      <t>2</t>
    </r>
    <r>
      <rPr>
        <vertAlign val="superscript"/>
        <sz val="12"/>
        <rFont val="Times New Roman"/>
        <family val="1"/>
      </rPr>
      <t>-</t>
    </r>
    <r>
      <rPr>
        <vertAlign val="superscript"/>
        <sz val="12"/>
        <rFont val="等线"/>
        <family val="3"/>
        <charset val="134"/>
      </rPr>
      <t>△</t>
    </r>
    <r>
      <rPr>
        <vertAlign val="superscript"/>
        <sz val="12"/>
        <rFont val="Times New Roman"/>
        <family val="1"/>
      </rPr>
      <t>Ct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</si>
</sst>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25" x14ac:knownFonts="1">
    <font>
      <sz val="11"/>
      <color indexed="8"/>
      <name val="等线"/>
      <family val="2"/>
      <charset val="134"/>
    </font>
    <font>
      <sz val="9"/>
      <name val="等线"/>
      <family val="2"/>
      <charset val="134"/>
    </font>
    <font>
      <sz val="12"/>
      <color indexed="8"/>
      <name val="宋体"/>
      <family val="2"/>
    </font>
    <font>
      <sz val="12"/>
      <color rgb="FF000000"/>
      <name val="宋体"/>
      <family val="2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indexed="8"/>
      <name val="Times New Roman"/>
      <family val="2"/>
      <charset val="134"/>
    </font>
    <font>
      <sz val="11"/>
      <color indexed="8"/>
      <name val="Times New Roman"/>
      <family val="1"/>
    </font>
    <font>
      <sz val="12"/>
      <name val="Times New Roman"/>
      <family val="1"/>
    </font>
    <font>
      <sz val="14"/>
      <color indexed="8"/>
      <name val="Times New Roman"/>
      <family val="2"/>
      <charset val="134"/>
    </font>
    <font>
      <sz val="14"/>
      <color indexed="8"/>
      <name val="Times New Roman"/>
      <family val="3"/>
      <charset val="134"/>
    </font>
    <font>
      <sz val="11"/>
      <color indexed="8"/>
      <name val="等线"/>
      <family val="2"/>
      <charset val="134"/>
    </font>
    <font>
      <sz val="9"/>
      <name val="宋体"/>
      <family val="3"/>
      <charset val="134"/>
    </font>
    <font>
      <sz val="11"/>
      <color rgb="FFFF0000"/>
      <name val="等线"/>
      <family val="2"/>
      <charset val="134"/>
    </font>
    <font>
      <sz val="12"/>
      <name val="等线"/>
      <family val="2"/>
      <charset val="134"/>
    </font>
    <font>
      <sz val="12"/>
      <color indexed="8"/>
      <name val="等线"/>
      <family val="2"/>
      <charset val="134"/>
    </font>
    <font>
      <sz val="12"/>
      <color rgb="FFFF0000"/>
      <name val="等线"/>
      <family val="2"/>
      <charset val="134"/>
    </font>
    <font>
      <vertAlign val="superscript"/>
      <sz val="12"/>
      <color rgb="FFFF0000"/>
      <name val="等线"/>
      <family val="3"/>
      <charset val="134"/>
    </font>
    <font>
      <vertAlign val="superscript"/>
      <sz val="12"/>
      <color rgb="FFFF0000"/>
      <name val="Times New Roman"/>
      <family val="1"/>
    </font>
    <font>
      <sz val="11"/>
      <name val="Times New Roman"/>
      <family val="1"/>
    </font>
    <font>
      <vertAlign val="superscript"/>
      <sz val="12"/>
      <name val="Times New Roman"/>
      <family val="1"/>
    </font>
    <font>
      <vertAlign val="superscript"/>
      <sz val="12"/>
      <name val="等线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 applyAlignment="1"/>
    <xf numFmtId="0" fontId="5" fillId="2" borderId="0" xfId="0" applyFont="1" applyFill="1" applyAlignment="1"/>
    <xf numFmtId="0" fontId="5" fillId="0" borderId="1" xfId="0" applyFont="1" applyBorder="1" applyAlignment="1"/>
    <xf numFmtId="0" fontId="7" fillId="3" borderId="1" xfId="0" applyFont="1" applyFill="1" applyBorder="1" applyAlignment="1"/>
    <xf numFmtId="0" fontId="5" fillId="3" borderId="1" xfId="0" applyFont="1" applyFill="1" applyBorder="1" applyAlignment="1"/>
    <xf numFmtId="0" fontId="5" fillId="0" borderId="0" xfId="0" applyFont="1" applyAlignment="1"/>
    <xf numFmtId="0" fontId="7" fillId="0" borderId="1" xfId="0" applyFont="1" applyBorder="1" applyAlignment="1"/>
    <xf numFmtId="0" fontId="7" fillId="0" borderId="0" xfId="0" applyFont="1" applyAlignment="1"/>
    <xf numFmtId="0" fontId="11" fillId="2" borderId="0" xfId="0" applyFont="1" applyFill="1" applyAlignment="1"/>
    <xf numFmtId="0" fontId="11" fillId="0" borderId="1" xfId="0" applyFont="1" applyBorder="1" applyAlignment="1"/>
    <xf numFmtId="0" fontId="11" fillId="0" borderId="0" xfId="0" applyFont="1" applyAlignment="1"/>
    <xf numFmtId="0" fontId="9" fillId="0" borderId="0" xfId="0" applyFont="1" applyAlignme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76" fontId="5" fillId="0" borderId="0" xfId="0" applyNumberFormat="1" applyFont="1" applyAlignment="1"/>
    <xf numFmtId="0" fontId="5" fillId="0" borderId="0" xfId="0" applyFont="1" applyAlignment="1">
      <alignment vertical="center" wrapText="1"/>
    </xf>
    <xf numFmtId="0" fontId="8" fillId="0" borderId="0" xfId="0" applyFont="1" applyAlignment="1"/>
    <xf numFmtId="0" fontId="10" fillId="0" borderId="1" xfId="0" applyFont="1" applyBorder="1" applyAlignment="1"/>
    <xf numFmtId="0" fontId="16" fillId="0" borderId="0" xfId="0" applyFont="1" applyAlignment="1"/>
    <xf numFmtId="0" fontId="10" fillId="0" borderId="0" xfId="0" applyFont="1" applyAlignment="1"/>
    <xf numFmtId="0" fontId="5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7" fillId="4" borderId="0" xfId="0" applyFont="1" applyFill="1" applyAlignment="1"/>
    <xf numFmtId="0" fontId="5" fillId="4" borderId="0" xfId="0" applyFont="1" applyFill="1" applyAlignment="1"/>
    <xf numFmtId="0" fontId="2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0FEB-4FD8-9EA3-8C2EEB22341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0FEB-4FD8-9EA3-8C2EEB22341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0FEB-4FD8-9EA3-8C2EEB22341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zh-CN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0FEB-4FD8-9EA3-8C2EEB22341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altLang="zh-CN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0FEB-4FD8-9EA3-8C2EEB22341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 altLang="zh-CN"/>
                      <a:t>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083333333333329E-2"/>
                      <c:h val="6.474555263925341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6-0FEB-4FD8-9EA3-8C2EEB2234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H2O2!$I$1:$M$1</c:f>
              <c:numCache>
                <c:formatCode>General</c:formatCode>
                <c:ptCount val="5"/>
                <c:pt idx="0">
                  <c:v>0</c:v>
                </c:pt>
                <c:pt idx="1">
                  <c:v>200</c:v>
                </c:pt>
                <c:pt idx="2">
                  <c:v>400</c:v>
                </c:pt>
                <c:pt idx="3">
                  <c:v>600</c:v>
                </c:pt>
                <c:pt idx="4">
                  <c:v>800</c:v>
                </c:pt>
              </c:numCache>
            </c:numRef>
          </c:cat>
          <c:val>
            <c:numRef>
              <c:f>H2O2!$I$9:$M$9</c:f>
              <c:numCache>
                <c:formatCode>General</c:formatCode>
                <c:ptCount val="5"/>
                <c:pt idx="0">
                  <c:v>100</c:v>
                </c:pt>
                <c:pt idx="1">
                  <c:v>85.33</c:v>
                </c:pt>
                <c:pt idx="2">
                  <c:v>78.459999999999994</c:v>
                </c:pt>
                <c:pt idx="3">
                  <c:v>68.19</c:v>
                </c:pt>
                <c:pt idx="4">
                  <c:v>51.21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EB-4FD8-9EA3-8C2EEB223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7702560"/>
        <c:axId val="557705920"/>
      </c:barChart>
      <c:catAx>
        <c:axId val="557702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H</a:t>
                </a:r>
                <a:r>
                  <a:rPr lang="en-US" sz="1200" baseline="-250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sz="12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O</a:t>
                </a:r>
                <a:r>
                  <a:rPr lang="en-US" sz="1200" baseline="-250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sz="12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 concentration</a:t>
                </a:r>
                <a:r>
                  <a:rPr lang="zh-CN" sz="12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（</a:t>
                </a:r>
                <a:r>
                  <a:rPr lang="el-GR" sz="12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μ</a:t>
                </a:r>
                <a:r>
                  <a:rPr lang="en-US" sz="12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mol/L</a:t>
                </a:r>
                <a:r>
                  <a:rPr lang="zh-CN" sz="12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557705920"/>
        <c:crosses val="autoZero"/>
        <c:auto val="1"/>
        <c:lblAlgn val="ctr"/>
        <c:lblOffset val="100"/>
        <c:tickLblSkip val="1"/>
        <c:noMultiLvlLbl val="0"/>
      </c:catAx>
      <c:valAx>
        <c:axId val="5577059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sz="12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cell viability (</a:t>
                </a:r>
                <a:r>
                  <a:rPr lang="zh-CN" altLang="zh-CN" sz="12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%</a:t>
                </a:r>
                <a:r>
                  <a:rPr lang="en-US" altLang="zh-CN" sz="12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  <a:endParaRPr lang="zh-CN" altLang="zh-CN" sz="1200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557702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52077865266843"/>
          <c:y val="0.17685185185185184"/>
          <c:w val="0.77798884514435707"/>
          <c:h val="0.712314814814814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'RNA expression'!$G$2</c:f>
              <c:strCache>
                <c:ptCount val="1"/>
                <c:pt idx="0">
                  <c:v>Control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zh-CN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99E-492A-AA7A-4410AD9DFE6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E99E-492A-AA7A-4410AD9DFE6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zh-CN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E99E-492A-AA7A-4410AD9DFE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'RNA expression'!$H$1:$J$1</c:f>
              <c:strCache>
                <c:ptCount val="3"/>
                <c:pt idx="0">
                  <c:v>IL-6</c:v>
                </c:pt>
                <c:pt idx="1">
                  <c:v>IL-8</c:v>
                </c:pt>
                <c:pt idx="2">
                  <c:v>IL-1β</c:v>
                </c:pt>
              </c:strCache>
            </c:strRef>
          </c:cat>
          <c:val>
            <c:numRef>
              <c:f>'RNA expression'!$H$2:$J$2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9E-492A-AA7A-4410AD9DFE68}"/>
            </c:ext>
          </c:extLst>
        </c:ser>
        <c:ser>
          <c:idx val="1"/>
          <c:order val="1"/>
          <c:tx>
            <c:strRef>
              <c:f>'RNA expression'!$G$3</c:f>
              <c:strCache>
                <c:ptCount val="1"/>
                <c:pt idx="0">
                  <c:v>H₂O₂</c:v>
                </c:pt>
              </c:strCache>
            </c:strRef>
          </c:tx>
          <c:spPr>
            <a:pattFill prst="lt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99E-492A-AA7A-4410AD9DFE6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E99E-492A-AA7A-4410AD9DFE6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E99E-492A-AA7A-4410AD9DFE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'RNA expression'!$H$1:$J$1</c:f>
              <c:strCache>
                <c:ptCount val="3"/>
                <c:pt idx="0">
                  <c:v>IL-6</c:v>
                </c:pt>
                <c:pt idx="1">
                  <c:v>IL-8</c:v>
                </c:pt>
                <c:pt idx="2">
                  <c:v>IL-1β</c:v>
                </c:pt>
              </c:strCache>
            </c:strRef>
          </c:cat>
          <c:val>
            <c:numRef>
              <c:f>'RNA expression'!$H$3:$J$3</c:f>
              <c:numCache>
                <c:formatCode>General</c:formatCode>
                <c:ptCount val="3"/>
                <c:pt idx="0">
                  <c:v>2.9376461146044286</c:v>
                </c:pt>
                <c:pt idx="1">
                  <c:v>2.3054034048070586</c:v>
                </c:pt>
                <c:pt idx="2">
                  <c:v>1.8976775529669752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9E-492A-AA7A-4410AD9DFE68}"/>
            </c:ext>
          </c:extLst>
        </c:ser>
        <c:ser>
          <c:idx val="2"/>
          <c:order val="2"/>
          <c:tx>
            <c:strRef>
              <c:f>'RNA expression'!$G$4</c:f>
              <c:strCache>
                <c:ptCount val="1"/>
                <c:pt idx="0">
                  <c:v>c9,t11-CLA(50)+H₂O₂</c:v>
                </c:pt>
              </c:strCache>
            </c:strRef>
          </c:tx>
          <c:spPr>
            <a:pattFill prst="trellis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zh-CN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E99E-492A-AA7A-4410AD9DFE6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E99E-492A-AA7A-4410AD9DFE6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zh-CN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E99E-492A-AA7A-4410AD9DFE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'RNA expression'!$H$1:$J$1</c:f>
              <c:strCache>
                <c:ptCount val="3"/>
                <c:pt idx="0">
                  <c:v>IL-6</c:v>
                </c:pt>
                <c:pt idx="1">
                  <c:v>IL-8</c:v>
                </c:pt>
                <c:pt idx="2">
                  <c:v>IL-1β</c:v>
                </c:pt>
              </c:strCache>
            </c:strRef>
          </c:cat>
          <c:val>
            <c:numRef>
              <c:f>'RNA expression'!$H$4:$J$4</c:f>
              <c:numCache>
                <c:formatCode>General</c:formatCode>
                <c:ptCount val="3"/>
                <c:pt idx="0">
                  <c:v>1.3736918675051066</c:v>
                </c:pt>
                <c:pt idx="1">
                  <c:v>1.7161042699404738</c:v>
                </c:pt>
                <c:pt idx="2">
                  <c:v>1.5509898571751612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9E-492A-AA7A-4410AD9DFE68}"/>
            </c:ext>
          </c:extLst>
        </c:ser>
        <c:ser>
          <c:idx val="3"/>
          <c:order val="3"/>
          <c:tx>
            <c:strRef>
              <c:f>'RNA expression'!$G$5</c:f>
              <c:strCache>
                <c:ptCount val="1"/>
                <c:pt idx="0">
                  <c:v>c9,t11-CLA(100)+H₂O₂</c:v>
                </c:pt>
              </c:strCache>
            </c:strRef>
          </c:tx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zh-CN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E99E-492A-AA7A-4410AD9DFE6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E99E-492A-AA7A-4410AD9DFE6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E99E-492A-AA7A-4410AD9DFE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'RNA expression'!$H$1:$J$1</c:f>
              <c:strCache>
                <c:ptCount val="3"/>
                <c:pt idx="0">
                  <c:v>IL-6</c:v>
                </c:pt>
                <c:pt idx="1">
                  <c:v>IL-8</c:v>
                </c:pt>
                <c:pt idx="2">
                  <c:v>IL-1β</c:v>
                </c:pt>
              </c:strCache>
            </c:strRef>
          </c:cat>
          <c:val>
            <c:numRef>
              <c:f>'RNA expression'!$H$5:$J$5</c:f>
              <c:numCache>
                <c:formatCode>General</c:formatCode>
                <c:ptCount val="3"/>
                <c:pt idx="0">
                  <c:v>2.5219734704478394</c:v>
                </c:pt>
                <c:pt idx="1">
                  <c:v>1.8670732667652505</c:v>
                </c:pt>
                <c:pt idx="2">
                  <c:v>1.6928837916800286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9E-492A-AA7A-4410AD9DFE6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87626015"/>
        <c:axId val="2087626495"/>
      </c:barChart>
      <c:catAx>
        <c:axId val="208762601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2087626495"/>
        <c:crosses val="autoZero"/>
        <c:auto val="1"/>
        <c:lblAlgn val="ctr"/>
        <c:lblOffset val="100"/>
        <c:noMultiLvlLbl val="0"/>
      </c:catAx>
      <c:valAx>
        <c:axId val="208762649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altLang="zh-CN" baseline="30000">
                    <a:solidFill>
                      <a:sysClr val="windowText" lastClr="000000"/>
                    </a:solidFill>
                  </a:rPr>
                  <a:t>-</a:t>
                </a:r>
                <a:r>
                  <a:rPr lang="en-US" altLang="zh-CN" baseline="30000">
                    <a:solidFill>
                      <a:sysClr val="windowText" lastClr="000000"/>
                    </a:solidFill>
                    <a:latin typeface="宋体" panose="02010600030101010101" pitchFamily="2" charset="-122"/>
                    <a:ea typeface="宋体" panose="02010600030101010101" pitchFamily="2" charset="-122"/>
                  </a:rPr>
                  <a:t>△△CT</a:t>
                </a:r>
                <a:endParaRPr lang="zh-CN" altLang="zh-CN" baseline="3000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2087626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662073490813646"/>
          <c:y val="5.0230387868183166E-2"/>
          <c:w val="0.27765833618623759"/>
          <c:h val="0.268739377874795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308333333333333"/>
          <c:y val="5.3912219305920092E-2"/>
          <c:w val="0.80636111111111108"/>
          <c:h val="0.71960629921259844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4C8-4F6D-9403-3A461D355E0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4C8-4F6D-9403-3A461D355E0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zh-CN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34C8-4F6D-9403-3A461D355E0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altLang="zh-CN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34C8-4F6D-9403-3A461D355E0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 altLang="zh-CN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34C8-4F6D-9403-3A461D355E0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altLang="zh-CN"/>
                      <a:t>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34C8-4F6D-9403-3A461D355E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H2O2!$J$28:$O$28</c:f>
              <c:strCache>
                <c:ptCount val="6"/>
                <c:pt idx="0">
                  <c:v>0h</c:v>
                </c:pt>
                <c:pt idx="1">
                  <c:v>4h</c:v>
                </c:pt>
                <c:pt idx="2">
                  <c:v>8h</c:v>
                </c:pt>
                <c:pt idx="3">
                  <c:v>12h</c:v>
                </c:pt>
                <c:pt idx="4">
                  <c:v>16h</c:v>
                </c:pt>
                <c:pt idx="5">
                  <c:v>24h</c:v>
                </c:pt>
              </c:strCache>
            </c:strRef>
          </c:cat>
          <c:val>
            <c:numRef>
              <c:f>H2O2!$J$35:$O$35</c:f>
              <c:numCache>
                <c:formatCode>General</c:formatCode>
                <c:ptCount val="6"/>
                <c:pt idx="0">
                  <c:v>100</c:v>
                </c:pt>
                <c:pt idx="1">
                  <c:v>84.22</c:v>
                </c:pt>
                <c:pt idx="2">
                  <c:v>67.47</c:v>
                </c:pt>
                <c:pt idx="3">
                  <c:v>55.45</c:v>
                </c:pt>
                <c:pt idx="4">
                  <c:v>53.21</c:v>
                </c:pt>
                <c:pt idx="5">
                  <c:v>38.700000000000003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C8-4F6D-9403-3A461D355E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7620144"/>
        <c:axId val="117628304"/>
      </c:barChart>
      <c:catAx>
        <c:axId val="117620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H</a:t>
                </a:r>
                <a:r>
                  <a:rPr lang="en-US" altLang="zh-CN" sz="5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zh-CN"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O</a:t>
                </a:r>
                <a:r>
                  <a:rPr lang="en-US" altLang="zh-CN" sz="5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 </a:t>
                </a:r>
                <a:r>
                  <a:rPr lang="en-US" altLang="zh-CN"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treatment time</a:t>
                </a:r>
                <a:r>
                  <a:rPr lang="zh-CN" altLang="en-US"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（</a:t>
                </a:r>
                <a:r>
                  <a:rPr lang="en-US" altLang="zh-CN"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h</a:t>
                </a:r>
                <a:r>
                  <a:rPr lang="zh-CN" altLang="en-US"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）</a:t>
                </a:r>
                <a:endParaRPr lang="zh-CN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17628304"/>
        <c:crosses val="autoZero"/>
        <c:auto val="1"/>
        <c:lblAlgn val="ctr"/>
        <c:lblOffset val="100"/>
        <c:noMultiLvlLbl val="0"/>
      </c:catAx>
      <c:valAx>
        <c:axId val="1176283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cell viability (</a:t>
                </a:r>
                <a:r>
                  <a:rPr lang="zh-CN" altLang="zh-CN"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%</a:t>
                </a:r>
                <a:r>
                  <a:rPr lang="en-US" altLang="zh-CN"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  <a:endParaRPr lang="zh-CN" altLang="zh-CN"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17620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altLang="zh-CN" sz="1200"/>
              <a:t>A</a:t>
            </a:r>
            <a:endParaRPr lang="zh-CN" altLang="en-US" sz="1200"/>
          </a:p>
        </c:rich>
      </c:tx>
      <c:layout>
        <c:manualLayout>
          <c:xMode val="edge"/>
          <c:yMode val="edge"/>
          <c:x val="1.6915907165147688E-2"/>
          <c:y val="0.861111111111111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pct1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B16-4977-81A2-135DCA7CF476}"/>
              </c:ext>
            </c:extLst>
          </c:dPt>
          <c:dPt>
            <c:idx val="1"/>
            <c:invertIfNegative val="0"/>
            <c:bubble3D val="0"/>
            <c:spPr>
              <a:pattFill prst="ltHorz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B16-4977-81A2-135DCA7CF476}"/>
              </c:ext>
            </c:extLst>
          </c:dPt>
          <c:dPt>
            <c:idx val="2"/>
            <c:invertIfNegative val="0"/>
            <c:bubble3D val="0"/>
            <c:spPr>
              <a:pattFill prst="trellis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B16-4977-81A2-135DCA7CF476}"/>
              </c:ext>
            </c:extLst>
          </c:dPt>
          <c:dPt>
            <c:idx val="3"/>
            <c:invertIfNegative val="0"/>
            <c:bubble3D val="0"/>
            <c:spPr>
              <a:pattFill prst="openDmnd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B16-4977-81A2-135DCA7CF476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zh-CN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B16-4977-81A2-135DCA7CF47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B16-4977-81A2-135DCA7CF47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3B16-4977-81A2-135DCA7CF47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3B16-4977-81A2-135DCA7CF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'total-inflammation'!$A$28:$A$31</c:f>
              <c:strCache>
                <c:ptCount val="4"/>
                <c:pt idx="0">
                  <c:v>Control</c:v>
                </c:pt>
                <c:pt idx="1">
                  <c:v>H₂O₂</c:v>
                </c:pt>
                <c:pt idx="2">
                  <c:v>c9,t11-CLA(50)+H₂O₂</c:v>
                </c:pt>
                <c:pt idx="3">
                  <c:v>c9,t11-CLA(100)+H₂O₂</c:v>
                </c:pt>
              </c:strCache>
            </c:strRef>
          </c:cat>
          <c:val>
            <c:numRef>
              <c:f>'total-inflammation'!$B$28:$B$31</c:f>
              <c:numCache>
                <c:formatCode>General</c:formatCode>
                <c:ptCount val="4"/>
                <c:pt idx="0">
                  <c:v>16.09</c:v>
                </c:pt>
                <c:pt idx="1">
                  <c:v>31.06</c:v>
                </c:pt>
                <c:pt idx="2">
                  <c:v>31.61</c:v>
                </c:pt>
                <c:pt idx="3">
                  <c:v>31.52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16-4977-81A2-135DCA7CF4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24473136"/>
        <c:axId val="1824466416"/>
      </c:barChart>
      <c:catAx>
        <c:axId val="1824473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824466416"/>
        <c:crosses val="autoZero"/>
        <c:auto val="1"/>
        <c:lblAlgn val="ctr"/>
        <c:lblOffset val="100"/>
        <c:noMultiLvlLbl val="0"/>
      </c:catAx>
      <c:valAx>
        <c:axId val="1824466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sz="1000" b="0" i="0" u="none" strike="noStrike" kern="1200" spc="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TNF-</a:t>
                </a:r>
                <a:r>
                  <a:rPr lang="el-GR" altLang="zh-CN" sz="1000" b="0" i="0" u="none" strike="noStrike" kern="1200" spc="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α</a:t>
                </a:r>
                <a:r>
                  <a:rPr lang="zh-CN" altLang="en-US"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（</a:t>
                </a:r>
                <a:r>
                  <a:rPr lang="en-US" altLang="zh-CN"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ng/mL)</a:t>
                </a:r>
                <a:endParaRPr lang="zh-CN" altLang="en-US"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824473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B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1.9979002624671928E-2"/>
          <c:y val="0.888888888888888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pct1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508-4421-B41B-A75345777FC7}"/>
              </c:ext>
            </c:extLst>
          </c:dPt>
          <c:dPt>
            <c:idx val="1"/>
            <c:invertIfNegative val="0"/>
            <c:bubble3D val="0"/>
            <c:spPr>
              <a:pattFill prst="ltHorz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508-4421-B41B-A75345777FC7}"/>
              </c:ext>
            </c:extLst>
          </c:dPt>
          <c:dPt>
            <c:idx val="2"/>
            <c:invertIfNegative val="0"/>
            <c:bubble3D val="0"/>
            <c:spPr>
              <a:pattFill prst="trellis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508-4421-B41B-A75345777FC7}"/>
              </c:ext>
            </c:extLst>
          </c:dPt>
          <c:dPt>
            <c:idx val="3"/>
            <c:invertIfNegative val="0"/>
            <c:bubble3D val="0"/>
            <c:spPr>
              <a:pattFill prst="openDmnd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508-4421-B41B-A75345777FC7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zh-CN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508-4421-B41B-A75345777FC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8508-4421-B41B-A75345777FC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508-4421-B41B-A75345777FC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8508-4421-B41B-A75345777F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'total-inflammation'!$A$28:$A$31</c:f>
              <c:strCache>
                <c:ptCount val="4"/>
                <c:pt idx="0">
                  <c:v>Control</c:v>
                </c:pt>
                <c:pt idx="1">
                  <c:v>H₂O₂</c:v>
                </c:pt>
                <c:pt idx="2">
                  <c:v>c9,t11-CLA(50)+H₂O₂</c:v>
                </c:pt>
                <c:pt idx="3">
                  <c:v>c9,t11-CLA(100)+H₂O₂</c:v>
                </c:pt>
              </c:strCache>
            </c:strRef>
          </c:cat>
          <c:val>
            <c:numRef>
              <c:f>'total-inflammation'!$C$28:$C$31</c:f>
              <c:numCache>
                <c:formatCode>General</c:formatCode>
                <c:ptCount val="4"/>
                <c:pt idx="0">
                  <c:v>15.29</c:v>
                </c:pt>
                <c:pt idx="1">
                  <c:v>30.47</c:v>
                </c:pt>
                <c:pt idx="2">
                  <c:v>31.68</c:v>
                </c:pt>
                <c:pt idx="3">
                  <c:v>32.729999999999997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08-4421-B41B-A75345777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7166912"/>
        <c:axId val="417167392"/>
      </c:barChart>
      <c:catAx>
        <c:axId val="417166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417167392"/>
        <c:crosses val="autoZero"/>
        <c:auto val="1"/>
        <c:lblAlgn val="ctr"/>
        <c:lblOffset val="100"/>
        <c:noMultiLvlLbl val="0"/>
      </c:catAx>
      <c:valAx>
        <c:axId val="4171673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000" b="0" i="0" u="none" strike="noStrike" kern="1200" spc="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IL-1</a:t>
                </a:r>
                <a:r>
                  <a:rPr lang="el-GR" altLang="zh-CN" sz="1000" b="0" i="0" u="none" strike="noStrike" kern="1200" spc="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β</a:t>
                </a:r>
                <a:r>
                  <a:rPr lang="en-US" altLang="zh-CN" sz="1000" b="0" i="0" u="none" strike="noStrike" kern="1200" spc="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(ng/mL)</a:t>
                </a:r>
                <a:endParaRPr lang="el-GR" altLang="zh-CN" sz="1000" b="0" i="0" u="none" strike="noStrike" kern="1200" spc="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417166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altLang="zh-CN" sz="1400">
                <a:latin typeface="Times New Roman" panose="02020603050405020304" pitchFamily="18" charset="0"/>
                <a:cs typeface="Times New Roman" panose="02020603050405020304" pitchFamily="18" charset="0"/>
              </a:rPr>
              <a:t>C</a:t>
            </a:r>
            <a:endParaRPr lang="zh-CN" altLang="en-US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2.8520778652668433E-2"/>
          <c:y val="0.847222222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pct1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393-4574-AF5F-07886A129EB7}"/>
              </c:ext>
            </c:extLst>
          </c:dPt>
          <c:dPt>
            <c:idx val="1"/>
            <c:invertIfNegative val="0"/>
            <c:bubble3D val="0"/>
            <c:spPr>
              <a:pattFill prst="ltHorz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393-4574-AF5F-07886A129EB7}"/>
              </c:ext>
            </c:extLst>
          </c:dPt>
          <c:dPt>
            <c:idx val="2"/>
            <c:invertIfNegative val="0"/>
            <c:bubble3D val="0"/>
            <c:spPr>
              <a:pattFill prst="trellis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393-4574-AF5F-07886A129EB7}"/>
              </c:ext>
            </c:extLst>
          </c:dPt>
          <c:dPt>
            <c:idx val="3"/>
            <c:invertIfNegative val="0"/>
            <c:bubble3D val="0"/>
            <c:spPr>
              <a:pattFill prst="openDmnd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393-4574-AF5F-07886A129EB7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zh-CN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393-4574-AF5F-07886A129EB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393-4574-AF5F-07886A129EB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zh-CN"/>
                      <a:t>bc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393-4574-AF5F-07886A129EB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altLang="zh-CN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1393-4574-AF5F-07886A129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'total-inflammation'!$A$28:$A$31</c:f>
              <c:strCache>
                <c:ptCount val="4"/>
                <c:pt idx="0">
                  <c:v>Control</c:v>
                </c:pt>
                <c:pt idx="1">
                  <c:v>H₂O₂</c:v>
                </c:pt>
                <c:pt idx="2">
                  <c:v>c9,t11-CLA(50)+H₂O₂</c:v>
                </c:pt>
                <c:pt idx="3">
                  <c:v>c9,t11-CLA(100)+H₂O₂</c:v>
                </c:pt>
              </c:strCache>
            </c:strRef>
          </c:cat>
          <c:val>
            <c:numRef>
              <c:f>'total-inflammation'!$D$28:$D$31</c:f>
              <c:numCache>
                <c:formatCode>General</c:formatCode>
                <c:ptCount val="4"/>
                <c:pt idx="0">
                  <c:v>28.27</c:v>
                </c:pt>
                <c:pt idx="1">
                  <c:v>42.69</c:v>
                </c:pt>
                <c:pt idx="2">
                  <c:v>34.090000000000003</c:v>
                </c:pt>
                <c:pt idx="3">
                  <c:v>39.479999999999997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93-4574-AF5F-07886A129EB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30426704"/>
        <c:axId val="959882000"/>
      </c:barChart>
      <c:catAx>
        <c:axId val="330426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959882000"/>
        <c:crosses val="autoZero"/>
        <c:auto val="1"/>
        <c:lblAlgn val="ctr"/>
        <c:lblOffset val="100"/>
        <c:noMultiLvlLbl val="0"/>
      </c:catAx>
      <c:valAx>
        <c:axId val="9598820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200" b="0" i="0" u="none" strike="noStrike" kern="1200" spc="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IL-8 </a:t>
                </a:r>
                <a:r>
                  <a:rPr lang="en-US" altLang="zh-CN"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(ng/mL)</a:t>
                </a:r>
                <a:endParaRPr lang="zh-CN" altLang="en-US"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330426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D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1.5812335958005262E-2"/>
          <c:y val="0.842592592592592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ltHorz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2F8-4BE2-92BF-A454B5E9F84D}"/>
              </c:ext>
            </c:extLst>
          </c:dPt>
          <c:dPt>
            <c:idx val="2"/>
            <c:invertIfNegative val="0"/>
            <c:bubble3D val="0"/>
            <c:spPr>
              <a:pattFill prst="trellis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2F8-4BE2-92BF-A454B5E9F84D}"/>
              </c:ext>
            </c:extLst>
          </c:dPt>
          <c:dPt>
            <c:idx val="3"/>
            <c:invertIfNegative val="0"/>
            <c:bubble3D val="0"/>
            <c:spPr>
              <a:pattFill prst="openDmnd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2F8-4BE2-92BF-A454B5E9F84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zh-CN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A2F8-4BE2-92BF-A454B5E9F84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2F8-4BE2-92BF-A454B5E9F84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zh-CN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A2F8-4BE2-92BF-A454B5E9F84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A2F8-4BE2-92BF-A454B5E9F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'total-inflammation'!$A$28:$A$31</c:f>
              <c:strCache>
                <c:ptCount val="4"/>
                <c:pt idx="0">
                  <c:v>Control</c:v>
                </c:pt>
                <c:pt idx="1">
                  <c:v>H₂O₂</c:v>
                </c:pt>
                <c:pt idx="2">
                  <c:v>c9,t11-CLA(50)+H₂O₂</c:v>
                </c:pt>
                <c:pt idx="3">
                  <c:v>c9,t11-CLA(100)+H₂O₂</c:v>
                </c:pt>
              </c:strCache>
            </c:strRef>
          </c:cat>
          <c:val>
            <c:numRef>
              <c:f>'total-inflammation'!$E$28:$E$31</c:f>
              <c:numCache>
                <c:formatCode>General</c:formatCode>
                <c:ptCount val="4"/>
                <c:pt idx="0">
                  <c:v>19.440000000000001</c:v>
                </c:pt>
                <c:pt idx="1">
                  <c:v>33.450000000000003</c:v>
                </c:pt>
                <c:pt idx="2">
                  <c:v>25.11</c:v>
                </c:pt>
                <c:pt idx="3">
                  <c:v>33.340000000000003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8-4BE2-92BF-A454B5E9F8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8537840"/>
        <c:axId val="118542640"/>
      </c:barChart>
      <c:catAx>
        <c:axId val="118537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18542640"/>
        <c:crosses val="autoZero"/>
        <c:auto val="1"/>
        <c:lblAlgn val="ctr"/>
        <c:lblOffset val="100"/>
        <c:noMultiLvlLbl val="0"/>
      </c:catAx>
      <c:valAx>
        <c:axId val="1185426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000" b="0" i="0" u="none" strike="noStrike" kern="1200" spc="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IL-6 (ng/mL)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18537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altLang="zh-CN">
                <a:latin typeface="Times New Roman" panose="02020603050405020304" pitchFamily="18" charset="0"/>
                <a:cs typeface="Times New Roman" panose="02020603050405020304" pitchFamily="18" charset="0"/>
              </a:rPr>
              <a:t>B</a:t>
            </a:r>
            <a:endParaRPr lang="zh-CN" alt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1.9979002624671928E-2"/>
          <c:y val="0.8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14225699912510936"/>
          <c:y val="0.16708333333333336"/>
          <c:w val="0.74547484689413812"/>
          <c:h val="0.719421114027413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'total-antioxidant enzymes'!$A$35</c:f>
              <c:strCache>
                <c:ptCount val="1"/>
                <c:pt idx="0">
                  <c:v>Control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803E-3"/>
                  <c:y val="-1.3888888888888888E-2"/>
                </c:manualLayout>
              </c:layout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A90B-457B-97C6-BF56049ABD1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A90B-457B-97C6-BF56049AB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'total-antioxidant enzymes'!$B$34:$C$34</c:f>
              <c:strCache>
                <c:ptCount val="2"/>
                <c:pt idx="0">
                  <c:v>GPX</c:v>
                </c:pt>
                <c:pt idx="1">
                  <c:v>T-AOC</c:v>
                </c:pt>
              </c:strCache>
            </c:strRef>
          </c:cat>
          <c:val>
            <c:numRef>
              <c:f>'total-antioxidant enzymes'!$B$35:$C$35</c:f>
              <c:numCache>
                <c:formatCode>General</c:formatCode>
                <c:ptCount val="2"/>
                <c:pt idx="0">
                  <c:v>168.69</c:v>
                </c:pt>
                <c:pt idx="1">
                  <c:v>11.56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0B-457B-97C6-BF56049ABD13}"/>
            </c:ext>
          </c:extLst>
        </c:ser>
        <c:ser>
          <c:idx val="1"/>
          <c:order val="1"/>
          <c:tx>
            <c:strRef>
              <c:f>'total-antioxidant enzymes'!$A$36</c:f>
              <c:strCache>
                <c:ptCount val="1"/>
                <c:pt idx="0">
                  <c:v>H₂O₂</c:v>
                </c:pt>
              </c:strCache>
            </c:strRef>
          </c:tx>
          <c:spPr>
            <a:pattFill prst="lt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779E-3"/>
                  <c:y val="-4.6296296296296294E-3"/>
                </c:manualLayout>
              </c:layout>
              <c:tx>
                <c:rich>
                  <a:bodyPr/>
                  <a:lstStyle/>
                  <a:p>
                    <a:r>
                      <a:rPr lang="en-US" altLang="zh-CN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A90B-457B-97C6-BF56049ABD1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A90B-457B-97C6-BF56049AB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'total-antioxidant enzymes'!$B$34:$C$34</c:f>
              <c:strCache>
                <c:ptCount val="2"/>
                <c:pt idx="0">
                  <c:v>GPX</c:v>
                </c:pt>
                <c:pt idx="1">
                  <c:v>T-AOC</c:v>
                </c:pt>
              </c:strCache>
            </c:strRef>
          </c:cat>
          <c:val>
            <c:numRef>
              <c:f>'total-antioxidant enzymes'!$B$36:$C$36</c:f>
              <c:numCache>
                <c:formatCode>General</c:formatCode>
                <c:ptCount val="2"/>
                <c:pt idx="0">
                  <c:v>130.86000000000001</c:v>
                </c:pt>
                <c:pt idx="1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0B-457B-97C6-BF56049ABD13}"/>
            </c:ext>
          </c:extLst>
        </c:ser>
        <c:ser>
          <c:idx val="2"/>
          <c:order val="2"/>
          <c:tx>
            <c:strRef>
              <c:f>'total-antioxidant enzymes'!$A$37</c:f>
              <c:strCache>
                <c:ptCount val="1"/>
                <c:pt idx="0">
                  <c:v>c9,t11-CLA(50)+H₂O₂</c:v>
                </c:pt>
              </c:strCache>
            </c:strRef>
          </c:tx>
          <c:spPr>
            <a:pattFill prst="trellis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 altLang="zh-CN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A90B-457B-97C6-BF56049ABD1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A90B-457B-97C6-BF56049AB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'total-antioxidant enzymes'!$B$34:$C$34</c:f>
              <c:strCache>
                <c:ptCount val="2"/>
                <c:pt idx="0">
                  <c:v>GPX</c:v>
                </c:pt>
                <c:pt idx="1">
                  <c:v>T-AOC</c:v>
                </c:pt>
              </c:strCache>
            </c:strRef>
          </c:cat>
          <c:val>
            <c:numRef>
              <c:f>'total-antioxidant enzymes'!$B$37:$C$37</c:f>
              <c:numCache>
                <c:formatCode>General</c:formatCode>
                <c:ptCount val="2"/>
                <c:pt idx="0">
                  <c:v>159.75</c:v>
                </c:pt>
                <c:pt idx="1">
                  <c:v>9.33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0B-457B-97C6-BF56049ABD13}"/>
            </c:ext>
          </c:extLst>
        </c:ser>
        <c:ser>
          <c:idx val="3"/>
          <c:order val="3"/>
          <c:tx>
            <c:strRef>
              <c:f>'total-antioxidant enzymes'!$A$38</c:f>
              <c:strCache>
                <c:ptCount val="1"/>
                <c:pt idx="0">
                  <c:v>c9,t11-CLA(100)+H₂O₂</c:v>
                </c:pt>
              </c:strCache>
            </c:strRef>
          </c:tx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0925337632079971E-17"/>
                  <c:y val="-1.3888888888888888E-2"/>
                </c:manualLayout>
              </c:layout>
              <c:tx>
                <c:rich>
                  <a:bodyPr/>
                  <a:lstStyle/>
                  <a:p>
                    <a:r>
                      <a:rPr lang="en-US" altLang="zh-CN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A90B-457B-97C6-BF56049ABD1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A90B-457B-97C6-BF56049AB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'total-antioxidant enzymes'!$B$34:$C$34</c:f>
              <c:strCache>
                <c:ptCount val="2"/>
                <c:pt idx="0">
                  <c:v>GPX</c:v>
                </c:pt>
                <c:pt idx="1">
                  <c:v>T-AOC</c:v>
                </c:pt>
              </c:strCache>
            </c:strRef>
          </c:cat>
          <c:val>
            <c:numRef>
              <c:f>'total-antioxidant enzymes'!$B$38:$C$38</c:f>
              <c:numCache>
                <c:formatCode>General</c:formatCode>
                <c:ptCount val="2"/>
                <c:pt idx="0">
                  <c:v>147.38999999999999</c:v>
                </c:pt>
                <c:pt idx="1">
                  <c:v>9.08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0B-457B-97C6-BF56049ABD1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66822383"/>
        <c:axId val="1966823343"/>
      </c:barChart>
      <c:catAx>
        <c:axId val="1966822383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966823343"/>
        <c:crosses val="autoZero"/>
        <c:auto val="1"/>
        <c:lblAlgn val="ctr"/>
        <c:lblOffset val="100"/>
        <c:noMultiLvlLbl val="0"/>
      </c:catAx>
      <c:valAx>
        <c:axId val="19668233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Enzyme Activity (U/mL)</a:t>
                </a:r>
                <a:endParaRPr lang="zh-CN" altLang="en-US"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966822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606517935258094"/>
          <c:y val="8.0068168562263051E-2"/>
          <c:w val="0.30393482064741906"/>
          <c:h val="0.31415135608048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altLang="zh-CN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endParaRPr lang="zh-CN" alt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1.9305555555555524E-2"/>
          <c:y val="0.88425925925925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11658092738407699"/>
          <c:y val="0.13055555555555556"/>
          <c:w val="0.81003980752405957"/>
          <c:h val="0.762045056867891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'total-antioxidant enzymes'!$A$35</c:f>
              <c:strCache>
                <c:ptCount val="1"/>
                <c:pt idx="0">
                  <c:v>Control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9.2592592592592813E-3"/>
                </c:manualLayout>
              </c:layout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C37-4836-A5EB-A864DDC45AC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2C37-4836-A5EB-A864DDC45A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'total-antioxidant enzymes'!$D$34:$E$34</c:f>
              <c:strCache>
                <c:ptCount val="2"/>
                <c:pt idx="0">
                  <c:v>CAT</c:v>
                </c:pt>
                <c:pt idx="1">
                  <c:v>SOD</c:v>
                </c:pt>
              </c:strCache>
            </c:strRef>
          </c:cat>
          <c:val>
            <c:numRef>
              <c:f>'total-antioxidant enzymes'!$D$35:$E$35</c:f>
              <c:numCache>
                <c:formatCode>General</c:formatCode>
                <c:ptCount val="2"/>
                <c:pt idx="0">
                  <c:v>25.32</c:v>
                </c:pt>
                <c:pt idx="1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37-4836-A5EB-A864DDC45ACB}"/>
            </c:ext>
          </c:extLst>
        </c:ser>
        <c:ser>
          <c:idx val="1"/>
          <c:order val="1"/>
          <c:tx>
            <c:strRef>
              <c:f>'total-antioxidant enzymes'!$A$36</c:f>
              <c:strCache>
                <c:ptCount val="1"/>
                <c:pt idx="0">
                  <c:v>H₂O₂</c:v>
                </c:pt>
              </c:strCache>
            </c:strRef>
          </c:tx>
          <c:spPr>
            <a:pattFill prst="lt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zh-CN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C37-4836-A5EB-A864DDC45AC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2C37-4836-A5EB-A864DDC45A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'total-antioxidant enzymes'!$D$34:$E$34</c:f>
              <c:strCache>
                <c:ptCount val="2"/>
                <c:pt idx="0">
                  <c:v>CAT</c:v>
                </c:pt>
                <c:pt idx="1">
                  <c:v>SOD</c:v>
                </c:pt>
              </c:strCache>
            </c:strRef>
          </c:cat>
          <c:val>
            <c:numRef>
              <c:f>'total-antioxidant enzymes'!$D$36:$E$36</c:f>
              <c:numCache>
                <c:formatCode>General</c:formatCode>
                <c:ptCount val="2"/>
                <c:pt idx="0">
                  <c:v>10.3</c:v>
                </c:pt>
                <c:pt idx="1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37-4836-A5EB-A864DDC45ACB}"/>
            </c:ext>
          </c:extLst>
        </c:ser>
        <c:ser>
          <c:idx val="2"/>
          <c:order val="2"/>
          <c:tx>
            <c:strRef>
              <c:f>'total-antioxidant enzymes'!$A$37</c:f>
              <c:strCache>
                <c:ptCount val="1"/>
                <c:pt idx="0">
                  <c:v>c9,t11-CLA(50)+H₂O₂</c:v>
                </c:pt>
              </c:strCache>
            </c:strRef>
          </c:tx>
          <c:spPr>
            <a:pattFill prst="trellis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0925337632079971E-17"/>
                  <c:y val="-1.8518518518518563E-2"/>
                </c:manualLayout>
              </c:layout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2C37-4836-A5EB-A864DDC45AC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c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2C37-4836-A5EB-A864DDC45A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'total-antioxidant enzymes'!$D$34:$E$34</c:f>
              <c:strCache>
                <c:ptCount val="2"/>
                <c:pt idx="0">
                  <c:v>CAT</c:v>
                </c:pt>
                <c:pt idx="1">
                  <c:v>SOD</c:v>
                </c:pt>
              </c:strCache>
            </c:strRef>
          </c:cat>
          <c:val>
            <c:numRef>
              <c:f>'total-antioxidant enzymes'!$D$37:$E$37</c:f>
              <c:numCache>
                <c:formatCode>General</c:formatCode>
                <c:ptCount val="2"/>
                <c:pt idx="0">
                  <c:v>24.16</c:v>
                </c:pt>
                <c:pt idx="1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37-4836-A5EB-A864DDC45ACB}"/>
            </c:ext>
          </c:extLst>
        </c:ser>
        <c:ser>
          <c:idx val="3"/>
          <c:order val="3"/>
          <c:tx>
            <c:strRef>
              <c:f>'total-antioxidant enzymes'!$A$38</c:f>
              <c:strCache>
                <c:ptCount val="1"/>
                <c:pt idx="0">
                  <c:v>c9,t11-CLA(100)+H₂O₂</c:v>
                </c:pt>
              </c:strCache>
            </c:strRef>
          </c:tx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779E-3"/>
                  <c:y val="-2.3148148148148168E-2"/>
                </c:manualLayout>
              </c:layout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2C37-4836-A5EB-A864DDC45ACB}"/>
                </c:ext>
              </c:extLst>
            </c:dLbl>
            <c:dLbl>
              <c:idx val="1"/>
              <c:layout>
                <c:manualLayout>
                  <c:x val="4.1666666666665625E-3"/>
                  <c:y val="-6.9388939039072284E-18"/>
                </c:manualLayout>
              </c:layout>
              <c:tx>
                <c:rich>
                  <a:bodyPr/>
                  <a:lstStyle/>
                  <a:p>
                    <a:r>
                      <a:rPr lang="en-US" altLang="zh-CN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3222222222222217E-2"/>
                      <c:h val="6.474555263925341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B-2C37-4836-A5EB-A864DDC45A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'total-antioxidant enzymes'!$D$34:$E$34</c:f>
              <c:strCache>
                <c:ptCount val="2"/>
                <c:pt idx="0">
                  <c:v>CAT</c:v>
                </c:pt>
                <c:pt idx="1">
                  <c:v>SOD</c:v>
                </c:pt>
              </c:strCache>
            </c:strRef>
          </c:cat>
          <c:val>
            <c:numRef>
              <c:f>'total-antioxidant enzymes'!$D$38:$E$38</c:f>
              <c:numCache>
                <c:formatCode>General</c:formatCode>
                <c:ptCount val="2"/>
                <c:pt idx="0">
                  <c:v>23.69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37-4836-A5EB-A864DDC45AC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9258223"/>
        <c:axId val="129260143"/>
      </c:barChart>
      <c:catAx>
        <c:axId val="129258223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29260143"/>
        <c:crosses val="autoZero"/>
        <c:auto val="1"/>
        <c:lblAlgn val="ctr"/>
        <c:lblOffset val="100"/>
        <c:noMultiLvlLbl val="0"/>
      </c:catAx>
      <c:valAx>
        <c:axId val="1292601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Enzyme Activity (ng/mL)</a:t>
                </a:r>
                <a:endParaRPr lang="zh-CN" altLang="en-US" sz="1000" b="0" i="0" u="none" strike="noStrike" kern="1200" baseline="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29258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384295713035873"/>
          <c:y val="0.13819335083114612"/>
          <c:w val="0.27615704286964127"/>
          <c:h val="0.31415135608048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52077865266843"/>
          <c:y val="0.25909339457567804"/>
          <c:w val="0.83192366579177601"/>
          <c:h val="0.632040682414698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'RNA expression'!$A$2</c:f>
              <c:strCache>
                <c:ptCount val="1"/>
                <c:pt idx="0">
                  <c:v>Control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3F70-4FD7-9FCE-BFD512F28DB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3F70-4FD7-9FCE-BFD512F28DB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3F70-4FD7-9FCE-BFD512F28D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'RNA expression'!$B$1:$D$1</c:f>
              <c:strCache>
                <c:ptCount val="3"/>
                <c:pt idx="0">
                  <c:v>GPx1</c:v>
                </c:pt>
                <c:pt idx="1">
                  <c:v>SOD</c:v>
                </c:pt>
                <c:pt idx="2">
                  <c:v>CAT</c:v>
                </c:pt>
              </c:strCache>
            </c:strRef>
          </c:cat>
          <c:val>
            <c:numRef>
              <c:f>'RNA expression'!$B$2:$D$2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70-4FD7-9FCE-BFD512F28DB9}"/>
            </c:ext>
          </c:extLst>
        </c:ser>
        <c:ser>
          <c:idx val="1"/>
          <c:order val="1"/>
          <c:tx>
            <c:strRef>
              <c:f>'RNA expression'!$A$3</c:f>
              <c:strCache>
                <c:ptCount val="1"/>
                <c:pt idx="0">
                  <c:v>H₂O₂</c:v>
                </c:pt>
              </c:strCache>
            </c:strRef>
          </c:tx>
          <c:spPr>
            <a:pattFill prst="dk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zh-CN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3F70-4FD7-9FCE-BFD512F28DB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3F70-4FD7-9FCE-BFD512F28DB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zh-CN"/>
                      <a:t>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3F70-4FD7-9FCE-BFD512F28D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'RNA expression'!$B$1:$D$1</c:f>
              <c:strCache>
                <c:ptCount val="3"/>
                <c:pt idx="0">
                  <c:v>GPx1</c:v>
                </c:pt>
                <c:pt idx="1">
                  <c:v>SOD</c:v>
                </c:pt>
                <c:pt idx="2">
                  <c:v>CAT</c:v>
                </c:pt>
              </c:strCache>
            </c:strRef>
          </c:cat>
          <c:val>
            <c:numRef>
              <c:f>'RNA expression'!$B$3:$D$3</c:f>
              <c:numCache>
                <c:formatCode>General</c:formatCode>
                <c:ptCount val="3"/>
                <c:pt idx="0">
                  <c:v>0.54422903177345605</c:v>
                </c:pt>
                <c:pt idx="1">
                  <c:v>0.64140911666780887</c:v>
                </c:pt>
                <c:pt idx="2">
                  <c:v>0.61963029333591091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70-4FD7-9FCE-BFD512F28DB9}"/>
            </c:ext>
          </c:extLst>
        </c:ser>
        <c:ser>
          <c:idx val="2"/>
          <c:order val="2"/>
          <c:tx>
            <c:strRef>
              <c:f>'RNA expression'!$A$4</c:f>
              <c:strCache>
                <c:ptCount val="1"/>
                <c:pt idx="0">
                  <c:v>c9,t11-CLA(50)+H₂O₂</c:v>
                </c:pt>
              </c:strCache>
            </c:strRef>
          </c:tx>
          <c:spPr>
            <a:pattFill prst="trellis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3F70-4FD7-9FCE-BFD512F28DB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3F70-4FD7-9FCE-BFD512F28DB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3F70-4FD7-9FCE-BFD512F28D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'RNA expression'!$B$1:$D$1</c:f>
              <c:strCache>
                <c:ptCount val="3"/>
                <c:pt idx="0">
                  <c:v>GPx1</c:v>
                </c:pt>
                <c:pt idx="1">
                  <c:v>SOD</c:v>
                </c:pt>
                <c:pt idx="2">
                  <c:v>CAT</c:v>
                </c:pt>
              </c:strCache>
            </c:strRef>
          </c:cat>
          <c:val>
            <c:numRef>
              <c:f>'RNA expression'!$B$4:$D$4</c:f>
              <c:numCache>
                <c:formatCode>General</c:formatCode>
                <c:ptCount val="3"/>
                <c:pt idx="0">
                  <c:v>1.1173909690130477</c:v>
                </c:pt>
                <c:pt idx="1">
                  <c:v>0.87399756093097059</c:v>
                </c:pt>
                <c:pt idx="2">
                  <c:v>0.84718279374473193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70-4FD7-9FCE-BFD512F28DB9}"/>
            </c:ext>
          </c:extLst>
        </c:ser>
        <c:ser>
          <c:idx val="3"/>
          <c:order val="3"/>
          <c:tx>
            <c:strRef>
              <c:f>'RNA expression'!$A$5</c:f>
              <c:strCache>
                <c:ptCount val="1"/>
                <c:pt idx="0">
                  <c:v>c9,t11-CLA(100)+H₂O₂</c:v>
                </c:pt>
              </c:strCache>
            </c:strRef>
          </c:tx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rgbClr val="000000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3F70-4FD7-9FCE-BFD512F28DB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zh-CN"/>
                      <a:t>ab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3F70-4FD7-9FCE-BFD512F28DB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zh-CN"/>
                      <a:t>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3F70-4FD7-9FCE-BFD512F28D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'RNA expression'!$B$1:$D$1</c:f>
              <c:strCache>
                <c:ptCount val="3"/>
                <c:pt idx="0">
                  <c:v>GPx1</c:v>
                </c:pt>
                <c:pt idx="1">
                  <c:v>SOD</c:v>
                </c:pt>
                <c:pt idx="2">
                  <c:v>CAT</c:v>
                </c:pt>
              </c:strCache>
            </c:strRef>
          </c:cat>
          <c:val>
            <c:numRef>
              <c:f>'RNA expression'!$B$5:$D$5</c:f>
              <c:numCache>
                <c:formatCode>General</c:formatCode>
                <c:ptCount val="3"/>
                <c:pt idx="0">
                  <c:v>0.94302957954980493</c:v>
                </c:pt>
                <c:pt idx="1">
                  <c:v>0.73523639014337494</c:v>
                </c:pt>
                <c:pt idx="2">
                  <c:v>0.92621723632821584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70-4FD7-9FCE-BFD512F28D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64403311"/>
        <c:axId val="1192116191"/>
      </c:barChart>
      <c:catAx>
        <c:axId val="106440331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192116191"/>
        <c:crossesAt val="0"/>
        <c:auto val="1"/>
        <c:lblAlgn val="ctr"/>
        <c:lblOffset val="100"/>
        <c:noMultiLvlLbl val="0"/>
      </c:catAx>
      <c:valAx>
        <c:axId val="119211619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</a:t>
                </a:r>
                <a:r>
                  <a:rPr lang="en-US" altLang="zh-CN" baseline="300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-</a:t>
                </a:r>
                <a:r>
                  <a:rPr lang="en-US" altLang="zh-CN" baseline="300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宋体" panose="02010600030101010101" pitchFamily="2" charset="-122"/>
                    <a:cs typeface="Times New Roman" panose="02020603050405020304" pitchFamily="18" charset="0"/>
                  </a:rPr>
                  <a:t>△△CT</a:t>
                </a:r>
                <a:endParaRPr lang="zh-CN" baseline="30000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064403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694444444444444"/>
          <c:y val="6.0185185185185182E-2"/>
          <c:w val="0.32777777777777778"/>
          <c:h val="0.189648950131233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8</xdr:row>
      <xdr:rowOff>38100</xdr:rowOff>
    </xdr:from>
    <xdr:to>
      <xdr:col>6</xdr:col>
      <xdr:colOff>152400</xdr:colOff>
      <xdr:row>23</xdr:row>
      <xdr:rowOff>114300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748921E7-B3FA-A9EA-D2A0-D8D45FFBFB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1257300</xdr:colOff>
      <xdr:row>36</xdr:row>
      <xdr:rowOff>127000</xdr:rowOff>
    </xdr:from>
    <xdr:to>
      <xdr:col>8</xdr:col>
      <xdr:colOff>406400</xdr:colOff>
      <xdr:row>53</xdr:row>
      <xdr:rowOff>152400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A3D51325-1851-AEAB-B52C-1FFA78F05F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501650</xdr:colOff>
          <xdr:row>8</xdr:row>
          <xdr:rowOff>133350</xdr:rowOff>
        </xdr:from>
        <xdr:to>
          <xdr:col>5</xdr:col>
          <xdr:colOff>285750</xdr:colOff>
          <xdr:row>25</xdr:row>
          <xdr:rowOff>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A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139700</xdr:rowOff>
        </xdr:from>
        <xdr:to>
          <xdr:col>4</xdr:col>
          <xdr:colOff>768350</xdr:colOff>
          <xdr:row>25</xdr:row>
          <xdr:rowOff>6350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B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330200</xdr:colOff>
      <xdr:row>30</xdr:row>
      <xdr:rowOff>107950</xdr:rowOff>
    </xdr:from>
    <xdr:to>
      <xdr:col>12</xdr:col>
      <xdr:colOff>6350</xdr:colOff>
      <xdr:row>44</xdr:row>
      <xdr:rowOff>57150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F214009E-C48A-3438-D50E-A5AEA914EB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139700</xdr:colOff>
      <xdr:row>14</xdr:row>
      <xdr:rowOff>152400</xdr:rowOff>
    </xdr:from>
    <xdr:to>
      <xdr:col>11</xdr:col>
      <xdr:colOff>838200</xdr:colOff>
      <xdr:row>28</xdr:row>
      <xdr:rowOff>139700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BC83871C-6832-34F5-8DF0-C195D3F5B4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279400</xdr:colOff>
      <xdr:row>8</xdr:row>
      <xdr:rowOff>60324</xdr:rowOff>
    </xdr:from>
    <xdr:to>
      <xdr:col>4</xdr:col>
      <xdr:colOff>933450</xdr:colOff>
      <xdr:row>26</xdr:row>
      <xdr:rowOff>107949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177800</xdr:colOff>
      <xdr:row>7</xdr:row>
      <xdr:rowOff>31750</xdr:rowOff>
    </xdr:from>
    <xdr:to>
      <xdr:col>11</xdr:col>
      <xdr:colOff>203200</xdr:colOff>
      <xdr:row>25</xdr:row>
      <xdr:rowOff>38100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20BF8CA9-AD71-70B7-0CF8-2436E5B5AE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8</xdr:row>
          <xdr:rowOff>63500</xdr:rowOff>
        </xdr:from>
        <xdr:to>
          <xdr:col>5</xdr:col>
          <xdr:colOff>381000</xdr:colOff>
          <xdr:row>24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8</xdr:row>
          <xdr:rowOff>50800</xdr:rowOff>
        </xdr:from>
        <xdr:to>
          <xdr:col>4</xdr:col>
          <xdr:colOff>641350</xdr:colOff>
          <xdr:row>23</xdr:row>
          <xdr:rowOff>171450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8</xdr:row>
          <xdr:rowOff>107950</xdr:rowOff>
        </xdr:from>
        <xdr:to>
          <xdr:col>5</xdr:col>
          <xdr:colOff>355600</xdr:colOff>
          <xdr:row>24</xdr:row>
          <xdr:rowOff>44450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8</xdr:row>
          <xdr:rowOff>63500</xdr:rowOff>
        </xdr:from>
        <xdr:to>
          <xdr:col>4</xdr:col>
          <xdr:colOff>844550</xdr:colOff>
          <xdr:row>23</xdr:row>
          <xdr:rowOff>146050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1098550</xdr:colOff>
      <xdr:row>0</xdr:row>
      <xdr:rowOff>114300</xdr:rowOff>
    </xdr:from>
    <xdr:to>
      <xdr:col>11</xdr:col>
      <xdr:colOff>857250</xdr:colOff>
      <xdr:row>13</xdr:row>
      <xdr:rowOff>95250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67C71C8B-CA88-4753-8B67-701D5E88D4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1104900</xdr:colOff>
      <xdr:row>13</xdr:row>
      <xdr:rowOff>165100</xdr:rowOff>
    </xdr:from>
    <xdr:to>
      <xdr:col>11</xdr:col>
      <xdr:colOff>857250</xdr:colOff>
      <xdr:row>28</xdr:row>
      <xdr:rowOff>133350</xdr:rowOff>
    </xdr:to>
    <xdr:graphicFrame macro="">
      <xdr:nvGraphicFramePr>
        <xdr:cNvPr id="8" name="图表 7">
          <a:extLst>
            <a:ext uri="{FF2B5EF4-FFF2-40B4-BE49-F238E27FC236}">
              <a16:creationId xmlns:a16="http://schemas.microsoft.com/office/drawing/2014/main" id="{4880EC7E-04FB-921B-CB48-70E40087E9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1098550</xdr:colOff>
      <xdr:row>29</xdr:row>
      <xdr:rowOff>38100</xdr:rowOff>
    </xdr:from>
    <xdr:to>
      <xdr:col>11</xdr:col>
      <xdr:colOff>869950</xdr:colOff>
      <xdr:row>44</xdr:row>
      <xdr:rowOff>177800</xdr:rowOff>
    </xdr:to>
    <xdr:graphicFrame macro="">
      <xdr:nvGraphicFramePr>
        <xdr:cNvPr id="9" name="图表 8">
          <a:extLst>
            <a:ext uri="{FF2B5EF4-FFF2-40B4-BE49-F238E27FC236}">
              <a16:creationId xmlns:a16="http://schemas.microsoft.com/office/drawing/2014/main" id="{A651296A-0D0C-13D3-113D-F672AB2241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1079500</xdr:colOff>
      <xdr:row>45</xdr:row>
      <xdr:rowOff>127000</xdr:rowOff>
    </xdr:from>
    <xdr:to>
      <xdr:col>11</xdr:col>
      <xdr:colOff>863600</xdr:colOff>
      <xdr:row>60</xdr:row>
      <xdr:rowOff>63500</xdr:rowOff>
    </xdr:to>
    <xdr:graphicFrame macro="">
      <xdr:nvGraphicFramePr>
        <xdr:cNvPr id="10" name="图表 9">
          <a:extLst>
            <a:ext uri="{FF2B5EF4-FFF2-40B4-BE49-F238E27FC236}">
              <a16:creationId xmlns:a16="http://schemas.microsoft.com/office/drawing/2014/main" id="{1413303B-55BC-F1F1-3DB8-24CE403B98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9</xdr:row>
          <xdr:rowOff>19050</xdr:rowOff>
        </xdr:from>
        <xdr:to>
          <xdr:col>4</xdr:col>
          <xdr:colOff>844550</xdr:colOff>
          <xdr:row>25</xdr:row>
          <xdr:rowOff>25400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69850</xdr:colOff>
          <xdr:row>8</xdr:row>
          <xdr:rowOff>127000</xdr:rowOff>
        </xdr:from>
        <xdr:to>
          <xdr:col>4</xdr:col>
          <xdr:colOff>831850</xdr:colOff>
          <xdr:row>24</xdr:row>
          <xdr:rowOff>101600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292100</xdr:colOff>
          <xdr:row>7</xdr:row>
          <xdr:rowOff>101600</xdr:rowOff>
        </xdr:from>
        <xdr:to>
          <xdr:col>5</xdr:col>
          <xdr:colOff>158750</xdr:colOff>
          <xdr:row>23</xdr:row>
          <xdr:rowOff>63500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9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&#31185;&#30740;\&#35770;&#25991;&#25991;&#29486;\&#24352;&#33322;CLA&#25968;&#25454;\&#25351;&#26631;&#26174;&#33879;&#24615;(1).xlsx" TargetMode="External"/><Relationship Id="rId1" Type="http://schemas.openxmlformats.org/officeDocument/2006/relationships/externalLinkPath" Target="file:///E:\&#31185;&#30740;\&#35770;&#25991;&#25991;&#29486;\&#24352;&#33322;CLA&#25968;&#25454;\&#25351;&#26631;&#26174;&#33879;&#24615;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&#31185;&#30740;\&#35770;&#25991;&#25991;&#29486;\&#24352;&#33322;CLA&#25968;&#25454;\&#25239;&#28814;&#22240;&#23376;(&#24050;&#33258;&#21160;&#36824;&#21407;).xlsx" TargetMode="External"/><Relationship Id="rId1" Type="http://schemas.openxmlformats.org/officeDocument/2006/relationships/externalLinkPath" Target="file:///E:\&#31185;&#30740;\&#35770;&#25991;&#25991;&#29486;\&#24352;&#33322;CLA&#25968;&#25454;\&#25239;&#28814;&#22240;&#23376;(&#24050;&#33258;&#21160;&#36824;&#2140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98">
          <cell r="B98" t="str">
            <v>CAT</v>
          </cell>
          <cell r="C98" t="str">
            <v>SOD</v>
          </cell>
        </row>
        <row r="99">
          <cell r="A99" t="str">
            <v>Control</v>
          </cell>
          <cell r="B99">
            <v>25.32</v>
          </cell>
          <cell r="C99">
            <v>2.2999999999999998</v>
          </cell>
        </row>
        <row r="100">
          <cell r="A100" t="str">
            <v>H₂O₂</v>
          </cell>
          <cell r="B100">
            <v>10.3</v>
          </cell>
          <cell r="C100">
            <v>0.56000000000000005</v>
          </cell>
        </row>
        <row r="101">
          <cell r="A101" t="str">
            <v>c9,t11-CLA(50)+H₂O₂</v>
          </cell>
          <cell r="B101">
            <v>24.16</v>
          </cell>
          <cell r="C101">
            <v>0.68</v>
          </cell>
        </row>
        <row r="102">
          <cell r="A102" t="str">
            <v>c9,t11-CLA(100)+H₂O₂</v>
          </cell>
          <cell r="B102">
            <v>23.69</v>
          </cell>
          <cell r="C102">
            <v>1</v>
          </cell>
        </row>
        <row r="124">
          <cell r="B124" t="str">
            <v>GPx</v>
          </cell>
          <cell r="C124" t="str">
            <v>T-AOC</v>
          </cell>
        </row>
        <row r="125">
          <cell r="A125" t="str">
            <v>Control</v>
          </cell>
          <cell r="B125">
            <v>168.69</v>
          </cell>
          <cell r="C125">
            <v>11.56</v>
          </cell>
        </row>
        <row r="126">
          <cell r="A126" t="str">
            <v>H₂O₂</v>
          </cell>
          <cell r="B126">
            <v>130.86000000000001</v>
          </cell>
          <cell r="C126">
            <v>8.4</v>
          </cell>
        </row>
        <row r="127">
          <cell r="A127" t="str">
            <v>c9,t11-CLA(50)+H₂O₂</v>
          </cell>
          <cell r="B127">
            <v>159.75</v>
          </cell>
          <cell r="C127">
            <v>10.33</v>
          </cell>
        </row>
        <row r="128">
          <cell r="A128" t="str">
            <v>c9,t11-CLA(100)+H₂O₂</v>
          </cell>
          <cell r="B128">
            <v>157.38999999999999</v>
          </cell>
          <cell r="C128">
            <v>10.08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炎症因子总结"/>
    </sheetNames>
    <sheetDataSet>
      <sheetData sheetId="0">
        <row r="50">
          <cell r="D50" t="str">
            <v>IL-6</v>
          </cell>
          <cell r="E50" t="str">
            <v>IL-8</v>
          </cell>
          <cell r="F50" t="str">
            <v>IL-1β</v>
          </cell>
        </row>
        <row r="51">
          <cell r="C51" t="str">
            <v>Control</v>
          </cell>
          <cell r="D51">
            <v>1</v>
          </cell>
          <cell r="E51">
            <v>1</v>
          </cell>
          <cell r="F51">
            <v>1</v>
          </cell>
        </row>
        <row r="52">
          <cell r="C52" t="str">
            <v>H₂O₂</v>
          </cell>
          <cell r="D52">
            <v>2.57</v>
          </cell>
          <cell r="E52">
            <v>2.36</v>
          </cell>
          <cell r="F52">
            <v>1.88</v>
          </cell>
        </row>
        <row r="53">
          <cell r="C53" t="str">
            <v>c9,t11-CLA(50)+H₂O₂</v>
          </cell>
          <cell r="D53">
            <v>1.32</v>
          </cell>
          <cell r="E53">
            <v>1.63</v>
          </cell>
          <cell r="F53">
            <v>1.5</v>
          </cell>
        </row>
        <row r="54">
          <cell r="C54" t="str">
            <v>c9,t11-CLA(100)+H₂O₂</v>
          </cell>
          <cell r="D54">
            <v>2.09</v>
          </cell>
          <cell r="E54">
            <v>1.75</v>
          </cell>
          <cell r="F54">
            <v>1.7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.bin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9.xml"/><Relationship Id="rId4" Type="http://schemas.openxmlformats.org/officeDocument/2006/relationships/image" Target="../media/image7.emf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.bin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10.xml"/><Relationship Id="rId4" Type="http://schemas.openxmlformats.org/officeDocument/2006/relationships/image" Target="../media/image8.emf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9.emf"/><Relationship Id="rId4" Type="http://schemas.openxmlformats.org/officeDocument/2006/relationships/oleObject" Target="../embeddings/oleObject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4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4" Type="http://schemas.openxmlformats.org/officeDocument/2006/relationships/image" Target="../media/image4.emf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7.xml"/><Relationship Id="rId4" Type="http://schemas.openxmlformats.org/officeDocument/2006/relationships/image" Target="../media/image5.emf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.bin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8.xml"/><Relationship Id="rId4" Type="http://schemas.openxmlformats.org/officeDocument/2006/relationships/image" Target="../media/image6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1B978-2FA8-4892-B549-4F3451BB31F7}">
  <dimension ref="A1:G12"/>
  <sheetViews>
    <sheetView workbookViewId="0">
      <selection activeCell="J9" sqref="J9"/>
    </sheetView>
  </sheetViews>
  <sheetFormatPr defaultRowHeight="14" x14ac:dyDescent="0.3"/>
  <sheetData>
    <row r="1" spans="1:7" ht="15.5" x14ac:dyDescent="0.35">
      <c r="B1" s="11">
        <v>0</v>
      </c>
      <c r="C1" s="11">
        <v>50</v>
      </c>
      <c r="D1" s="11">
        <v>100</v>
      </c>
      <c r="E1" s="11">
        <v>200</v>
      </c>
      <c r="F1" s="11">
        <v>400</v>
      </c>
      <c r="G1" s="11">
        <v>800</v>
      </c>
    </row>
    <row r="2" spans="1:7" ht="15.5" x14ac:dyDescent="0.35">
      <c r="A2" s="5" t="s">
        <v>42</v>
      </c>
      <c r="B2" s="5">
        <v>0.36399999999999999</v>
      </c>
      <c r="C2" s="5">
        <v>0.45600000000000002</v>
      </c>
      <c r="D2" s="5">
        <v>0.47099999999999997</v>
      </c>
      <c r="E2" s="5">
        <v>0.34399999999999997</v>
      </c>
      <c r="F2" s="5">
        <v>0.28899999999999998</v>
      </c>
      <c r="G2" s="5">
        <v>0.32200000000000001</v>
      </c>
    </row>
    <row r="3" spans="1:7" ht="15.5" x14ac:dyDescent="0.35">
      <c r="A3" s="5"/>
      <c r="B3" s="5">
        <v>0.36099999999999999</v>
      </c>
      <c r="C3" s="5">
        <v>0.46300000000000002</v>
      </c>
      <c r="D3" s="5">
        <v>0.46700000000000003</v>
      </c>
      <c r="E3" s="18">
        <v>0.33666666666667</v>
      </c>
      <c r="F3" s="5">
        <v>0.26300000000000001</v>
      </c>
      <c r="G3" s="5">
        <v>0.32100000000000001</v>
      </c>
    </row>
    <row r="4" spans="1:7" ht="15.5" x14ac:dyDescent="0.35">
      <c r="A4" s="5"/>
      <c r="B4" s="5">
        <v>0.35499999999999998</v>
      </c>
      <c r="C4" s="5">
        <v>0.44700000000000001</v>
      </c>
      <c r="D4" s="5">
        <v>0.47199999999999998</v>
      </c>
      <c r="E4" s="5">
        <v>0.34200000000000003</v>
      </c>
      <c r="F4" s="5">
        <v>0.312</v>
      </c>
      <c r="G4" s="5">
        <v>0.29899999999999999</v>
      </c>
    </row>
    <row r="5" spans="1:7" ht="15.5" x14ac:dyDescent="0.35">
      <c r="A5" s="5"/>
      <c r="B5" s="5">
        <v>0.36499999999999999</v>
      </c>
      <c r="C5" s="5">
        <v>0.46200000000000002</v>
      </c>
      <c r="D5" s="5">
        <v>0.45600000000000002</v>
      </c>
      <c r="E5" s="5">
        <v>0.33200000000000002</v>
      </c>
      <c r="F5" s="5">
        <v>0.26500000000000001</v>
      </c>
      <c r="G5" s="5">
        <v>0.311</v>
      </c>
    </row>
    <row r="6" spans="1:7" ht="15.5" x14ac:dyDescent="0.35">
      <c r="A6" s="5"/>
      <c r="B6" s="5">
        <v>0.36299999999999999</v>
      </c>
      <c r="C6" s="5">
        <v>0.44800000000000001</v>
      </c>
      <c r="D6" s="5">
        <v>0.45700000000000002</v>
      </c>
      <c r="E6" s="5">
        <v>0.32400000000000001</v>
      </c>
      <c r="F6" s="5">
        <v>0.28399999999999997</v>
      </c>
      <c r="G6" s="5">
        <v>0.30199999999999999</v>
      </c>
    </row>
    <row r="7" spans="1:7" ht="15.5" x14ac:dyDescent="0.35">
      <c r="A7" s="5"/>
      <c r="B7" s="5">
        <v>0.36199999999999999</v>
      </c>
      <c r="C7" s="5">
        <v>0.45300000000000001</v>
      </c>
      <c r="D7" s="5">
        <v>0.46100000000000002</v>
      </c>
      <c r="E7" s="5">
        <v>0.33100000000000002</v>
      </c>
      <c r="F7" s="5">
        <v>0.30099999999999999</v>
      </c>
      <c r="G7" s="5">
        <v>0.30299999999999999</v>
      </c>
    </row>
    <row r="8" spans="1:7" ht="15.5" x14ac:dyDescent="0.35">
      <c r="A8" s="5" t="s">
        <v>55</v>
      </c>
      <c r="B8" s="19">
        <v>0.36</v>
      </c>
      <c r="C8" s="19">
        <v>0.45</v>
      </c>
      <c r="D8" s="19">
        <v>0.46</v>
      </c>
      <c r="E8" s="19">
        <v>0.33</v>
      </c>
      <c r="F8" s="19">
        <v>0.28999999999999998</v>
      </c>
      <c r="G8" s="19">
        <v>0.31</v>
      </c>
    </row>
    <row r="11" spans="1:7" ht="15.5" x14ac:dyDescent="0.35">
      <c r="A11" s="5" t="s">
        <v>58</v>
      </c>
      <c r="B11" s="5">
        <v>0.02</v>
      </c>
    </row>
    <row r="12" spans="1:7" ht="15.5" x14ac:dyDescent="0.35">
      <c r="A12" s="5" t="s">
        <v>59</v>
      </c>
      <c r="B12" s="5">
        <v>8.0000000000000002E-3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6"/>
  <sheetViews>
    <sheetView workbookViewId="0">
      <selection activeCell="H22" sqref="H22"/>
    </sheetView>
  </sheetViews>
  <sheetFormatPr defaultColWidth="9" defaultRowHeight="14" x14ac:dyDescent="0.3"/>
  <cols>
    <col min="5" max="5" width="14.08203125" customWidth="1"/>
    <col min="11" max="13" width="12.9140625"/>
  </cols>
  <sheetData>
    <row r="1" spans="1:13" ht="15.5" x14ac:dyDescent="0.35">
      <c r="A1" t="s">
        <v>13</v>
      </c>
      <c r="G1" s="2" t="s">
        <v>57</v>
      </c>
      <c r="H1" s="21"/>
      <c r="I1" s="21"/>
      <c r="J1" s="21"/>
      <c r="K1" s="21"/>
      <c r="L1" s="21"/>
      <c r="M1" s="21"/>
    </row>
    <row r="2" spans="1:13" ht="15.5" x14ac:dyDescent="0.35">
      <c r="A2">
        <v>200</v>
      </c>
      <c r="B2">
        <v>1.6870000000000001</v>
      </c>
      <c r="G2" s="2" t="s">
        <v>21</v>
      </c>
      <c r="H2" s="21">
        <v>0.25</v>
      </c>
      <c r="I2" s="21">
        <v>0.24299999999999999</v>
      </c>
      <c r="J2" s="21">
        <v>0.28100000000000003</v>
      </c>
      <c r="K2" s="21">
        <v>0.26600000000000001</v>
      </c>
      <c r="L2" s="21">
        <v>0.27200000000000002</v>
      </c>
      <c r="M2" s="21">
        <v>0.27400000000000002</v>
      </c>
    </row>
    <row r="3" spans="1:13" ht="16" x14ac:dyDescent="0.35">
      <c r="A3">
        <v>100</v>
      </c>
      <c r="B3">
        <v>1.0589999999999999</v>
      </c>
      <c r="G3" s="2" t="s">
        <v>24</v>
      </c>
      <c r="H3" s="21">
        <v>0.13300000000000001</v>
      </c>
      <c r="I3" s="21">
        <v>0.14099999999999999</v>
      </c>
      <c r="J3" s="21">
        <v>0.13600000000000001</v>
      </c>
      <c r="K3" s="21">
        <v>0.13400000000000001</v>
      </c>
      <c r="L3" s="21">
        <v>0.14199999999999999</v>
      </c>
      <c r="M3" s="21">
        <v>0.13200000000000001</v>
      </c>
    </row>
    <row r="4" spans="1:13" ht="15.5" x14ac:dyDescent="0.35">
      <c r="A4">
        <v>50</v>
      </c>
      <c r="B4">
        <v>0.47</v>
      </c>
      <c r="G4" s="2" t="s">
        <v>22</v>
      </c>
      <c r="H4" s="21">
        <v>0.245</v>
      </c>
      <c r="I4" s="21">
        <v>0.26700000000000002</v>
      </c>
      <c r="J4" s="21">
        <v>0.246</v>
      </c>
      <c r="K4" s="21">
        <v>0.25600000000000001</v>
      </c>
      <c r="L4" s="21">
        <v>0.254</v>
      </c>
      <c r="M4" s="21">
        <v>0.25900000000000001</v>
      </c>
    </row>
    <row r="5" spans="1:13" ht="15.5" x14ac:dyDescent="0.35">
      <c r="A5">
        <v>25</v>
      </c>
      <c r="B5">
        <v>0.19800000000000001</v>
      </c>
      <c r="G5" s="2" t="s">
        <v>23</v>
      </c>
      <c r="H5" s="21">
        <v>0.248</v>
      </c>
      <c r="I5" s="21">
        <v>0.26500000000000001</v>
      </c>
      <c r="J5" s="21">
        <v>0.255</v>
      </c>
      <c r="K5" s="21">
        <v>0.23899999999999999</v>
      </c>
      <c r="L5" s="21">
        <v>0.24399999999999999</v>
      </c>
      <c r="M5" s="21">
        <v>0.252</v>
      </c>
    </row>
    <row r="6" spans="1:13" ht="15.5" x14ac:dyDescent="0.35">
      <c r="A6">
        <v>12.5</v>
      </c>
      <c r="B6">
        <v>9.5000000000000001E-2</v>
      </c>
      <c r="G6" s="2"/>
      <c r="H6" s="21"/>
      <c r="I6" s="21"/>
      <c r="J6" s="21"/>
      <c r="K6" s="21"/>
      <c r="L6" s="21"/>
      <c r="M6" s="21"/>
    </row>
    <row r="7" spans="1:13" ht="15.5" x14ac:dyDescent="0.35">
      <c r="A7">
        <v>0</v>
      </c>
      <c r="B7">
        <v>8.5000000000000006E-2</v>
      </c>
      <c r="G7" s="2"/>
      <c r="H7" s="21"/>
      <c r="I7" s="21"/>
      <c r="J7" s="21"/>
      <c r="K7" s="21"/>
      <c r="L7" s="21"/>
      <c r="M7" s="21"/>
    </row>
    <row r="8" spans="1:13" ht="15.5" x14ac:dyDescent="0.35">
      <c r="G8" s="2" t="s">
        <v>56</v>
      </c>
      <c r="H8" s="21"/>
      <c r="I8" s="21"/>
      <c r="J8" s="21"/>
      <c r="K8" s="21"/>
      <c r="L8" s="21"/>
      <c r="M8" s="21"/>
    </row>
    <row r="9" spans="1:13" ht="15.5" x14ac:dyDescent="0.35">
      <c r="G9" s="2" t="s">
        <v>21</v>
      </c>
      <c r="H9" s="21">
        <f>(H2-0.04854)/0.008523</f>
        <v>23.637216942391177</v>
      </c>
      <c r="I9" s="21">
        <f>(I2-0.04854)/0.008523</f>
        <v>22.815909890883493</v>
      </c>
      <c r="J9" s="21">
        <f>(J2-0.04854)/0.008523</f>
        <v>27.274433884782358</v>
      </c>
      <c r="K9" s="21">
        <f t="shared" ref="K9:M9" si="0">(K2-0.04854)/0.008523</f>
        <v>25.514490202980173</v>
      </c>
      <c r="L9" s="21">
        <f t="shared" si="0"/>
        <v>26.218467675701049</v>
      </c>
      <c r="M9" s="21">
        <f t="shared" si="0"/>
        <v>26.453126833274673</v>
      </c>
    </row>
    <row r="10" spans="1:13" ht="16" x14ac:dyDescent="0.35">
      <c r="G10" s="2" t="s">
        <v>24</v>
      </c>
      <c r="H10" s="21">
        <f t="shared" ref="H10:I12" si="1">(H3-0.04854)/0.008523</f>
        <v>9.9096562243341566</v>
      </c>
      <c r="I10" s="21">
        <f t="shared" si="1"/>
        <v>10.848292854628651</v>
      </c>
      <c r="J10" s="21">
        <f t="shared" ref="J10:M10" si="2">(J3-0.04854)/0.008523</f>
        <v>10.261644960694593</v>
      </c>
      <c r="K10" s="21">
        <f t="shared" si="2"/>
        <v>10.026985803120969</v>
      </c>
      <c r="L10" s="21">
        <f t="shared" si="2"/>
        <v>10.965622433415463</v>
      </c>
      <c r="M10" s="21">
        <f t="shared" si="2"/>
        <v>9.7923266455473446</v>
      </c>
    </row>
    <row r="11" spans="1:13" ht="15.5" x14ac:dyDescent="0.35">
      <c r="G11" s="2" t="s">
        <v>22</v>
      </c>
      <c r="H11" s="21">
        <f t="shared" si="1"/>
        <v>23.050569048457117</v>
      </c>
      <c r="I11" s="21">
        <f t="shared" si="1"/>
        <v>25.631819781766985</v>
      </c>
      <c r="J11" s="21">
        <f t="shared" ref="J11:M11" si="3">(J4-0.04854)/0.008523</f>
        <v>23.167898627243929</v>
      </c>
      <c r="K11" s="21">
        <f t="shared" si="3"/>
        <v>24.341194415112053</v>
      </c>
      <c r="L11" s="21">
        <f t="shared" si="3"/>
        <v>24.106535257538429</v>
      </c>
      <c r="M11" s="21">
        <f t="shared" si="3"/>
        <v>24.693183151472489</v>
      </c>
    </row>
    <row r="12" spans="1:13" ht="15.5" x14ac:dyDescent="0.35">
      <c r="G12" s="2" t="s">
        <v>23</v>
      </c>
      <c r="H12" s="21">
        <f t="shared" si="1"/>
        <v>23.402557784817553</v>
      </c>
      <c r="I12" s="21">
        <f t="shared" si="1"/>
        <v>25.397160624193361</v>
      </c>
      <c r="J12" s="21">
        <f t="shared" ref="J12:M12" si="4">(J5-0.04854)/0.008523</f>
        <v>24.223864836325241</v>
      </c>
      <c r="K12" s="21">
        <f t="shared" si="4"/>
        <v>22.346591575736245</v>
      </c>
      <c r="L12" s="21">
        <f t="shared" si="4"/>
        <v>22.933239469670305</v>
      </c>
      <c r="M12" s="21">
        <f t="shared" si="4"/>
        <v>23.871876099964805</v>
      </c>
    </row>
    <row r="26" spans="2:2" x14ac:dyDescent="0.3">
      <c r="B26" t="s">
        <v>14</v>
      </c>
    </row>
  </sheetData>
  <phoneticPr fontId="1" type="noConversion"/>
  <pageMargins left="0.69930555555555596" right="0.69930555555555596" top="0.75" bottom="0.75" header="0.3" footer="0.3"/>
  <pageSetup paperSize="9" orientation="portrait"/>
  <headerFooter alignWithMargins="0"/>
  <drawing r:id="rId1"/>
  <legacyDrawing r:id="rId2"/>
  <oleObjects>
    <mc:AlternateContent xmlns:mc="http://schemas.openxmlformats.org/markup-compatibility/2006">
      <mc:Choice Requires="x14">
        <oleObject progId="Prism8.Document" shapeId="9217" r:id="rId3">
          <objectPr defaultSize="0" autoPict="0" r:id="rId4">
            <anchor moveWithCells="1">
              <from>
                <xdr:col>0</xdr:col>
                <xdr:colOff>292100</xdr:colOff>
                <xdr:row>7</xdr:row>
                <xdr:rowOff>101600</xdr:rowOff>
              </from>
              <to>
                <xdr:col>5</xdr:col>
                <xdr:colOff>158750</xdr:colOff>
                <xdr:row>23</xdr:row>
                <xdr:rowOff>63500</xdr:rowOff>
              </to>
            </anchor>
          </objectPr>
        </oleObject>
      </mc:Choice>
      <mc:Fallback>
        <oleObject progId="Prism8.Document" shapeId="9217" r:id="rId3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7"/>
  <sheetViews>
    <sheetView topLeftCell="F1" workbookViewId="0">
      <selection activeCell="L21" sqref="L21"/>
    </sheetView>
  </sheetViews>
  <sheetFormatPr defaultColWidth="9" defaultRowHeight="14" x14ac:dyDescent="0.3"/>
  <cols>
    <col min="5" max="5" width="15.5" customWidth="1"/>
    <col min="8" max="8" width="20.58203125" customWidth="1"/>
    <col min="11" max="11" width="9.4140625" customWidth="1"/>
    <col min="12" max="13" width="12.9140625"/>
  </cols>
  <sheetData>
    <row r="1" spans="1:14" ht="15.5" x14ac:dyDescent="0.35">
      <c r="A1" t="s">
        <v>15</v>
      </c>
      <c r="H1" s="2" t="s">
        <v>57</v>
      </c>
      <c r="I1" s="21"/>
      <c r="J1" s="21"/>
      <c r="K1" s="21"/>
      <c r="L1" s="21"/>
      <c r="M1" s="21"/>
      <c r="N1" s="21"/>
    </row>
    <row r="2" spans="1:14" ht="15.5" x14ac:dyDescent="0.35">
      <c r="A2">
        <v>12</v>
      </c>
      <c r="B2">
        <v>3.052</v>
      </c>
      <c r="H2" s="2" t="s">
        <v>21</v>
      </c>
      <c r="I2" s="21">
        <v>0.53600000000000003</v>
      </c>
      <c r="J2" s="21">
        <v>0.501</v>
      </c>
      <c r="K2" s="21">
        <v>0.53200000000000003</v>
      </c>
      <c r="L2" s="21">
        <v>0.54400000000000004</v>
      </c>
      <c r="M2" s="21">
        <v>0.54800000000000004</v>
      </c>
      <c r="N2" s="21">
        <v>0.54100000000000004</v>
      </c>
    </row>
    <row r="3" spans="1:14" ht="16" x14ac:dyDescent="0.35">
      <c r="A3">
        <v>6</v>
      </c>
      <c r="B3">
        <v>1.74</v>
      </c>
      <c r="H3" s="2" t="s">
        <v>24</v>
      </c>
      <c r="I3" s="21">
        <v>0.67200000000000004</v>
      </c>
      <c r="J3" s="21">
        <v>0.61399999999999999</v>
      </c>
      <c r="K3" s="21">
        <v>0.63100000000000001</v>
      </c>
      <c r="L3" s="21">
        <v>0.65700000000000003</v>
      </c>
      <c r="M3" s="21">
        <v>0.64600000000000002</v>
      </c>
      <c r="N3" s="21">
        <v>0.623</v>
      </c>
    </row>
    <row r="4" spans="1:14" ht="15.5" x14ac:dyDescent="0.35">
      <c r="A4">
        <v>3</v>
      </c>
      <c r="B4">
        <v>1.165</v>
      </c>
      <c r="H4" s="2" t="s">
        <v>22</v>
      </c>
      <c r="I4" s="21">
        <v>0.77200000000000002</v>
      </c>
      <c r="J4" s="21">
        <v>0.73599999999999999</v>
      </c>
      <c r="K4" s="21">
        <v>0.76100000000000001</v>
      </c>
      <c r="L4" s="21">
        <v>0.72899999999999998</v>
      </c>
      <c r="M4" s="21">
        <v>0.73599999999999999</v>
      </c>
      <c r="N4" s="21">
        <v>0.74299999999999999</v>
      </c>
    </row>
    <row r="5" spans="1:14" ht="15.5" x14ac:dyDescent="0.35">
      <c r="A5">
        <v>1.5</v>
      </c>
      <c r="B5">
        <v>0.69899999999999995</v>
      </c>
      <c r="H5" s="2" t="s">
        <v>23</v>
      </c>
      <c r="I5" s="21">
        <v>0.60799999999999998</v>
      </c>
      <c r="J5" s="21">
        <v>0.60199999999999998</v>
      </c>
      <c r="K5" s="21">
        <v>0.60299999999999998</v>
      </c>
      <c r="L5" s="21">
        <v>0.60499999999999998</v>
      </c>
      <c r="M5" s="21">
        <v>0.60699999999999998</v>
      </c>
      <c r="N5" s="21">
        <v>0.61099999999999999</v>
      </c>
    </row>
    <row r="6" spans="1:14" ht="15.5" x14ac:dyDescent="0.35">
      <c r="A6">
        <v>0.75</v>
      </c>
      <c r="B6">
        <v>0.47599999999999998</v>
      </c>
      <c r="H6" s="2"/>
      <c r="I6" s="21"/>
      <c r="J6" s="21"/>
      <c r="K6" s="21"/>
      <c r="L6" s="21"/>
      <c r="M6" s="21"/>
      <c r="N6" s="21"/>
    </row>
    <row r="7" spans="1:14" ht="15.5" x14ac:dyDescent="0.35">
      <c r="A7">
        <v>0</v>
      </c>
      <c r="B7">
        <v>0.22600000000000001</v>
      </c>
      <c r="H7" s="2"/>
      <c r="I7" s="21"/>
      <c r="J7" s="21"/>
      <c r="K7" s="21"/>
      <c r="L7" s="21"/>
      <c r="M7" s="21"/>
      <c r="N7" s="21"/>
    </row>
    <row r="8" spans="1:14" ht="15.5" x14ac:dyDescent="0.35">
      <c r="H8" s="2" t="s">
        <v>56</v>
      </c>
      <c r="I8" s="21"/>
      <c r="J8" s="21"/>
      <c r="K8" s="21"/>
      <c r="L8" s="21"/>
      <c r="M8" s="21"/>
      <c r="N8" s="21"/>
    </row>
    <row r="9" spans="1:14" ht="15.5" x14ac:dyDescent="0.35">
      <c r="H9" s="2" t="s">
        <v>21</v>
      </c>
      <c r="I9" s="21">
        <f>(I2-0.3329)/0.2306</f>
        <v>0.88074588031222922</v>
      </c>
      <c r="J9" s="21">
        <f>(J2-0.3329)/0.2306</f>
        <v>0.72896790980052051</v>
      </c>
      <c r="K9" s="21">
        <f>(K2-0.3329)/0.2306</f>
        <v>0.86339982653946257</v>
      </c>
      <c r="L9" s="21">
        <f t="shared" ref="L9:N9" si="0">(L2-0.3329)/0.2306</f>
        <v>0.91543798785776265</v>
      </c>
      <c r="M9" s="21">
        <f t="shared" si="0"/>
        <v>0.9327840416305293</v>
      </c>
      <c r="N9" s="21">
        <f t="shared" si="0"/>
        <v>0.90242844752818763</v>
      </c>
    </row>
    <row r="10" spans="1:14" ht="16" x14ac:dyDescent="0.35">
      <c r="H10" s="2" t="s">
        <v>24</v>
      </c>
      <c r="I10" s="21">
        <f t="shared" ref="I10:J12" si="1">(I3-0.3329)/0.2306</f>
        <v>1.4705117085862969</v>
      </c>
      <c r="J10" s="21">
        <f t="shared" si="1"/>
        <v>1.2189939288811795</v>
      </c>
      <c r="K10" s="21">
        <f t="shared" ref="K10:N10" si="2">(K3-0.3329)/0.2306</f>
        <v>1.2927146574154382</v>
      </c>
      <c r="L10" s="21">
        <f t="shared" si="2"/>
        <v>1.4054640069384217</v>
      </c>
      <c r="M10" s="21">
        <f t="shared" si="2"/>
        <v>1.3577623590633132</v>
      </c>
      <c r="N10" s="21">
        <f t="shared" si="2"/>
        <v>1.2580225498699047</v>
      </c>
    </row>
    <row r="11" spans="1:14" ht="15.5" x14ac:dyDescent="0.35">
      <c r="H11" s="2" t="s">
        <v>22</v>
      </c>
      <c r="I11" s="21">
        <f t="shared" si="1"/>
        <v>1.9041630529054643</v>
      </c>
      <c r="J11" s="21">
        <f t="shared" si="1"/>
        <v>1.7480485689505638</v>
      </c>
      <c r="K11" s="21">
        <f t="shared" ref="K11:N11" si="3">(K4-0.3329)/0.2306</f>
        <v>1.8564614050303558</v>
      </c>
      <c r="L11" s="21">
        <f t="shared" si="3"/>
        <v>1.7176929748482221</v>
      </c>
      <c r="M11" s="21">
        <f t="shared" si="3"/>
        <v>1.7480485689505638</v>
      </c>
      <c r="N11" s="21">
        <f t="shared" si="3"/>
        <v>1.7784041630529055</v>
      </c>
    </row>
    <row r="12" spans="1:14" ht="15.5" x14ac:dyDescent="0.35">
      <c r="H12" s="2" t="s">
        <v>23</v>
      </c>
      <c r="I12" s="21">
        <f t="shared" si="1"/>
        <v>1.1929748482220295</v>
      </c>
      <c r="J12" s="21">
        <f t="shared" si="1"/>
        <v>1.1669557675628794</v>
      </c>
      <c r="K12" s="21">
        <f t="shared" ref="K12:N12" si="4">(K5-0.3329)/0.2306</f>
        <v>1.1712922810060711</v>
      </c>
      <c r="L12" s="21">
        <f t="shared" si="4"/>
        <v>1.1799653078924546</v>
      </c>
      <c r="M12" s="21">
        <f t="shared" si="4"/>
        <v>1.1886383347788378</v>
      </c>
      <c r="N12" s="21">
        <f t="shared" si="4"/>
        <v>1.2059843885516046</v>
      </c>
    </row>
    <row r="27" spans="3:3" x14ac:dyDescent="0.3">
      <c r="C27" t="s">
        <v>16</v>
      </c>
    </row>
  </sheetData>
  <phoneticPr fontId="1" type="noConversion"/>
  <pageMargins left="0.69930555555555596" right="0.69930555555555596" top="0.75" bottom="0.75" header="0.3" footer="0.3"/>
  <pageSetup paperSize="9" orientation="portrait"/>
  <headerFooter alignWithMargins="0"/>
  <drawing r:id="rId1"/>
  <legacyDrawing r:id="rId2"/>
  <oleObjects>
    <mc:AlternateContent xmlns:mc="http://schemas.openxmlformats.org/markup-compatibility/2006">
      <mc:Choice Requires="x14">
        <oleObject progId="Prism8.Document" shapeId="10241" r:id="rId3">
          <objectPr defaultSize="0" autoPict="0" r:id="rId4">
            <anchor moveWithCells="1">
              <from>
                <xdr:col>0</xdr:col>
                <xdr:colOff>501650</xdr:colOff>
                <xdr:row>8</xdr:row>
                <xdr:rowOff>133350</xdr:rowOff>
              </from>
              <to>
                <xdr:col>5</xdr:col>
                <xdr:colOff>285750</xdr:colOff>
                <xdr:row>25</xdr:row>
                <xdr:rowOff>0</xdr:rowOff>
              </to>
            </anchor>
          </objectPr>
        </oleObject>
      </mc:Choice>
      <mc:Fallback>
        <oleObject progId="Prism8.Document" shapeId="10241" r:id="rId3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7"/>
  <sheetViews>
    <sheetView topLeftCell="B1" workbookViewId="0">
      <selection activeCell="G21" sqref="G21"/>
    </sheetView>
  </sheetViews>
  <sheetFormatPr defaultColWidth="9" defaultRowHeight="14" x14ac:dyDescent="0.3"/>
  <cols>
    <col min="5" max="5" width="14.5" customWidth="1"/>
    <col min="7" max="7" width="20.6640625" customWidth="1"/>
    <col min="11" max="13" width="12.9140625"/>
  </cols>
  <sheetData>
    <row r="1" spans="1:13" ht="15.5" x14ac:dyDescent="0.35">
      <c r="A1" t="s">
        <v>17</v>
      </c>
      <c r="G1" s="2" t="s">
        <v>57</v>
      </c>
      <c r="H1" s="21"/>
      <c r="I1" s="21"/>
      <c r="J1" s="21"/>
      <c r="K1" s="21"/>
      <c r="L1" s="21"/>
      <c r="M1" s="21"/>
    </row>
    <row r="2" spans="1:13" ht="15.5" x14ac:dyDescent="0.35">
      <c r="A2">
        <v>1000</v>
      </c>
      <c r="B2">
        <v>2.968</v>
      </c>
      <c r="G2" s="2" t="s">
        <v>21</v>
      </c>
      <c r="H2" s="21">
        <v>0.67800000000000005</v>
      </c>
      <c r="I2" s="21">
        <v>0.67100000000000004</v>
      </c>
      <c r="J2" s="21">
        <v>0.66500000000000004</v>
      </c>
      <c r="K2" s="21">
        <v>0.66200000000000003</v>
      </c>
      <c r="L2" s="21">
        <v>0.68330000000000002</v>
      </c>
      <c r="M2" s="21">
        <v>0.67400000000000004</v>
      </c>
    </row>
    <row r="3" spans="1:13" ht="16" x14ac:dyDescent="0.35">
      <c r="A3">
        <v>500</v>
      </c>
      <c r="B3">
        <v>1.843</v>
      </c>
      <c r="G3" s="2" t="s">
        <v>24</v>
      </c>
      <c r="H3" s="21">
        <v>0.55100000000000005</v>
      </c>
      <c r="I3" s="21">
        <v>0.56299999999999994</v>
      </c>
      <c r="J3" s="21">
        <v>0.55800000000000005</v>
      </c>
      <c r="K3" s="21">
        <v>0.57369999999999999</v>
      </c>
      <c r="L3" s="21">
        <v>0.56299999999999994</v>
      </c>
      <c r="M3" s="21">
        <v>0.56499999999999995</v>
      </c>
    </row>
    <row r="4" spans="1:13" ht="15.5" x14ac:dyDescent="0.35">
      <c r="A4">
        <v>250</v>
      </c>
      <c r="B4">
        <v>0.97199999999999998</v>
      </c>
      <c r="G4" s="2" t="s">
        <v>22</v>
      </c>
      <c r="H4" s="21">
        <v>0.65100000000000002</v>
      </c>
      <c r="I4" s="21">
        <v>0.64300000000000002</v>
      </c>
      <c r="J4" s="21">
        <v>0.64900000000000002</v>
      </c>
      <c r="K4" s="21">
        <v>0.65249999999999997</v>
      </c>
      <c r="L4" s="21">
        <v>0.64300000000000002</v>
      </c>
      <c r="M4" s="21">
        <v>0.63900000000000001</v>
      </c>
    </row>
    <row r="5" spans="1:13" ht="15.5" x14ac:dyDescent="0.35">
      <c r="A5">
        <v>125</v>
      </c>
      <c r="B5">
        <v>0.58499999999999996</v>
      </c>
      <c r="G5" s="2" t="s">
        <v>23</v>
      </c>
      <c r="H5" s="21">
        <v>0.622</v>
      </c>
      <c r="I5" s="21">
        <v>0.61399999999999999</v>
      </c>
      <c r="J5" s="21">
        <v>0.59199999999999997</v>
      </c>
      <c r="K5" s="21">
        <v>0.61199999999999999</v>
      </c>
      <c r="L5" s="21">
        <v>0.60899999999999999</v>
      </c>
      <c r="M5" s="21">
        <v>0.61299999999999999</v>
      </c>
    </row>
    <row r="6" spans="1:13" ht="15.5" x14ac:dyDescent="0.35">
      <c r="A6">
        <v>62.5</v>
      </c>
      <c r="B6">
        <v>0.28199999999999997</v>
      </c>
      <c r="G6" s="2"/>
      <c r="H6" s="21"/>
      <c r="I6" s="21"/>
      <c r="J6" s="21"/>
      <c r="K6" s="21"/>
      <c r="L6" s="21"/>
      <c r="M6" s="21"/>
    </row>
    <row r="7" spans="1:13" ht="15.5" x14ac:dyDescent="0.35">
      <c r="A7">
        <v>0</v>
      </c>
      <c r="B7">
        <v>7.1999999999999995E-2</v>
      </c>
      <c r="G7" s="2"/>
      <c r="H7" s="21"/>
      <c r="I7" s="21"/>
      <c r="J7" s="21"/>
      <c r="K7" s="21"/>
      <c r="L7" s="21"/>
      <c r="M7" s="21"/>
    </row>
    <row r="8" spans="1:13" ht="15.5" x14ac:dyDescent="0.35">
      <c r="G8" s="2" t="s">
        <v>56</v>
      </c>
      <c r="H8" s="21"/>
      <c r="I8" s="21"/>
      <c r="J8" s="21"/>
      <c r="K8" s="21"/>
      <c r="L8" s="21"/>
      <c r="M8" s="21"/>
    </row>
    <row r="9" spans="1:13" ht="15.5" x14ac:dyDescent="0.35">
      <c r="G9" s="2" t="s">
        <v>21</v>
      </c>
      <c r="H9" s="21">
        <f>(H2-0.182)/0.002906</f>
        <v>170.68134893324157</v>
      </c>
      <c r="I9" s="21">
        <f>(I2-0.182)/0.002906</f>
        <v>168.27253957329663</v>
      </c>
      <c r="J9" s="21">
        <f>(J2-0.182)/0.002906</f>
        <v>166.20784583620096</v>
      </c>
      <c r="K9" s="21">
        <f t="shared" ref="K9:M9" si="0">(K2-0.182)/0.002906</f>
        <v>165.17549896765314</v>
      </c>
      <c r="L9" s="21">
        <f t="shared" si="0"/>
        <v>172.50516173434275</v>
      </c>
      <c r="M9" s="21">
        <f t="shared" si="0"/>
        <v>169.30488644184447</v>
      </c>
    </row>
    <row r="10" spans="1:13" ht="16" x14ac:dyDescent="0.35">
      <c r="G10" s="2" t="s">
        <v>24</v>
      </c>
      <c r="H10" s="21">
        <f t="shared" ref="H10:I12" si="1">(H3-0.182)/0.002906</f>
        <v>126.97866483138336</v>
      </c>
      <c r="I10" s="21">
        <f t="shared" si="1"/>
        <v>131.10805230557466</v>
      </c>
      <c r="J10" s="21">
        <f t="shared" ref="J10:M10" si="2">(J3-0.182)/0.002906</f>
        <v>129.38747419132829</v>
      </c>
      <c r="K10" s="21">
        <f t="shared" si="2"/>
        <v>134.79008947006193</v>
      </c>
      <c r="L10" s="21">
        <f t="shared" si="2"/>
        <v>131.10805230557466</v>
      </c>
      <c r="M10" s="21">
        <f t="shared" si="2"/>
        <v>131.79628355127321</v>
      </c>
    </row>
    <row r="11" spans="1:13" ht="15.5" x14ac:dyDescent="0.35">
      <c r="G11" s="2" t="s">
        <v>22</v>
      </c>
      <c r="H11" s="21">
        <f t="shared" si="1"/>
        <v>161.39022711631108</v>
      </c>
      <c r="I11" s="21">
        <f t="shared" si="1"/>
        <v>158.63730213351687</v>
      </c>
      <c r="J11" s="21">
        <f t="shared" ref="J11:M11" si="3">(J4-0.182)/0.002906</f>
        <v>160.70199587061254</v>
      </c>
      <c r="K11" s="21">
        <f t="shared" si="3"/>
        <v>161.90640055058498</v>
      </c>
      <c r="L11" s="21">
        <f t="shared" si="3"/>
        <v>158.63730213351687</v>
      </c>
      <c r="M11" s="21">
        <f t="shared" si="3"/>
        <v>157.26083964211975</v>
      </c>
    </row>
    <row r="12" spans="1:13" ht="15.5" x14ac:dyDescent="0.35">
      <c r="G12" s="2" t="s">
        <v>23</v>
      </c>
      <c r="H12" s="21">
        <f t="shared" si="1"/>
        <v>151.41087405368202</v>
      </c>
      <c r="I12" s="21">
        <f t="shared" si="1"/>
        <v>148.65794907088781</v>
      </c>
      <c r="J12" s="21">
        <f t="shared" ref="J12:M12" si="4">(J5-0.182)/0.002906</f>
        <v>141.08740536820369</v>
      </c>
      <c r="K12" s="21">
        <f t="shared" si="4"/>
        <v>147.96971782518926</v>
      </c>
      <c r="L12" s="21">
        <f t="shared" si="4"/>
        <v>146.93737095664142</v>
      </c>
      <c r="M12" s="21">
        <f t="shared" si="4"/>
        <v>148.31383344803854</v>
      </c>
    </row>
    <row r="27" spans="2:2" x14ac:dyDescent="0.3">
      <c r="B27" t="s">
        <v>18</v>
      </c>
    </row>
  </sheetData>
  <phoneticPr fontId="1" type="noConversion"/>
  <pageMargins left="0.69930555555555596" right="0.69930555555555596" top="0.75" bottom="0.75" header="0.3" footer="0.3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rism8.Document" shapeId="11265" r:id="rId4">
          <objectPr defaultSize="0" autoPict="0" r:id="rId5">
            <anchor moveWithCells="1">
              <from>
                <xdr:col>0</xdr:col>
                <xdr:colOff>0</xdr:colOff>
                <xdr:row>8</xdr:row>
                <xdr:rowOff>139700</xdr:rowOff>
              </from>
              <to>
                <xdr:col>4</xdr:col>
                <xdr:colOff>768350</xdr:colOff>
                <xdr:row>25</xdr:row>
                <xdr:rowOff>6350</xdr:rowOff>
              </to>
            </anchor>
          </objectPr>
        </oleObject>
      </mc:Choice>
      <mc:Fallback>
        <oleObject progId="Prism8.Document" shapeId="11265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5D67-19DF-4E0D-9F46-276F03AD6F0A}">
  <dimension ref="A1:O40"/>
  <sheetViews>
    <sheetView topLeftCell="A22" workbookViewId="0">
      <selection activeCell="A2" sqref="A2:A27"/>
    </sheetView>
  </sheetViews>
  <sheetFormatPr defaultRowHeight="14" x14ac:dyDescent="0.3"/>
  <cols>
    <col min="1" max="1" width="15.5" customWidth="1"/>
    <col min="2" max="2" width="13.75" customWidth="1"/>
    <col min="3" max="3" width="13.25" customWidth="1"/>
    <col min="4" max="4" width="10.9140625" customWidth="1"/>
    <col min="5" max="5" width="12.5" customWidth="1"/>
    <col min="9" max="9" width="14.9140625" customWidth="1"/>
    <col min="10" max="10" width="15.4140625" customWidth="1"/>
    <col min="11" max="11" width="11.83203125" customWidth="1"/>
    <col min="12" max="12" width="13.4140625" customWidth="1"/>
    <col min="13" max="13" width="13.9140625" customWidth="1"/>
  </cols>
  <sheetData>
    <row r="1" spans="1:15" ht="15.5" x14ac:dyDescent="0.35">
      <c r="A1" s="5"/>
      <c r="B1" s="10" t="s">
        <v>40</v>
      </c>
      <c r="C1" s="10" t="s">
        <v>61</v>
      </c>
      <c r="D1" s="10" t="s">
        <v>62</v>
      </c>
      <c r="E1" s="10" t="s">
        <v>63</v>
      </c>
      <c r="F1" s="10"/>
      <c r="O1" s="5"/>
    </row>
    <row r="2" spans="1:15" ht="15.5" x14ac:dyDescent="0.35">
      <c r="A2" s="27" t="s">
        <v>26</v>
      </c>
      <c r="B2" s="5">
        <v>12.412949369471109</v>
      </c>
      <c r="C2" s="5">
        <v>8.159232072275552</v>
      </c>
      <c r="D2" s="5">
        <v>8.9497459062676459</v>
      </c>
      <c r="E2" s="5">
        <v>9.2132505175983432</v>
      </c>
      <c r="F2" s="5"/>
      <c r="O2" s="5"/>
    </row>
    <row r="3" spans="1:15" ht="15.5" x14ac:dyDescent="0.35">
      <c r="A3" s="28"/>
      <c r="B3" s="5">
        <v>10.775456427630342</v>
      </c>
      <c r="C3" s="5">
        <v>8.6674195369847542</v>
      </c>
      <c r="D3" s="5">
        <v>9.9096555618294744</v>
      </c>
      <c r="E3" s="5">
        <v>8.8744588744588739</v>
      </c>
      <c r="F3" s="5"/>
      <c r="O3" s="5"/>
    </row>
    <row r="4" spans="1:15" ht="15.5" x14ac:dyDescent="0.35">
      <c r="A4" s="28"/>
      <c r="B4" s="5">
        <v>11.697722567287784</v>
      </c>
      <c r="C4" s="5">
        <v>8.3850931677018643</v>
      </c>
      <c r="D4" s="5">
        <v>9.1191417278373805</v>
      </c>
      <c r="E4" s="5">
        <v>9.1379634857895731</v>
      </c>
      <c r="F4" s="5"/>
      <c r="O4" s="5"/>
    </row>
    <row r="5" spans="1:15" ht="15.5" x14ac:dyDescent="0.35">
      <c r="A5" s="28"/>
      <c r="B5" s="5">
        <v>11.584792019574628</v>
      </c>
      <c r="C5" s="5">
        <v>8.6109542631281784</v>
      </c>
      <c r="D5" s="5">
        <v>9.1756070016939582</v>
      </c>
      <c r="E5" s="5">
        <v>9.0062111801242235</v>
      </c>
      <c r="F5" s="5"/>
      <c r="O5" s="5"/>
    </row>
    <row r="6" spans="1:15" ht="15.5" x14ac:dyDescent="0.35">
      <c r="A6" s="28"/>
      <c r="B6" s="5">
        <v>11.73536608319217</v>
      </c>
      <c r="C6" s="5">
        <v>8.3098061358930941</v>
      </c>
      <c r="D6" s="5">
        <v>9.1379634857895731</v>
      </c>
      <c r="E6" s="5">
        <v>9.0438546960286086</v>
      </c>
      <c r="F6" s="5"/>
      <c r="O6" s="5"/>
    </row>
    <row r="7" spans="1:15" ht="15.5" x14ac:dyDescent="0.35">
      <c r="A7" s="28"/>
      <c r="B7" s="5">
        <v>11.170713344626387</v>
      </c>
      <c r="C7" s="5">
        <v>8.2721626199887091</v>
      </c>
      <c r="D7" s="5">
        <v>9.7026162243553546</v>
      </c>
      <c r="E7" s="5">
        <v>9.2132505175983432</v>
      </c>
      <c r="F7" s="5"/>
    </row>
    <row r="8" spans="1:15" ht="15.5" x14ac:dyDescent="0.35">
      <c r="A8" s="28" t="s">
        <v>19</v>
      </c>
      <c r="B8" s="5">
        <v>2.1882876204596</v>
      </c>
      <c r="C8" s="5">
        <v>0.63157894736842113</v>
      </c>
      <c r="D8" s="5">
        <v>0.70570793180133395</v>
      </c>
      <c r="E8" s="5">
        <v>0.92068198665678269</v>
      </c>
      <c r="F8" s="5"/>
    </row>
    <row r="9" spans="1:15" ht="15.5" x14ac:dyDescent="0.35">
      <c r="A9" s="28"/>
      <c r="B9" s="5">
        <v>2.5292809488510004</v>
      </c>
      <c r="C9" s="5">
        <v>0.53521126760563376</v>
      </c>
      <c r="D9" s="5">
        <v>0.66864343958487737</v>
      </c>
      <c r="E9" s="5">
        <v>0.95033358042994798</v>
      </c>
      <c r="F9" s="5"/>
    </row>
    <row r="10" spans="1:15" ht="15.5" x14ac:dyDescent="0.35">
      <c r="A10" s="28"/>
      <c r="B10" s="5">
        <v>2.1808747220163087</v>
      </c>
      <c r="C10" s="5">
        <v>0.49073387694588572</v>
      </c>
      <c r="D10" s="5">
        <v>0.64640474425500372</v>
      </c>
      <c r="E10" s="5">
        <v>1.0541141586360268</v>
      </c>
      <c r="F10" s="5"/>
    </row>
    <row r="11" spans="1:15" ht="15.5" x14ac:dyDescent="0.35">
      <c r="A11" s="28"/>
      <c r="B11" s="5">
        <v>2.3068939955522603</v>
      </c>
      <c r="C11" s="5">
        <v>0.52779836916234235</v>
      </c>
      <c r="D11" s="5">
        <v>0.70570793180133395</v>
      </c>
      <c r="E11" s="5">
        <v>1.0096367679762788</v>
      </c>
      <c r="F11" s="5"/>
    </row>
    <row r="12" spans="1:15" ht="15.5" x14ac:dyDescent="0.35">
      <c r="A12" s="28"/>
      <c r="B12" s="5">
        <v>2.2772424017790951</v>
      </c>
      <c r="C12" s="5">
        <v>0.60934025203854703</v>
      </c>
      <c r="D12" s="5">
        <v>0.58710155670867303</v>
      </c>
      <c r="E12" s="5">
        <v>1.0318754633061527</v>
      </c>
      <c r="F12" s="5"/>
    </row>
    <row r="13" spans="1:15" ht="15.5" x14ac:dyDescent="0.35">
      <c r="A13" s="28"/>
      <c r="B13" s="5">
        <v>2.3068939955522603</v>
      </c>
      <c r="C13" s="5">
        <v>0.54262416604892505</v>
      </c>
      <c r="D13" s="5">
        <v>0.78724981467753863</v>
      </c>
      <c r="E13" s="5">
        <v>1.0837657524091919</v>
      </c>
      <c r="F13" s="5"/>
    </row>
    <row r="14" spans="1:15" ht="15.5" x14ac:dyDescent="0.35">
      <c r="A14" s="28" t="s">
        <v>20</v>
      </c>
      <c r="B14" s="5">
        <v>23.637216942391177</v>
      </c>
      <c r="C14" s="5">
        <v>9.9096562243341566</v>
      </c>
      <c r="D14" s="5">
        <v>23.050569048457117</v>
      </c>
      <c r="E14" s="5">
        <v>23.402557784817553</v>
      </c>
      <c r="F14" s="5"/>
    </row>
    <row r="15" spans="1:15" ht="15.5" x14ac:dyDescent="0.35">
      <c r="A15" s="28"/>
      <c r="B15" s="5">
        <v>22.815909890883493</v>
      </c>
      <c r="C15" s="5">
        <v>10.848292854628651</v>
      </c>
      <c r="D15" s="5">
        <v>25.631819781766985</v>
      </c>
      <c r="E15" s="5">
        <v>25.397160624193361</v>
      </c>
      <c r="F15" s="5"/>
    </row>
    <row r="16" spans="1:15" ht="15.5" x14ac:dyDescent="0.35">
      <c r="A16" s="28"/>
      <c r="B16" s="5">
        <v>27.274433884782358</v>
      </c>
      <c r="C16" s="5">
        <v>10.261644960694593</v>
      </c>
      <c r="D16" s="5">
        <v>23.167898627243929</v>
      </c>
      <c r="E16" s="5">
        <v>24.223864836325241</v>
      </c>
      <c r="F16" s="5"/>
    </row>
    <row r="17" spans="1:6" ht="15.5" x14ac:dyDescent="0.35">
      <c r="A17" s="28"/>
      <c r="B17" s="5">
        <v>25.514490202980173</v>
      </c>
      <c r="C17" s="5">
        <v>10.026985803120969</v>
      </c>
      <c r="D17" s="5">
        <v>24.341194415112053</v>
      </c>
      <c r="E17" s="5">
        <v>22.346591575736245</v>
      </c>
      <c r="F17" s="5"/>
    </row>
    <row r="18" spans="1:6" ht="15.5" x14ac:dyDescent="0.35">
      <c r="A18" s="28"/>
      <c r="B18" s="5">
        <v>26.218467675701049</v>
      </c>
      <c r="C18" s="5">
        <v>10.965622433415463</v>
      </c>
      <c r="D18" s="5">
        <v>24.106535257538429</v>
      </c>
      <c r="E18" s="5">
        <v>22.933239469670305</v>
      </c>
      <c r="F18" s="5"/>
    </row>
    <row r="19" spans="1:6" ht="15.5" x14ac:dyDescent="0.35">
      <c r="A19" s="28"/>
      <c r="B19" s="5">
        <v>26.453126833274673</v>
      </c>
      <c r="C19" s="5">
        <v>9.7923266455473446</v>
      </c>
      <c r="D19" s="5">
        <v>24.693183151472489</v>
      </c>
      <c r="E19" s="5">
        <v>23.871876099964805</v>
      </c>
      <c r="F19" s="5"/>
    </row>
    <row r="20" spans="1:6" ht="15.5" x14ac:dyDescent="0.35">
      <c r="A20" s="28" t="s">
        <v>27</v>
      </c>
      <c r="B20" s="5">
        <v>0.88074588031222922</v>
      </c>
      <c r="C20" s="5">
        <v>1.4705117085862969</v>
      </c>
      <c r="D20" s="5">
        <v>1.9041630529054643</v>
      </c>
      <c r="E20" s="5">
        <v>1.1929748482220295</v>
      </c>
      <c r="F20" s="5"/>
    </row>
    <row r="21" spans="1:6" ht="15.5" x14ac:dyDescent="0.35">
      <c r="A21" s="28"/>
      <c r="B21" s="5">
        <v>0.72896790980052051</v>
      </c>
      <c r="C21" s="5">
        <v>1.2189939288811795</v>
      </c>
      <c r="D21" s="5">
        <v>1.7480485689505638</v>
      </c>
      <c r="E21" s="5">
        <v>1.1669557675628794</v>
      </c>
      <c r="F21" s="5"/>
    </row>
    <row r="22" spans="1:6" ht="15.5" x14ac:dyDescent="0.35">
      <c r="A22" s="28"/>
      <c r="B22" s="5">
        <v>0.86339982653946257</v>
      </c>
      <c r="C22" s="5">
        <v>1.2927146574154382</v>
      </c>
      <c r="D22" s="5">
        <v>1.8564614050303558</v>
      </c>
      <c r="E22" s="5">
        <v>1.1712922810060711</v>
      </c>
      <c r="F22" s="5"/>
    </row>
    <row r="23" spans="1:6" ht="15.5" x14ac:dyDescent="0.35">
      <c r="A23" s="28"/>
      <c r="B23" s="5">
        <v>0.91543798785776265</v>
      </c>
      <c r="C23" s="5">
        <v>1.4054640069384217</v>
      </c>
      <c r="D23" s="5">
        <v>1.7176929748482221</v>
      </c>
      <c r="E23" s="5">
        <v>1.1799653078924546</v>
      </c>
      <c r="F23" s="5"/>
    </row>
    <row r="24" spans="1:6" ht="15.5" x14ac:dyDescent="0.35">
      <c r="A24" s="28"/>
      <c r="B24" s="5">
        <v>0.9327840416305293</v>
      </c>
      <c r="C24" s="5">
        <v>1.3577623590633132</v>
      </c>
      <c r="D24" s="5">
        <v>1.7480485689505638</v>
      </c>
      <c r="E24" s="5">
        <v>1.1886383347788378</v>
      </c>
      <c r="F24" s="5"/>
    </row>
    <row r="25" spans="1:6" ht="15.5" x14ac:dyDescent="0.35">
      <c r="A25" s="28"/>
      <c r="B25" s="5">
        <v>0.90242844752818763</v>
      </c>
      <c r="C25" s="5">
        <v>1.2580225498699047</v>
      </c>
      <c r="D25" s="5">
        <v>1.7784041630529055</v>
      </c>
      <c r="E25" s="5">
        <v>1.2059843885516046</v>
      </c>
      <c r="F25" s="5"/>
    </row>
    <row r="26" spans="1:6" ht="15.5" x14ac:dyDescent="0.35">
      <c r="A26" s="28" t="s">
        <v>28</v>
      </c>
      <c r="B26" s="5">
        <v>170.68134893324157</v>
      </c>
      <c r="C26" s="5">
        <v>126.97866483138336</v>
      </c>
      <c r="D26" s="5">
        <v>161.39022711631108</v>
      </c>
      <c r="E26" s="5">
        <v>151.41087405368202</v>
      </c>
      <c r="F26" s="5"/>
    </row>
    <row r="27" spans="1:6" ht="15.5" x14ac:dyDescent="0.35">
      <c r="A27" s="28"/>
      <c r="B27" s="5">
        <v>168.27253957329663</v>
      </c>
      <c r="C27" s="5">
        <v>131.10805230557466</v>
      </c>
      <c r="D27" s="5">
        <v>158.63730213351687</v>
      </c>
      <c r="E27" s="5">
        <v>148.65794907088781</v>
      </c>
      <c r="F27" s="5"/>
    </row>
    <row r="28" spans="1:6" ht="15.5" x14ac:dyDescent="0.35">
      <c r="A28" s="5"/>
      <c r="B28" s="5">
        <v>166.20784583620096</v>
      </c>
      <c r="C28" s="5">
        <v>129.38747419132829</v>
      </c>
      <c r="D28" s="5">
        <v>160.70199587061254</v>
      </c>
      <c r="E28" s="5">
        <v>141.08740536820369</v>
      </c>
      <c r="F28" s="5"/>
    </row>
    <row r="29" spans="1:6" ht="15.5" x14ac:dyDescent="0.35">
      <c r="B29" s="5">
        <v>165.17549896765314</v>
      </c>
      <c r="C29" s="5">
        <v>134.79008947006193</v>
      </c>
      <c r="D29" s="5">
        <v>161.90640055058498</v>
      </c>
      <c r="E29" s="5">
        <v>147.96971782518926</v>
      </c>
    </row>
    <row r="30" spans="1:6" ht="15.5" x14ac:dyDescent="0.35">
      <c r="B30" s="5">
        <v>172.50516173434275</v>
      </c>
      <c r="C30" s="5">
        <v>131.10805230557466</v>
      </c>
      <c r="D30" s="5">
        <v>158.63730213351687</v>
      </c>
      <c r="E30" s="5">
        <v>146.93737095664142</v>
      </c>
    </row>
    <row r="31" spans="1:6" ht="15.5" x14ac:dyDescent="0.35">
      <c r="B31" s="5">
        <v>169.30488644184447</v>
      </c>
      <c r="C31" s="5">
        <v>131.79628355127321</v>
      </c>
      <c r="D31" s="5">
        <v>157.26083964211975</v>
      </c>
      <c r="E31" s="5">
        <v>148.31383344803854</v>
      </c>
    </row>
    <row r="34" spans="1:6" ht="15.5" x14ac:dyDescent="0.35">
      <c r="A34" s="9"/>
      <c r="B34" s="4" t="s">
        <v>28</v>
      </c>
      <c r="C34" s="3" t="s">
        <v>26</v>
      </c>
      <c r="D34" s="4" t="s">
        <v>20</v>
      </c>
      <c r="E34" s="4" t="s">
        <v>19</v>
      </c>
      <c r="F34" s="4" t="s">
        <v>27</v>
      </c>
    </row>
    <row r="35" spans="1:6" ht="18.5" x14ac:dyDescent="0.35">
      <c r="A35" s="2" t="s">
        <v>21</v>
      </c>
      <c r="B35" s="2">
        <v>168.69</v>
      </c>
      <c r="C35" s="2">
        <v>11.56</v>
      </c>
      <c r="D35" s="2">
        <v>25.32</v>
      </c>
      <c r="E35" s="2">
        <v>2.2999999999999998</v>
      </c>
      <c r="F35" s="2">
        <v>0.87</v>
      </c>
    </row>
    <row r="36" spans="1:6" ht="18.5" x14ac:dyDescent="0.35">
      <c r="A36" s="2" t="s">
        <v>24</v>
      </c>
      <c r="B36" s="6">
        <v>130.86000000000001</v>
      </c>
      <c r="C36" s="6">
        <v>8.4</v>
      </c>
      <c r="D36" s="6">
        <v>10.3</v>
      </c>
      <c r="E36" s="6">
        <v>0.56000000000000005</v>
      </c>
      <c r="F36" s="2">
        <v>1.33</v>
      </c>
    </row>
    <row r="37" spans="1:6" ht="18.5" x14ac:dyDescent="0.35">
      <c r="A37" s="2" t="s">
        <v>22</v>
      </c>
      <c r="B37" s="2">
        <v>159.75</v>
      </c>
      <c r="C37" s="6">
        <v>9.33</v>
      </c>
      <c r="D37" s="2">
        <v>24.16</v>
      </c>
      <c r="E37" s="2">
        <v>0.68</v>
      </c>
      <c r="F37" s="6">
        <v>1.79</v>
      </c>
    </row>
    <row r="38" spans="1:6" ht="18.5" x14ac:dyDescent="0.35">
      <c r="A38" s="2" t="s">
        <v>23</v>
      </c>
      <c r="B38" s="6">
        <v>147.38999999999999</v>
      </c>
      <c r="C38" s="6">
        <v>9.08</v>
      </c>
      <c r="D38" s="2">
        <v>23.69</v>
      </c>
      <c r="E38" s="6">
        <v>1</v>
      </c>
      <c r="F38" s="2">
        <v>1.18</v>
      </c>
    </row>
    <row r="39" spans="1:6" ht="15.5" x14ac:dyDescent="0.35">
      <c r="A39" s="2" t="s">
        <v>58</v>
      </c>
      <c r="B39" s="2">
        <v>4.3899999999999997</v>
      </c>
      <c r="C39" s="2">
        <v>0.38</v>
      </c>
      <c r="D39" s="2">
        <v>2.0099999999999998</v>
      </c>
      <c r="E39" s="2">
        <v>0.21</v>
      </c>
      <c r="F39" s="2">
        <v>0.13</v>
      </c>
    </row>
    <row r="40" spans="1:6" ht="15.5" x14ac:dyDescent="0.35">
      <c r="A40" s="2" t="s">
        <v>59</v>
      </c>
      <c r="B40" s="24" t="s">
        <v>30</v>
      </c>
      <c r="C40" s="25" t="s">
        <v>29</v>
      </c>
      <c r="D40" s="25" t="s">
        <v>29</v>
      </c>
      <c r="E40" s="24" t="s">
        <v>30</v>
      </c>
      <c r="F40" s="24" t="s">
        <v>30</v>
      </c>
    </row>
  </sheetData>
  <phoneticPr fontId="1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5A678-523D-4C8A-B378-82D69DB2C23F}">
  <dimension ref="A1:P29"/>
  <sheetViews>
    <sheetView workbookViewId="0">
      <selection sqref="A1:A16"/>
    </sheetView>
  </sheetViews>
  <sheetFormatPr defaultRowHeight="14" x14ac:dyDescent="0.3"/>
  <cols>
    <col min="1" max="1" width="8.6640625" style="22"/>
    <col min="2" max="2" width="9.33203125" customWidth="1"/>
  </cols>
  <sheetData>
    <row r="1" spans="1:16" ht="15.5" x14ac:dyDescent="0.35">
      <c r="A1" s="10" t="s">
        <v>64</v>
      </c>
      <c r="B1" s="5" t="s">
        <v>40</v>
      </c>
      <c r="C1" s="5"/>
      <c r="D1" s="5"/>
      <c r="E1" s="5"/>
      <c r="F1" s="5" t="s">
        <v>71</v>
      </c>
      <c r="G1" s="5"/>
      <c r="H1" s="5"/>
      <c r="I1" s="5"/>
      <c r="J1" s="5" t="s">
        <v>72</v>
      </c>
      <c r="K1" s="5"/>
      <c r="L1" s="5"/>
      <c r="M1" s="5"/>
      <c r="N1" s="5" t="s">
        <v>73</v>
      </c>
      <c r="O1" s="5"/>
      <c r="P1" s="5"/>
    </row>
    <row r="2" spans="1:16" ht="15.5" x14ac:dyDescent="0.35">
      <c r="A2" s="29" t="s">
        <v>86</v>
      </c>
      <c r="B2" s="5">
        <v>20.4950580335993</v>
      </c>
      <c r="C2" s="5">
        <v>28.445999847254502</v>
      </c>
      <c r="D2" s="5">
        <v>21.423405331970301</v>
      </c>
      <c r="E2" s="5"/>
      <c r="F2" s="5">
        <v>21.9797172891708</v>
      </c>
      <c r="G2" s="5">
        <v>20.958615316367901</v>
      </c>
      <c r="H2" s="5">
        <v>17.486401884540001</v>
      </c>
      <c r="I2" s="5"/>
      <c r="J2" s="5">
        <v>19.775922657392901</v>
      </c>
      <c r="K2" s="5">
        <v>20.312647031220202</v>
      </c>
      <c r="L2" s="5">
        <v>20.823848072816499</v>
      </c>
      <c r="M2" s="5"/>
      <c r="N2" s="5">
        <v>20.4242972603714</v>
      </c>
      <c r="O2" s="5">
        <v>21.228430232321301</v>
      </c>
      <c r="P2" s="5">
        <v>23.6053530572871</v>
      </c>
    </row>
    <row r="3" spans="1:16" ht="15.5" x14ac:dyDescent="0.35">
      <c r="A3" s="10"/>
      <c r="B3" s="5">
        <v>20.6135778395237</v>
      </c>
      <c r="C3" s="5">
        <v>27.937440369338599</v>
      </c>
      <c r="D3" s="5">
        <v>21.554054148059102</v>
      </c>
      <c r="E3" s="5"/>
      <c r="F3" s="5">
        <v>22.891872300528</v>
      </c>
      <c r="G3" s="5">
        <v>20.294269403963099</v>
      </c>
      <c r="H3" s="5">
        <v>17.690700718626999</v>
      </c>
      <c r="I3" s="5"/>
      <c r="J3" s="5">
        <v>18.9007618590791</v>
      </c>
      <c r="K3" s="5">
        <v>19.9106440182052</v>
      </c>
      <c r="L3" s="5">
        <v>20.9100659685847</v>
      </c>
      <c r="M3" s="5"/>
      <c r="N3" s="5">
        <v>20.6289379338995</v>
      </c>
      <c r="O3" s="5">
        <v>20.997039226072602</v>
      </c>
      <c r="P3" s="5">
        <v>23.7917954406524</v>
      </c>
    </row>
    <row r="4" spans="1:16" ht="15.5" x14ac:dyDescent="0.35">
      <c r="A4" s="10"/>
      <c r="B4" s="5">
        <v>19.8185221467837</v>
      </c>
      <c r="C4" s="5">
        <v>27.6815958702425</v>
      </c>
      <c r="D4" s="5">
        <v>21.172145043033101</v>
      </c>
      <c r="E4" s="5"/>
      <c r="F4" s="5">
        <v>21.852675878873601</v>
      </c>
      <c r="G4" s="5">
        <v>19.517582738016898</v>
      </c>
      <c r="H4" s="5">
        <v>16.749607491933801</v>
      </c>
      <c r="I4" s="5"/>
      <c r="J4" s="5">
        <v>18.202986230576599</v>
      </c>
      <c r="K4" s="5">
        <v>20.691101161117999</v>
      </c>
      <c r="L4" s="5">
        <v>20.808208560851199</v>
      </c>
      <c r="M4" s="5"/>
      <c r="N4" s="5">
        <v>20.4106593699738</v>
      </c>
      <c r="O4" s="5">
        <v>21.6132485649408</v>
      </c>
      <c r="P4" s="5">
        <v>23.884245452828399</v>
      </c>
    </row>
    <row r="5" spans="1:16" ht="15.5" x14ac:dyDescent="0.35">
      <c r="A5" s="10"/>
      <c r="B5" s="5">
        <v>19.742228588095401</v>
      </c>
      <c r="C5" s="5">
        <v>28.328328400043301</v>
      </c>
      <c r="D5" s="5">
        <v>20.676709844685899</v>
      </c>
      <c r="E5" s="5"/>
      <c r="F5" s="5">
        <v>20.996409074695801</v>
      </c>
      <c r="G5" s="5">
        <v>20.8734</v>
      </c>
      <c r="H5" s="5">
        <v>16.831760505221101</v>
      </c>
      <c r="I5" s="5"/>
      <c r="J5" s="5">
        <v>18.805148803429802</v>
      </c>
      <c r="K5" s="5">
        <v>20.260554017314199</v>
      </c>
      <c r="L5" s="5">
        <v>20.4706808102822</v>
      </c>
      <c r="M5" s="5"/>
      <c r="N5" s="5">
        <v>19.7975720832025</v>
      </c>
      <c r="O5" s="5">
        <v>21.254353920228901</v>
      </c>
      <c r="P5" s="5">
        <v>23.421216378170602</v>
      </c>
    </row>
    <row r="6" spans="1:16" ht="15.5" x14ac:dyDescent="0.35">
      <c r="A6" s="10" t="s">
        <v>65</v>
      </c>
      <c r="B6" s="5">
        <f>AVERAGE(B2:B5)</f>
        <v>20.167346652000525</v>
      </c>
      <c r="C6" s="5">
        <f>AVERAGE(C2:C5)</f>
        <v>28.098341121719727</v>
      </c>
      <c r="D6" s="5">
        <f>AVERAGE(D2:D5)</f>
        <v>21.206578591937102</v>
      </c>
      <c r="E6" s="5"/>
      <c r="F6" s="5">
        <f>AVERAGE(F2:F5)</f>
        <v>21.930168635817051</v>
      </c>
      <c r="G6" s="5">
        <f>AVERAGE(G2:G4)</f>
        <v>20.256822486115965</v>
      </c>
      <c r="H6" s="5">
        <f>AVERAGE(H2:H5)</f>
        <v>17.189617650080475</v>
      </c>
      <c r="I6" s="5"/>
      <c r="J6" s="5">
        <f>AVERAGE(J2:J5)</f>
        <v>18.921204887619602</v>
      </c>
      <c r="K6" s="5">
        <f>AVERAGE(K2:K5)</f>
        <v>20.293736556964397</v>
      </c>
      <c r="L6" s="5">
        <f>AVERAGE(L2:L5)</f>
        <v>20.753200853133649</v>
      </c>
      <c r="M6" s="5"/>
      <c r="N6" s="5">
        <f>AVERAGE(N2:N5)</f>
        <v>20.315366661861798</v>
      </c>
      <c r="O6" s="5">
        <f>AVERAGE(O2:O5)</f>
        <v>21.273267985890904</v>
      </c>
      <c r="P6" s="5">
        <f>AVERAGE(P2:P5)</f>
        <v>23.675652582234623</v>
      </c>
    </row>
    <row r="7" spans="1:16" ht="15.5" x14ac:dyDescent="0.35">
      <c r="A7" s="10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5.5" x14ac:dyDescent="0.35">
      <c r="A8" s="10" t="s">
        <v>85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5.5" x14ac:dyDescent="0.35">
      <c r="A9" s="29" t="s">
        <v>86</v>
      </c>
      <c r="B9" s="5">
        <v>18.808392179156801</v>
      </c>
      <c r="C9" s="5">
        <v>25.259095539295899</v>
      </c>
      <c r="D9" s="5">
        <v>17.4867813804074</v>
      </c>
      <c r="E9" s="5"/>
      <c r="F9" s="5">
        <v>20.341244457214799</v>
      </c>
      <c r="G9" s="5">
        <v>19.233922445900099</v>
      </c>
      <c r="H9" s="5">
        <v>15.5846666473248</v>
      </c>
      <c r="I9" s="5"/>
      <c r="J9" s="5">
        <v>15.4462632456242</v>
      </c>
      <c r="K9" s="5">
        <v>16.647371767696701</v>
      </c>
      <c r="L9" s="5">
        <v>18.652773636666101</v>
      </c>
      <c r="M9" s="5"/>
      <c r="N9" s="5">
        <v>18.552244017528199</v>
      </c>
      <c r="O9" s="5">
        <v>20.1662507127715</v>
      </c>
      <c r="P9" s="5">
        <v>19.6991721711575</v>
      </c>
    </row>
    <row r="10" spans="1:16" ht="15.5" x14ac:dyDescent="0.35">
      <c r="A10" s="10"/>
      <c r="B10" s="5">
        <v>19.661658605787501</v>
      </c>
      <c r="C10" s="5">
        <v>25.391502281364001</v>
      </c>
      <c r="D10" s="5">
        <v>17.377992514430598</v>
      </c>
      <c r="E10" s="5"/>
      <c r="F10" s="5">
        <v>20.976888086410899</v>
      </c>
      <c r="G10" s="5">
        <v>19.444214768628498</v>
      </c>
      <c r="H10" s="5">
        <v>15.625959044033101</v>
      </c>
      <c r="I10" s="5"/>
      <c r="J10" s="5">
        <v>15.9708420046203</v>
      </c>
      <c r="K10" s="5">
        <v>16.4753316198309</v>
      </c>
      <c r="L10" s="5">
        <v>18.9323987488083</v>
      </c>
      <c r="M10" s="5"/>
      <c r="N10" s="5">
        <v>18.373443348595099</v>
      </c>
      <c r="O10" s="5">
        <v>19.1594677746196</v>
      </c>
      <c r="P10" s="5">
        <v>19.805758955686098</v>
      </c>
    </row>
    <row r="11" spans="1:16" ht="15.5" x14ac:dyDescent="0.35">
      <c r="A11" s="10"/>
      <c r="B11" s="5">
        <v>19.162301462063301</v>
      </c>
      <c r="C11" s="5">
        <v>25.5724974291217</v>
      </c>
      <c r="D11" s="5">
        <v>17.387575937221801</v>
      </c>
      <c r="E11" s="5"/>
      <c r="F11" s="5">
        <v>20.882942496550299</v>
      </c>
      <c r="G11" s="5">
        <v>18.945365404758501</v>
      </c>
      <c r="H11" s="5">
        <v>15.4694361276753</v>
      </c>
      <c r="I11" s="5"/>
      <c r="J11" s="5">
        <v>16.518500901862598</v>
      </c>
      <c r="K11" s="5">
        <v>16.9296859260185</v>
      </c>
      <c r="L11" s="5">
        <v>19.495487901270899</v>
      </c>
      <c r="M11" s="5"/>
      <c r="N11" s="5">
        <v>18.233647345406801</v>
      </c>
      <c r="O11" s="5">
        <v>19.5875775752192</v>
      </c>
      <c r="P11" s="5">
        <v>19.972608254361301</v>
      </c>
    </row>
    <row r="12" spans="1:16" ht="15.5" x14ac:dyDescent="0.35">
      <c r="A12" s="10"/>
      <c r="B12" s="5">
        <v>19.467863073469399</v>
      </c>
      <c r="C12" s="5">
        <v>25.267150816340799</v>
      </c>
      <c r="D12" s="5">
        <v>17.6266153152059</v>
      </c>
      <c r="E12" s="5"/>
      <c r="F12" s="5">
        <v>19.467801509319401</v>
      </c>
      <c r="G12" s="5">
        <v>19.4582859504578</v>
      </c>
      <c r="H12" s="5">
        <v>15.957315131445499</v>
      </c>
      <c r="I12" s="5"/>
      <c r="J12" s="5">
        <v>16.5491561372063</v>
      </c>
      <c r="K12" s="5">
        <v>17.274748040632399</v>
      </c>
      <c r="L12" s="5">
        <v>19.638761548396701</v>
      </c>
      <c r="M12" s="5"/>
      <c r="N12" s="5">
        <v>18.635539090639998</v>
      </c>
      <c r="O12" s="5">
        <v>19.834250443837</v>
      </c>
      <c r="P12" s="5">
        <v>20.633051152932499</v>
      </c>
    </row>
    <row r="13" spans="1:16" ht="15.5" customHeight="1" x14ac:dyDescent="0.35">
      <c r="A13" s="10" t="s">
        <v>65</v>
      </c>
      <c r="B13" s="5">
        <f>AVERAGE(B9:B12)</f>
        <v>19.275053830119251</v>
      </c>
      <c r="C13" s="5">
        <f>AVERAGE(C9:C12)</f>
        <v>25.372561516530599</v>
      </c>
      <c r="D13" s="5">
        <f>AVERAGE(D9:D12)</f>
        <v>17.469741286816422</v>
      </c>
      <c r="E13" s="5"/>
      <c r="F13" s="5">
        <f>AVERAGE(F9:F12)</f>
        <v>20.417219137373849</v>
      </c>
      <c r="G13" s="5">
        <f>AVERAGE(G9:G12)</f>
        <v>19.270447142436225</v>
      </c>
      <c r="H13" s="5">
        <f>AVERAGE(H9:H12)</f>
        <v>15.659344237619674</v>
      </c>
      <c r="I13" s="5"/>
      <c r="J13" s="5">
        <f>AVERAGE(J9:J12)</f>
        <v>16.121190572328349</v>
      </c>
      <c r="K13" s="5">
        <f>AVERAGE(K9:K12)</f>
        <v>16.831784338544626</v>
      </c>
      <c r="L13" s="5">
        <f>AVERAGE(L9:L12)</f>
        <v>19.1798554587855</v>
      </c>
      <c r="M13" s="5"/>
      <c r="N13" s="5">
        <f>AVERAGE(N9:N12)</f>
        <v>18.448718450542525</v>
      </c>
      <c r="O13" s="5">
        <f>AVERAGE(O9:O12)</f>
        <v>19.686886626611823</v>
      </c>
      <c r="P13" s="5">
        <f>AVERAGE(P9:P12)</f>
        <v>20.02764763353435</v>
      </c>
    </row>
    <row r="14" spans="1:16" ht="15.5" x14ac:dyDescent="0.35">
      <c r="A14" s="10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15.5" x14ac:dyDescent="0.35">
      <c r="A15" s="10" t="s">
        <v>91</v>
      </c>
      <c r="B15" s="5">
        <f>B6-B13</f>
        <v>0.89229282188127357</v>
      </c>
      <c r="C15" s="5">
        <f>C6-C13</f>
        <v>2.7257796051891283</v>
      </c>
      <c r="D15" s="5">
        <f>D6-D13</f>
        <v>3.7368373051206802</v>
      </c>
      <c r="E15" s="5"/>
      <c r="F15" s="10">
        <f>F6-F13</f>
        <v>1.5129494984432021</v>
      </c>
      <c r="G15" s="5">
        <f>G6-G13+STDEV(F9:F12)</f>
        <v>1.6785442932589199</v>
      </c>
      <c r="H15" s="5">
        <f>H6-H13</f>
        <v>1.5302734124608008</v>
      </c>
      <c r="I15" s="5"/>
      <c r="J15" s="5">
        <f>J6-J13</f>
        <v>2.8000143152912536</v>
      </c>
      <c r="K15" s="5">
        <f>K6-K13</f>
        <v>3.4619522184197713</v>
      </c>
      <c r="L15" s="5">
        <f>L6-L13</f>
        <v>1.5733453943481486</v>
      </c>
      <c r="M15" s="5"/>
      <c r="N15" s="5">
        <f>N6-N13</f>
        <v>1.8666482113192728</v>
      </c>
      <c r="O15" s="10">
        <f>O6-O13</f>
        <v>1.5863813592790805</v>
      </c>
      <c r="P15" s="5">
        <f>P6-P13</f>
        <v>3.6480049487002724</v>
      </c>
    </row>
    <row r="16" spans="1:16" ht="18.5" x14ac:dyDescent="0.35">
      <c r="A16" s="10" t="s">
        <v>92</v>
      </c>
      <c r="B16" s="5">
        <f>POWER(0.5,B15)</f>
        <v>0.53875721059382908</v>
      </c>
      <c r="C16" s="5">
        <f>POWER(0.5,C15)</f>
        <v>0.15116755098373363</v>
      </c>
      <c r="D16" s="5">
        <f>POWER(0.5,D15)</f>
        <v>7.5006669535799042E-2</v>
      </c>
      <c r="E16" s="5"/>
      <c r="F16" s="5">
        <f>POWER(0.5,F15)</f>
        <v>0.35039412760605054</v>
      </c>
      <c r="G16" s="5">
        <f>POWER(0.5,G15)</f>
        <v>0.31239769346534496</v>
      </c>
      <c r="H16" s="5">
        <f>POWER(0.5,H15)</f>
        <v>0.3462117484641361</v>
      </c>
      <c r="I16" s="5"/>
      <c r="J16" s="5">
        <f>POWER(0.5,J15)</f>
        <v>0.14358586962186934</v>
      </c>
      <c r="K16" s="5">
        <f>POWER(0.5,K15)</f>
        <v>9.0750398067241556E-2</v>
      </c>
      <c r="L16" s="5">
        <f>POWER(0.5,L15)</f>
        <v>0.33602829067047302</v>
      </c>
      <c r="M16" s="5"/>
      <c r="N16" s="5">
        <f>POWER(0.5,N15)</f>
        <v>0.27420975266696501</v>
      </c>
      <c r="O16" s="5">
        <f>POWER(0.5,O15)</f>
        <v>0.33300566854891983</v>
      </c>
      <c r="P16" s="5">
        <f>POWER(0.5,P15)</f>
        <v>7.977027442512849E-2</v>
      </c>
    </row>
    <row r="17" spans="1:16" ht="15.5" x14ac:dyDescent="0.35">
      <c r="A17" s="20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5.5" x14ac:dyDescent="0.35">
      <c r="A18" s="20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5.5" x14ac:dyDescent="0.35">
      <c r="A19" s="20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15.5" x14ac:dyDescent="0.35">
      <c r="A20" s="20"/>
      <c r="B20" s="5" t="s">
        <v>40</v>
      </c>
      <c r="C20" s="5" t="s">
        <v>71</v>
      </c>
      <c r="D20" s="5" t="s">
        <v>72</v>
      </c>
      <c r="E20" s="5" t="s">
        <v>73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ht="15.5" x14ac:dyDescent="0.35">
      <c r="A21" s="20"/>
      <c r="B21" s="5">
        <v>0.89229282188127357</v>
      </c>
      <c r="C21" s="5">
        <v>1.5129494984432021</v>
      </c>
      <c r="D21" s="5">
        <v>2.8000143152912536</v>
      </c>
      <c r="E21" s="5">
        <v>1.8666482113192728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15.5" x14ac:dyDescent="0.35">
      <c r="A22" s="20"/>
      <c r="B22" s="5">
        <v>2.7257796051891283</v>
      </c>
      <c r="C22" s="5">
        <v>1.6785442932589199</v>
      </c>
      <c r="D22" s="5">
        <v>3.4619522184197713</v>
      </c>
      <c r="E22" s="5">
        <v>1.5863813592790805</v>
      </c>
      <c r="F22" s="5"/>
      <c r="G22" s="5"/>
      <c r="H22" s="5"/>
      <c r="I22" s="5" t="s">
        <v>38</v>
      </c>
      <c r="J22" s="5"/>
      <c r="K22" s="5"/>
      <c r="L22" s="5"/>
      <c r="M22" s="5"/>
      <c r="N22" s="5"/>
      <c r="O22" s="5"/>
      <c r="P22" s="5"/>
    </row>
    <row r="23" spans="1:16" ht="15.5" x14ac:dyDescent="0.35">
      <c r="A23" s="20"/>
      <c r="B23" s="5">
        <v>3.7368373051206802</v>
      </c>
      <c r="C23" s="5">
        <v>1.5302734124608008</v>
      </c>
      <c r="D23" s="5">
        <v>1.5733453943481486</v>
      </c>
      <c r="E23" s="5">
        <v>3.6480049487002724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15.5" x14ac:dyDescent="0.35">
      <c r="A24" s="20" t="s">
        <v>65</v>
      </c>
      <c r="B24" s="5">
        <f>AVERAGE(B21:B23)</f>
        <v>2.4516365773970272</v>
      </c>
      <c r="C24" s="5">
        <f>AVERAGE(C21:C23)</f>
        <v>1.5739224013876409</v>
      </c>
      <c r="D24" s="5">
        <f>AVERAGE(D21:D23)</f>
        <v>2.6117706426863911</v>
      </c>
      <c r="E24" s="5">
        <f>AVERAGE(E21:E23)</f>
        <v>2.3670115064328754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ht="15.5" x14ac:dyDescent="0.35">
      <c r="A25" s="20" t="s">
        <v>74</v>
      </c>
      <c r="B25" s="5">
        <f>B24-B24</f>
        <v>0</v>
      </c>
      <c r="C25" s="5">
        <f>C24-B24</f>
        <v>-0.87771417600938628</v>
      </c>
      <c r="D25" s="5">
        <f>D24-B24</f>
        <v>0.16013406528936391</v>
      </c>
      <c r="E25" s="5">
        <f>E24-B24</f>
        <v>-8.4625070964151838E-2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18.5" x14ac:dyDescent="0.35">
      <c r="A26" s="20" t="s">
        <v>75</v>
      </c>
      <c r="B26" s="5">
        <f>2^B25</f>
        <v>1</v>
      </c>
      <c r="C26" s="5">
        <f>2^C25</f>
        <v>0.54422903177345605</v>
      </c>
      <c r="D26" s="5">
        <f>2^D25</f>
        <v>1.1173909690130477</v>
      </c>
      <c r="E26" s="5">
        <f>2^E25</f>
        <v>0.94302957954980493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ht="15.5" x14ac:dyDescent="0.35">
      <c r="A27" s="20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ht="15.5" x14ac:dyDescent="0.35">
      <c r="A28" s="20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ht="15.5" x14ac:dyDescent="0.35">
      <c r="A29" s="20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EF15E-356C-43B1-B5B0-AA81E97717D1}">
  <dimension ref="A1:Q36"/>
  <sheetViews>
    <sheetView workbookViewId="0">
      <selection activeCell="A10" sqref="A10"/>
    </sheetView>
  </sheetViews>
  <sheetFormatPr defaultRowHeight="14" x14ac:dyDescent="0.3"/>
  <sheetData>
    <row r="1" spans="1:17" ht="15.5" x14ac:dyDescent="0.35">
      <c r="A1" s="5" t="s">
        <v>66</v>
      </c>
      <c r="B1" s="10" t="s">
        <v>21</v>
      </c>
      <c r="C1" s="10"/>
      <c r="D1" s="10"/>
      <c r="E1" s="10"/>
      <c r="F1" s="10" t="s">
        <v>67</v>
      </c>
      <c r="G1" s="10"/>
      <c r="H1" s="10"/>
      <c r="I1" s="10"/>
      <c r="J1" s="10" t="s">
        <v>68</v>
      </c>
      <c r="K1" s="10"/>
      <c r="L1" s="10"/>
      <c r="M1" s="10"/>
      <c r="N1" s="10" t="s">
        <v>69</v>
      </c>
      <c r="O1" s="10"/>
      <c r="P1" s="10"/>
      <c r="Q1" s="5"/>
    </row>
    <row r="2" spans="1:17" ht="15.5" x14ac:dyDescent="0.35">
      <c r="A2" s="23" t="s">
        <v>86</v>
      </c>
      <c r="B2" s="10">
        <v>19.647518522439501</v>
      </c>
      <c r="C2" s="10">
        <v>18.642410189292502</v>
      </c>
      <c r="D2" s="10">
        <v>18.481366896211199</v>
      </c>
      <c r="E2" s="10"/>
      <c r="F2" s="10">
        <v>19.409407162175398</v>
      </c>
      <c r="G2" s="10">
        <v>17.355647124258301</v>
      </c>
      <c r="H2" s="10">
        <v>21.474722809737099</v>
      </c>
      <c r="I2" s="10"/>
      <c r="J2" s="10">
        <v>21.1893266535699</v>
      </c>
      <c r="K2" s="10">
        <v>18.635886631197501</v>
      </c>
      <c r="L2" s="10">
        <v>20.2304339641944</v>
      </c>
      <c r="M2" s="10"/>
      <c r="N2" s="10">
        <v>18.782892316339399</v>
      </c>
      <c r="O2" s="10">
        <v>22.630543155440801</v>
      </c>
      <c r="P2" s="10">
        <v>21.875966246748799</v>
      </c>
      <c r="Q2" s="5"/>
    </row>
    <row r="3" spans="1:17" ht="15.5" x14ac:dyDescent="0.35">
      <c r="A3" s="5"/>
      <c r="B3" s="10">
        <v>19.935279593404299</v>
      </c>
      <c r="C3" s="10">
        <v>18.8173220709131</v>
      </c>
      <c r="D3" s="10">
        <v>18.582627145910401</v>
      </c>
      <c r="E3" s="10"/>
      <c r="F3" s="10">
        <v>19.564433776353098</v>
      </c>
      <c r="G3" s="10">
        <v>18.981541167406299</v>
      </c>
      <c r="H3" s="10">
        <v>20.279449773897799</v>
      </c>
      <c r="I3" s="10"/>
      <c r="J3" s="10">
        <v>21.395196898107201</v>
      </c>
      <c r="K3" s="10">
        <v>18.846976274174299</v>
      </c>
      <c r="L3" s="10">
        <v>20.801566179403501</v>
      </c>
      <c r="M3" s="10"/>
      <c r="N3" s="10">
        <v>18.734031209762801</v>
      </c>
      <c r="O3" s="10">
        <v>22.4469909727502</v>
      </c>
      <c r="P3" s="10">
        <v>21.987414606799</v>
      </c>
      <c r="Q3" s="5"/>
    </row>
    <row r="4" spans="1:17" ht="15.5" x14ac:dyDescent="0.35">
      <c r="A4" s="5"/>
      <c r="B4" s="10">
        <v>19.286157137496499</v>
      </c>
      <c r="C4" s="10">
        <v>18.4711169149647</v>
      </c>
      <c r="D4" s="10">
        <v>18.660486153702202</v>
      </c>
      <c r="E4" s="10"/>
      <c r="F4" s="10">
        <v>19.238379846981498</v>
      </c>
      <c r="G4" s="10">
        <v>18.318389128467398</v>
      </c>
      <c r="H4" s="10">
        <v>21.396187644155699</v>
      </c>
      <c r="I4" s="10"/>
      <c r="J4" s="10">
        <v>21.6354929777435</v>
      </c>
      <c r="K4" s="10">
        <v>17.9789884586821</v>
      </c>
      <c r="L4" s="10">
        <v>19.8597060831889</v>
      </c>
      <c r="M4" s="10"/>
      <c r="N4" s="10">
        <v>18.936876634334801</v>
      </c>
      <c r="O4" s="10">
        <v>22.927178564216</v>
      </c>
      <c r="P4" s="10">
        <v>22.346350967397701</v>
      </c>
      <c r="Q4" s="5"/>
    </row>
    <row r="5" spans="1:17" ht="15.5" x14ac:dyDescent="0.35">
      <c r="A5" s="5"/>
      <c r="B5" s="10">
        <v>19.505470357961901</v>
      </c>
      <c r="C5" s="10">
        <v>18.556733610049701</v>
      </c>
      <c r="D5" s="10">
        <v>19.561215320936501</v>
      </c>
      <c r="E5" s="10"/>
      <c r="F5" s="10">
        <v>18.726711348496799</v>
      </c>
      <c r="G5" s="10">
        <v>18.600604193176299</v>
      </c>
      <c r="H5" s="10">
        <v>20.6023396241104</v>
      </c>
      <c r="I5" s="10"/>
      <c r="J5" s="10">
        <v>21.3620465719473</v>
      </c>
      <c r="K5" s="10">
        <v>17.738557877342501</v>
      </c>
      <c r="L5" s="10">
        <v>20.4979687162757</v>
      </c>
      <c r="M5" s="10"/>
      <c r="N5" s="10">
        <v>17.536025750341199</v>
      </c>
      <c r="O5" s="10">
        <v>21.209776484460399</v>
      </c>
      <c r="P5" s="10">
        <v>22.133979163698001</v>
      </c>
      <c r="Q5" s="5"/>
    </row>
    <row r="6" spans="1:17" ht="15.5" x14ac:dyDescent="0.35">
      <c r="A6" s="5" t="s">
        <v>65</v>
      </c>
      <c r="B6" s="10">
        <f>AVERAGE(B2:B5)</f>
        <v>19.59360640282555</v>
      </c>
      <c r="C6" s="10">
        <f>AVERAGE(C2:C5)</f>
        <v>18.621895696305</v>
      </c>
      <c r="D6" s="10">
        <f>AVERAGE(D2:D5)</f>
        <v>18.821423879190075</v>
      </c>
      <c r="E6" s="10"/>
      <c r="F6" s="10">
        <f>AVERAGE(F2:F5)</f>
        <v>19.234733033501698</v>
      </c>
      <c r="G6" s="10">
        <f>AVERAGE(G2:G5)</f>
        <v>18.314045403327075</v>
      </c>
      <c r="H6" s="10">
        <f>AVERAGE(H2:H5)</f>
        <v>20.93817496297525</v>
      </c>
      <c r="I6" s="10"/>
      <c r="J6" s="10">
        <f>AVERAGE(J2:J5)</f>
        <v>21.395515775341977</v>
      </c>
      <c r="K6" s="10">
        <f>AVERAGE(K2:K5)</f>
        <v>18.3001023103491</v>
      </c>
      <c r="L6" s="10">
        <f>AVERAGE(L2:L5)</f>
        <v>20.347418735765622</v>
      </c>
      <c r="M6" s="10"/>
      <c r="N6" s="10">
        <f>AVERAGE(N2:N5)</f>
        <v>18.497456477694552</v>
      </c>
      <c r="O6" s="10">
        <f>AVERAGE(O2:O5)</f>
        <v>22.303622294216851</v>
      </c>
      <c r="P6" s="10">
        <f>AVERAGE(P2:P5)</f>
        <v>22.085927746160873</v>
      </c>
      <c r="Q6" s="5"/>
    </row>
    <row r="7" spans="1:17" ht="15.5" x14ac:dyDescent="0.35">
      <c r="A7" s="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5"/>
    </row>
    <row r="8" spans="1:17" ht="15.5" x14ac:dyDescent="0.35">
      <c r="A8" s="5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5"/>
    </row>
    <row r="9" spans="1:17" ht="15.5" x14ac:dyDescent="0.35">
      <c r="A9" s="5" t="s">
        <v>88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5"/>
    </row>
    <row r="10" spans="1:17" ht="15.5" x14ac:dyDescent="0.35">
      <c r="A10" s="23" t="s">
        <v>86</v>
      </c>
      <c r="B10" s="10">
        <v>15.5184972147196</v>
      </c>
      <c r="C10" s="10">
        <v>14.9847394983922</v>
      </c>
      <c r="D10" s="10">
        <v>14.8921494241622</v>
      </c>
      <c r="E10" s="10"/>
      <c r="F10" s="10">
        <v>16.662587851979101</v>
      </c>
      <c r="G10" s="10">
        <v>14.3559380726001</v>
      </c>
      <c r="H10" s="10">
        <v>17.847452266954502</v>
      </c>
      <c r="I10" s="10"/>
      <c r="J10" s="10">
        <v>16.8730291924476</v>
      </c>
      <c r="K10" s="10">
        <v>15.324615410808599</v>
      </c>
      <c r="L10" s="10">
        <v>17.443075060469099</v>
      </c>
      <c r="M10" s="10"/>
      <c r="N10" s="10">
        <v>15.6822864817035</v>
      </c>
      <c r="O10" s="10">
        <v>18.210797654954199</v>
      </c>
      <c r="P10" s="10">
        <v>18.4580007087086</v>
      </c>
      <c r="Q10" s="5"/>
    </row>
    <row r="11" spans="1:17" ht="15.5" x14ac:dyDescent="0.35">
      <c r="A11" s="5"/>
      <c r="B11" s="10">
        <v>15.823979566669699</v>
      </c>
      <c r="C11" s="10">
        <v>14.815812346727901</v>
      </c>
      <c r="D11" s="10">
        <v>14.5830498632907</v>
      </c>
      <c r="E11" s="10"/>
      <c r="F11" s="10">
        <v>16.366213901178501</v>
      </c>
      <c r="G11" s="10">
        <v>13.8151220460873</v>
      </c>
      <c r="H11" s="10">
        <v>17.251349831662399</v>
      </c>
      <c r="I11" s="10"/>
      <c r="J11" s="10">
        <v>16.520426048612102</v>
      </c>
      <c r="K11" s="10">
        <v>14.810624500747901</v>
      </c>
      <c r="L11" s="10">
        <v>16.940546650232701</v>
      </c>
      <c r="M11" s="10"/>
      <c r="N11" s="10">
        <v>15.339573085834701</v>
      </c>
      <c r="O11" s="10">
        <v>18.498004866546399</v>
      </c>
      <c r="P11" s="10">
        <v>18.467737976723399</v>
      </c>
      <c r="Q11" s="5"/>
    </row>
    <row r="12" spans="1:17" ht="15.5" x14ac:dyDescent="0.35">
      <c r="A12" s="5"/>
      <c r="B12" s="10">
        <v>15.731582660326</v>
      </c>
      <c r="C12" s="10">
        <v>14.258491155226301</v>
      </c>
      <c r="D12" s="10">
        <v>14.412267123262801</v>
      </c>
      <c r="E12" s="10"/>
      <c r="F12" s="10">
        <v>15.9624125913277</v>
      </c>
      <c r="G12" s="10">
        <v>15.4706361540588</v>
      </c>
      <c r="H12" s="10">
        <v>17.939000259449301</v>
      </c>
      <c r="I12" s="10"/>
      <c r="J12" s="10">
        <v>16.9050949173823</v>
      </c>
      <c r="K12" s="10">
        <v>14.379370524663599</v>
      </c>
      <c r="L12" s="10">
        <v>16.995604676261198</v>
      </c>
      <c r="M12" s="10"/>
      <c r="N12" s="10">
        <v>14.9764925873069</v>
      </c>
      <c r="O12" s="10">
        <v>18.4081473424874</v>
      </c>
      <c r="P12" s="10">
        <v>18.5858509156322</v>
      </c>
      <c r="Q12" s="5"/>
    </row>
    <row r="13" spans="1:17" ht="15.5" x14ac:dyDescent="0.35">
      <c r="A13" s="5"/>
      <c r="B13" s="10">
        <v>15.40066824456</v>
      </c>
      <c r="C13" s="10">
        <v>14.952096620715199</v>
      </c>
      <c r="D13" s="10">
        <v>14.436481797147099</v>
      </c>
      <c r="E13" s="10"/>
      <c r="F13" s="10">
        <v>15.679200722375001</v>
      </c>
      <c r="G13" s="10">
        <v>14.175436046813299</v>
      </c>
      <c r="H13" s="10">
        <v>17.772774279258702</v>
      </c>
      <c r="I13" s="10"/>
      <c r="J13" s="10">
        <v>16.708047237875601</v>
      </c>
      <c r="K13" s="10">
        <v>14.5251681393309</v>
      </c>
      <c r="L13" s="10">
        <v>16.740242624411401</v>
      </c>
      <c r="M13" s="10"/>
      <c r="N13" s="10">
        <v>15.4195227719771</v>
      </c>
      <c r="O13" s="10">
        <v>17.973843262265401</v>
      </c>
      <c r="P13" s="10">
        <v>18.514519072682202</v>
      </c>
      <c r="Q13" s="5"/>
    </row>
    <row r="14" spans="1:17" ht="15.5" x14ac:dyDescent="0.35">
      <c r="A14" s="5" t="s">
        <v>65</v>
      </c>
      <c r="B14" s="10">
        <f>AVERAGE(B10:B13)</f>
        <v>15.618681921568825</v>
      </c>
      <c r="C14" s="10">
        <f>AVERAGE(C10:C13)</f>
        <v>14.752784905265401</v>
      </c>
      <c r="D14" s="10">
        <f>AVERAGE(D10:D13)</f>
        <v>14.5809870519657</v>
      </c>
      <c r="E14" s="10"/>
      <c r="F14" s="10">
        <f>AVERAGE(F10:F13)</f>
        <v>16.167603766715075</v>
      </c>
      <c r="G14" s="10">
        <f>AVERAGE(G10:G13)</f>
        <v>14.454283079889876</v>
      </c>
      <c r="H14" s="10">
        <f>AVERAGE(H10:H13)</f>
        <v>17.702644159331225</v>
      </c>
      <c r="I14" s="10"/>
      <c r="J14" s="10">
        <f>AVERAGE(J10:J13)</f>
        <v>16.751649349079401</v>
      </c>
      <c r="K14" s="10">
        <f>AVERAGE(K10:K13)</f>
        <v>14.759944643887749</v>
      </c>
      <c r="L14" s="10">
        <f>AVERAGE(L10:L13)</f>
        <v>17.029867252843601</v>
      </c>
      <c r="M14" s="10"/>
      <c r="N14" s="10">
        <f>AVERAGE(N10:N13)</f>
        <v>15.35446873170555</v>
      </c>
      <c r="O14" s="10">
        <f>AVERAGE(O10:O13)</f>
        <v>18.272698281563351</v>
      </c>
      <c r="P14" s="10">
        <f>AVERAGE(P10:P13)</f>
        <v>18.506527168436598</v>
      </c>
      <c r="Q14" s="5"/>
    </row>
    <row r="15" spans="1:17" ht="15.5" x14ac:dyDescent="0.35">
      <c r="A15" s="5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5"/>
    </row>
    <row r="16" spans="1:17" ht="15.5" x14ac:dyDescent="0.35">
      <c r="A16" s="5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5"/>
    </row>
    <row r="17" spans="1:17" ht="15.5" x14ac:dyDescent="0.35">
      <c r="A17" s="5" t="s">
        <v>90</v>
      </c>
      <c r="B17" s="5">
        <f>B6-B14</f>
        <v>3.9749244812567248</v>
      </c>
      <c r="C17" s="5">
        <f>C6-C14</f>
        <v>3.8691107910395992</v>
      </c>
      <c r="D17" s="5">
        <f>D6-D14</f>
        <v>4.2404368272243751</v>
      </c>
      <c r="E17" s="5"/>
      <c r="F17" s="5">
        <f>F6-F14</f>
        <v>3.0671292667866226</v>
      </c>
      <c r="G17" s="5">
        <f t="shared" ref="G17:H17" si="0">G6-G14</f>
        <v>3.8597623234371987</v>
      </c>
      <c r="H17" s="5">
        <f t="shared" si="0"/>
        <v>3.2355308036440249</v>
      </c>
      <c r="I17" s="5"/>
      <c r="J17" s="5">
        <f>J6-J14</f>
        <v>4.6438664262625764</v>
      </c>
      <c r="K17" s="5">
        <f>K6-K14</f>
        <v>3.5401576664613508</v>
      </c>
      <c r="L17" s="5">
        <f>L6-L14</f>
        <v>3.3175514829220205</v>
      </c>
      <c r="M17" s="5"/>
      <c r="N17" s="5">
        <f>N6-N14</f>
        <v>3.1429877459890019</v>
      </c>
      <c r="O17" s="5">
        <f>O6-O14</f>
        <v>4.0309240126535002</v>
      </c>
      <c r="P17" s="5">
        <f>P6-P14</f>
        <v>3.5794005777242752</v>
      </c>
      <c r="Q17" s="5"/>
    </row>
    <row r="18" spans="1:17" ht="15.5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15.5" x14ac:dyDescent="0.35">
      <c r="A19" s="5" t="s">
        <v>70</v>
      </c>
      <c r="B19" s="5">
        <f>POWER(0.5,B17)</f>
        <v>6.3595809630356923E-2</v>
      </c>
      <c r="C19" s="5">
        <f>POWER(0.5,C17)</f>
        <v>6.8435523751192717E-2</v>
      </c>
      <c r="D19" s="5">
        <f>POWER(0.5,D17)</f>
        <v>5.2905560557520326E-2</v>
      </c>
      <c r="E19" s="5"/>
      <c r="F19" s="5">
        <f>POWER(0.5,F17)</f>
        <v>0.1193169353826608</v>
      </c>
      <c r="G19" s="5">
        <f>POWER(0.5,G17)</f>
        <v>6.8880416500756173E-2</v>
      </c>
      <c r="H19" s="5">
        <f>POWER(0.5,H17)</f>
        <v>0.10617155453085608</v>
      </c>
      <c r="I19" s="5"/>
      <c r="J19" s="5">
        <f>POWER(0.5,J17)</f>
        <v>3.9999716185299163E-2</v>
      </c>
      <c r="K19" s="5">
        <f>POWER(0.5,K17)</f>
        <v>8.5961968675236811E-2</v>
      </c>
      <c r="L19" s="5">
        <f>POWER(0.5,L17)</f>
        <v>0.10030382423752104</v>
      </c>
      <c r="M19" s="5"/>
      <c r="N19" s="5">
        <f>POWER(0.5,N17)</f>
        <v>0.11320520941930752</v>
      </c>
      <c r="O19" s="5">
        <f>POWER(0.5,O17)</f>
        <v>6.1174575155246741E-2</v>
      </c>
      <c r="P19" s="5">
        <f>POWER(0.5,P17)</f>
        <v>8.3655222683907474E-2</v>
      </c>
      <c r="Q19" s="5"/>
    </row>
    <row r="20" spans="1:17" ht="15.5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15.5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15.5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15.5" x14ac:dyDescent="0.35">
      <c r="A23" s="5"/>
      <c r="B23" s="5" t="s">
        <v>40</v>
      </c>
      <c r="C23" s="5" t="s">
        <v>71</v>
      </c>
      <c r="D23" s="5" t="s">
        <v>72</v>
      </c>
      <c r="E23" s="5" t="s">
        <v>73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15.5" x14ac:dyDescent="0.35">
      <c r="A24" s="5"/>
      <c r="B24" s="5">
        <v>3.9749244812567248</v>
      </c>
      <c r="C24" s="5">
        <v>3.0671292667866226</v>
      </c>
      <c r="D24" s="5">
        <v>4.6438664262625764</v>
      </c>
      <c r="E24" s="5">
        <v>3.1429877459890019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15.5" x14ac:dyDescent="0.35">
      <c r="A25" s="5"/>
      <c r="B25" s="5">
        <v>3.8691107910395992</v>
      </c>
      <c r="C25" s="5">
        <v>3.8597623234371987</v>
      </c>
      <c r="D25" s="5">
        <v>3.5401576664613508</v>
      </c>
      <c r="E25" s="5">
        <v>4.0309240126535002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15.5" x14ac:dyDescent="0.35">
      <c r="A26" s="5"/>
      <c r="B26" s="5">
        <v>4.2404368272243751</v>
      </c>
      <c r="C26" s="5">
        <v>3.2355308036440249</v>
      </c>
      <c r="D26" s="5">
        <v>3.3175514829220205</v>
      </c>
      <c r="E26" s="5">
        <v>3.5794005777242752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ht="15.5" x14ac:dyDescent="0.35">
      <c r="A27" s="20" t="s">
        <v>65</v>
      </c>
      <c r="B27" s="5">
        <f>AVERAGE(B24:B26)</f>
        <v>4.0281573665068997</v>
      </c>
      <c r="C27" s="5">
        <f t="shared" ref="C27:E27" si="1">AVERAGE(C24:C26)</f>
        <v>3.3874741312892822</v>
      </c>
      <c r="D27" s="5">
        <f t="shared" si="1"/>
        <v>3.8338585252153159</v>
      </c>
      <c r="E27" s="5">
        <f t="shared" si="1"/>
        <v>3.5844374454555923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ht="15.5" x14ac:dyDescent="0.35">
      <c r="A28" s="20" t="s">
        <v>74</v>
      </c>
      <c r="B28" s="5">
        <f>B27-B27</f>
        <v>0</v>
      </c>
      <c r="C28" s="5">
        <f>C27-B27</f>
        <v>-0.6406832352176175</v>
      </c>
      <c r="D28" s="5">
        <f>D27-B27</f>
        <v>-0.19429884129158381</v>
      </c>
      <c r="E28" s="5">
        <f>E27-B27</f>
        <v>-0.44371992105130742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ht="18.5" x14ac:dyDescent="0.35">
      <c r="A29" s="20" t="s">
        <v>75</v>
      </c>
      <c r="B29" s="5">
        <f>2^B28</f>
        <v>1</v>
      </c>
      <c r="C29" s="5">
        <f t="shared" ref="C29:E29" si="2">2^C28</f>
        <v>0.64140911666780887</v>
      </c>
      <c r="D29" s="5">
        <f t="shared" si="2"/>
        <v>0.87399756093097059</v>
      </c>
      <c r="E29" s="5">
        <f t="shared" si="2"/>
        <v>0.73523639014337494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15.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15.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ht="15.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15.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15.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15.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15.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00A0E-CC31-47BE-80B4-03E1373075CA}">
  <dimension ref="A1:Q27"/>
  <sheetViews>
    <sheetView workbookViewId="0">
      <selection activeCell="A2" sqref="A2"/>
    </sheetView>
  </sheetViews>
  <sheetFormatPr defaultRowHeight="14" x14ac:dyDescent="0.3"/>
  <sheetData>
    <row r="1" spans="1:17" ht="15.5" x14ac:dyDescent="0.35">
      <c r="A1" s="10" t="s">
        <v>76</v>
      </c>
      <c r="B1" s="10" t="s">
        <v>21</v>
      </c>
      <c r="C1" s="10"/>
      <c r="D1" s="10"/>
      <c r="E1" s="10"/>
      <c r="F1" s="10" t="s">
        <v>67</v>
      </c>
      <c r="G1" s="10"/>
      <c r="H1" s="10"/>
      <c r="I1" s="10"/>
      <c r="J1" s="10" t="s">
        <v>68</v>
      </c>
      <c r="K1" s="10"/>
      <c r="L1" s="10"/>
      <c r="M1" s="10"/>
      <c r="N1" s="10" t="s">
        <v>69</v>
      </c>
      <c r="O1" s="10"/>
      <c r="P1" s="10"/>
      <c r="Q1" s="10"/>
    </row>
    <row r="2" spans="1:17" ht="15.5" x14ac:dyDescent="0.35">
      <c r="A2" s="23" t="s">
        <v>86</v>
      </c>
      <c r="B2" s="10">
        <v>19.648170151992801</v>
      </c>
      <c r="C2" s="10">
        <v>18.5142218751086</v>
      </c>
      <c r="D2" s="10">
        <v>17.3667861246971</v>
      </c>
      <c r="E2" s="10"/>
      <c r="F2" s="10">
        <v>18.821480793680902</v>
      </c>
      <c r="G2" s="10">
        <v>16.582506050161101</v>
      </c>
      <c r="H2" s="10">
        <v>20.341126464499698</v>
      </c>
      <c r="I2" s="10"/>
      <c r="J2" s="10">
        <v>19.695992846110698</v>
      </c>
      <c r="K2" s="10">
        <v>18.3895369370323</v>
      </c>
      <c r="L2" s="10">
        <v>19.7021951032605</v>
      </c>
      <c r="M2" s="10"/>
      <c r="N2" s="10">
        <v>18.636902586216099</v>
      </c>
      <c r="O2" s="10">
        <v>19.230855441324099</v>
      </c>
      <c r="P2" s="10">
        <v>19.753043953191501</v>
      </c>
      <c r="Q2" s="10"/>
    </row>
    <row r="3" spans="1:17" ht="15.5" x14ac:dyDescent="0.35">
      <c r="A3" s="10"/>
      <c r="B3" s="10">
        <v>19.711150796973701</v>
      </c>
      <c r="C3" s="10">
        <v>18.553757836141799</v>
      </c>
      <c r="D3" s="10">
        <v>16.723271553828901</v>
      </c>
      <c r="E3" s="10"/>
      <c r="F3" s="10">
        <v>19.499432867116699</v>
      </c>
      <c r="G3" s="10">
        <v>16.2525860503413</v>
      </c>
      <c r="H3" s="10">
        <v>20.463699999999999</v>
      </c>
      <c r="I3" s="10"/>
      <c r="J3" s="10">
        <v>19.865300735169999</v>
      </c>
      <c r="K3" s="10">
        <v>18.801596119827501</v>
      </c>
      <c r="L3" s="10">
        <v>19.5401123383342</v>
      </c>
      <c r="M3" s="10"/>
      <c r="N3" s="10">
        <v>19.634761868465599</v>
      </c>
      <c r="O3" s="10">
        <v>18.802197875724001</v>
      </c>
      <c r="P3" s="10">
        <v>18.455663565847701</v>
      </c>
      <c r="Q3" s="10"/>
    </row>
    <row r="4" spans="1:17" ht="15.5" x14ac:dyDescent="0.35">
      <c r="A4" s="10"/>
      <c r="B4" s="10">
        <v>19.749167346164501</v>
      </c>
      <c r="C4" s="10">
        <v>18.946938690938001</v>
      </c>
      <c r="D4" s="10">
        <v>16.9841883641426</v>
      </c>
      <c r="E4" s="10"/>
      <c r="F4" s="10">
        <v>18.795996082136298</v>
      </c>
      <c r="G4" s="10">
        <v>16.595342690222601</v>
      </c>
      <c r="H4" s="10">
        <v>20.5457642609956</v>
      </c>
      <c r="I4" s="10"/>
      <c r="J4" s="10">
        <v>19.864843404715401</v>
      </c>
      <c r="K4" s="10">
        <v>18.9836374150971</v>
      </c>
      <c r="L4" s="10">
        <v>19.5924916334837</v>
      </c>
      <c r="M4" s="10"/>
      <c r="N4" s="10">
        <v>19.622136290690602</v>
      </c>
      <c r="O4" s="10">
        <v>18.480511076351199</v>
      </c>
      <c r="P4" s="10">
        <v>18.374147184106601</v>
      </c>
      <c r="Q4" s="10"/>
    </row>
    <row r="5" spans="1:17" ht="15.5" x14ac:dyDescent="0.35">
      <c r="A5" s="10"/>
      <c r="B5" s="10">
        <v>20.364761483467799</v>
      </c>
      <c r="C5" s="10">
        <v>17.9488924150596</v>
      </c>
      <c r="D5" s="10">
        <v>17.489349404816</v>
      </c>
      <c r="E5" s="10"/>
      <c r="F5" s="10">
        <v>18.7290883729125</v>
      </c>
      <c r="G5" s="10">
        <v>16.692746203376</v>
      </c>
      <c r="H5" s="10">
        <v>19.984100513405899</v>
      </c>
      <c r="I5" s="10"/>
      <c r="J5" s="10">
        <v>19.815090132385201</v>
      </c>
      <c r="K5" s="10">
        <v>19.330932345446001</v>
      </c>
      <c r="L5" s="10">
        <v>19.258383441659301</v>
      </c>
      <c r="M5" s="10"/>
      <c r="N5" s="10">
        <v>19.817885453438802</v>
      </c>
      <c r="O5" s="10">
        <v>18.648547920982701</v>
      </c>
      <c r="P5" s="10">
        <v>19.533751801127401</v>
      </c>
      <c r="Q5" s="10"/>
    </row>
    <row r="6" spans="1:17" ht="15.5" x14ac:dyDescent="0.35">
      <c r="A6" s="10" t="s">
        <v>65</v>
      </c>
      <c r="B6" s="10">
        <f>AVERAGE(B2:B5)</f>
        <v>19.8683124446497</v>
      </c>
      <c r="C6" s="10">
        <f>AVERAGE(C2:C5)</f>
        <v>18.490952704312001</v>
      </c>
      <c r="D6" s="10">
        <f>AVERAGE(D2:D5)</f>
        <v>17.14089886187115</v>
      </c>
      <c r="E6" s="10"/>
      <c r="F6" s="10">
        <f>AVERAGE(F2:F5)</f>
        <v>18.9614995289616</v>
      </c>
      <c r="G6" s="10">
        <f>AVERAGE(G2:G5)</f>
        <v>16.530795248525251</v>
      </c>
      <c r="H6" s="10">
        <f>AVERAGE(H2:H5)</f>
        <v>20.3336728097253</v>
      </c>
      <c r="I6" s="10"/>
      <c r="J6" s="10">
        <f>AVERAGE(J2:J5)</f>
        <v>19.810306779595322</v>
      </c>
      <c r="K6" s="10">
        <f>AVERAGE(K2:K5)</f>
        <v>18.876425704350723</v>
      </c>
      <c r="L6" s="10">
        <f>AVERAGE(L2:L5)</f>
        <v>19.523295629184428</v>
      </c>
      <c r="M6" s="10"/>
      <c r="N6" s="10">
        <f>AVERAGE(N2:N5)</f>
        <v>19.427921549702777</v>
      </c>
      <c r="O6" s="10">
        <f>AVERAGE(O2:O5)</f>
        <v>18.7905280785955</v>
      </c>
      <c r="P6" s="10">
        <f>AVERAGE(P2:P5)</f>
        <v>19.029151626068298</v>
      </c>
      <c r="Q6" s="10"/>
    </row>
    <row r="7" spans="1:17" ht="15.5" x14ac:dyDescent="0.35">
      <c r="A7" s="10" t="s">
        <v>88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ht="15.5" x14ac:dyDescent="0.3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 ht="15.5" x14ac:dyDescent="0.35">
      <c r="A9" s="23" t="s">
        <v>86</v>
      </c>
      <c r="B9" s="10">
        <v>14.3841425954074</v>
      </c>
      <c r="C9" s="10">
        <v>14.9684542665668</v>
      </c>
      <c r="D9" s="10">
        <v>13.497408452878799</v>
      </c>
      <c r="E9" s="10"/>
      <c r="F9" s="10">
        <v>15.5225821531271</v>
      </c>
      <c r="G9" s="10">
        <v>12.9243289844202</v>
      </c>
      <c r="H9" s="10">
        <v>15.7524384660517</v>
      </c>
      <c r="I9" s="10"/>
      <c r="J9" s="10">
        <v>15.8666587333976</v>
      </c>
      <c r="K9" s="10">
        <v>15.2284970229992</v>
      </c>
      <c r="L9" s="10">
        <v>14.9218673552209</v>
      </c>
      <c r="M9" s="10"/>
      <c r="N9" s="10">
        <v>14.517192594087501</v>
      </c>
      <c r="O9" s="10">
        <v>13.7847085306159</v>
      </c>
      <c r="P9" s="10">
        <v>14.8032007189575</v>
      </c>
      <c r="Q9" s="10"/>
    </row>
    <row r="10" spans="1:17" ht="15.5" x14ac:dyDescent="0.35">
      <c r="A10" s="10"/>
      <c r="B10" s="10">
        <v>15.674899999999999</v>
      </c>
      <c r="C10" s="10">
        <v>14.8055326943312</v>
      </c>
      <c r="D10" s="10">
        <v>13.371901301783099</v>
      </c>
      <c r="E10" s="10"/>
      <c r="F10" s="10">
        <v>15.3120718463181</v>
      </c>
      <c r="G10" s="10">
        <v>13.5648421679719</v>
      </c>
      <c r="H10" s="10">
        <v>15.660820292168401</v>
      </c>
      <c r="I10" s="10"/>
      <c r="J10" s="10">
        <v>15.5529531625542</v>
      </c>
      <c r="K10" s="10">
        <v>15.191155278332401</v>
      </c>
      <c r="L10" s="10">
        <v>15.261406895117799</v>
      </c>
      <c r="M10" s="10"/>
      <c r="N10" s="10">
        <v>14.7453497323613</v>
      </c>
      <c r="O10" s="10">
        <v>14.5426688113468</v>
      </c>
      <c r="P10" s="10">
        <v>14.903646605431399</v>
      </c>
      <c r="Q10" s="10"/>
    </row>
    <row r="11" spans="1:17" ht="15.5" x14ac:dyDescent="0.35">
      <c r="A11" s="10"/>
      <c r="B11" s="10">
        <v>14.4216400757996</v>
      </c>
      <c r="C11" s="10">
        <v>14.4186075706157</v>
      </c>
      <c r="D11" s="10">
        <v>12.928276444118399</v>
      </c>
      <c r="E11" s="10"/>
      <c r="F11" s="10">
        <v>15.345069274007599</v>
      </c>
      <c r="G11" s="10">
        <v>13.5886446153156</v>
      </c>
      <c r="H11" s="10">
        <v>15.7073320053427</v>
      </c>
      <c r="I11" s="10"/>
      <c r="J11" s="10">
        <v>15.2321383504101</v>
      </c>
      <c r="K11" s="10">
        <v>14.725592159347</v>
      </c>
      <c r="L11" s="10">
        <v>15.4003417581657</v>
      </c>
      <c r="M11" s="10"/>
      <c r="N11" s="10">
        <v>15.722607531109499</v>
      </c>
      <c r="O11" s="10">
        <v>14.9141071582542</v>
      </c>
      <c r="P11" s="10">
        <v>15.1705150972555</v>
      </c>
      <c r="Q11" s="10"/>
    </row>
    <row r="12" spans="1:17" ht="15.5" x14ac:dyDescent="0.35">
      <c r="A12" s="10"/>
      <c r="B12" s="10">
        <v>13.8416446913988</v>
      </c>
      <c r="C12" s="10">
        <v>13.651981161206701</v>
      </c>
      <c r="D12" s="10">
        <v>12.966149543549999</v>
      </c>
      <c r="E12" s="10"/>
      <c r="F12" s="10">
        <v>15.7173159749281</v>
      </c>
      <c r="G12" s="10">
        <v>13.5272523224961</v>
      </c>
      <c r="H12" s="10">
        <v>15.897399999999999</v>
      </c>
      <c r="I12" s="10"/>
      <c r="J12" s="10">
        <v>15.4417018341633</v>
      </c>
      <c r="K12" s="10">
        <v>14.734547322057599</v>
      </c>
      <c r="L12" s="10">
        <v>15.084293011273999</v>
      </c>
      <c r="M12" s="10"/>
      <c r="N12" s="10">
        <v>14.553677783647201</v>
      </c>
      <c r="O12" s="10">
        <v>14.990892495431201</v>
      </c>
      <c r="P12" s="10">
        <v>14.5987505925274</v>
      </c>
      <c r="Q12" s="10"/>
    </row>
    <row r="13" spans="1:17" ht="15.5" x14ac:dyDescent="0.35">
      <c r="A13" s="10" t="s">
        <v>65</v>
      </c>
      <c r="B13" s="10">
        <f>AVERAGE(B9:B12)</f>
        <v>14.580581840651449</v>
      </c>
      <c r="C13" s="10">
        <f>AVERAGE(C9:C12)</f>
        <v>14.461143923180099</v>
      </c>
      <c r="D13" s="10">
        <f>AVERAGE(D9:D12)</f>
        <v>13.190933935582574</v>
      </c>
      <c r="E13" s="10"/>
      <c r="F13" s="10">
        <f>AVERAGE(F9:F12)</f>
        <v>15.474259812095225</v>
      </c>
      <c r="G13" s="10">
        <f>AVERAGE(G9:G12)</f>
        <v>13.40126702255095</v>
      </c>
      <c r="H13" s="10">
        <f>AVERAGE(H9:H12)</f>
        <v>15.7544976908907</v>
      </c>
      <c r="I13" s="10"/>
      <c r="J13" s="10">
        <f>AVERAGE(J9:J12)</f>
        <v>15.523363020131299</v>
      </c>
      <c r="K13" s="10">
        <f>AVERAGE(K9:K12)</f>
        <v>14.969947945684051</v>
      </c>
      <c r="L13" s="10">
        <f>AVERAGE(L9:L12)</f>
        <v>15.1669772549446</v>
      </c>
      <c r="M13" s="10"/>
      <c r="N13" s="10">
        <f>AVERAGE(N9:N12)</f>
        <v>14.884706910301375</v>
      </c>
      <c r="O13" s="10">
        <f>AVERAGE(O9:O12)</f>
        <v>14.558094248912024</v>
      </c>
      <c r="P13" s="10">
        <f>AVERAGE(P9:P12)</f>
        <v>14.86902825354295</v>
      </c>
      <c r="Q13" s="10"/>
    </row>
    <row r="14" spans="1:17" ht="15.5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 ht="15.5" x14ac:dyDescent="0.35">
      <c r="A15" s="10" t="s">
        <v>89</v>
      </c>
      <c r="B15" s="10">
        <f>B6-B13</f>
        <v>5.2877306039982503</v>
      </c>
      <c r="C15" s="10">
        <f>C6-C13</f>
        <v>4.0298087811319014</v>
      </c>
      <c r="D15" s="10">
        <f>D6-D13</f>
        <v>3.9499649262885761</v>
      </c>
      <c r="E15" s="10"/>
      <c r="F15" s="10">
        <f>F6-F13</f>
        <v>3.4872397168663749</v>
      </c>
      <c r="G15" s="10">
        <f>G6-G13</f>
        <v>3.1295282259743011</v>
      </c>
      <c r="H15" s="10">
        <f>H6-H13</f>
        <v>4.5791751188346002</v>
      </c>
      <c r="I15" s="10"/>
      <c r="J15" s="10">
        <f>J6-J13</f>
        <v>4.2869437594640232</v>
      </c>
      <c r="K15" s="10">
        <f>K6-K13</f>
        <v>3.9064777586666715</v>
      </c>
      <c r="L15" s="10">
        <f>L6-L13</f>
        <v>4.3563183742398284</v>
      </c>
      <c r="M15" s="10"/>
      <c r="N15" s="10">
        <f>N6-N13</f>
        <v>4.5432146394014019</v>
      </c>
      <c r="O15" s="10">
        <f>O6-O13</f>
        <v>4.232433829683476</v>
      </c>
      <c r="P15" s="10">
        <f>P6-P13</f>
        <v>4.1601233725253479</v>
      </c>
      <c r="Q15" s="10"/>
    </row>
    <row r="16" spans="1:17" ht="15.5" x14ac:dyDescent="0.3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15.5" x14ac:dyDescent="0.35">
      <c r="A17" s="10" t="s">
        <v>77</v>
      </c>
      <c r="B17" s="10">
        <f>POWER(0.5,B15)</f>
        <v>2.5599676617074751E-2</v>
      </c>
      <c r="C17" s="10">
        <f t="shared" ref="C17:P17" si="0">POWER(0.5,C15)</f>
        <v>6.1221882582365814E-2</v>
      </c>
      <c r="D17" s="10">
        <f t="shared" si="0"/>
        <v>6.470563079535499E-2</v>
      </c>
      <c r="E17" s="10"/>
      <c r="F17" s="10">
        <f>POWER(0.5,F15)</f>
        <v>8.9173588375791257E-2</v>
      </c>
      <c r="G17" s="10">
        <f>POWER(0.5,G15)</f>
        <v>0.11426629125669281</v>
      </c>
      <c r="H17" s="10">
        <f>POWER(0.5,H15)</f>
        <v>4.1834148512635033E-2</v>
      </c>
      <c r="I17" s="10"/>
      <c r="J17" s="10">
        <f>POWER(0.5,J15)</f>
        <v>5.1227284930078595E-2</v>
      </c>
      <c r="K17" s="10">
        <f>POWER(0.5,K15)</f>
        <v>6.6685746513934968E-2</v>
      </c>
      <c r="L17" s="10">
        <f>POWER(0.5,L15)</f>
        <v>4.8822217224878672E-2</v>
      </c>
      <c r="M17" s="10"/>
      <c r="N17" s="10">
        <f t="shared" si="0"/>
        <v>4.2890006968493176E-2</v>
      </c>
      <c r="O17" s="10">
        <f t="shared" si="0"/>
        <v>5.3199856715723526E-2</v>
      </c>
      <c r="P17" s="10">
        <f t="shared" si="0"/>
        <v>5.5934283490426819E-2</v>
      </c>
      <c r="Q17" s="10"/>
    </row>
    <row r="18" spans="1:17" ht="15.5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ht="15.5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ht="15.5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ht="15.5" x14ac:dyDescent="0.35">
      <c r="A21" s="5"/>
      <c r="B21" s="5" t="s">
        <v>40</v>
      </c>
      <c r="C21" s="5" t="s">
        <v>71</v>
      </c>
      <c r="D21" s="5" t="s">
        <v>72</v>
      </c>
      <c r="E21" s="5" t="s">
        <v>73</v>
      </c>
    </row>
    <row r="22" spans="1:17" ht="15.5" x14ac:dyDescent="0.35">
      <c r="A22" s="5"/>
      <c r="B22" s="5">
        <v>5.2877306039982503</v>
      </c>
      <c r="C22" s="5">
        <v>3.4872397168663749</v>
      </c>
      <c r="D22" s="5">
        <v>4.2869437594640232</v>
      </c>
      <c r="E22" s="5">
        <v>4.5432146394014019</v>
      </c>
    </row>
    <row r="23" spans="1:17" ht="15.5" x14ac:dyDescent="0.35">
      <c r="A23" s="5"/>
      <c r="B23" s="5">
        <v>4.0298087811319014</v>
      </c>
      <c r="C23" s="5">
        <v>3.1295282259743011</v>
      </c>
      <c r="D23" s="5">
        <v>3.9064777586666715</v>
      </c>
      <c r="E23" s="5">
        <v>4.232433829683476</v>
      </c>
    </row>
    <row r="24" spans="1:17" ht="15.5" x14ac:dyDescent="0.35">
      <c r="A24" s="5"/>
      <c r="B24" s="5">
        <v>3.9499649262885761</v>
      </c>
      <c r="C24" s="5">
        <v>4.5791751188346002</v>
      </c>
      <c r="D24" s="5">
        <v>4.3563183742398284</v>
      </c>
      <c r="E24" s="5">
        <v>4.1601233725253479</v>
      </c>
    </row>
    <row r="25" spans="1:17" ht="15.5" x14ac:dyDescent="0.35">
      <c r="A25" s="20" t="s">
        <v>65</v>
      </c>
      <c r="B25" s="5">
        <f>AVERAGE(B22:B24)</f>
        <v>4.4225014371395757</v>
      </c>
      <c r="C25" s="5">
        <f t="shared" ref="C25:E25" si="1">AVERAGE(C22:C24)</f>
        <v>3.7319810205584254</v>
      </c>
      <c r="D25" s="5">
        <f>AVERAGE(D22:D24)</f>
        <v>4.1832466307901743</v>
      </c>
      <c r="E25" s="5">
        <f>AVERAGE(E22:E24)</f>
        <v>4.3119239472034083</v>
      </c>
    </row>
    <row r="26" spans="1:17" ht="15.5" x14ac:dyDescent="0.35">
      <c r="A26" s="20" t="s">
        <v>74</v>
      </c>
      <c r="B26" s="5">
        <f>B25-B25</f>
        <v>0</v>
      </c>
      <c r="C26" s="5">
        <f>C25-B25</f>
        <v>-0.69052041658115026</v>
      </c>
      <c r="D26" s="5">
        <f>D25-B25</f>
        <v>-0.23925480634940133</v>
      </c>
      <c r="E26" s="5">
        <f>E25-B25</f>
        <v>-0.11057748993616734</v>
      </c>
    </row>
    <row r="27" spans="1:17" ht="18.5" x14ac:dyDescent="0.35">
      <c r="A27" s="20" t="s">
        <v>75</v>
      </c>
      <c r="B27" s="5">
        <f>2^B26</f>
        <v>1</v>
      </c>
      <c r="C27" s="5">
        <f t="shared" ref="C27:E27" si="2">2^C26</f>
        <v>0.61963029333591091</v>
      </c>
      <c r="D27" s="5">
        <f>2^D26</f>
        <v>0.84718279374473193</v>
      </c>
      <c r="E27" s="5">
        <f>2^E26</f>
        <v>0.92621723632821584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D989B-41AA-4887-8E3C-332E4953F3C8}">
  <dimension ref="A1:P31"/>
  <sheetViews>
    <sheetView workbookViewId="0">
      <selection activeCell="A2" sqref="A2"/>
    </sheetView>
  </sheetViews>
  <sheetFormatPr defaultRowHeight="14" x14ac:dyDescent="0.3"/>
  <sheetData>
    <row r="1" spans="1:16" ht="15.5" x14ac:dyDescent="0.35">
      <c r="A1" s="5" t="s">
        <v>78</v>
      </c>
      <c r="B1" s="10" t="s">
        <v>21</v>
      </c>
      <c r="C1" s="10"/>
      <c r="D1" s="10"/>
      <c r="E1" s="10"/>
      <c r="F1" s="10" t="s">
        <v>67</v>
      </c>
      <c r="G1" s="10"/>
      <c r="H1" s="10"/>
      <c r="I1" s="10"/>
      <c r="J1" s="10" t="s">
        <v>68</v>
      </c>
      <c r="K1" s="10"/>
      <c r="L1" s="10"/>
      <c r="M1" s="10"/>
      <c r="N1" s="10" t="s">
        <v>69</v>
      </c>
      <c r="O1" s="10"/>
      <c r="P1" s="23"/>
    </row>
    <row r="2" spans="1:16" x14ac:dyDescent="0.3">
      <c r="A2" s="23" t="s">
        <v>86</v>
      </c>
      <c r="B2" s="23">
        <v>22.810748332112698</v>
      </c>
      <c r="C2" s="23">
        <v>21.305428539123401</v>
      </c>
      <c r="D2" s="23">
        <v>19.815412511766901</v>
      </c>
      <c r="E2" s="23"/>
      <c r="F2" s="23">
        <v>22.784175450785401</v>
      </c>
      <c r="G2" s="23">
        <v>24.253391134083099</v>
      </c>
      <c r="H2" s="23">
        <v>23.747678743401401</v>
      </c>
      <c r="I2" s="23"/>
      <c r="J2" s="23">
        <v>21.813974333162999</v>
      </c>
      <c r="K2" s="23">
        <v>22.942285708821601</v>
      </c>
      <c r="L2" s="23">
        <v>22.556011259983599</v>
      </c>
      <c r="M2" s="23"/>
      <c r="N2" s="23">
        <v>22.655990066022099</v>
      </c>
      <c r="O2" s="23">
        <v>21.184458879897999</v>
      </c>
      <c r="P2" s="23">
        <v>22.8734637290944</v>
      </c>
    </row>
    <row r="3" spans="1:16" x14ac:dyDescent="0.3">
      <c r="A3" s="23"/>
      <c r="B3" s="23">
        <v>21.652558163723501</v>
      </c>
      <c r="C3" s="23">
        <v>20.9725673665918</v>
      </c>
      <c r="D3" s="23">
        <v>19.956210416006002</v>
      </c>
      <c r="E3" s="23"/>
      <c r="F3" s="23">
        <v>22.768413895883899</v>
      </c>
      <c r="G3" s="23">
        <v>24.746200000000002</v>
      </c>
      <c r="H3" s="23">
        <v>22.735793662424001</v>
      </c>
      <c r="I3" s="23"/>
      <c r="J3" s="23">
        <v>22.629702110423601</v>
      </c>
      <c r="K3" s="23">
        <v>22.104781007931201</v>
      </c>
      <c r="L3" s="23">
        <v>22.646562181971198</v>
      </c>
      <c r="M3" s="23"/>
      <c r="N3" s="23">
        <v>22.1285039044187</v>
      </c>
      <c r="O3" s="23">
        <v>22.186143041432</v>
      </c>
      <c r="P3" s="23">
        <v>22.636333683230699</v>
      </c>
    </row>
    <row r="4" spans="1:16" x14ac:dyDescent="0.3">
      <c r="A4" s="23"/>
      <c r="B4" s="23">
        <v>22.629740012836098</v>
      </c>
      <c r="C4" s="23">
        <v>20.976216186837799</v>
      </c>
      <c r="D4" s="23">
        <v>20.805098797405702</v>
      </c>
      <c r="E4" s="23"/>
      <c r="F4" s="23">
        <v>22.725233494120801</v>
      </c>
      <c r="G4" s="23">
        <v>24.626743027901998</v>
      </c>
      <c r="H4" s="23">
        <v>22.876671135337901</v>
      </c>
      <c r="I4" s="23"/>
      <c r="J4" s="23">
        <v>21.612259722168801</v>
      </c>
      <c r="K4" s="23">
        <v>22.9199710866083</v>
      </c>
      <c r="L4" s="23">
        <v>22.989970711585201</v>
      </c>
      <c r="M4" s="23"/>
      <c r="N4" s="23">
        <v>22.7597764877241</v>
      </c>
      <c r="O4" s="23">
        <v>22.4313033293116</v>
      </c>
      <c r="P4" s="23">
        <v>22.653333297614601</v>
      </c>
    </row>
    <row r="5" spans="1:16" x14ac:dyDescent="0.3">
      <c r="A5" s="23"/>
      <c r="B5" s="23">
        <v>22.7929921794405</v>
      </c>
      <c r="C5" s="23">
        <v>21.773961660731199</v>
      </c>
      <c r="D5" s="23">
        <v>19.4253211613246</v>
      </c>
      <c r="E5" s="23"/>
      <c r="F5" s="23">
        <v>22.3180469664767</v>
      </c>
      <c r="G5" s="23">
        <v>24.4752246702921</v>
      </c>
      <c r="H5" s="23">
        <v>22.993221154057299</v>
      </c>
      <c r="I5" s="23"/>
      <c r="J5" s="23">
        <v>22.287651482435301</v>
      </c>
      <c r="K5" s="23">
        <v>23.894249391605999</v>
      </c>
      <c r="L5" s="23">
        <v>22.7470735439361</v>
      </c>
      <c r="M5" s="23"/>
      <c r="N5" s="23">
        <v>21.634638354139199</v>
      </c>
      <c r="O5" s="23">
        <v>22.746200000000002</v>
      </c>
      <c r="P5" s="23">
        <v>22.578268258140799</v>
      </c>
    </row>
    <row r="6" spans="1:16" x14ac:dyDescent="0.3">
      <c r="A6" s="23" t="s">
        <v>79</v>
      </c>
      <c r="B6" s="23">
        <f t="shared" ref="B6:D6" si="0">AVERAGE(B2:B5)</f>
        <v>22.471509672028201</v>
      </c>
      <c r="C6" s="23">
        <f t="shared" si="0"/>
        <v>21.257043438321052</v>
      </c>
      <c r="D6" s="23">
        <f t="shared" si="0"/>
        <v>20.000510721625801</v>
      </c>
      <c r="E6" s="23"/>
      <c r="F6" s="23">
        <f t="shared" ref="F6:H6" si="1">AVERAGE(F2:F5)</f>
        <v>22.648967451816699</v>
      </c>
      <c r="G6" s="23">
        <f t="shared" si="1"/>
        <v>24.525389708069298</v>
      </c>
      <c r="H6" s="23">
        <f t="shared" si="1"/>
        <v>23.088341173805148</v>
      </c>
      <c r="I6" s="23"/>
      <c r="J6" s="23">
        <f t="shared" ref="J6:L6" si="2">AVERAGE(J2:J5)</f>
        <v>22.085896912047673</v>
      </c>
      <c r="K6" s="23">
        <f t="shared" si="2"/>
        <v>22.965321798741776</v>
      </c>
      <c r="L6" s="23">
        <f t="shared" si="2"/>
        <v>22.734904424369024</v>
      </c>
      <c r="M6" s="23"/>
      <c r="N6" s="23">
        <f t="shared" ref="N6:P6" si="3">AVERAGE(N2:N5)</f>
        <v>22.294727203076025</v>
      </c>
      <c r="O6" s="23">
        <f t="shared" si="3"/>
        <v>22.137026312660399</v>
      </c>
      <c r="P6" s="23">
        <f t="shared" si="3"/>
        <v>22.685349742020126</v>
      </c>
    </row>
    <row r="7" spans="1:16" x14ac:dyDescent="0.3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x14ac:dyDescent="0.3">
      <c r="A8" s="23" t="s">
        <v>85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 x14ac:dyDescent="0.3">
      <c r="A9" s="23" t="s">
        <v>86</v>
      </c>
      <c r="B9" s="23">
        <v>18.433181216961099</v>
      </c>
      <c r="C9" s="23">
        <v>16.7247371721792</v>
      </c>
      <c r="D9" s="23">
        <v>16.571719070442601</v>
      </c>
      <c r="E9" s="23"/>
      <c r="F9" s="23">
        <v>17.145214413016699</v>
      </c>
      <c r="G9" s="23">
        <v>18.2051646123032</v>
      </c>
      <c r="H9" s="23">
        <v>17.436058411321799</v>
      </c>
      <c r="I9" s="23"/>
      <c r="J9" s="23">
        <v>17.334030690544299</v>
      </c>
      <c r="K9" s="23">
        <v>18.899741304265099</v>
      </c>
      <c r="L9" s="23">
        <v>17.325537420150599</v>
      </c>
      <c r="M9" s="23"/>
      <c r="N9" s="23">
        <v>15.871615670367801</v>
      </c>
      <c r="O9" s="23">
        <v>17.901386466688798</v>
      </c>
      <c r="P9" s="23">
        <v>17.446725687771998</v>
      </c>
    </row>
    <row r="10" spans="1:16" x14ac:dyDescent="0.3">
      <c r="A10" s="23"/>
      <c r="B10" s="23">
        <v>19.2925676684984</v>
      </c>
      <c r="C10" s="23">
        <v>16.411323525350401</v>
      </c>
      <c r="D10" s="23">
        <v>16.455405625884801</v>
      </c>
      <c r="E10" s="23"/>
      <c r="F10" s="23">
        <v>17.317825719499002</v>
      </c>
      <c r="G10" s="23">
        <v>18.340608501018899</v>
      </c>
      <c r="H10" s="23">
        <v>17.987671758988299</v>
      </c>
      <c r="I10" s="23"/>
      <c r="J10" s="23">
        <v>17.6246896437804</v>
      </c>
      <c r="K10" s="23">
        <v>19.659888472284798</v>
      </c>
      <c r="L10" s="23">
        <v>18.2362</v>
      </c>
      <c r="M10" s="23"/>
      <c r="N10" s="23">
        <v>15.5449568552899</v>
      </c>
      <c r="O10" s="23">
        <v>18.678360758669399</v>
      </c>
      <c r="P10" s="23">
        <v>17.398905328316602</v>
      </c>
    </row>
    <row r="11" spans="1:16" x14ac:dyDescent="0.3">
      <c r="A11" s="23"/>
      <c r="B11" s="23">
        <v>18.7097068395619</v>
      </c>
      <c r="C11" s="23">
        <v>16.6374</v>
      </c>
      <c r="D11" s="23">
        <v>17.273850493495399</v>
      </c>
      <c r="E11" s="23"/>
      <c r="F11" s="23">
        <v>17.6531831074658</v>
      </c>
      <c r="G11" s="23">
        <v>18.788939463040801</v>
      </c>
      <c r="H11" s="23">
        <v>17.694026590380499</v>
      </c>
      <c r="I11" s="23"/>
      <c r="J11" s="23">
        <v>17.313936805640701</v>
      </c>
      <c r="K11" s="23">
        <v>19.753456402489601</v>
      </c>
      <c r="L11" s="23">
        <v>18.579511771763698</v>
      </c>
      <c r="M11" s="23"/>
      <c r="N11" s="23">
        <v>17.494847583175599</v>
      </c>
      <c r="O11" s="23">
        <v>18.8853187304349</v>
      </c>
      <c r="P11" s="23">
        <v>17.3789192102792</v>
      </c>
    </row>
    <row r="12" spans="1:16" x14ac:dyDescent="0.3">
      <c r="A12" s="23"/>
      <c r="B12" s="23">
        <v>18.807910064074399</v>
      </c>
      <c r="C12" s="23">
        <v>16.989602427091299</v>
      </c>
      <c r="D12" s="23">
        <v>16.315652113140999</v>
      </c>
      <c r="E12" s="23"/>
      <c r="F12" s="23">
        <v>17.820750052784199</v>
      </c>
      <c r="G12" s="23">
        <v>19.3127906228173</v>
      </c>
      <c r="H12" s="23">
        <v>18.399433636607199</v>
      </c>
      <c r="I12" s="23"/>
      <c r="J12" s="23">
        <v>17.597862230972702</v>
      </c>
      <c r="K12" s="23">
        <v>18.142665114637399</v>
      </c>
      <c r="L12" s="23">
        <v>18.887072414506701</v>
      </c>
      <c r="M12" s="23"/>
      <c r="N12" s="23">
        <v>16.6538</v>
      </c>
      <c r="O12" s="23">
        <v>17.309627551821499</v>
      </c>
      <c r="P12" s="23">
        <v>17.596112882817899</v>
      </c>
    </row>
    <row r="13" spans="1:16" x14ac:dyDescent="0.3">
      <c r="A13" s="23" t="s">
        <v>79</v>
      </c>
      <c r="B13" s="23">
        <f t="shared" ref="B13:D13" si="4">AVERAGE(B9:B12)</f>
        <v>18.810841447273951</v>
      </c>
      <c r="C13" s="23">
        <f t="shared" si="4"/>
        <v>16.690765781155225</v>
      </c>
      <c r="D13" s="23">
        <f t="shared" si="4"/>
        <v>16.654156825740952</v>
      </c>
      <c r="E13" s="23"/>
      <c r="F13" s="23">
        <v>17.484243323191425</v>
      </c>
      <c r="G13" s="23">
        <v>18.661875799795101</v>
      </c>
      <c r="H13" s="23">
        <v>17.879297599324449</v>
      </c>
      <c r="I13" s="23"/>
      <c r="J13" s="23">
        <f t="shared" ref="J13:L13" si="5">AVERAGE(J9:J12)</f>
        <v>17.467629842734524</v>
      </c>
      <c r="K13" s="23">
        <f t="shared" si="5"/>
        <v>19.113937823419224</v>
      </c>
      <c r="L13" s="23">
        <f t="shared" si="5"/>
        <v>18.257080401605251</v>
      </c>
      <c r="M13" s="23"/>
      <c r="N13" s="23">
        <f t="shared" ref="N13:P13" si="6">AVERAGE(N9:N12)</f>
        <v>16.391305027208325</v>
      </c>
      <c r="O13" s="23">
        <f t="shared" si="6"/>
        <v>18.193673376903646</v>
      </c>
      <c r="P13" s="23">
        <f t="shared" si="6"/>
        <v>17.455165777296425</v>
      </c>
    </row>
    <row r="14" spans="1:16" x14ac:dyDescent="0.3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16" x14ac:dyDescent="0.3">
      <c r="A15" s="23" t="s">
        <v>87</v>
      </c>
      <c r="B15" s="23">
        <f>B6-B13</f>
        <v>3.6606682247542501</v>
      </c>
      <c r="C15" s="23">
        <f>C6-C13</f>
        <v>4.566277657165827</v>
      </c>
      <c r="D15" s="23">
        <f>D6-D13</f>
        <v>3.3463538958848495</v>
      </c>
      <c r="E15" s="23"/>
      <c r="F15" s="23">
        <f>F6-F13</f>
        <v>5.1647241286252736</v>
      </c>
      <c r="G15" s="23">
        <f>G6-G13</f>
        <v>5.8635139082741965</v>
      </c>
      <c r="H15" s="23">
        <f>H6-H13</f>
        <v>5.2090435744806989</v>
      </c>
      <c r="I15" s="23"/>
      <c r="J15" s="23">
        <f>J6-J13</f>
        <v>4.6182670693131485</v>
      </c>
      <c r="K15" s="23">
        <f>K6-K13</f>
        <v>3.8513839753225518</v>
      </c>
      <c r="L15" s="23">
        <f>L6-L13</f>
        <v>4.4778240227637731</v>
      </c>
      <c r="M15" s="23"/>
      <c r="N15" s="23">
        <f>N6-N13</f>
        <v>5.9034221758676999</v>
      </c>
      <c r="O15" s="23">
        <f>O6-O13</f>
        <v>3.9433529357567529</v>
      </c>
      <c r="P15" s="23">
        <f>P6-P13</f>
        <v>5.2301839647237003</v>
      </c>
    </row>
    <row r="16" spans="1:16" x14ac:dyDescent="0.3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pans="1:16" x14ac:dyDescent="0.3">
      <c r="A17" s="23" t="s">
        <v>80</v>
      </c>
      <c r="B17" s="23">
        <f>POWER(0.5,B15)</f>
        <v>7.9073153686462019E-2</v>
      </c>
      <c r="C17" s="23">
        <f>POWER(0.5,C15)</f>
        <v>4.2209815773563898E-2</v>
      </c>
      <c r="D17" s="23">
        <f>POWER(0.5,D15)</f>
        <v>9.832118433406313E-2</v>
      </c>
      <c r="E17" s="23"/>
      <c r="F17" s="23">
        <f t="shared" ref="F17:H17" si="7">POWER(0.5,F15)</f>
        <v>2.7878096556955955E-2</v>
      </c>
      <c r="G17" s="23">
        <f t="shared" si="7"/>
        <v>1.717538313008013E-2</v>
      </c>
      <c r="H17" s="23">
        <f t="shared" si="7"/>
        <v>2.7034705024967409E-2</v>
      </c>
      <c r="I17" s="23"/>
      <c r="J17" s="23">
        <f t="shared" ref="J17:K17" si="8">POWER(0.5,J15)</f>
        <v>4.0715810476613781E-2</v>
      </c>
      <c r="K17" s="23">
        <f t="shared" si="8"/>
        <v>6.9281598375889195E-2</v>
      </c>
      <c r="L17" s="23">
        <f t="shared" ref="L17" si="9">POWER(0.5,L15)</f>
        <v>4.4878739847673092E-2</v>
      </c>
      <c r="M17" s="23"/>
      <c r="N17" s="23">
        <f t="shared" ref="N17:P17" si="10">POWER(0.5,N15)</f>
        <v>1.6706783626517081E-2</v>
      </c>
      <c r="O17" s="23">
        <f t="shared" si="10"/>
        <v>6.5002862644439593E-2</v>
      </c>
      <c r="P17" s="23">
        <f t="shared" si="10"/>
        <v>2.6641442977412683E-2</v>
      </c>
    </row>
    <row r="18" spans="1:16" x14ac:dyDescent="0.3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6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 x14ac:dyDescent="0.3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 ht="15.5" x14ac:dyDescent="0.35">
      <c r="A22" s="5"/>
      <c r="B22" s="5" t="s">
        <v>40</v>
      </c>
      <c r="C22" s="5" t="s">
        <v>71</v>
      </c>
      <c r="D22" s="5" t="s">
        <v>72</v>
      </c>
      <c r="E22" s="5" t="s">
        <v>73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15.5" x14ac:dyDescent="0.35">
      <c r="A23" s="5"/>
      <c r="B23" s="5">
        <v>3.6606682247542501</v>
      </c>
      <c r="C23" s="5">
        <v>5.1647241286252736</v>
      </c>
      <c r="D23" s="5">
        <v>4.6182670693131485</v>
      </c>
      <c r="E23" s="5">
        <v>5.9034221758676999</v>
      </c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16" ht="15.5" x14ac:dyDescent="0.35">
      <c r="A24" s="5"/>
      <c r="B24" s="5">
        <v>4.566277657165827</v>
      </c>
      <c r="C24" s="5">
        <v>5.8635139082741965</v>
      </c>
      <c r="D24" s="5">
        <v>3.8513839753225518</v>
      </c>
      <c r="E24" s="5">
        <v>2.4433529357567529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 ht="15.5" x14ac:dyDescent="0.35">
      <c r="A25" s="5"/>
      <c r="B25" s="5">
        <v>3.3463538958848495</v>
      </c>
      <c r="C25" s="5">
        <v>5.2090435744806989</v>
      </c>
      <c r="D25" s="5">
        <v>4.4778240227637731</v>
      </c>
      <c r="E25" s="5">
        <v>7.2301839647237003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6" ht="15.5" x14ac:dyDescent="0.35">
      <c r="A26" s="20" t="s">
        <v>65</v>
      </c>
      <c r="B26" s="5">
        <f>AVERAGE(B23:B25)</f>
        <v>3.8577665926016422</v>
      </c>
      <c r="C26" s="5">
        <f t="shared" ref="C26:E26" si="11">AVERAGE(C23:C25)</f>
        <v>5.4124272037933894</v>
      </c>
      <c r="D26" s="5">
        <f t="shared" si="11"/>
        <v>4.3158250224664911</v>
      </c>
      <c r="E26" s="5">
        <f t="shared" si="11"/>
        <v>5.192319692116051</v>
      </c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16" ht="15.5" x14ac:dyDescent="0.35">
      <c r="A27" s="20" t="s">
        <v>74</v>
      </c>
      <c r="B27" s="5">
        <f>B26-B26</f>
        <v>0</v>
      </c>
      <c r="C27" s="5">
        <f>C26-B26</f>
        <v>1.5546606111917471</v>
      </c>
      <c r="D27" s="5">
        <f>D26-B26</f>
        <v>0.4580584298648489</v>
      </c>
      <c r="E27" s="5">
        <f>E26-B26</f>
        <v>1.3345530995144088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ht="18.5" x14ac:dyDescent="0.35">
      <c r="A28" s="20" t="s">
        <v>75</v>
      </c>
      <c r="B28" s="5">
        <f>2^B27</f>
        <v>1</v>
      </c>
      <c r="C28" s="5">
        <f t="shared" ref="C28" si="12">2^C27</f>
        <v>2.9376461146044286</v>
      </c>
      <c r="D28" s="5">
        <f>2^D27</f>
        <v>1.3736918675051066</v>
      </c>
      <c r="E28" s="5">
        <f>2^E27</f>
        <v>2.5219734704478394</v>
      </c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 x14ac:dyDescent="0.3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x14ac:dyDescent="0.3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3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D7B3A-A126-4865-9B4F-13F499E60DE5}">
  <dimension ref="A1:P29"/>
  <sheetViews>
    <sheetView workbookViewId="0">
      <selection activeCell="A9" sqref="A9"/>
    </sheetView>
  </sheetViews>
  <sheetFormatPr defaultRowHeight="14" x14ac:dyDescent="0.3"/>
  <sheetData>
    <row r="1" spans="1:16" ht="15.5" x14ac:dyDescent="0.35">
      <c r="A1" s="5" t="s">
        <v>81</v>
      </c>
      <c r="B1" s="10" t="s">
        <v>21</v>
      </c>
      <c r="C1" s="10"/>
      <c r="D1" s="10"/>
      <c r="E1" s="10"/>
      <c r="F1" s="10" t="s">
        <v>67</v>
      </c>
      <c r="G1" s="10"/>
      <c r="H1" s="10"/>
      <c r="I1" s="10"/>
      <c r="J1" s="10" t="s">
        <v>68</v>
      </c>
      <c r="K1" s="10"/>
      <c r="L1" s="10"/>
      <c r="M1" s="10"/>
      <c r="N1" s="10" t="s">
        <v>69</v>
      </c>
      <c r="O1" s="23"/>
      <c r="P1" s="23"/>
    </row>
    <row r="2" spans="1:16" x14ac:dyDescent="0.3">
      <c r="A2" s="23" t="s">
        <v>86</v>
      </c>
      <c r="B2" s="23">
        <v>18.917711262868199</v>
      </c>
      <c r="C2" s="23">
        <v>19.373999314004202</v>
      </c>
      <c r="D2" s="23">
        <v>18.8939950214967</v>
      </c>
      <c r="E2" s="23"/>
      <c r="F2" s="23">
        <v>19.986793926948899</v>
      </c>
      <c r="G2" s="23">
        <v>20.354177777830898</v>
      </c>
      <c r="H2" s="23">
        <v>21.770328394650701</v>
      </c>
      <c r="I2" s="23"/>
      <c r="J2" s="23">
        <v>18.9155930630805</v>
      </c>
      <c r="K2" s="23">
        <v>19.730925189943399</v>
      </c>
      <c r="L2" s="23">
        <v>20.189116066226099</v>
      </c>
      <c r="M2" s="23"/>
      <c r="N2" s="23">
        <v>18.499232057387399</v>
      </c>
      <c r="O2" s="23">
        <v>18.797617201592502</v>
      </c>
      <c r="P2" s="23">
        <v>20.5235120794501</v>
      </c>
    </row>
    <row r="3" spans="1:16" x14ac:dyDescent="0.3">
      <c r="A3" s="23"/>
      <c r="B3" s="23">
        <v>18.716962850449001</v>
      </c>
      <c r="C3" s="23">
        <v>18.5968801945581</v>
      </c>
      <c r="D3" s="23">
        <v>18.356300000000001</v>
      </c>
      <c r="E3" s="23"/>
      <c r="F3" s="23">
        <v>19.1116462377733</v>
      </c>
      <c r="G3" s="23">
        <v>19.833163056620201</v>
      </c>
      <c r="H3" s="23">
        <v>21.9593165108828</v>
      </c>
      <c r="I3" s="23"/>
      <c r="J3" s="23">
        <v>18.774960912275901</v>
      </c>
      <c r="K3" s="23">
        <v>19.4969631431266</v>
      </c>
      <c r="L3" s="23">
        <v>20.4308480650859</v>
      </c>
      <c r="M3" s="23"/>
      <c r="N3" s="23">
        <v>17.853634</v>
      </c>
      <c r="O3" s="23">
        <v>17.738155271210498</v>
      </c>
      <c r="P3" s="23">
        <v>21.153513239095599</v>
      </c>
    </row>
    <row r="4" spans="1:16" x14ac:dyDescent="0.3">
      <c r="A4" s="23"/>
      <c r="B4" s="23">
        <v>18.829561956919399</v>
      </c>
      <c r="C4" s="23">
        <v>18.9345916557218</v>
      </c>
      <c r="D4" s="23">
        <v>18.9558527364232</v>
      </c>
      <c r="E4" s="23"/>
      <c r="F4" s="23">
        <v>19.475281490078402</v>
      </c>
      <c r="G4" s="23">
        <v>19.967201750291899</v>
      </c>
      <c r="H4" s="23">
        <v>22.491789552028401</v>
      </c>
      <c r="I4" s="23"/>
      <c r="J4" s="23">
        <v>18.708662083088399</v>
      </c>
      <c r="K4" s="23">
        <v>19.5716296754265</v>
      </c>
      <c r="L4" s="23">
        <v>20.567685878380502</v>
      </c>
      <c r="M4" s="23"/>
      <c r="N4" s="23">
        <v>18.822713447589798</v>
      </c>
      <c r="O4" s="23">
        <v>16.846239892892999</v>
      </c>
      <c r="P4" s="23">
        <v>20.302407533099998</v>
      </c>
    </row>
    <row r="5" spans="1:16" x14ac:dyDescent="0.3">
      <c r="A5" s="23"/>
      <c r="B5" s="23">
        <v>18.774744377879099</v>
      </c>
      <c r="C5" s="23">
        <v>19.422012529787601</v>
      </c>
      <c r="D5" s="23">
        <v>18.1316965866766</v>
      </c>
      <c r="E5" s="23"/>
      <c r="F5" s="23">
        <v>19.680148056942699</v>
      </c>
      <c r="G5" s="23">
        <v>19.536322560536501</v>
      </c>
      <c r="H5" s="23">
        <v>21.334544202449798</v>
      </c>
      <c r="I5" s="23"/>
      <c r="J5" s="23">
        <v>19.345928435311698</v>
      </c>
      <c r="K5" s="23">
        <v>18.525763388292098</v>
      </c>
      <c r="L5" s="23">
        <v>19.8887067500158</v>
      </c>
      <c r="M5" s="23"/>
      <c r="N5" s="23">
        <v>18.720927192102799</v>
      </c>
      <c r="O5" s="23">
        <v>17.795095300829999</v>
      </c>
      <c r="P5" s="23">
        <v>20.457268286589599</v>
      </c>
    </row>
    <row r="6" spans="1:16" x14ac:dyDescent="0.3">
      <c r="A6" s="23" t="s">
        <v>65</v>
      </c>
      <c r="B6" s="23">
        <f>AVERAGE(B2:B5)</f>
        <v>18.809745112028924</v>
      </c>
      <c r="C6" s="23">
        <f>AVERAGE(C2:C5)</f>
        <v>19.081870923517926</v>
      </c>
      <c r="D6" s="23">
        <f>AVERAGE(D2:D5)</f>
        <v>18.584461086149123</v>
      </c>
      <c r="E6" s="23"/>
      <c r="F6" s="23">
        <f>AVERAGE(F2:F5)</f>
        <v>19.563467427935826</v>
      </c>
      <c r="G6" s="23">
        <f>AVERAGE(G2:G5)</f>
        <v>19.922716286319876</v>
      </c>
      <c r="H6" s="23">
        <f>AVERAGE(H2:H5)</f>
        <v>21.888994665002926</v>
      </c>
      <c r="I6" s="23"/>
      <c r="J6" s="23">
        <f>AVERAGE(J2:J5)</f>
        <v>18.936286123439125</v>
      </c>
      <c r="K6" s="23">
        <f>AVERAGE(K2:K5)</f>
        <v>19.331320349197149</v>
      </c>
      <c r="L6" s="23">
        <f>AVERAGE(L2:L5)</f>
        <v>20.269089189927076</v>
      </c>
      <c r="M6" s="23"/>
      <c r="N6" s="23">
        <f>AVERAGE(N2:N5)</f>
        <v>18.47412667427</v>
      </c>
      <c r="O6" s="23">
        <f>AVERAGE(O2:O5)</f>
        <v>17.7942769166315</v>
      </c>
      <c r="P6" s="23">
        <f>AVERAGE(P2:P5)</f>
        <v>20.609175284558823</v>
      </c>
    </row>
    <row r="7" spans="1:16" x14ac:dyDescent="0.3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x14ac:dyDescent="0.3">
      <c r="A8" s="23" t="s">
        <v>85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 x14ac:dyDescent="0.3">
      <c r="A9" s="23" t="s">
        <v>86</v>
      </c>
      <c r="B9" s="23">
        <v>17.528331577645702</v>
      </c>
      <c r="C9" s="23">
        <v>16.393237021770599</v>
      </c>
      <c r="D9" s="23">
        <v>16.931911202775499</v>
      </c>
      <c r="E9" s="23"/>
      <c r="F9" s="23">
        <v>17.765979342965199</v>
      </c>
      <c r="G9" s="23">
        <v>16.5148500669825</v>
      </c>
      <c r="H9" s="23">
        <v>18.731739637300102</v>
      </c>
      <c r="I9" s="23"/>
      <c r="J9" s="23">
        <v>17.551159361639499</v>
      </c>
      <c r="K9" s="23">
        <v>16.277575512802802</v>
      </c>
      <c r="L9" s="23">
        <v>17.516211904766799</v>
      </c>
      <c r="M9" s="23"/>
      <c r="N9" s="23">
        <v>15.6516767607202</v>
      </c>
      <c r="O9" s="23">
        <v>15.841816098461999</v>
      </c>
      <c r="P9" s="23">
        <v>17.7077731124233</v>
      </c>
    </row>
    <row r="10" spans="1:16" x14ac:dyDescent="0.3">
      <c r="A10" s="23"/>
      <c r="B10" s="23">
        <v>17.931656862749399</v>
      </c>
      <c r="C10" s="23">
        <v>16.8992820697109</v>
      </c>
      <c r="D10" s="23">
        <v>16.997936677465599</v>
      </c>
      <c r="E10" s="23"/>
      <c r="F10" s="23">
        <v>16.966797882118101</v>
      </c>
      <c r="G10" s="23">
        <v>16.685334753169101</v>
      </c>
      <c r="H10" s="23">
        <v>18.9112364306154</v>
      </c>
      <c r="I10" s="23"/>
      <c r="J10" s="23">
        <v>17.900211422844102</v>
      </c>
      <c r="K10" s="23">
        <v>16.855779659131201</v>
      </c>
      <c r="L10" s="23">
        <v>16.636411195830799</v>
      </c>
      <c r="M10" s="23"/>
      <c r="N10" s="23">
        <v>15.783345521500999</v>
      </c>
      <c r="O10" s="23">
        <v>15.9459049932384</v>
      </c>
      <c r="P10" s="23">
        <v>17.424747719202799</v>
      </c>
    </row>
    <row r="11" spans="1:16" x14ac:dyDescent="0.3">
      <c r="A11" s="23"/>
      <c r="B11" s="23">
        <v>17.496164319386299</v>
      </c>
      <c r="C11" s="23">
        <v>16.243906924282999</v>
      </c>
      <c r="D11" s="23">
        <v>17.3795580644571</v>
      </c>
      <c r="E11" s="23"/>
      <c r="F11" s="23">
        <v>17.5367</v>
      </c>
      <c r="G11" s="23">
        <v>16.671522286691999</v>
      </c>
      <c r="H11" s="23">
        <v>18.3996919250344</v>
      </c>
      <c r="I11" s="23"/>
      <c r="J11" s="23">
        <v>16.681424201511899</v>
      </c>
      <c r="K11" s="23">
        <v>16.088624790232998</v>
      </c>
      <c r="L11" s="23">
        <v>17.507223692516298</v>
      </c>
      <c r="M11" s="23"/>
      <c r="N11" s="23">
        <v>16.147357299999999</v>
      </c>
      <c r="O11" s="23">
        <v>15.7197124324894</v>
      </c>
      <c r="P11" s="23">
        <v>17.549550996291199</v>
      </c>
    </row>
    <row r="12" spans="1:16" x14ac:dyDescent="0.3">
      <c r="A12" s="23"/>
      <c r="B12" s="23">
        <v>17.6608888750003</v>
      </c>
      <c r="C12" s="23">
        <v>16.820523560818302</v>
      </c>
      <c r="D12" s="23">
        <v>17.5928218846786</v>
      </c>
      <c r="E12" s="23"/>
      <c r="F12" s="23">
        <v>17.432798320532498</v>
      </c>
      <c r="G12" s="23">
        <v>16.7091748285482</v>
      </c>
      <c r="H12" s="23">
        <v>18.686567970822502</v>
      </c>
      <c r="I12" s="23"/>
      <c r="J12" s="23">
        <v>17.543759999999999</v>
      </c>
      <c r="K12" s="23">
        <v>16.710775689906999</v>
      </c>
      <c r="L12" s="23">
        <v>17.4998892148107</v>
      </c>
      <c r="M12" s="23"/>
      <c r="N12" s="23">
        <v>16.282554045235099</v>
      </c>
      <c r="O12" s="23">
        <v>15.4836340719445</v>
      </c>
      <c r="P12" s="23">
        <v>17.134810497892602</v>
      </c>
    </row>
    <row r="13" spans="1:16" ht="18" customHeight="1" x14ac:dyDescent="0.3">
      <c r="A13" s="23" t="s">
        <v>65</v>
      </c>
      <c r="B13" s="23">
        <f>AVERAGE(B9:B12)</f>
        <v>17.654260408695425</v>
      </c>
      <c r="C13" s="23">
        <f>AVERAGE(C9:C12)</f>
        <v>16.589237394145698</v>
      </c>
      <c r="D13" s="23">
        <f>AVERAGE(D9:D12)</f>
        <v>17.2255569573442</v>
      </c>
      <c r="E13" s="23"/>
      <c r="F13" s="23">
        <f>AVERAGE(F9:F12)</f>
        <v>17.425568886403948</v>
      </c>
      <c r="G13" s="23">
        <f>AVERAGE(G9:G12)</f>
        <v>16.64522048384795</v>
      </c>
      <c r="H13" s="23">
        <f>AVERAGE(H9:H12)</f>
        <v>18.682308990943099</v>
      </c>
      <c r="I13" s="23"/>
      <c r="J13" s="23">
        <f>AVERAGE(J9:J12)</f>
        <v>17.419138746498874</v>
      </c>
      <c r="K13" s="23">
        <f>AVERAGE(K9:K12)</f>
        <v>16.483188913018498</v>
      </c>
      <c r="L13" s="23">
        <f>AVERAGE(L9:L12)</f>
        <v>17.289934001981148</v>
      </c>
      <c r="M13" s="23"/>
      <c r="N13" s="23">
        <f>AVERAGE(N9:N12)</f>
        <v>15.966233406864074</v>
      </c>
      <c r="O13" s="23">
        <f>AVERAGE(O9:O12)</f>
        <v>15.747766899033575</v>
      </c>
      <c r="P13" s="23">
        <f>AVERAGE(P9:P12)</f>
        <v>17.454220581452475</v>
      </c>
    </row>
    <row r="14" spans="1:16" x14ac:dyDescent="0.3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16" x14ac:dyDescent="0.3">
      <c r="A15" s="23" t="s">
        <v>83</v>
      </c>
      <c r="B15" s="23">
        <f>B6-B13</f>
        <v>1.1554847033334994</v>
      </c>
      <c r="C15" s="23">
        <f>C6-C13</f>
        <v>2.4926335293722275</v>
      </c>
      <c r="D15" s="23">
        <f>D6-D13</f>
        <v>1.3589041288049231</v>
      </c>
      <c r="E15" s="23"/>
      <c r="F15" s="23">
        <f>F6-F13</f>
        <v>2.1378985415318787</v>
      </c>
      <c r="G15" s="23">
        <f>G6-G13</f>
        <v>3.2774958024719254</v>
      </c>
      <c r="H15" s="23">
        <f>H6-H13</f>
        <v>3.2066856740598269</v>
      </c>
      <c r="I15" s="23"/>
      <c r="J15" s="23">
        <f>J6-J13</f>
        <v>1.517147376940251</v>
      </c>
      <c r="K15" s="23">
        <f>K6-K13</f>
        <v>2.8481314361786509</v>
      </c>
      <c r="L15" s="23">
        <f>L6-L13</f>
        <v>2.9791551879459277</v>
      </c>
      <c r="M15" s="23"/>
      <c r="N15" s="23">
        <f>N6-N13</f>
        <v>2.507893267405926</v>
      </c>
      <c r="O15" s="23">
        <f>O6-O13</f>
        <v>2.0465100175979245</v>
      </c>
      <c r="P15" s="23">
        <f>P6-P13</f>
        <v>3.1549547031063483</v>
      </c>
    </row>
    <row r="16" spans="1:16" x14ac:dyDescent="0.3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pans="1:16" x14ac:dyDescent="0.3">
      <c r="A17" s="23" t="s">
        <v>82</v>
      </c>
      <c r="B17" s="23">
        <f>POWER(0.5,B15)</f>
        <v>0.44891533868058392</v>
      </c>
      <c r="C17" s="23">
        <f>POWER(0.5,C15)</f>
        <v>0.17768163401363463</v>
      </c>
      <c r="D17" s="23">
        <f>POWER(0.5,D15)</f>
        <v>0.38987832897038677</v>
      </c>
      <c r="E17" s="23"/>
      <c r="F17" s="23">
        <f>POWER(0.5,F15)</f>
        <v>0.22721050727715209</v>
      </c>
      <c r="G17" s="23">
        <f>POWER(0.5,G15)</f>
        <v>0.10312772867686557</v>
      </c>
      <c r="H17" s="23">
        <f>POWER(0.5,H15)</f>
        <v>0.10831570367007078</v>
      </c>
      <c r="I17" s="23"/>
      <c r="J17" s="23">
        <f t="shared" ref="C17:O17" si="0">POWER(0.5,J15)</f>
        <v>0.34937605100987557</v>
      </c>
      <c r="K17" s="23">
        <f t="shared" si="0"/>
        <v>0.13887593826641206</v>
      </c>
      <c r="L17" s="23">
        <f t="shared" si="0"/>
        <v>0.12681917589271005</v>
      </c>
      <c r="M17" s="23"/>
      <c r="N17" s="23">
        <f t="shared" si="0"/>
        <v>0.17581215633689504</v>
      </c>
      <c r="O17" s="23">
        <f t="shared" si="0"/>
        <v>0.24206895662437067</v>
      </c>
      <c r="P17" s="23">
        <f>POWER(0.5,P15)</f>
        <v>0.11227007154508448</v>
      </c>
    </row>
    <row r="18" spans="1:16" x14ac:dyDescent="0.3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6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 x14ac:dyDescent="0.3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 ht="15.5" x14ac:dyDescent="0.35">
      <c r="A22" s="5"/>
      <c r="B22" s="5" t="s">
        <v>40</v>
      </c>
      <c r="C22" s="5" t="s">
        <v>71</v>
      </c>
      <c r="D22" s="5" t="s">
        <v>72</v>
      </c>
      <c r="E22" s="5" t="s">
        <v>73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15.5" x14ac:dyDescent="0.35">
      <c r="A23" s="5"/>
      <c r="B23" s="5">
        <v>1.1554847033334994</v>
      </c>
      <c r="C23" s="5">
        <v>2.1378985415318787</v>
      </c>
      <c r="D23" s="5">
        <v>1.517147376940251</v>
      </c>
      <c r="E23" s="5">
        <v>2.507893267405926</v>
      </c>
      <c r="F23" s="23"/>
      <c r="G23" s="23"/>
      <c r="H23" s="23"/>
      <c r="I23" s="5"/>
      <c r="J23" s="23"/>
      <c r="K23" s="23"/>
      <c r="L23" s="23"/>
      <c r="M23" s="23"/>
      <c r="N23" s="23"/>
      <c r="O23" s="23"/>
      <c r="P23" s="23"/>
    </row>
    <row r="24" spans="1:16" ht="15.5" x14ac:dyDescent="0.35">
      <c r="A24" s="5"/>
      <c r="B24" s="5">
        <v>2.4926335293722275</v>
      </c>
      <c r="C24" s="5">
        <v>3.2774958024719254</v>
      </c>
      <c r="D24" s="5">
        <v>2.8481314361786509</v>
      </c>
      <c r="E24" s="5">
        <v>2.0465100175979245</v>
      </c>
      <c r="F24" s="23"/>
      <c r="G24" s="23"/>
      <c r="H24" s="23"/>
      <c r="I24" s="5"/>
      <c r="J24" s="23"/>
      <c r="K24" s="23"/>
      <c r="L24" s="23"/>
      <c r="M24" s="23"/>
      <c r="N24" s="23"/>
      <c r="O24" s="23"/>
      <c r="P24" s="23"/>
    </row>
    <row r="25" spans="1:16" ht="15.5" x14ac:dyDescent="0.35">
      <c r="A25" s="5"/>
      <c r="B25" s="5">
        <v>1.3589041288049231</v>
      </c>
      <c r="C25" s="5">
        <v>3.2066856740598269</v>
      </c>
      <c r="D25" s="5">
        <v>2.9791551879459277</v>
      </c>
      <c r="E25" s="5">
        <v>3.1549547031063483</v>
      </c>
      <c r="F25" s="23"/>
      <c r="G25" s="23"/>
      <c r="H25" s="23"/>
      <c r="I25" s="5"/>
      <c r="J25" s="23"/>
      <c r="K25" s="23"/>
      <c r="L25" s="23"/>
      <c r="M25" s="23"/>
      <c r="N25" s="23"/>
      <c r="O25" s="23"/>
      <c r="P25" s="23"/>
    </row>
    <row r="26" spans="1:16" ht="15.5" x14ac:dyDescent="0.35">
      <c r="A26" s="20" t="s">
        <v>65</v>
      </c>
      <c r="B26" s="5">
        <f>AVERAGE(B23:B25)</f>
        <v>1.6690074538368833</v>
      </c>
      <c r="C26" s="5">
        <f t="shared" ref="C26:E26" si="1">AVERAGE(C23:C25)</f>
        <v>2.8740266726878771</v>
      </c>
      <c r="D26" s="5">
        <f t="shared" si="1"/>
        <v>2.44814466702161</v>
      </c>
      <c r="E26" s="5">
        <f t="shared" si="1"/>
        <v>2.5697859960367331</v>
      </c>
      <c r="F26" s="23"/>
      <c r="G26" s="23"/>
      <c r="H26" s="23"/>
      <c r="I26" s="5"/>
      <c r="J26" s="23"/>
      <c r="K26" s="23"/>
      <c r="L26" s="23"/>
      <c r="M26" s="23"/>
      <c r="N26" s="23"/>
      <c r="O26" s="23"/>
      <c r="P26" s="23"/>
    </row>
    <row r="27" spans="1:16" ht="15.5" x14ac:dyDescent="0.35">
      <c r="A27" s="20" t="s">
        <v>74</v>
      </c>
      <c r="B27" s="5">
        <f>B26-B26</f>
        <v>0</v>
      </c>
      <c r="C27" s="5">
        <f>C26-B26</f>
        <v>1.2050192188509938</v>
      </c>
      <c r="D27" s="5">
        <f>D26-B26</f>
        <v>0.77913721318472673</v>
      </c>
      <c r="E27" s="5">
        <f>E26-B26</f>
        <v>0.90077854219984976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ht="18.5" x14ac:dyDescent="0.35">
      <c r="A28" s="20" t="s">
        <v>75</v>
      </c>
      <c r="B28" s="5">
        <f>2^B27</f>
        <v>1</v>
      </c>
      <c r="C28" s="5">
        <f t="shared" ref="C28" si="2">2^C27</f>
        <v>2.3054034048070586</v>
      </c>
      <c r="D28" s="5">
        <f>2^D27</f>
        <v>1.7161042699404738</v>
      </c>
      <c r="E28" s="5">
        <f>2^E27</f>
        <v>1.8670732667652505</v>
      </c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 x14ac:dyDescent="0.3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0CC65-C9A2-40E1-96D6-4BF80EF238DA}">
  <dimension ref="A1:P28"/>
  <sheetViews>
    <sheetView workbookViewId="0">
      <selection activeCell="A9" sqref="A9"/>
    </sheetView>
  </sheetViews>
  <sheetFormatPr defaultRowHeight="14" x14ac:dyDescent="0.3"/>
  <sheetData>
    <row r="1" spans="1:16" ht="15.5" x14ac:dyDescent="0.35">
      <c r="A1" s="5" t="s">
        <v>39</v>
      </c>
      <c r="B1" s="10" t="s">
        <v>21</v>
      </c>
      <c r="C1" s="10"/>
      <c r="D1" s="10"/>
      <c r="E1" s="10"/>
      <c r="F1" s="10" t="s">
        <v>67</v>
      </c>
      <c r="G1" s="10"/>
      <c r="H1" s="10"/>
      <c r="I1" s="10"/>
      <c r="J1" s="10" t="s">
        <v>68</v>
      </c>
      <c r="K1" s="10"/>
      <c r="L1" s="10"/>
      <c r="M1" s="10"/>
      <c r="N1" s="10" t="s">
        <v>69</v>
      </c>
      <c r="O1" s="10"/>
      <c r="P1" s="10"/>
    </row>
    <row r="2" spans="1:16" ht="15.5" x14ac:dyDescent="0.35">
      <c r="A2" s="23" t="s">
        <v>86</v>
      </c>
      <c r="B2" s="5">
        <v>19.536423498821701</v>
      </c>
      <c r="C2" s="5">
        <v>18.811124276444399</v>
      </c>
      <c r="D2" s="5">
        <v>17.648299999999999</v>
      </c>
      <c r="E2" s="5"/>
      <c r="F2" s="5">
        <v>21.3190771385615</v>
      </c>
      <c r="G2" s="5">
        <v>20.710298751229001</v>
      </c>
      <c r="H2" s="5">
        <v>19.4576335626566</v>
      </c>
      <c r="I2" s="5"/>
      <c r="J2" s="5">
        <v>19.798873745532799</v>
      </c>
      <c r="K2" s="5">
        <v>15.690653832247101</v>
      </c>
      <c r="L2" s="5">
        <v>17.9724822059285</v>
      </c>
      <c r="N2" s="5">
        <v>19.881920144025599</v>
      </c>
      <c r="O2" s="5">
        <v>19.120150376036801</v>
      </c>
      <c r="P2" s="5">
        <v>18.5283970913353</v>
      </c>
    </row>
    <row r="3" spans="1:16" ht="15.5" x14ac:dyDescent="0.35">
      <c r="A3" s="5"/>
      <c r="B3" s="5">
        <v>19.0324344789449</v>
      </c>
      <c r="C3" s="5">
        <v>18.665676106126998</v>
      </c>
      <c r="D3" s="5">
        <v>17.415453456157699</v>
      </c>
      <c r="E3" s="5"/>
      <c r="F3" s="5">
        <v>21.518596222184001</v>
      </c>
      <c r="G3" s="5">
        <v>20.7329361989792</v>
      </c>
      <c r="H3" s="5">
        <v>19.681488061953999</v>
      </c>
      <c r="I3" s="5"/>
      <c r="J3" s="5">
        <v>19.530504046233101</v>
      </c>
      <c r="K3" s="5">
        <v>16.34722</v>
      </c>
      <c r="L3" s="5">
        <v>18.437200000000001</v>
      </c>
      <c r="N3" s="5">
        <v>19.345826308693301</v>
      </c>
      <c r="O3" s="5">
        <v>19.9788660347613</v>
      </c>
      <c r="P3" s="5">
        <v>18.512807112265602</v>
      </c>
    </row>
    <row r="4" spans="1:16" ht="15.5" x14ac:dyDescent="0.35">
      <c r="A4" s="5"/>
      <c r="B4" s="5">
        <v>19.4781456296949</v>
      </c>
      <c r="C4" s="5">
        <v>19.483699999999999</v>
      </c>
      <c r="D4" s="5">
        <v>17.554270398686601</v>
      </c>
      <c r="E4" s="5"/>
      <c r="F4" s="5">
        <v>21.2731165933405</v>
      </c>
      <c r="G4" s="5">
        <v>20.708385139155901</v>
      </c>
      <c r="H4" s="5">
        <v>19.848669276205001</v>
      </c>
      <c r="I4" s="5"/>
      <c r="J4" s="5">
        <v>19.675559708043899</v>
      </c>
      <c r="K4" s="5">
        <v>15.663626618463599</v>
      </c>
      <c r="L4" s="5">
        <v>18.1466970152686</v>
      </c>
      <c r="N4" s="5">
        <v>19.752979438196</v>
      </c>
      <c r="O4" s="5">
        <v>19.616676888855501</v>
      </c>
      <c r="P4" s="5">
        <v>18.596939776469899</v>
      </c>
    </row>
    <row r="5" spans="1:16" ht="15.5" x14ac:dyDescent="0.35">
      <c r="A5" s="5"/>
      <c r="B5" s="5">
        <v>19.349257585492101</v>
      </c>
      <c r="C5" s="5">
        <v>18.530960489012099</v>
      </c>
      <c r="D5" s="5">
        <v>17.591351271903399</v>
      </c>
      <c r="E5" s="5"/>
      <c r="F5" s="5">
        <v>20.843355252436801</v>
      </c>
      <c r="G5" s="5">
        <v>20.6534471764956</v>
      </c>
      <c r="H5" s="5">
        <v>19.459659857865599</v>
      </c>
      <c r="I5" s="5"/>
      <c r="J5" s="5">
        <v>18.850992877804899</v>
      </c>
      <c r="K5" s="5">
        <v>15.759560017900199</v>
      </c>
      <c r="L5" s="5">
        <v>17.610249633216299</v>
      </c>
      <c r="N5" s="5">
        <v>19.5914094309123</v>
      </c>
      <c r="O5" s="5">
        <v>19.222624258120401</v>
      </c>
      <c r="P5" s="5">
        <v>18.586045781783699</v>
      </c>
    </row>
    <row r="6" spans="1:16" ht="15.5" x14ac:dyDescent="0.35">
      <c r="A6" s="5" t="s">
        <v>65</v>
      </c>
      <c r="B6" s="5">
        <f>AVERAGE(B2:B5)</f>
        <v>19.349065298238401</v>
      </c>
      <c r="C6" s="5">
        <f>AVERAGE(C2:C5)</f>
        <v>18.872865217895875</v>
      </c>
      <c r="D6" s="5">
        <f>AVERAGE(D2:D5)</f>
        <v>17.552343781686922</v>
      </c>
      <c r="E6" s="5"/>
      <c r="F6" s="5">
        <f>AVERAGE(F2:F5)</f>
        <v>21.238536301630702</v>
      </c>
      <c r="G6" s="5">
        <f>AVERAGE(G2:G5)</f>
        <v>20.701266816464926</v>
      </c>
      <c r="H6" s="5">
        <f>AVERAGE(H2:H5)</f>
        <v>19.6118626896703</v>
      </c>
      <c r="I6" s="5"/>
      <c r="J6" s="5">
        <f>AVERAGE(J2:J5)</f>
        <v>19.463982594403674</v>
      </c>
      <c r="K6" s="5">
        <f>AVERAGE(K2:K5)</f>
        <v>15.865265117152724</v>
      </c>
      <c r="L6" s="5">
        <f>AVERAGE(L2:L5)</f>
        <v>18.041657213603351</v>
      </c>
      <c r="N6" s="5">
        <f>AVERAGE(N2:N5)</f>
        <v>19.643033830456801</v>
      </c>
      <c r="O6" s="5">
        <f>AVERAGE(O2:O5)</f>
        <v>19.4845793894435</v>
      </c>
      <c r="P6" s="5">
        <f>AVERAGE(P2:P5)</f>
        <v>18.556047440463622</v>
      </c>
    </row>
    <row r="7" spans="1:16" ht="15.5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N7" s="5"/>
      <c r="O7" s="5"/>
      <c r="P7" s="5"/>
    </row>
    <row r="8" spans="1:16" ht="15.5" x14ac:dyDescent="0.35">
      <c r="A8" s="5" t="s">
        <v>85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N8" s="5"/>
      <c r="O8" s="5"/>
      <c r="P8" s="5"/>
    </row>
    <row r="9" spans="1:16" ht="15.5" x14ac:dyDescent="0.35">
      <c r="A9" s="23" t="s">
        <v>86</v>
      </c>
      <c r="B9" s="5">
        <v>18.881311029883101</v>
      </c>
      <c r="C9" s="5">
        <v>17.532070635833598</v>
      </c>
      <c r="D9" s="5">
        <v>15.9416715316019</v>
      </c>
      <c r="E9" s="5"/>
      <c r="F9" s="5">
        <v>19.439094932802298</v>
      </c>
      <c r="G9" s="5">
        <v>18.345190935323998</v>
      </c>
      <c r="H9" s="5">
        <v>17.401961978287101</v>
      </c>
      <c r="I9" s="5"/>
      <c r="J9" s="5">
        <v>17.653221126942402</v>
      </c>
      <c r="K9" s="5">
        <v>14.382899999999999</v>
      </c>
      <c r="L9" s="5">
        <v>15.8218714014113</v>
      </c>
      <c r="N9" s="5">
        <v>17.514808735259599</v>
      </c>
      <c r="O9" s="5">
        <v>17.886429841973801</v>
      </c>
      <c r="P9" s="5">
        <v>16.6083119001757</v>
      </c>
    </row>
    <row r="10" spans="1:16" ht="15.5" x14ac:dyDescent="0.35">
      <c r="A10" s="5"/>
      <c r="B10" s="5">
        <v>18.874690798931798</v>
      </c>
      <c r="C10" s="5">
        <v>17.261922858322698</v>
      </c>
      <c r="D10" s="5">
        <v>16.274504471370001</v>
      </c>
      <c r="E10" s="5"/>
      <c r="F10" s="5">
        <v>19.377018846726202</v>
      </c>
      <c r="G10" s="5">
        <v>18.883866859974301</v>
      </c>
      <c r="H10" s="5">
        <v>17.914239735988101</v>
      </c>
      <c r="I10" s="5"/>
      <c r="J10" s="5">
        <v>17.843785369722301</v>
      </c>
      <c r="K10" s="5">
        <v>13.8240299230532</v>
      </c>
      <c r="L10" s="5">
        <v>15.8373655474158</v>
      </c>
      <c r="N10" s="5">
        <v>17.486424853508101</v>
      </c>
      <c r="O10" s="5">
        <v>18.690120151036702</v>
      </c>
      <c r="P10" s="5">
        <v>16.732899159091801</v>
      </c>
    </row>
    <row r="11" spans="1:16" ht="15.5" x14ac:dyDescent="0.35">
      <c r="A11" s="5"/>
      <c r="B11" s="5">
        <v>18.747553911717102</v>
      </c>
      <c r="C11" s="5">
        <v>17.448803635392899</v>
      </c>
      <c r="D11" s="5">
        <v>16.533415634193201</v>
      </c>
      <c r="E11" s="5"/>
      <c r="F11" s="5">
        <v>19.495536515786799</v>
      </c>
      <c r="G11" s="5">
        <v>18.7334684456841</v>
      </c>
      <c r="H11" s="5">
        <v>17.0660315803636</v>
      </c>
      <c r="I11" s="5"/>
      <c r="J11" s="5">
        <v>17.572014109242499</v>
      </c>
      <c r="K11" s="5">
        <v>15.6478748760393</v>
      </c>
      <c r="L11" s="5">
        <v>15.6023700454063</v>
      </c>
      <c r="N11" s="5">
        <v>17.971648349435899</v>
      </c>
      <c r="O11" s="5">
        <v>17.539200000000001</v>
      </c>
      <c r="P11" s="5">
        <v>16.8880012417868</v>
      </c>
    </row>
    <row r="12" spans="1:16" ht="15.5" x14ac:dyDescent="0.35">
      <c r="A12" s="5"/>
      <c r="B12" s="5">
        <v>18.6211935414021</v>
      </c>
      <c r="C12" s="5">
        <v>17.499863244666901</v>
      </c>
      <c r="D12" s="5">
        <v>16.971996927098498</v>
      </c>
      <c r="E12" s="5"/>
      <c r="F12" s="5">
        <v>19.373793005634401</v>
      </c>
      <c r="G12" s="5">
        <v>19.200476508365401</v>
      </c>
      <c r="H12" s="5">
        <v>17.3770664121447</v>
      </c>
      <c r="I12" s="5"/>
      <c r="J12" s="5">
        <v>17.873158363060099</v>
      </c>
      <c r="K12" s="5">
        <v>15.413088409570699</v>
      </c>
      <c r="L12" s="5">
        <v>15.9055705365104</v>
      </c>
      <c r="N12" s="5">
        <v>17.0920112699445</v>
      </c>
      <c r="O12" s="5">
        <v>17.414478841547599</v>
      </c>
      <c r="P12" s="5">
        <v>16.787679366914698</v>
      </c>
    </row>
    <row r="13" spans="1:16" ht="15.5" x14ac:dyDescent="0.35">
      <c r="A13" s="5" t="s">
        <v>65</v>
      </c>
      <c r="B13" s="5">
        <f>AVERAGE(B9:B12)</f>
        <v>18.781187320483525</v>
      </c>
      <c r="C13" s="5">
        <f>AVERAGE(C9:C12)</f>
        <v>17.435665093554025</v>
      </c>
      <c r="D13" s="5">
        <f>AVERAGE(D9:D12)</f>
        <v>16.4303971410659</v>
      </c>
      <c r="E13" s="5"/>
      <c r="F13" s="5">
        <f>AVERAGE(F9:F12)</f>
        <v>19.421360825237425</v>
      </c>
      <c r="G13" s="5">
        <f>AVERAGE(G9:G12)</f>
        <v>18.790750687336949</v>
      </c>
      <c r="H13" s="5">
        <f>AVERAGE(H9:H12)</f>
        <v>17.439824926695877</v>
      </c>
      <c r="I13" s="5"/>
      <c r="J13" s="5">
        <f>AVERAGE(J9:J12)</f>
        <v>17.735544742241824</v>
      </c>
      <c r="K13" s="5">
        <f>AVERAGE(K9:K12)</f>
        <v>14.816973302165799</v>
      </c>
      <c r="L13" s="5">
        <f>AVERAGE(L9:L12)</f>
        <v>15.79179438268595</v>
      </c>
      <c r="N13" s="5">
        <f>AVERAGE(N9:N12)</f>
        <v>17.516223302037027</v>
      </c>
      <c r="O13" s="5">
        <f>AVERAGE(O9:O12)</f>
        <v>17.882557208639525</v>
      </c>
      <c r="P13" s="5">
        <f>AVERAGE(P9:P12)</f>
        <v>16.754222916992251</v>
      </c>
    </row>
    <row r="14" spans="1:16" ht="15.5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N14" s="5"/>
      <c r="O14" s="5"/>
      <c r="P14" s="5"/>
    </row>
    <row r="15" spans="1:16" ht="15.5" x14ac:dyDescent="0.35">
      <c r="A15" s="5" t="s">
        <v>84</v>
      </c>
      <c r="B15" s="5">
        <f>B6-B13</f>
        <v>0.56787797775487547</v>
      </c>
      <c r="C15" s="5">
        <f t="shared" ref="C15:D15" si="0">C6-C13</f>
        <v>1.4372001243418495</v>
      </c>
      <c r="D15" s="5">
        <f t="shared" si="0"/>
        <v>1.1219466406210223</v>
      </c>
      <c r="E15" s="5"/>
      <c r="F15" s="5">
        <f>F6-F13</f>
        <v>1.8171754763932775</v>
      </c>
      <c r="G15" s="5">
        <f t="shared" ref="G15:H15" si="1">G6-G13</f>
        <v>1.9105161291279771</v>
      </c>
      <c r="H15" s="5">
        <f t="shared" si="1"/>
        <v>2.1720377629744227</v>
      </c>
      <c r="I15" s="5"/>
      <c r="J15" s="10">
        <f>J6-J13</f>
        <v>1.72843785216185</v>
      </c>
      <c r="K15" s="10">
        <f t="shared" ref="K15:L15" si="2">K6-K13</f>
        <v>1.0482918149869249</v>
      </c>
      <c r="L15" s="10">
        <f t="shared" si="2"/>
        <v>2.2498628309174009</v>
      </c>
      <c r="N15" s="5">
        <f>N6-N13</f>
        <v>2.1268105284197745</v>
      </c>
      <c r="O15" s="5">
        <f t="shared" ref="O15:P15" si="3">O6-O13</f>
        <v>1.6020221808039743</v>
      </c>
      <c r="P15" s="5">
        <f t="shared" si="3"/>
        <v>1.801824523471371</v>
      </c>
    </row>
    <row r="16" spans="1:16" ht="15.5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N16" s="5"/>
      <c r="O16" s="5"/>
      <c r="P16" s="5"/>
    </row>
    <row r="17" spans="1:16" ht="15.5" x14ac:dyDescent="0.35">
      <c r="A17" s="5" t="s">
        <v>70</v>
      </c>
      <c r="B17" s="5">
        <f>POWER(0.5,B15)</f>
        <v>0.67460832270737603</v>
      </c>
      <c r="C17" s="5">
        <f>POWER(0.5,C15)</f>
        <v>0.36928328698126373</v>
      </c>
      <c r="D17" s="5">
        <f>POWER(0.5,D15)</f>
        <v>0.45947343546521763</v>
      </c>
      <c r="E17" s="5"/>
      <c r="F17" s="5">
        <f>POWER(0.5,F15)</f>
        <v>0.2837760074870524</v>
      </c>
      <c r="G17" s="5">
        <f>POWER(0.5,G15)</f>
        <v>0.26599736711339766</v>
      </c>
      <c r="H17" s="5">
        <f>POWER(0.5,H15)</f>
        <v>0.2218970260202989</v>
      </c>
      <c r="I17" s="5"/>
      <c r="J17" s="5">
        <f t="shared" ref="J17:K17" si="4">POWER(0.5,J15)</f>
        <v>0.3017785453929907</v>
      </c>
      <c r="K17" s="5">
        <f t="shared" si="4"/>
        <v>0.48354034885267344</v>
      </c>
      <c r="L17" s="5">
        <f>POWER(0.5,L15)</f>
        <v>0.21024409252728571</v>
      </c>
      <c r="N17" s="5">
        <f>POWER(0.5,N15)</f>
        <v>0.22896348979247125</v>
      </c>
      <c r="O17" s="5">
        <f>POWER(0.5,O15)</f>
        <v>0.32941492328452648</v>
      </c>
      <c r="P17" s="5">
        <f>POWER(0.5,P15)</f>
        <v>0.28681163913906188</v>
      </c>
    </row>
    <row r="18" spans="1:16" ht="15.5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5.5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15.5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N20" s="5"/>
      <c r="O20" s="5"/>
      <c r="P20" s="5"/>
    </row>
    <row r="21" spans="1:16" ht="15.5" x14ac:dyDescent="0.35">
      <c r="A21" s="5"/>
      <c r="B21" s="5" t="s">
        <v>40</v>
      </c>
      <c r="C21" s="5" t="s">
        <v>71</v>
      </c>
      <c r="D21" s="5" t="s">
        <v>72</v>
      </c>
      <c r="E21" s="5" t="s">
        <v>73</v>
      </c>
      <c r="F21" s="5"/>
      <c r="G21" s="5"/>
      <c r="H21" s="5"/>
      <c r="I21" s="5"/>
      <c r="J21" s="5"/>
      <c r="N21" s="5"/>
      <c r="O21" s="5"/>
      <c r="P21" s="5"/>
    </row>
    <row r="22" spans="1:16" ht="15.5" x14ac:dyDescent="0.35">
      <c r="A22" s="5"/>
      <c r="B22" s="5">
        <v>0.56787797775487547</v>
      </c>
      <c r="C22" s="5">
        <v>1.8171754763932775</v>
      </c>
      <c r="D22" s="5">
        <v>1.72843785216185</v>
      </c>
      <c r="E22" s="5">
        <v>2.1268105284197745</v>
      </c>
      <c r="F22" s="5"/>
      <c r="G22" s="5"/>
      <c r="H22" s="5"/>
      <c r="I22" s="5"/>
      <c r="J22" s="5"/>
      <c r="N22" s="5"/>
    </row>
    <row r="23" spans="1:16" ht="15.5" x14ac:dyDescent="0.35">
      <c r="A23" s="5"/>
      <c r="B23" s="5">
        <v>1.4372001243418495</v>
      </c>
      <c r="C23" s="5">
        <v>1.9105161291279771</v>
      </c>
      <c r="D23" s="5">
        <v>1.0482918149869249</v>
      </c>
      <c r="E23" s="5">
        <v>1.6020221808039743</v>
      </c>
      <c r="F23" s="5"/>
      <c r="G23" s="5"/>
      <c r="H23" s="5"/>
      <c r="I23" s="5"/>
      <c r="J23" s="5"/>
      <c r="N23" s="5"/>
    </row>
    <row r="24" spans="1:16" ht="15.5" x14ac:dyDescent="0.35">
      <c r="A24" s="5"/>
      <c r="B24" s="5">
        <v>1.1219466406210223</v>
      </c>
      <c r="C24" s="5">
        <v>2.1720377629744227</v>
      </c>
      <c r="D24" s="5">
        <v>2.2498628309174009</v>
      </c>
      <c r="E24" s="5">
        <v>1.551824523471371</v>
      </c>
      <c r="F24" s="5"/>
      <c r="G24" s="5"/>
      <c r="H24" s="5"/>
      <c r="I24" s="5"/>
      <c r="J24" s="5"/>
      <c r="N24" s="5"/>
    </row>
    <row r="25" spans="1:16" ht="15.5" x14ac:dyDescent="0.35">
      <c r="A25" s="20" t="s">
        <v>65</v>
      </c>
      <c r="B25" s="5">
        <f>AVERAGE(B22:B24)</f>
        <v>1.0423415809059158</v>
      </c>
      <c r="C25" s="5">
        <f t="shared" ref="C25" si="5">AVERAGE(C22:C24)</f>
        <v>1.9665764561652257</v>
      </c>
      <c r="D25" s="5">
        <f>AVERAGE(D22:D24)</f>
        <v>1.6755308326887253</v>
      </c>
      <c r="E25" s="5">
        <v>1.801824523471371</v>
      </c>
      <c r="F25" s="5"/>
      <c r="G25" s="5"/>
      <c r="H25" s="5"/>
      <c r="I25" s="5"/>
      <c r="J25" s="5"/>
      <c r="N25" s="5"/>
    </row>
    <row r="26" spans="1:16" ht="15.5" x14ac:dyDescent="0.35">
      <c r="A26" s="20" t="s">
        <v>74</v>
      </c>
      <c r="B26" s="5">
        <f>B25-B25</f>
        <v>0</v>
      </c>
      <c r="C26" s="5">
        <f>C25-B25</f>
        <v>0.92423487525930992</v>
      </c>
      <c r="D26" s="5">
        <f>D25-B25</f>
        <v>0.63318925178280949</v>
      </c>
      <c r="E26" s="5">
        <f>E25-B25</f>
        <v>0.75948294256545523</v>
      </c>
      <c r="F26" s="5"/>
      <c r="G26" s="5"/>
      <c r="H26" s="5"/>
      <c r="I26" s="5"/>
      <c r="J26" s="5"/>
      <c r="N26" s="5"/>
      <c r="O26" s="5"/>
      <c r="P26" s="5"/>
    </row>
    <row r="27" spans="1:16" ht="18.5" x14ac:dyDescent="0.35">
      <c r="A27" s="20" t="s">
        <v>75</v>
      </c>
      <c r="B27" s="5">
        <f>2^B26</f>
        <v>1</v>
      </c>
      <c r="C27" s="5">
        <f t="shared" ref="C27" si="6">2^C26</f>
        <v>1.8976775529669752</v>
      </c>
      <c r="D27" s="5">
        <f>2^D26</f>
        <v>1.5509898571751612</v>
      </c>
      <c r="E27" s="5">
        <f>2^E26</f>
        <v>1.6928837916800286</v>
      </c>
      <c r="F27" s="5"/>
      <c r="G27" s="5"/>
      <c r="H27" s="5"/>
      <c r="I27" s="5"/>
      <c r="J27" s="5"/>
      <c r="N27" s="5"/>
      <c r="O27" s="5"/>
      <c r="P27" s="5"/>
    </row>
    <row r="28" spans="1:16" ht="15.5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N28" s="5"/>
      <c r="O28" s="5"/>
      <c r="P28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A6D9F-F7B1-42B4-BD05-2DBCBABB6A1B}">
  <dimension ref="A1:O35"/>
  <sheetViews>
    <sheetView workbookViewId="0">
      <selection activeCell="J17" sqref="J17"/>
    </sheetView>
  </sheetViews>
  <sheetFormatPr defaultRowHeight="14" x14ac:dyDescent="0.3"/>
  <cols>
    <col min="1" max="1" width="17.9140625" customWidth="1"/>
    <col min="3" max="3" width="10.58203125" customWidth="1"/>
    <col min="4" max="4" width="12.58203125" customWidth="1"/>
    <col min="5" max="5" width="12.08203125" customWidth="1"/>
    <col min="6" max="6" width="11.75" customWidth="1"/>
    <col min="7" max="7" width="11.83203125" customWidth="1"/>
    <col min="9" max="9" width="11.08203125" customWidth="1"/>
    <col min="10" max="10" width="12.08203125" customWidth="1"/>
    <col min="11" max="11" width="11.6640625" customWidth="1"/>
    <col min="12" max="12" width="12.33203125" customWidth="1"/>
    <col min="13" max="13" width="11.4140625" customWidth="1"/>
  </cols>
  <sheetData>
    <row r="1" spans="2:13" ht="15.5" x14ac:dyDescent="0.35">
      <c r="B1" s="5"/>
      <c r="C1" s="15" t="s">
        <v>43</v>
      </c>
      <c r="D1" s="15" t="s">
        <v>44</v>
      </c>
      <c r="E1" s="15" t="s">
        <v>45</v>
      </c>
      <c r="F1" s="15" t="s">
        <v>47</v>
      </c>
      <c r="G1" s="15" t="s">
        <v>48</v>
      </c>
      <c r="H1" s="5"/>
      <c r="I1" s="15">
        <v>0</v>
      </c>
      <c r="J1" s="15">
        <v>200</v>
      </c>
      <c r="K1" s="15">
        <v>400</v>
      </c>
      <c r="L1" s="15">
        <v>600</v>
      </c>
      <c r="M1" s="15">
        <v>800</v>
      </c>
    </row>
    <row r="2" spans="2:13" ht="15.5" x14ac:dyDescent="0.35">
      <c r="B2" s="15" t="s">
        <v>42</v>
      </c>
      <c r="C2" s="5">
        <v>0.113</v>
      </c>
      <c r="D2" s="5">
        <v>9.9000000000000005E-2</v>
      </c>
      <c r="E2" s="5">
        <v>8.5000000000000006E-2</v>
      </c>
      <c r="F2" s="5">
        <v>8.7999999999999995E-2</v>
      </c>
      <c r="G2" s="5">
        <v>6.0999999999999999E-2</v>
      </c>
      <c r="H2" s="5"/>
      <c r="I2" s="5">
        <f>C2/C2*100</f>
        <v>100</v>
      </c>
      <c r="J2" s="5">
        <f>D2/C2*100</f>
        <v>87.610619469026545</v>
      </c>
      <c r="K2" s="5">
        <f>E2/C2*100</f>
        <v>75.221238938053105</v>
      </c>
      <c r="L2" s="5">
        <f>F2/C2*100</f>
        <v>77.876106194690252</v>
      </c>
      <c r="M2" s="5">
        <f>G2/C2*100</f>
        <v>53.982300884955748</v>
      </c>
    </row>
    <row r="3" spans="2:13" ht="15.5" x14ac:dyDescent="0.35">
      <c r="B3" s="15"/>
      <c r="C3" s="5">
        <v>0.13700000000000001</v>
      </c>
      <c r="D3" s="5">
        <v>0.11</v>
      </c>
      <c r="E3" s="5">
        <v>9.6000000000000002E-2</v>
      </c>
      <c r="F3" s="5">
        <v>9.1999999999999998E-2</v>
      </c>
      <c r="G3" s="5">
        <v>7.1999999999999995E-2</v>
      </c>
      <c r="H3" s="5"/>
      <c r="I3" s="5">
        <f t="shared" ref="I3:I7" si="0">C3/C3*100</f>
        <v>100</v>
      </c>
      <c r="J3" s="5">
        <f t="shared" ref="J3:J7" si="1">D3/C3*100</f>
        <v>80.291970802919693</v>
      </c>
      <c r="K3" s="5">
        <f t="shared" ref="K3:K7" si="2">E3/C3*100</f>
        <v>70.072992700729912</v>
      </c>
      <c r="L3" s="5">
        <f t="shared" ref="L3:L7" si="3">F3/C3*100</f>
        <v>67.153284671532845</v>
      </c>
      <c r="M3" s="5">
        <f t="shared" ref="M3:M7" si="4">G3/C3*100</f>
        <v>52.554744525547434</v>
      </c>
    </row>
    <row r="4" spans="2:13" ht="15.5" x14ac:dyDescent="0.35">
      <c r="B4" s="15"/>
      <c r="C4" s="5">
        <v>0.14299999999999999</v>
      </c>
      <c r="D4" s="5">
        <v>0.124</v>
      </c>
      <c r="E4" s="5">
        <v>9.9000000000000005E-2</v>
      </c>
      <c r="F4" s="5">
        <v>9.5000000000000001E-2</v>
      </c>
      <c r="G4" s="5">
        <v>7.4999999999999997E-2</v>
      </c>
      <c r="H4" s="5"/>
      <c r="I4" s="5">
        <f t="shared" si="0"/>
        <v>100</v>
      </c>
      <c r="J4" s="5">
        <f t="shared" si="1"/>
        <v>86.71328671328672</v>
      </c>
      <c r="K4" s="5">
        <f t="shared" si="2"/>
        <v>69.230769230769241</v>
      </c>
      <c r="L4" s="5">
        <f t="shared" si="3"/>
        <v>66.43356643356644</v>
      </c>
      <c r="M4" s="5">
        <f t="shared" si="4"/>
        <v>52.447552447552447</v>
      </c>
    </row>
    <row r="5" spans="2:13" ht="15.5" x14ac:dyDescent="0.35">
      <c r="B5" s="15"/>
      <c r="C5" s="5">
        <v>0.13800000000000001</v>
      </c>
      <c r="D5" s="5">
        <v>0.115</v>
      </c>
      <c r="E5" s="5">
        <v>0.115</v>
      </c>
      <c r="F5" s="5">
        <v>8.8999999999999996E-2</v>
      </c>
      <c r="G5" s="5">
        <v>6.5000000000000002E-2</v>
      </c>
      <c r="H5" s="5"/>
      <c r="I5" s="5">
        <f t="shared" si="0"/>
        <v>100</v>
      </c>
      <c r="J5" s="5">
        <f t="shared" si="1"/>
        <v>83.333333333333329</v>
      </c>
      <c r="K5" s="5">
        <f t="shared" si="2"/>
        <v>83.333333333333329</v>
      </c>
      <c r="L5" s="5">
        <f t="shared" si="3"/>
        <v>64.492753623188392</v>
      </c>
      <c r="M5" s="5">
        <f t="shared" si="4"/>
        <v>47.10144927536232</v>
      </c>
    </row>
    <row r="6" spans="2:13" ht="15.5" x14ac:dyDescent="0.35">
      <c r="B6" s="15"/>
      <c r="C6" s="5">
        <v>0.14899999999999999</v>
      </c>
      <c r="D6" s="5">
        <v>0.121</v>
      </c>
      <c r="E6" s="5">
        <v>0.129</v>
      </c>
      <c r="F6" s="5">
        <v>9.1600000000000001E-2</v>
      </c>
      <c r="G6" s="5">
        <v>7.0999999999999994E-2</v>
      </c>
      <c r="H6" s="5"/>
      <c r="I6" s="5">
        <f t="shared" si="0"/>
        <v>100</v>
      </c>
      <c r="J6" s="5">
        <f t="shared" si="1"/>
        <v>81.208053691275168</v>
      </c>
      <c r="K6" s="5">
        <f t="shared" si="2"/>
        <v>86.577181208053702</v>
      </c>
      <c r="L6" s="5">
        <f t="shared" si="3"/>
        <v>61.476510067114098</v>
      </c>
      <c r="M6" s="5">
        <f t="shared" si="4"/>
        <v>47.651006711409394</v>
      </c>
    </row>
    <row r="7" spans="2:13" ht="15.5" x14ac:dyDescent="0.35">
      <c r="B7" s="5"/>
      <c r="C7" s="5">
        <v>0.13550000000000001</v>
      </c>
      <c r="D7" s="5">
        <v>0.1258</v>
      </c>
      <c r="E7" s="5">
        <v>0.11700000000000001</v>
      </c>
      <c r="F7" s="5">
        <v>9.7199999999999995E-2</v>
      </c>
      <c r="G7" s="5">
        <v>7.2499999999999995E-2</v>
      </c>
      <c r="H7" s="5"/>
      <c r="I7" s="5">
        <f t="shared" si="0"/>
        <v>100</v>
      </c>
      <c r="J7" s="5">
        <f t="shared" si="1"/>
        <v>92.841328413284117</v>
      </c>
      <c r="K7" s="5">
        <f t="shared" si="2"/>
        <v>86.34686346863468</v>
      </c>
      <c r="L7" s="5">
        <f t="shared" si="3"/>
        <v>71.73431734317343</v>
      </c>
      <c r="M7" s="5">
        <f t="shared" si="4"/>
        <v>53.505535055350549</v>
      </c>
    </row>
    <row r="8" spans="2:13" ht="15.5" x14ac:dyDescent="0.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2:13" ht="15.5" x14ac:dyDescent="0.35">
      <c r="B9" s="5"/>
      <c r="C9" s="5"/>
      <c r="D9" s="5"/>
      <c r="E9" s="5"/>
      <c r="F9" s="5"/>
      <c r="G9" s="5"/>
      <c r="H9" s="5" t="s">
        <v>55</v>
      </c>
      <c r="I9" s="5">
        <v>100</v>
      </c>
      <c r="J9" s="5">
        <v>85.33</v>
      </c>
      <c r="K9" s="5">
        <v>78.459999999999994</v>
      </c>
      <c r="L9" s="5">
        <v>68.19</v>
      </c>
      <c r="M9" s="5">
        <v>51.21</v>
      </c>
    </row>
    <row r="27" spans="1:15" x14ac:dyDescent="0.3">
      <c r="I27" t="s">
        <v>38</v>
      </c>
    </row>
    <row r="28" spans="1:15" ht="18" x14ac:dyDescent="0.3">
      <c r="C28" s="13" t="s">
        <v>49</v>
      </c>
      <c r="D28" s="13" t="s">
        <v>50</v>
      </c>
      <c r="E28" s="13" t="s">
        <v>51</v>
      </c>
      <c r="F28" s="13" t="s">
        <v>52</v>
      </c>
      <c r="G28" s="13" t="s">
        <v>53</v>
      </c>
      <c r="H28" s="13" t="s">
        <v>54</v>
      </c>
      <c r="J28" s="14" t="s">
        <v>49</v>
      </c>
      <c r="K28" s="14" t="s">
        <v>50</v>
      </c>
      <c r="L28" s="14" t="s">
        <v>51</v>
      </c>
      <c r="M28" s="14" t="s">
        <v>52</v>
      </c>
      <c r="N28" s="14" t="s">
        <v>53</v>
      </c>
      <c r="O28" s="14" t="s">
        <v>54</v>
      </c>
    </row>
    <row r="29" spans="1:15" ht="15.5" x14ac:dyDescent="0.35">
      <c r="B29" s="5" t="s">
        <v>42</v>
      </c>
      <c r="C29" s="17">
        <v>0.33800000000000002</v>
      </c>
      <c r="D29" s="17">
        <v>0.27900000000000003</v>
      </c>
      <c r="E29" s="17">
        <v>0.21299999999999999</v>
      </c>
      <c r="F29" s="16">
        <v>0.192</v>
      </c>
      <c r="G29" s="17">
        <v>0.17399999999999999</v>
      </c>
      <c r="H29" s="17">
        <v>0.13100000000000001</v>
      </c>
      <c r="J29" s="5">
        <f t="shared" ref="J29:J34" si="5">F29/F29*100</f>
        <v>100</v>
      </c>
      <c r="K29" s="5">
        <f>D29/C29*100</f>
        <v>82.544378698224847</v>
      </c>
      <c r="L29" s="5">
        <f>E29/C29*100</f>
        <v>63.017751479289927</v>
      </c>
      <c r="M29" s="5">
        <f>F29/C29*100</f>
        <v>56.80473372781065</v>
      </c>
      <c r="N29" s="5">
        <f>G29/C29*100</f>
        <v>51.479289940828401</v>
      </c>
      <c r="O29" s="5">
        <f>H29/C29*100</f>
        <v>38.757396449704139</v>
      </c>
    </row>
    <row r="30" spans="1:15" ht="18" x14ac:dyDescent="0.35">
      <c r="A30" s="13"/>
      <c r="C30" s="17">
        <v>0.29499999999999998</v>
      </c>
      <c r="D30" s="17">
        <v>0.255</v>
      </c>
      <c r="E30" s="17">
        <v>0.23400000000000001</v>
      </c>
      <c r="F30" s="17">
        <v>0.16800000000000001</v>
      </c>
      <c r="G30" s="17">
        <v>0.153</v>
      </c>
      <c r="H30" s="17">
        <v>0.11799999999999999</v>
      </c>
      <c r="J30" s="5">
        <f t="shared" si="5"/>
        <v>100</v>
      </c>
      <c r="K30" s="5">
        <f t="shared" ref="K30:K34" si="6">D30/C30*100</f>
        <v>86.440677966101703</v>
      </c>
      <c r="L30" s="5">
        <f t="shared" ref="L30:L34" si="7">E30/C30*100</f>
        <v>79.322033898305094</v>
      </c>
      <c r="M30" s="5">
        <f t="shared" ref="M30:M34" si="8">F30/C30*100</f>
        <v>56.949152542372886</v>
      </c>
      <c r="N30" s="5">
        <f t="shared" ref="N30:N34" si="9">G30/C30*100</f>
        <v>51.864406779661024</v>
      </c>
      <c r="O30" s="5">
        <f t="shared" ref="O30:O34" si="10">H30/C30*100</f>
        <v>40</v>
      </c>
    </row>
    <row r="31" spans="1:15" ht="18" x14ac:dyDescent="0.4">
      <c r="A31" s="12" t="s">
        <v>46</v>
      </c>
      <c r="C31" s="17">
        <v>0.33400000000000002</v>
      </c>
      <c r="D31" s="17">
        <v>0.27600000000000002</v>
      </c>
      <c r="E31" s="17">
        <v>0.20100000000000001</v>
      </c>
      <c r="F31" s="17">
        <v>0.187</v>
      </c>
      <c r="G31" s="17">
        <v>0.17499999999999999</v>
      </c>
      <c r="H31" s="17">
        <v>0.11899999999999999</v>
      </c>
      <c r="J31" s="5">
        <f t="shared" si="5"/>
        <v>100</v>
      </c>
      <c r="K31" s="5">
        <f t="shared" si="6"/>
        <v>82.634730538922156</v>
      </c>
      <c r="L31" s="5">
        <f t="shared" si="7"/>
        <v>60.179640718562879</v>
      </c>
      <c r="M31" s="5">
        <f t="shared" si="8"/>
        <v>55.988023952095801</v>
      </c>
      <c r="N31" s="5">
        <f t="shared" si="9"/>
        <v>52.395209580838319</v>
      </c>
      <c r="O31" s="5">
        <f t="shared" si="10"/>
        <v>35.628742514970057</v>
      </c>
    </row>
    <row r="32" spans="1:15" ht="15.5" x14ac:dyDescent="0.35">
      <c r="C32" s="17">
        <v>0.34</v>
      </c>
      <c r="D32" s="17">
        <v>0.28199999999999997</v>
      </c>
      <c r="E32" s="17">
        <v>0.224</v>
      </c>
      <c r="F32" s="17">
        <v>0.18099999999999999</v>
      </c>
      <c r="G32" s="17">
        <v>0.191</v>
      </c>
      <c r="H32" s="17">
        <v>0.13100000000000001</v>
      </c>
      <c r="J32" s="5">
        <f t="shared" si="5"/>
        <v>100</v>
      </c>
      <c r="K32" s="5">
        <f t="shared" si="6"/>
        <v>82.941176470588218</v>
      </c>
      <c r="L32" s="5">
        <f t="shared" si="7"/>
        <v>65.882352941176464</v>
      </c>
      <c r="M32" s="5">
        <f t="shared" si="8"/>
        <v>53.235294117647058</v>
      </c>
      <c r="N32" s="5">
        <f t="shared" si="9"/>
        <v>56.176470588235297</v>
      </c>
      <c r="O32" s="5">
        <f>H32/C32*100</f>
        <v>38.529411764705877</v>
      </c>
    </row>
    <row r="33" spans="1:15" ht="15.5" x14ac:dyDescent="0.35">
      <c r="C33" s="17">
        <v>0.28199999999999997</v>
      </c>
      <c r="D33" s="17">
        <v>0.246</v>
      </c>
      <c r="E33" s="17">
        <v>0.20499999999999999</v>
      </c>
      <c r="F33" s="17">
        <v>0.14699999999999999</v>
      </c>
      <c r="G33" s="17">
        <v>0.153</v>
      </c>
      <c r="H33" s="17">
        <v>0.122</v>
      </c>
      <c r="J33" s="5">
        <f t="shared" si="5"/>
        <v>100</v>
      </c>
      <c r="K33" s="5">
        <f t="shared" si="6"/>
        <v>87.2340425531915</v>
      </c>
      <c r="L33" s="5">
        <f t="shared" si="7"/>
        <v>72.695035460992912</v>
      </c>
      <c r="M33" s="5">
        <f t="shared" si="8"/>
        <v>52.12765957446809</v>
      </c>
      <c r="N33" s="5">
        <f t="shared" si="9"/>
        <v>54.255319148936174</v>
      </c>
      <c r="O33" s="5">
        <f t="shared" si="10"/>
        <v>43.262411347517734</v>
      </c>
    </row>
    <row r="34" spans="1:15" ht="15.5" x14ac:dyDescent="0.35">
      <c r="A34" t="s">
        <v>38</v>
      </c>
      <c r="C34" s="17">
        <v>0.33580000000000004</v>
      </c>
      <c r="D34" s="17">
        <v>0.28050000000000003</v>
      </c>
      <c r="E34" s="17">
        <v>0.214</v>
      </c>
      <c r="F34" s="17">
        <v>0.19400000000000001</v>
      </c>
      <c r="G34" s="17">
        <v>0.17825000000000002</v>
      </c>
      <c r="H34" s="17">
        <v>0.121</v>
      </c>
      <c r="J34" s="5">
        <f t="shared" si="5"/>
        <v>100</v>
      </c>
      <c r="K34" s="5">
        <f t="shared" si="6"/>
        <v>83.53186420488386</v>
      </c>
      <c r="L34" s="5">
        <f t="shared" si="7"/>
        <v>63.728409767718873</v>
      </c>
      <c r="M34" s="5">
        <f t="shared" si="8"/>
        <v>57.772483621203094</v>
      </c>
      <c r="N34" s="5">
        <f t="shared" si="9"/>
        <v>53.082191780821915</v>
      </c>
      <c r="O34" s="5">
        <f t="shared" si="10"/>
        <v>36.033353186420477</v>
      </c>
    </row>
    <row r="35" spans="1:15" ht="15.5" x14ac:dyDescent="0.35">
      <c r="I35" s="5" t="s">
        <v>55</v>
      </c>
      <c r="J35" s="5">
        <v>100</v>
      </c>
      <c r="K35" s="5">
        <v>84.22</v>
      </c>
      <c r="L35" s="5">
        <v>67.47</v>
      </c>
      <c r="M35" s="5">
        <v>55.45</v>
      </c>
      <c r="N35" s="5">
        <v>53.21</v>
      </c>
      <c r="O35" s="5">
        <v>38.700000000000003</v>
      </c>
    </row>
  </sheetData>
  <phoneticPr fontId="1" type="noConversion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"/>
  <sheetViews>
    <sheetView tabSelected="1" workbookViewId="0">
      <selection activeCell="F32" sqref="F32"/>
    </sheetView>
  </sheetViews>
  <sheetFormatPr defaultColWidth="8.9140625" defaultRowHeight="14" x14ac:dyDescent="0.3"/>
  <cols>
    <col min="1" max="1" width="18.1640625" customWidth="1"/>
    <col min="2" max="2" width="10.6640625" customWidth="1"/>
    <col min="3" max="3" width="11" customWidth="1"/>
    <col min="4" max="4" width="18.58203125" customWidth="1"/>
    <col min="5" max="5" width="18.4140625" customWidth="1"/>
    <col min="6" max="6" width="8.5" customWidth="1"/>
    <col min="7" max="7" width="22.58203125" customWidth="1"/>
  </cols>
  <sheetData>
    <row r="1" spans="1:10" ht="15.5" x14ac:dyDescent="0.35">
      <c r="A1" s="5"/>
      <c r="B1" s="8" t="s">
        <v>25</v>
      </c>
      <c r="C1" s="8" t="s">
        <v>19</v>
      </c>
      <c r="D1" s="8" t="s">
        <v>20</v>
      </c>
      <c r="E1" s="5"/>
      <c r="F1" s="5"/>
      <c r="G1" s="5"/>
      <c r="H1" s="1" t="s">
        <v>34</v>
      </c>
      <c r="I1" s="1" t="s">
        <v>33</v>
      </c>
      <c r="J1" s="1" t="s">
        <v>39</v>
      </c>
    </row>
    <row r="2" spans="1:10" ht="15.5" x14ac:dyDescent="0.35">
      <c r="A2" s="5" t="s">
        <v>21</v>
      </c>
      <c r="B2" s="5">
        <v>1</v>
      </c>
      <c r="C2" s="5">
        <v>1</v>
      </c>
      <c r="D2" s="5">
        <v>1</v>
      </c>
      <c r="E2" s="5"/>
      <c r="F2" s="5"/>
      <c r="G2" s="5" t="s">
        <v>21</v>
      </c>
      <c r="H2" s="5">
        <v>1</v>
      </c>
      <c r="I2" s="5">
        <v>1</v>
      </c>
      <c r="J2" s="5">
        <v>1</v>
      </c>
    </row>
    <row r="3" spans="1:10" ht="16" x14ac:dyDescent="0.35">
      <c r="A3" s="5" t="s">
        <v>24</v>
      </c>
      <c r="B3" s="5">
        <v>0.54422903177345605</v>
      </c>
      <c r="C3" s="5">
        <v>0.64140911666780887</v>
      </c>
      <c r="D3" s="5">
        <v>0.61963029333591091</v>
      </c>
      <c r="E3" s="5"/>
      <c r="F3" s="5"/>
      <c r="G3" s="5" t="s">
        <v>24</v>
      </c>
      <c r="H3" s="5">
        <v>2.9376461146044286</v>
      </c>
      <c r="I3" s="5">
        <v>2.3054034048070586</v>
      </c>
      <c r="J3" s="5">
        <v>1.8976775529669752</v>
      </c>
    </row>
    <row r="4" spans="1:10" ht="15.5" x14ac:dyDescent="0.35">
      <c r="A4" s="5" t="s">
        <v>22</v>
      </c>
      <c r="B4" s="5">
        <v>1.1173909690130477</v>
      </c>
      <c r="C4" s="5">
        <v>0.87399756093097059</v>
      </c>
      <c r="D4" s="5">
        <v>0.84718279374473193</v>
      </c>
      <c r="E4" s="5"/>
      <c r="F4" s="5"/>
      <c r="G4" s="5" t="s">
        <v>22</v>
      </c>
      <c r="H4" s="5">
        <v>1.3736918675051066</v>
      </c>
      <c r="I4" s="5">
        <v>1.7161042699404738</v>
      </c>
      <c r="J4" s="5">
        <v>1.5509898571751612</v>
      </c>
    </row>
    <row r="5" spans="1:10" ht="15.5" x14ac:dyDescent="0.35">
      <c r="A5" s="5" t="s">
        <v>23</v>
      </c>
      <c r="B5" s="5">
        <v>0.94302957954980493</v>
      </c>
      <c r="C5" s="5">
        <v>0.73523639014337494</v>
      </c>
      <c r="D5" s="5">
        <v>0.92621723632821584</v>
      </c>
      <c r="E5" s="5"/>
      <c r="F5" s="5"/>
      <c r="G5" s="5" t="s">
        <v>23</v>
      </c>
      <c r="H5" s="5">
        <v>2.5219734704478394</v>
      </c>
      <c r="I5" s="5">
        <v>1.8670732667652505</v>
      </c>
      <c r="J5" s="5">
        <v>1.6928837916800286</v>
      </c>
    </row>
  </sheetData>
  <phoneticPr fontId="1" type="noConversion"/>
  <pageMargins left="0.75" right="0.75" top="1" bottom="1" header="0.51180555555555596" footer="0.51180555555555596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opLeftCell="E1" workbookViewId="0">
      <selection activeCell="H26" sqref="H26"/>
    </sheetView>
  </sheetViews>
  <sheetFormatPr defaultColWidth="9" defaultRowHeight="14" x14ac:dyDescent="0.3"/>
  <cols>
    <col min="6" max="6" width="13.9140625" customWidth="1"/>
    <col min="9" max="9" width="3.83203125" customWidth="1"/>
    <col min="10" max="10" width="15.58203125" customWidth="1"/>
    <col min="11" max="12" width="12.9140625"/>
    <col min="13" max="13" width="14.08203125"/>
  </cols>
  <sheetData>
    <row r="1" spans="1:16" ht="15.5" x14ac:dyDescent="0.35">
      <c r="A1" t="s">
        <v>0</v>
      </c>
      <c r="J1" s="2" t="s">
        <v>57</v>
      </c>
      <c r="K1" s="2"/>
      <c r="L1" s="2"/>
      <c r="M1" s="2"/>
      <c r="N1" s="2"/>
      <c r="O1" s="2"/>
      <c r="P1" s="2"/>
    </row>
    <row r="2" spans="1:16" ht="15.5" x14ac:dyDescent="0.35">
      <c r="A2">
        <v>200</v>
      </c>
      <c r="B2">
        <v>2.1389999999999998</v>
      </c>
      <c r="J2" s="2" t="s">
        <v>21</v>
      </c>
      <c r="K2" s="2">
        <v>0.26700000000000002</v>
      </c>
      <c r="L2" s="2">
        <v>0.28100000000000003</v>
      </c>
      <c r="M2" s="2">
        <v>0.30099999999999999</v>
      </c>
      <c r="N2" s="2">
        <v>0.25700000000000001</v>
      </c>
      <c r="O2" s="2">
        <v>0.30399999999999999</v>
      </c>
      <c r="P2" s="2">
        <v>0.29799999999999999</v>
      </c>
    </row>
    <row r="3" spans="1:16" ht="16" x14ac:dyDescent="0.35">
      <c r="A3">
        <v>100</v>
      </c>
      <c r="B3">
        <v>1.1930000000000001</v>
      </c>
      <c r="J3" s="2" t="s">
        <v>24</v>
      </c>
      <c r="K3" s="2">
        <v>0.44700000000000001</v>
      </c>
      <c r="L3" s="2">
        <v>0.434</v>
      </c>
      <c r="M3" s="2">
        <v>0.435</v>
      </c>
      <c r="N3" s="2">
        <v>0.436</v>
      </c>
      <c r="O3" s="2">
        <v>0.44500000000000001</v>
      </c>
      <c r="P3" s="2">
        <v>0.433</v>
      </c>
    </row>
    <row r="4" spans="1:16" ht="15.5" x14ac:dyDescent="0.35">
      <c r="A4">
        <v>50</v>
      </c>
      <c r="B4">
        <v>0.66500000000000004</v>
      </c>
      <c r="J4" s="2" t="s">
        <v>22</v>
      </c>
      <c r="K4" s="2">
        <v>0.441</v>
      </c>
      <c r="L4" s="2">
        <v>0.45400000000000001</v>
      </c>
      <c r="M4" s="2">
        <v>0.437</v>
      </c>
      <c r="N4" s="2">
        <v>0.442</v>
      </c>
      <c r="O4" s="2">
        <v>0.438</v>
      </c>
      <c r="P4" s="2">
        <v>0.45200000000000001</v>
      </c>
    </row>
    <row r="5" spans="1:16" ht="15.5" x14ac:dyDescent="0.35">
      <c r="A5">
        <v>25</v>
      </c>
      <c r="B5">
        <v>0.39</v>
      </c>
      <c r="J5" s="2" t="s">
        <v>23</v>
      </c>
      <c r="K5" s="2">
        <v>0.45800000000000002</v>
      </c>
      <c r="L5" s="2">
        <v>0.437</v>
      </c>
      <c r="M5" s="2">
        <v>0.434</v>
      </c>
      <c r="N5" s="2">
        <v>0.434</v>
      </c>
      <c r="O5" s="2">
        <v>0.44400000000000001</v>
      </c>
      <c r="P5" s="2">
        <v>0.45100000000000001</v>
      </c>
    </row>
    <row r="6" spans="1:16" ht="15.5" x14ac:dyDescent="0.35">
      <c r="A6">
        <v>12.5</v>
      </c>
      <c r="B6">
        <v>0.217</v>
      </c>
      <c r="J6" s="2"/>
      <c r="K6" s="2"/>
      <c r="L6" s="2"/>
      <c r="M6" s="2"/>
      <c r="N6" s="2"/>
      <c r="O6" s="2"/>
      <c r="P6" s="2"/>
    </row>
    <row r="7" spans="1:16" ht="15.5" x14ac:dyDescent="0.35">
      <c r="A7">
        <v>0</v>
      </c>
      <c r="B7">
        <v>8.7999999999999995E-2</v>
      </c>
      <c r="J7" s="2"/>
      <c r="K7" s="2"/>
      <c r="L7" s="2"/>
      <c r="M7" s="2"/>
      <c r="N7" s="2"/>
      <c r="O7" s="2"/>
      <c r="P7" s="2"/>
    </row>
    <row r="8" spans="1:16" ht="15.5" x14ac:dyDescent="0.35">
      <c r="J8" s="2" t="s">
        <v>56</v>
      </c>
      <c r="K8" s="2"/>
      <c r="L8" s="2"/>
      <c r="M8" s="2"/>
      <c r="N8" s="2"/>
      <c r="O8" s="2"/>
      <c r="P8" s="2"/>
    </row>
    <row r="9" spans="1:16" ht="15.5" x14ac:dyDescent="0.35">
      <c r="J9" s="2" t="s">
        <v>21</v>
      </c>
      <c r="K9" s="2">
        <f t="shared" ref="K9:P9" si="0">(K2-0.1196)/0.01026</f>
        <v>14.366471734892791</v>
      </c>
      <c r="L9" s="2">
        <f t="shared" si="0"/>
        <v>15.730994152046788</v>
      </c>
      <c r="M9" s="2">
        <f t="shared" si="0"/>
        <v>17.680311890838208</v>
      </c>
      <c r="N9" s="2">
        <f t="shared" si="0"/>
        <v>13.391812865497078</v>
      </c>
      <c r="O9" s="2">
        <f t="shared" si="0"/>
        <v>17.972709551656919</v>
      </c>
      <c r="P9" s="2">
        <f t="shared" si="0"/>
        <v>17.387914230019494</v>
      </c>
    </row>
    <row r="10" spans="1:16" ht="16" x14ac:dyDescent="0.35">
      <c r="J10" s="2" t="s">
        <v>24</v>
      </c>
      <c r="K10" s="2">
        <f t="shared" ref="K10:M12" si="1">(K3-0.1196)/0.01026</f>
        <v>31.910331384015596</v>
      </c>
      <c r="L10" s="2">
        <f t="shared" si="1"/>
        <v>30.64327485380117</v>
      </c>
      <c r="M10" s="2">
        <f t="shared" si="1"/>
        <v>30.74074074074074</v>
      </c>
      <c r="N10" s="2">
        <f t="shared" ref="N10:P12" si="2">(N3-0.1196)/0.01026</f>
        <v>30.838206627680314</v>
      </c>
      <c r="O10" s="2">
        <f t="shared" si="2"/>
        <v>31.715399610136455</v>
      </c>
      <c r="P10" s="2">
        <f t="shared" si="2"/>
        <v>30.5458089668616</v>
      </c>
    </row>
    <row r="11" spans="1:16" ht="15.5" x14ac:dyDescent="0.35">
      <c r="J11" s="2" t="s">
        <v>22</v>
      </c>
      <c r="K11" s="2">
        <f t="shared" si="1"/>
        <v>31.32553606237817</v>
      </c>
      <c r="L11" s="2">
        <f t="shared" si="1"/>
        <v>32.592592592592595</v>
      </c>
      <c r="M11" s="2">
        <f t="shared" si="1"/>
        <v>30.935672514619885</v>
      </c>
      <c r="N11" s="2">
        <f t="shared" si="2"/>
        <v>31.42300194931774</v>
      </c>
      <c r="O11" s="2">
        <f t="shared" si="2"/>
        <v>31.033138401559455</v>
      </c>
      <c r="P11" s="2">
        <f t="shared" si="2"/>
        <v>32.397660818713454</v>
      </c>
    </row>
    <row r="12" spans="1:16" ht="15.5" x14ac:dyDescent="0.35">
      <c r="J12" s="2" t="s">
        <v>23</v>
      </c>
      <c r="K12" s="2">
        <f t="shared" si="1"/>
        <v>32.982456140350884</v>
      </c>
      <c r="L12" s="2">
        <f t="shared" si="1"/>
        <v>30.935672514619885</v>
      </c>
      <c r="M12" s="2">
        <f t="shared" si="1"/>
        <v>30.64327485380117</v>
      </c>
      <c r="N12" s="2">
        <f t="shared" si="2"/>
        <v>30.64327485380117</v>
      </c>
      <c r="O12" s="2">
        <f t="shared" si="2"/>
        <v>31.617933723196884</v>
      </c>
      <c r="P12" s="2">
        <f t="shared" si="2"/>
        <v>32.300194931773881</v>
      </c>
    </row>
    <row r="27" spans="3:3" x14ac:dyDescent="0.3">
      <c r="C27" t="s">
        <v>4</v>
      </c>
    </row>
  </sheetData>
  <phoneticPr fontId="1" type="noConversion"/>
  <pageMargins left="0.69930555555555596" right="0.69930555555555596" top="0.75" bottom="0.75" header="0.3" footer="0.3"/>
  <pageSetup paperSize="9" orientation="portrait"/>
  <headerFooter alignWithMargins="0"/>
  <drawing r:id="rId1"/>
  <legacyDrawing r:id="rId2"/>
  <oleObjects>
    <mc:AlternateContent xmlns:mc="http://schemas.openxmlformats.org/markup-compatibility/2006">
      <mc:Choice Requires="x14">
        <oleObject progId="Prism8.Document" shapeId="1025" r:id="rId3">
          <objectPr defaultSize="0" autoPict="0" r:id="rId4">
            <anchor moveWithCells="1">
              <from>
                <xdr:col>0</xdr:col>
                <xdr:colOff>165100</xdr:colOff>
                <xdr:row>8</xdr:row>
                <xdr:rowOff>63500</xdr:rowOff>
              </from>
              <to>
                <xdr:col>5</xdr:col>
                <xdr:colOff>381000</xdr:colOff>
                <xdr:row>24</xdr:row>
                <xdr:rowOff>152400</xdr:rowOff>
              </to>
            </anchor>
          </objectPr>
        </oleObject>
      </mc:Choice>
      <mc:Fallback>
        <oleObject progId="Prism8.Document" shapeId="1025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B1" workbookViewId="0">
      <selection activeCell="G28" sqref="G28"/>
    </sheetView>
  </sheetViews>
  <sheetFormatPr defaultColWidth="9" defaultRowHeight="14" x14ac:dyDescent="0.3"/>
  <cols>
    <col min="1" max="1" width="14.75" customWidth="1"/>
    <col min="5" max="5" width="14.83203125" customWidth="1"/>
    <col min="8" max="8" width="20.5" customWidth="1"/>
    <col min="11" max="11" width="12.9140625" customWidth="1"/>
  </cols>
  <sheetData>
    <row r="1" spans="1:14" ht="15.5" x14ac:dyDescent="0.35">
      <c r="A1" t="s">
        <v>0</v>
      </c>
      <c r="H1" s="2" t="s">
        <v>57</v>
      </c>
      <c r="I1" s="2"/>
      <c r="J1" s="2"/>
      <c r="K1" s="2"/>
      <c r="L1" s="2"/>
      <c r="M1" s="2"/>
      <c r="N1" s="2"/>
    </row>
    <row r="2" spans="1:14" ht="15.5" x14ac:dyDescent="0.35">
      <c r="A2">
        <v>640</v>
      </c>
      <c r="B2">
        <v>2.1890000000000001</v>
      </c>
      <c r="H2" s="2" t="s">
        <v>21</v>
      </c>
      <c r="I2" s="2">
        <v>0.24399999999999999</v>
      </c>
      <c r="J2" s="2">
        <v>0.24399999999999999</v>
      </c>
      <c r="K2" s="2">
        <v>0.247</v>
      </c>
      <c r="L2" s="2">
        <v>0.24729999999999999</v>
      </c>
      <c r="M2" s="2">
        <v>0.248</v>
      </c>
      <c r="N2" s="2">
        <v>0.24099999999999999</v>
      </c>
    </row>
    <row r="3" spans="1:14" ht="16" x14ac:dyDescent="0.35">
      <c r="A3">
        <v>320</v>
      </c>
      <c r="B3">
        <v>1.0549999999999999</v>
      </c>
      <c r="H3" s="2" t="s">
        <v>24</v>
      </c>
      <c r="I3" s="2">
        <v>0.30099999999999999</v>
      </c>
      <c r="J3" s="2">
        <v>0.28799999999999998</v>
      </c>
      <c r="K3" s="2">
        <v>0.28599999999999998</v>
      </c>
      <c r="L3" s="2">
        <v>0.29399999999999998</v>
      </c>
      <c r="M3" s="2">
        <v>0.28799999999999998</v>
      </c>
      <c r="N3" s="2">
        <v>0.28899999999999998</v>
      </c>
    </row>
    <row r="4" spans="1:14" ht="15.5" x14ac:dyDescent="0.35">
      <c r="A4">
        <v>160</v>
      </c>
      <c r="B4">
        <v>0.66300000000000003</v>
      </c>
      <c r="H4" s="2" t="s">
        <v>22</v>
      </c>
      <c r="I4" s="2">
        <v>0.28799999999999998</v>
      </c>
      <c r="J4" s="2">
        <v>0.29699999999999999</v>
      </c>
      <c r="K4" s="2">
        <v>0.30099999999999999</v>
      </c>
      <c r="L4" s="2">
        <v>0.29399999999999998</v>
      </c>
      <c r="M4" s="2">
        <v>0.29599999999999999</v>
      </c>
      <c r="N4" s="2">
        <v>0.29199999999999998</v>
      </c>
    </row>
    <row r="5" spans="1:14" ht="15.5" x14ac:dyDescent="0.35">
      <c r="A5">
        <v>80</v>
      </c>
      <c r="B5">
        <v>0.42899999999999999</v>
      </c>
      <c r="H5" s="2" t="s">
        <v>23</v>
      </c>
      <c r="I5" s="2">
        <v>0.29799999999999999</v>
      </c>
      <c r="J5" s="2">
        <v>0.30599999999999999</v>
      </c>
      <c r="K5" s="2">
        <v>0.29699999999999999</v>
      </c>
      <c r="L5" s="2">
        <v>0.29899999999999999</v>
      </c>
      <c r="M5" s="2">
        <v>0.29599999999999999</v>
      </c>
      <c r="N5" s="2">
        <v>0.29099999999999998</v>
      </c>
    </row>
    <row r="6" spans="1:14" ht="15.5" x14ac:dyDescent="0.35">
      <c r="A6">
        <v>40</v>
      </c>
      <c r="B6">
        <v>0.33100000000000002</v>
      </c>
      <c r="H6" s="2"/>
      <c r="I6" s="2"/>
      <c r="J6" s="2"/>
      <c r="K6" s="2"/>
      <c r="L6" s="2"/>
      <c r="M6" s="2"/>
      <c r="N6" s="2"/>
    </row>
    <row r="7" spans="1:14" ht="15.5" x14ac:dyDescent="0.35">
      <c r="A7">
        <v>0</v>
      </c>
      <c r="B7">
        <v>0.26700000000000002</v>
      </c>
      <c r="H7" s="2"/>
      <c r="I7" s="2"/>
      <c r="J7" s="2"/>
      <c r="K7" s="2"/>
      <c r="L7" s="2"/>
      <c r="M7" s="2"/>
      <c r="N7" s="2"/>
    </row>
    <row r="8" spans="1:14" ht="15.5" x14ac:dyDescent="0.35">
      <c r="H8" s="2" t="s">
        <v>56</v>
      </c>
      <c r="I8" s="2"/>
      <c r="J8" s="2"/>
      <c r="K8" s="2"/>
      <c r="L8" s="2"/>
      <c r="M8" s="2"/>
      <c r="N8" s="2"/>
    </row>
    <row r="9" spans="1:14" ht="15.5" x14ac:dyDescent="0.35">
      <c r="H9" s="2" t="s">
        <v>21</v>
      </c>
      <c r="I9" s="2">
        <f>(I2-0.1991)/0.003016</f>
        <v>14.887267904509283</v>
      </c>
      <c r="J9" s="2">
        <f>(J2-0.1991)/0.003016</f>
        <v>14.887267904509283</v>
      </c>
      <c r="K9" s="2">
        <f>(K2-0.1991)/0.003016</f>
        <v>15.881962864721485</v>
      </c>
      <c r="L9" s="2">
        <f t="shared" ref="L9:N9" si="0">(L2-0.1991)/0.003016</f>
        <v>15.981432360742703</v>
      </c>
      <c r="M9" s="2">
        <f t="shared" si="0"/>
        <v>16.213527851458885</v>
      </c>
      <c r="N9" s="2">
        <f t="shared" si="0"/>
        <v>13.892572944297079</v>
      </c>
    </row>
    <row r="10" spans="1:14" ht="16" x14ac:dyDescent="0.35">
      <c r="H10" s="2" t="s">
        <v>24</v>
      </c>
      <c r="I10" s="2">
        <f t="shared" ref="I10:J12" si="1">(I3-0.1991)/0.003016</f>
        <v>33.786472148541108</v>
      </c>
      <c r="J10" s="2">
        <f t="shared" si="1"/>
        <v>29.476127320954902</v>
      </c>
      <c r="K10" s="2">
        <f t="shared" ref="K10:N10" si="2">(K3-0.1991)/0.003016</f>
        <v>28.812997347480099</v>
      </c>
      <c r="L10" s="2">
        <f t="shared" si="2"/>
        <v>31.465517241379306</v>
      </c>
      <c r="M10" s="2">
        <f t="shared" si="2"/>
        <v>29.476127320954902</v>
      </c>
      <c r="N10" s="2">
        <f t="shared" si="2"/>
        <v>29.807692307692299</v>
      </c>
    </row>
    <row r="11" spans="1:14" ht="15.5" x14ac:dyDescent="0.35">
      <c r="H11" s="2" t="s">
        <v>22</v>
      </c>
      <c r="I11" s="2">
        <f t="shared" si="1"/>
        <v>29.476127320954902</v>
      </c>
      <c r="J11" s="2">
        <f t="shared" si="1"/>
        <v>32.46021220159151</v>
      </c>
      <c r="K11" s="2">
        <f t="shared" ref="K11:N11" si="3">(K4-0.1991)/0.003016</f>
        <v>33.786472148541108</v>
      </c>
      <c r="L11" s="2">
        <f t="shared" si="3"/>
        <v>31.465517241379306</v>
      </c>
      <c r="M11" s="2">
        <f t="shared" si="3"/>
        <v>32.128647214854105</v>
      </c>
      <c r="N11" s="2">
        <f t="shared" si="3"/>
        <v>30.802387267904503</v>
      </c>
    </row>
    <row r="12" spans="1:14" ht="15.5" x14ac:dyDescent="0.35">
      <c r="H12" s="2" t="s">
        <v>23</v>
      </c>
      <c r="I12" s="2">
        <f t="shared" si="1"/>
        <v>32.791777188328908</v>
      </c>
      <c r="J12" s="2">
        <f t="shared" si="1"/>
        <v>35.444297082228118</v>
      </c>
      <c r="K12" s="2">
        <f t="shared" ref="K12:N12" si="4">(K5-0.1991)/0.003016</f>
        <v>32.46021220159151</v>
      </c>
      <c r="L12" s="2">
        <f t="shared" si="4"/>
        <v>33.123342175066313</v>
      </c>
      <c r="M12" s="2">
        <f t="shared" si="4"/>
        <v>32.128647214854105</v>
      </c>
      <c r="N12" s="2">
        <f t="shared" si="4"/>
        <v>30.470822281167102</v>
      </c>
    </row>
    <row r="25" spans="2:2" x14ac:dyDescent="0.3">
      <c r="B25" t="s">
        <v>5</v>
      </c>
    </row>
  </sheetData>
  <phoneticPr fontId="1" type="noConversion"/>
  <pageMargins left="0.69930555555555596" right="0.69930555555555596" top="0.75" bottom="0.75" header="0.3" footer="0.3"/>
  <pageSetup paperSize="9" orientation="portrait"/>
  <headerFooter alignWithMargins="0"/>
  <drawing r:id="rId1"/>
  <legacyDrawing r:id="rId2"/>
  <oleObjects>
    <mc:AlternateContent xmlns:mc="http://schemas.openxmlformats.org/markup-compatibility/2006">
      <mc:Choice Requires="x14">
        <oleObject progId="Prism8.Document" shapeId="2049" r:id="rId3">
          <objectPr defaultSize="0" autoPict="0" r:id="rId4">
            <anchor moveWithCells="1">
              <from>
                <xdr:col>0</xdr:col>
                <xdr:colOff>266700</xdr:colOff>
                <xdr:row>8</xdr:row>
                <xdr:rowOff>50800</xdr:rowOff>
              </from>
              <to>
                <xdr:col>4</xdr:col>
                <xdr:colOff>641350</xdr:colOff>
                <xdr:row>23</xdr:row>
                <xdr:rowOff>171450</xdr:rowOff>
              </to>
            </anchor>
          </objectPr>
        </oleObject>
      </mc:Choice>
      <mc:Fallback>
        <oleObject progId="Prism8.Document" shapeId="2049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topLeftCell="B1" workbookViewId="0">
      <selection activeCell="H9" sqref="H9:H12"/>
    </sheetView>
  </sheetViews>
  <sheetFormatPr defaultColWidth="9" defaultRowHeight="14" x14ac:dyDescent="0.3"/>
  <cols>
    <col min="5" max="5" width="14.6640625" customWidth="1"/>
    <col min="8" max="8" width="21.33203125" customWidth="1"/>
    <col min="11" max="13" width="12.9140625"/>
  </cols>
  <sheetData>
    <row r="1" spans="1:14" ht="15.5" x14ac:dyDescent="0.35">
      <c r="A1" t="s">
        <v>7</v>
      </c>
      <c r="H1" s="2" t="s">
        <v>57</v>
      </c>
      <c r="I1" s="2"/>
      <c r="J1" s="2"/>
      <c r="K1" s="2"/>
      <c r="L1" s="2"/>
      <c r="M1" s="2"/>
      <c r="N1" s="2"/>
    </row>
    <row r="2" spans="1:14" ht="15.5" x14ac:dyDescent="0.35">
      <c r="A2">
        <v>240</v>
      </c>
      <c r="B2">
        <v>2.4369999999999998</v>
      </c>
      <c r="H2" s="2" t="s">
        <v>21</v>
      </c>
      <c r="I2" s="2">
        <v>0.49099999999999999</v>
      </c>
      <c r="J2" s="2">
        <v>0.52500000000000002</v>
      </c>
      <c r="K2" s="2">
        <v>0.47499999999999998</v>
      </c>
      <c r="L2" s="2">
        <v>0.48599999999999999</v>
      </c>
      <c r="M2" s="2">
        <v>0.49399999999999999</v>
      </c>
      <c r="N2" s="2">
        <v>0.48899999999999999</v>
      </c>
    </row>
    <row r="3" spans="1:14" ht="16" x14ac:dyDescent="0.35">
      <c r="A3">
        <v>120</v>
      </c>
      <c r="B3">
        <v>1.5880000000000001</v>
      </c>
      <c r="H3" s="2" t="s">
        <v>24</v>
      </c>
      <c r="I3" s="2">
        <v>0.55300000000000005</v>
      </c>
      <c r="J3" s="2">
        <v>0.54600000000000004</v>
      </c>
      <c r="K3" s="2">
        <v>0.57699999999999996</v>
      </c>
      <c r="L3" s="2">
        <v>0.55700000000000005</v>
      </c>
      <c r="M3" s="2">
        <v>0.57699999999999996</v>
      </c>
      <c r="N3" s="2">
        <v>0.58199999999999996</v>
      </c>
    </row>
    <row r="4" spans="1:14" ht="15.5" x14ac:dyDescent="0.35">
      <c r="A4">
        <v>60</v>
      </c>
      <c r="B4">
        <v>0.94</v>
      </c>
      <c r="H4" s="2" t="s">
        <v>22</v>
      </c>
      <c r="I4" s="2">
        <v>0.59399999999999997</v>
      </c>
      <c r="J4" s="2">
        <v>0.64400000000000002</v>
      </c>
      <c r="K4" s="2">
        <v>0.65800000000000003</v>
      </c>
      <c r="L4" s="2">
        <v>0.622</v>
      </c>
      <c r="M4" s="2">
        <v>0.64200000000000002</v>
      </c>
      <c r="N4" s="2">
        <v>0.63200000000000001</v>
      </c>
    </row>
    <row r="5" spans="1:14" ht="15.5" x14ac:dyDescent="0.35">
      <c r="A5">
        <v>30</v>
      </c>
      <c r="B5">
        <v>0.57799999999999996</v>
      </c>
      <c r="H5" s="2" t="s">
        <v>23</v>
      </c>
      <c r="I5" s="2">
        <v>0.64600000000000002</v>
      </c>
      <c r="J5" s="2">
        <v>0.69599999999999995</v>
      </c>
      <c r="K5" s="2">
        <v>0.70299999999999996</v>
      </c>
      <c r="L5" s="2">
        <v>0.65300000000000002</v>
      </c>
      <c r="M5" s="2">
        <v>0.66900000000000004</v>
      </c>
      <c r="N5" s="2">
        <v>0.66300000000000003</v>
      </c>
    </row>
    <row r="6" spans="1:14" ht="15.5" x14ac:dyDescent="0.35">
      <c r="A6">
        <v>15</v>
      </c>
      <c r="B6">
        <v>0.30399999999999999</v>
      </c>
      <c r="H6" s="2"/>
      <c r="I6" s="2"/>
      <c r="J6" s="2"/>
      <c r="K6" s="2"/>
      <c r="L6" s="2"/>
      <c r="M6" s="2"/>
      <c r="N6" s="2"/>
    </row>
    <row r="7" spans="1:14" ht="15.5" x14ac:dyDescent="0.35">
      <c r="A7">
        <v>0</v>
      </c>
      <c r="B7">
        <v>9.0999999999999998E-2</v>
      </c>
      <c r="H7" s="2"/>
      <c r="I7" s="2"/>
      <c r="J7" s="2"/>
      <c r="K7" s="2"/>
      <c r="L7" s="2"/>
      <c r="M7" s="2"/>
      <c r="N7" s="2"/>
    </row>
    <row r="8" spans="1:14" ht="15.5" x14ac:dyDescent="0.35">
      <c r="H8" s="2" t="s">
        <v>56</v>
      </c>
      <c r="I8" s="2"/>
      <c r="J8" s="2"/>
      <c r="K8" s="2"/>
      <c r="L8" s="2"/>
      <c r="M8" s="2"/>
      <c r="N8" s="2"/>
    </row>
    <row r="9" spans="1:14" ht="15.5" x14ac:dyDescent="0.35">
      <c r="H9" s="2" t="s">
        <v>21</v>
      </c>
      <c r="I9" s="2">
        <f>(I2-0.1436)/0.01237</f>
        <v>28.084074373484235</v>
      </c>
      <c r="J9" s="2">
        <f>(J2-0.1436)/0.01237</f>
        <v>30.832659660468877</v>
      </c>
      <c r="K9" s="2">
        <f>(K2-0.1436)/0.01237</f>
        <v>26.790622473726753</v>
      </c>
      <c r="L9" s="2">
        <f t="shared" ref="L9:N9" si="0">(L2-0.1436)/0.01237</f>
        <v>27.679870654810021</v>
      </c>
      <c r="M9" s="2">
        <f t="shared" si="0"/>
        <v>28.32659660468876</v>
      </c>
      <c r="N9" s="2">
        <f t="shared" si="0"/>
        <v>27.922392886014549</v>
      </c>
    </row>
    <row r="10" spans="1:14" ht="16" x14ac:dyDescent="0.35">
      <c r="H10" s="2" t="s">
        <v>24</v>
      </c>
      <c r="I10" s="2">
        <f t="shared" ref="I10:J12" si="1">(I3-0.1436)/0.01237</f>
        <v>33.096200485044463</v>
      </c>
      <c r="J10" s="2">
        <f t="shared" si="1"/>
        <v>32.530315278900567</v>
      </c>
      <c r="K10" s="2">
        <f t="shared" ref="K10:N10" si="2">(K3-0.1436)/0.01237</f>
        <v>35.03637833468067</v>
      </c>
      <c r="L10" s="2">
        <f t="shared" si="2"/>
        <v>33.419563459983834</v>
      </c>
      <c r="M10" s="2">
        <f t="shared" si="2"/>
        <v>35.03637833468067</v>
      </c>
      <c r="N10" s="2">
        <f t="shared" si="2"/>
        <v>35.440582053354888</v>
      </c>
    </row>
    <row r="11" spans="1:14" ht="15.5" x14ac:dyDescent="0.35">
      <c r="H11" s="2" t="s">
        <v>22</v>
      </c>
      <c r="I11" s="2">
        <f t="shared" si="1"/>
        <v>36.410670978172995</v>
      </c>
      <c r="J11" s="2">
        <f t="shared" si="1"/>
        <v>40.452708164915109</v>
      </c>
      <c r="K11" s="2">
        <f t="shared" ref="K11:N11" si="3">(K4-0.1436)/0.01237</f>
        <v>41.584478577202908</v>
      </c>
      <c r="L11" s="2">
        <f t="shared" si="3"/>
        <v>38.67421180274858</v>
      </c>
      <c r="M11" s="2">
        <f t="shared" si="3"/>
        <v>40.29102667744543</v>
      </c>
      <c r="N11" s="2">
        <f t="shared" si="3"/>
        <v>39.482619240097009</v>
      </c>
    </row>
    <row r="12" spans="1:14" ht="15.5" x14ac:dyDescent="0.35">
      <c r="H12" s="2" t="s">
        <v>23</v>
      </c>
      <c r="I12" s="2">
        <f t="shared" si="1"/>
        <v>40.614389652384794</v>
      </c>
      <c r="J12" s="2">
        <f t="shared" si="1"/>
        <v>44.656426839126915</v>
      </c>
      <c r="K12" s="2">
        <f t="shared" ref="K12:N12" si="4">(K5-0.1436)/0.01237</f>
        <v>45.222312045270805</v>
      </c>
      <c r="L12" s="2">
        <f t="shared" si="4"/>
        <v>41.180274858528705</v>
      </c>
      <c r="M12" s="2">
        <f t="shared" si="4"/>
        <v>42.473726758286183</v>
      </c>
      <c r="N12" s="2">
        <f t="shared" si="4"/>
        <v>41.988682295877126</v>
      </c>
    </row>
    <row r="25" spans="3:3" x14ac:dyDescent="0.3">
      <c r="C25" t="s">
        <v>8</v>
      </c>
    </row>
  </sheetData>
  <phoneticPr fontId="1" type="noConversion"/>
  <pageMargins left="0.69930555555555596" right="0.69930555555555596" top="0.75" bottom="0.75" header="0.3" footer="0.3"/>
  <pageSetup paperSize="9" orientation="portrait"/>
  <headerFooter alignWithMargins="0"/>
  <drawing r:id="rId1"/>
  <legacyDrawing r:id="rId2"/>
  <oleObjects>
    <mc:AlternateContent xmlns:mc="http://schemas.openxmlformats.org/markup-compatibility/2006">
      <mc:Choice Requires="x14">
        <oleObject progId="Prism8.Document" shapeId="4097" r:id="rId3">
          <objectPr defaultSize="0" autoPict="0" r:id="rId4">
            <anchor moveWithCells="1">
              <from>
                <xdr:col>0</xdr:col>
                <xdr:colOff>514350</xdr:colOff>
                <xdr:row>8</xdr:row>
                <xdr:rowOff>107950</xdr:rowOff>
              </from>
              <to>
                <xdr:col>5</xdr:col>
                <xdr:colOff>355600</xdr:colOff>
                <xdr:row>24</xdr:row>
                <xdr:rowOff>44450</xdr:rowOff>
              </to>
            </anchor>
          </objectPr>
        </oleObject>
      </mc:Choice>
      <mc:Fallback>
        <oleObject progId="Prism8.Document" shapeId="4097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7"/>
  <sheetViews>
    <sheetView workbookViewId="0">
      <selection activeCell="G26" sqref="G26"/>
    </sheetView>
  </sheetViews>
  <sheetFormatPr defaultColWidth="9" defaultRowHeight="14" x14ac:dyDescent="0.3"/>
  <cols>
    <col min="5" max="5" width="14.83203125" customWidth="1"/>
    <col min="7" max="7" width="14.9140625" customWidth="1"/>
    <col min="11" max="13" width="12.9140625"/>
  </cols>
  <sheetData>
    <row r="1" spans="1:13" ht="15.5" x14ac:dyDescent="0.35">
      <c r="A1" t="s">
        <v>6</v>
      </c>
      <c r="G1" s="2" t="s">
        <v>57</v>
      </c>
      <c r="H1" s="2"/>
      <c r="I1" s="2"/>
      <c r="J1" s="2"/>
      <c r="K1" s="2"/>
      <c r="L1" s="2"/>
      <c r="M1" s="2"/>
    </row>
    <row r="2" spans="1:13" ht="15.5" x14ac:dyDescent="0.35">
      <c r="A2">
        <v>200</v>
      </c>
      <c r="B2">
        <v>1.4419999999999999</v>
      </c>
      <c r="G2" s="2" t="s">
        <v>21</v>
      </c>
      <c r="H2" s="2">
        <v>0.48099999999999998</v>
      </c>
      <c r="I2" s="2">
        <v>0.49199999999999999</v>
      </c>
      <c r="J2" s="2">
        <v>0.46100000000000002</v>
      </c>
      <c r="K2" s="2">
        <v>0.47499999999999998</v>
      </c>
      <c r="L2" s="2">
        <v>0.47399999999999998</v>
      </c>
      <c r="M2" s="2">
        <v>0.46700000000000003</v>
      </c>
    </row>
    <row r="3" spans="1:13" ht="16" x14ac:dyDescent="0.35">
      <c r="A3">
        <v>100</v>
      </c>
      <c r="B3">
        <v>1.9870000000000001</v>
      </c>
      <c r="G3" s="2" t="s">
        <v>24</v>
      </c>
      <c r="H3" s="2">
        <v>0.752</v>
      </c>
      <c r="I3" s="2">
        <v>0.70199999999999996</v>
      </c>
      <c r="J3" s="2">
        <v>0.72899999999999998</v>
      </c>
      <c r="K3" s="2">
        <v>0.74399999999999999</v>
      </c>
      <c r="L3" s="2">
        <v>0.73599999999999999</v>
      </c>
      <c r="M3" s="2">
        <v>0.74299999999999999</v>
      </c>
    </row>
    <row r="4" spans="1:13" ht="15.5" x14ac:dyDescent="0.35">
      <c r="A4">
        <v>50</v>
      </c>
      <c r="B4">
        <v>1.8879999999999999</v>
      </c>
      <c r="G4" s="2" t="s">
        <v>22</v>
      </c>
      <c r="H4" s="2">
        <v>0.57899999999999996</v>
      </c>
      <c r="I4" s="2">
        <v>0.61</v>
      </c>
      <c r="J4" s="2">
        <v>0.55100000000000005</v>
      </c>
      <c r="K4" s="2">
        <v>0.56799999999999995</v>
      </c>
      <c r="L4" s="2">
        <v>0.58799999999999997</v>
      </c>
      <c r="M4" s="2">
        <v>0.58399999999999996</v>
      </c>
    </row>
    <row r="5" spans="1:13" ht="15.5" x14ac:dyDescent="0.35">
      <c r="A5">
        <v>25</v>
      </c>
      <c r="B5">
        <v>0.71199999999999997</v>
      </c>
      <c r="G5" s="2" t="s">
        <v>23</v>
      </c>
      <c r="H5" s="2">
        <v>0.69699999999999995</v>
      </c>
      <c r="I5" s="2">
        <v>0.752</v>
      </c>
      <c r="J5" s="2">
        <v>0.76800000000000002</v>
      </c>
      <c r="K5" s="2">
        <v>0.72299999999999998</v>
      </c>
      <c r="L5" s="2">
        <v>0.72299999999999998</v>
      </c>
      <c r="M5" s="2">
        <v>0.73099999999999998</v>
      </c>
    </row>
    <row r="6" spans="1:13" ht="15.5" x14ac:dyDescent="0.35">
      <c r="A6">
        <v>12.5</v>
      </c>
      <c r="B6">
        <v>0.35299999999999998</v>
      </c>
      <c r="G6" s="2"/>
      <c r="H6" s="2"/>
      <c r="I6" s="2"/>
      <c r="J6" s="2"/>
      <c r="K6" s="2"/>
      <c r="L6" s="2"/>
      <c r="M6" s="2"/>
    </row>
    <row r="7" spans="1:13" ht="15.5" x14ac:dyDescent="0.35">
      <c r="A7">
        <v>0</v>
      </c>
      <c r="B7">
        <v>0.114</v>
      </c>
      <c r="G7" s="2"/>
      <c r="H7" s="2"/>
      <c r="I7" s="2"/>
      <c r="J7" s="2"/>
      <c r="K7" s="2"/>
      <c r="L7" s="2"/>
      <c r="M7" s="2"/>
    </row>
    <row r="8" spans="1:13" ht="15.5" x14ac:dyDescent="0.35">
      <c r="G8" s="2" t="s">
        <v>56</v>
      </c>
      <c r="H8" s="2"/>
      <c r="I8" s="2"/>
      <c r="J8" s="2"/>
      <c r="K8" s="2"/>
      <c r="L8" s="2"/>
      <c r="M8" s="2"/>
    </row>
    <row r="9" spans="1:13" ht="15.5" x14ac:dyDescent="0.35">
      <c r="G9" s="2" t="s">
        <v>21</v>
      </c>
      <c r="H9" s="2">
        <f>(H2-0.1152)/0.01851</f>
        <v>19.762290653700706</v>
      </c>
      <c r="I9" s="2">
        <f>(I2-0.1152)/0.01851</f>
        <v>20.35656401944895</v>
      </c>
      <c r="J9" s="2">
        <f>(J2-0.1152)/0.01851</f>
        <v>18.681793625067531</v>
      </c>
      <c r="K9" s="2">
        <f t="shared" ref="K9:M9" si="0">(K2-0.1152)/0.01851</f>
        <v>19.438141545110753</v>
      </c>
      <c r="L9" s="2">
        <f t="shared" si="0"/>
        <v>19.384116693679093</v>
      </c>
      <c r="M9" s="2">
        <f t="shared" si="0"/>
        <v>19.005942733657484</v>
      </c>
    </row>
    <row r="10" spans="1:13" ht="16" x14ac:dyDescent="0.35">
      <c r="G10" s="2" t="s">
        <v>24</v>
      </c>
      <c r="H10" s="2">
        <f t="shared" ref="H10:I12" si="1">(H3-0.1152)/0.01851</f>
        <v>34.403025391680174</v>
      </c>
      <c r="I10" s="2">
        <f t="shared" si="1"/>
        <v>31.701782820097247</v>
      </c>
      <c r="J10" s="2">
        <f t="shared" ref="J10:M10" si="2">(J3-0.1152)/0.01851</f>
        <v>33.160453808752031</v>
      </c>
      <c r="K10" s="2">
        <f t="shared" si="2"/>
        <v>33.970826580226905</v>
      </c>
      <c r="L10" s="2">
        <f t="shared" si="2"/>
        <v>33.538627768773637</v>
      </c>
      <c r="M10" s="2">
        <f t="shared" si="2"/>
        <v>33.916801728795249</v>
      </c>
    </row>
    <row r="11" spans="1:13" ht="15.5" x14ac:dyDescent="0.35">
      <c r="G11" s="2" t="s">
        <v>22</v>
      </c>
      <c r="H11" s="2">
        <f t="shared" si="1"/>
        <v>25.056726094003242</v>
      </c>
      <c r="I11" s="2">
        <f t="shared" si="1"/>
        <v>26.731496488384661</v>
      </c>
      <c r="J11" s="2">
        <f t="shared" ref="J11:M11" si="3">(J4-0.1152)/0.01851</f>
        <v>23.544030253916809</v>
      </c>
      <c r="K11" s="2">
        <f t="shared" si="3"/>
        <v>24.462452728254998</v>
      </c>
      <c r="L11" s="2">
        <f t="shared" si="3"/>
        <v>25.54294975688817</v>
      </c>
      <c r="M11" s="2">
        <f t="shared" si="3"/>
        <v>25.326850351161536</v>
      </c>
    </row>
    <row r="12" spans="1:13" ht="15.5" x14ac:dyDescent="0.35">
      <c r="G12" s="2" t="s">
        <v>23</v>
      </c>
      <c r="H12" s="2">
        <f t="shared" si="1"/>
        <v>31.431658562938953</v>
      </c>
      <c r="I12" s="2">
        <f t="shared" si="1"/>
        <v>34.403025391680174</v>
      </c>
      <c r="J12" s="2">
        <f t="shared" ref="J12:M12" si="4">(J5-0.1152)/0.01851</f>
        <v>35.267423014586718</v>
      </c>
      <c r="K12" s="2">
        <f t="shared" si="4"/>
        <v>32.836304700162074</v>
      </c>
      <c r="L12" s="2">
        <f t="shared" si="4"/>
        <v>32.836304700162074</v>
      </c>
      <c r="M12" s="2">
        <f t="shared" si="4"/>
        <v>33.268503511615343</v>
      </c>
    </row>
    <row r="13" spans="1:13" ht="15.5" x14ac:dyDescent="0.35">
      <c r="G13" s="2"/>
      <c r="H13" s="2"/>
      <c r="I13" s="2"/>
      <c r="J13" s="2"/>
      <c r="K13" s="2"/>
      <c r="L13" s="2"/>
      <c r="M13" s="2"/>
    </row>
    <row r="27" spans="3:3" x14ac:dyDescent="0.3">
      <c r="C27" t="s">
        <v>9</v>
      </c>
    </row>
  </sheetData>
  <phoneticPr fontId="1" type="noConversion"/>
  <pageMargins left="0.69930555555555596" right="0.69930555555555596" top="0.75" bottom="0.75" header="0.3" footer="0.3"/>
  <pageSetup paperSize="9" orientation="portrait"/>
  <headerFooter alignWithMargins="0"/>
  <drawing r:id="rId1"/>
  <legacyDrawing r:id="rId2"/>
  <oleObjects>
    <mc:AlternateContent xmlns:mc="http://schemas.openxmlformats.org/markup-compatibility/2006">
      <mc:Choice Requires="x14">
        <oleObject progId="Prism8.Document" shapeId="5121" r:id="rId3">
          <objectPr defaultSize="0" autoPict="0" r:id="rId4">
            <anchor moveWithCells="1">
              <from>
                <xdr:col>0</xdr:col>
                <xdr:colOff>152400</xdr:colOff>
                <xdr:row>8</xdr:row>
                <xdr:rowOff>63500</xdr:rowOff>
              </from>
              <to>
                <xdr:col>4</xdr:col>
                <xdr:colOff>844550</xdr:colOff>
                <xdr:row>23</xdr:row>
                <xdr:rowOff>146050</xdr:rowOff>
              </to>
            </anchor>
          </objectPr>
        </oleObject>
      </mc:Choice>
      <mc:Fallback>
        <oleObject progId="Prism8.Document" shapeId="5121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8DB0-8D5B-4333-8EFB-DE8E88765955}">
  <dimension ref="A1:N34"/>
  <sheetViews>
    <sheetView topLeftCell="A13" workbookViewId="0">
      <selection activeCell="C37" sqref="C37"/>
    </sheetView>
  </sheetViews>
  <sheetFormatPr defaultRowHeight="15.5" x14ac:dyDescent="0.35"/>
  <cols>
    <col min="1" max="6" width="15.5" style="5" customWidth="1"/>
    <col min="9" max="9" width="5.25" customWidth="1"/>
    <col min="10" max="10" width="16" customWidth="1"/>
    <col min="11" max="11" width="12.58203125" customWidth="1"/>
    <col min="12" max="12" width="14.6640625" customWidth="1"/>
    <col min="13" max="13" width="14.58203125" customWidth="1"/>
    <col min="14" max="14" width="13.25" customWidth="1"/>
    <col min="15" max="15" width="13.58203125" customWidth="1"/>
  </cols>
  <sheetData>
    <row r="1" spans="1:14" x14ac:dyDescent="0.35">
      <c r="B1" s="10" t="s">
        <v>41</v>
      </c>
      <c r="C1" s="10" t="s">
        <v>1</v>
      </c>
      <c r="D1" s="10" t="s">
        <v>2</v>
      </c>
      <c r="E1" s="10" t="s">
        <v>3</v>
      </c>
      <c r="F1" s="10"/>
      <c r="J1" s="5"/>
      <c r="K1" s="10"/>
      <c r="L1" s="10"/>
      <c r="M1" s="10"/>
      <c r="N1" s="10"/>
    </row>
    <row r="2" spans="1:14" x14ac:dyDescent="0.35">
      <c r="A2" s="5" t="s">
        <v>31</v>
      </c>
      <c r="B2" s="5">
        <v>14.366471734892791</v>
      </c>
      <c r="C2" s="5">
        <v>31.910331384015596</v>
      </c>
      <c r="D2" s="5">
        <v>31.32553606237817</v>
      </c>
      <c r="E2" s="5">
        <v>32.982456140350884</v>
      </c>
      <c r="J2" s="20"/>
      <c r="K2" s="7"/>
      <c r="L2" s="5"/>
      <c r="M2" s="5"/>
      <c r="N2" s="5"/>
    </row>
    <row r="3" spans="1:14" x14ac:dyDescent="0.35">
      <c r="B3" s="5">
        <v>15.730994152046788</v>
      </c>
      <c r="C3" s="5">
        <v>30.64327485380117</v>
      </c>
      <c r="D3" s="5">
        <v>32.592592592592595</v>
      </c>
      <c r="E3" s="5">
        <v>30.935672514619885</v>
      </c>
      <c r="J3" s="20"/>
      <c r="K3" s="5"/>
      <c r="L3" s="5"/>
      <c r="M3" s="5"/>
      <c r="N3" s="5"/>
    </row>
    <row r="4" spans="1:14" x14ac:dyDescent="0.35">
      <c r="B4" s="5">
        <v>17.680311890838208</v>
      </c>
      <c r="C4" s="5">
        <v>30.74074074074074</v>
      </c>
      <c r="D4" s="5">
        <v>30.935672514619885</v>
      </c>
      <c r="E4" s="5">
        <v>30.64327485380117</v>
      </c>
      <c r="J4" s="20"/>
      <c r="K4" s="5"/>
      <c r="L4" s="5"/>
      <c r="M4" s="7"/>
      <c r="N4" s="5"/>
    </row>
    <row r="5" spans="1:14" x14ac:dyDescent="0.35">
      <c r="B5" s="5">
        <v>13.391812865497078</v>
      </c>
      <c r="C5" s="5">
        <v>30.838206627680314</v>
      </c>
      <c r="D5" s="5">
        <v>31.42300194931774</v>
      </c>
      <c r="E5" s="5">
        <v>30.64327485380117</v>
      </c>
      <c r="J5" s="20"/>
      <c r="K5" s="5"/>
      <c r="L5" s="5"/>
      <c r="M5" s="7"/>
      <c r="N5" s="5"/>
    </row>
    <row r="6" spans="1:14" x14ac:dyDescent="0.35">
      <c r="B6" s="5">
        <v>17.972709551656919</v>
      </c>
      <c r="C6" s="5">
        <v>31.715399610136455</v>
      </c>
      <c r="D6" s="5">
        <v>31.033138401559455</v>
      </c>
      <c r="E6" s="5">
        <v>31.617933723196884</v>
      </c>
      <c r="J6" s="5"/>
      <c r="K6" s="7"/>
      <c r="L6" s="7"/>
      <c r="M6" s="7"/>
      <c r="N6" s="7"/>
    </row>
    <row r="7" spans="1:14" x14ac:dyDescent="0.35">
      <c r="B7" s="5">
        <v>17.387914230019494</v>
      </c>
      <c r="C7" s="5">
        <v>30.5458089668616</v>
      </c>
      <c r="D7" s="5">
        <v>32.397660818713454</v>
      </c>
      <c r="E7" s="5">
        <v>32.300194931773881</v>
      </c>
    </row>
    <row r="8" spans="1:14" x14ac:dyDescent="0.35">
      <c r="A8" s="7" t="s">
        <v>35</v>
      </c>
      <c r="B8" s="5">
        <v>14.887267904509283</v>
      </c>
      <c r="C8" s="5">
        <v>33.786472148541108</v>
      </c>
      <c r="D8" s="5">
        <v>29.476127320954902</v>
      </c>
      <c r="E8" s="5">
        <v>32.791777188328908</v>
      </c>
    </row>
    <row r="9" spans="1:14" x14ac:dyDescent="0.35">
      <c r="B9" s="5">
        <v>14.887267904509283</v>
      </c>
      <c r="C9" s="5">
        <v>29.476127320954902</v>
      </c>
      <c r="D9" s="5">
        <v>32.46021220159151</v>
      </c>
      <c r="E9" s="5">
        <v>35.444297082228118</v>
      </c>
    </row>
    <row r="10" spans="1:14" x14ac:dyDescent="0.35">
      <c r="B10" s="5">
        <v>15.881962864721485</v>
      </c>
      <c r="C10" s="5">
        <v>28.812997347480099</v>
      </c>
      <c r="D10" s="5">
        <v>33.786472148541108</v>
      </c>
      <c r="E10" s="5">
        <v>32.46021220159151</v>
      </c>
    </row>
    <row r="11" spans="1:14" x14ac:dyDescent="0.35">
      <c r="B11" s="5">
        <v>15.981432360742703</v>
      </c>
      <c r="C11" s="5">
        <v>31.465517241379306</v>
      </c>
      <c r="D11" s="5">
        <v>31.465517241379306</v>
      </c>
      <c r="E11" s="5">
        <v>33.123342175066313</v>
      </c>
    </row>
    <row r="12" spans="1:14" x14ac:dyDescent="0.35">
      <c r="B12" s="5">
        <v>16.213527851458885</v>
      </c>
      <c r="C12" s="5">
        <v>29.476127320954902</v>
      </c>
      <c r="D12" s="5">
        <v>32.128647214854105</v>
      </c>
      <c r="E12" s="5">
        <v>32.128647214854105</v>
      </c>
    </row>
    <row r="13" spans="1:14" x14ac:dyDescent="0.35">
      <c r="B13" s="5">
        <v>13.892572944297079</v>
      </c>
      <c r="C13" s="5">
        <v>29.807692307692299</v>
      </c>
      <c r="D13" s="5">
        <v>30.802387267904503</v>
      </c>
      <c r="E13" s="5">
        <v>30.470822281167102</v>
      </c>
    </row>
    <row r="14" spans="1:14" x14ac:dyDescent="0.35">
      <c r="A14" s="5" t="s">
        <v>33</v>
      </c>
      <c r="B14" s="5">
        <v>28.084074373484235</v>
      </c>
      <c r="C14" s="5">
        <v>40.614389652384794</v>
      </c>
      <c r="D14" s="5">
        <v>33.096200485044463</v>
      </c>
      <c r="E14" s="5">
        <v>36.410670978172995</v>
      </c>
    </row>
    <row r="15" spans="1:14" x14ac:dyDescent="0.35">
      <c r="B15" s="5">
        <v>30.832659660468877</v>
      </c>
      <c r="C15" s="5">
        <v>44.656426839126915</v>
      </c>
      <c r="D15" s="5">
        <v>32.530315278900567</v>
      </c>
      <c r="E15" s="5">
        <v>40.452708164915109</v>
      </c>
    </row>
    <row r="16" spans="1:14" x14ac:dyDescent="0.35">
      <c r="B16" s="5">
        <v>26.790622473726753</v>
      </c>
      <c r="C16" s="5">
        <v>45.222312045270805</v>
      </c>
      <c r="D16" s="5">
        <v>35.03637833468067</v>
      </c>
      <c r="E16" s="5">
        <v>41.584478577202908</v>
      </c>
    </row>
    <row r="17" spans="1:5" x14ac:dyDescent="0.35">
      <c r="B17" s="5">
        <v>27.679870654810021</v>
      </c>
      <c r="C17" s="5">
        <v>41.180274858528705</v>
      </c>
      <c r="D17" s="5">
        <v>33.419563459983834</v>
      </c>
      <c r="E17" s="5">
        <v>38.67421180274858</v>
      </c>
    </row>
    <row r="18" spans="1:5" x14ac:dyDescent="0.35">
      <c r="B18" s="5">
        <v>28.32659660468876</v>
      </c>
      <c r="C18" s="5">
        <v>42.473726758286183</v>
      </c>
      <c r="D18" s="5">
        <v>35.03637833468067</v>
      </c>
      <c r="E18" s="5">
        <v>40.29102667744543</v>
      </c>
    </row>
    <row r="19" spans="1:5" x14ac:dyDescent="0.35">
      <c r="B19" s="5">
        <v>27.922392886014549</v>
      </c>
      <c r="C19" s="5">
        <v>41.988682295877126</v>
      </c>
      <c r="D19" s="5">
        <v>35.440582053354888</v>
      </c>
      <c r="E19" s="5">
        <v>39.482619240097009</v>
      </c>
    </row>
    <row r="20" spans="1:5" x14ac:dyDescent="0.35">
      <c r="A20" s="5" t="s">
        <v>34</v>
      </c>
      <c r="B20" s="5">
        <v>19.762290653700706</v>
      </c>
      <c r="C20" s="5">
        <v>34.403025391680174</v>
      </c>
      <c r="D20" s="5">
        <v>25.056726094003242</v>
      </c>
      <c r="E20" s="5">
        <v>31.431658562938953</v>
      </c>
    </row>
    <row r="21" spans="1:5" x14ac:dyDescent="0.35">
      <c r="B21" s="5">
        <v>20.35656401944895</v>
      </c>
      <c r="C21" s="5">
        <v>31.701782820097247</v>
      </c>
      <c r="D21" s="5">
        <v>26.731496488384661</v>
      </c>
      <c r="E21" s="5">
        <v>34.403025391680174</v>
      </c>
    </row>
    <row r="22" spans="1:5" x14ac:dyDescent="0.35">
      <c r="B22" s="5">
        <v>18.681793625067531</v>
      </c>
      <c r="C22" s="5">
        <v>33.160453808752031</v>
      </c>
      <c r="D22" s="5">
        <v>23.544030253916809</v>
      </c>
      <c r="E22" s="5">
        <v>35.267423014586718</v>
      </c>
    </row>
    <row r="23" spans="1:5" x14ac:dyDescent="0.35">
      <c r="B23" s="5">
        <v>19.438141545110753</v>
      </c>
      <c r="C23" s="5">
        <v>33.970826580226905</v>
      </c>
      <c r="D23" s="5">
        <v>24.462452728254998</v>
      </c>
      <c r="E23" s="5">
        <v>32.836304700162074</v>
      </c>
    </row>
    <row r="24" spans="1:5" x14ac:dyDescent="0.35">
      <c r="B24" s="5">
        <v>19.384116693679093</v>
      </c>
      <c r="C24" s="5">
        <v>33.538627768773637</v>
      </c>
      <c r="D24" s="5">
        <v>25.54294975688817</v>
      </c>
      <c r="E24" s="5">
        <v>32.836304700162074</v>
      </c>
    </row>
    <row r="25" spans="1:5" x14ac:dyDescent="0.35">
      <c r="B25" s="5">
        <v>19.005942733657484</v>
      </c>
      <c r="C25" s="5">
        <v>33.916801728795249</v>
      </c>
      <c r="D25" s="5">
        <v>25.326850351161536</v>
      </c>
      <c r="E25" s="5">
        <v>33.268503511615343</v>
      </c>
    </row>
    <row r="27" spans="1:5" x14ac:dyDescent="0.35">
      <c r="A27" s="2"/>
      <c r="B27" s="9" t="s">
        <v>31</v>
      </c>
      <c r="C27" s="9" t="s">
        <v>32</v>
      </c>
      <c r="D27" s="9" t="s">
        <v>33</v>
      </c>
      <c r="E27" s="9" t="s">
        <v>34</v>
      </c>
    </row>
    <row r="28" spans="1:5" x14ac:dyDescent="0.35">
      <c r="A28" s="2" t="s">
        <v>21</v>
      </c>
      <c r="B28" s="6">
        <v>16.09</v>
      </c>
      <c r="C28" s="2">
        <v>15.29</v>
      </c>
      <c r="D28" s="2">
        <v>28.27</v>
      </c>
      <c r="E28" s="2">
        <v>19.440000000000001</v>
      </c>
    </row>
    <row r="29" spans="1:5" ht="16" x14ac:dyDescent="0.35">
      <c r="A29" s="2" t="s">
        <v>24</v>
      </c>
      <c r="B29" s="2">
        <v>31.06</v>
      </c>
      <c r="C29" s="2">
        <v>30.47</v>
      </c>
      <c r="D29" s="2">
        <v>42.69</v>
      </c>
      <c r="E29" s="2">
        <v>33.450000000000003</v>
      </c>
    </row>
    <row r="30" spans="1:5" x14ac:dyDescent="0.35">
      <c r="A30" s="2" t="s">
        <v>22</v>
      </c>
      <c r="B30" s="2">
        <v>31.61</v>
      </c>
      <c r="C30" s="2">
        <v>31.68</v>
      </c>
      <c r="D30" s="6">
        <v>34.090000000000003</v>
      </c>
      <c r="E30" s="2">
        <v>25.11</v>
      </c>
    </row>
    <row r="31" spans="1:5" x14ac:dyDescent="0.35">
      <c r="A31" s="2" t="s">
        <v>23</v>
      </c>
      <c r="B31" s="2">
        <v>31.52</v>
      </c>
      <c r="C31" s="2">
        <v>32.729999999999997</v>
      </c>
      <c r="D31" s="6">
        <v>39.479999999999997</v>
      </c>
      <c r="E31" s="2">
        <v>33.340000000000003</v>
      </c>
    </row>
    <row r="32" spans="1:5" x14ac:dyDescent="0.35">
      <c r="A32" s="2" t="s">
        <v>58</v>
      </c>
      <c r="B32" s="2">
        <v>2.13</v>
      </c>
      <c r="C32" s="2">
        <v>3.03</v>
      </c>
      <c r="D32" s="2">
        <v>1.87</v>
      </c>
      <c r="E32" s="2">
        <v>1.84</v>
      </c>
    </row>
    <row r="33" spans="1:5" x14ac:dyDescent="0.35">
      <c r="A33" s="2" t="s">
        <v>59</v>
      </c>
      <c r="B33" s="25" t="s">
        <v>36</v>
      </c>
      <c r="C33" s="25" t="s">
        <v>36</v>
      </c>
      <c r="D33" s="25" t="s">
        <v>37</v>
      </c>
      <c r="E33" s="25" t="s">
        <v>36</v>
      </c>
    </row>
    <row r="34" spans="1:5" x14ac:dyDescent="0.35">
      <c r="B34" s="26"/>
      <c r="C34" s="26"/>
      <c r="D34" s="26"/>
      <c r="E34" s="26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8"/>
  <sheetViews>
    <sheetView workbookViewId="0">
      <selection activeCell="G24" sqref="G24"/>
    </sheetView>
  </sheetViews>
  <sheetFormatPr defaultColWidth="9" defaultRowHeight="14" x14ac:dyDescent="0.3"/>
  <cols>
    <col min="5" max="5" width="15.83203125" customWidth="1"/>
    <col min="7" max="7" width="21.58203125" customWidth="1"/>
    <col min="13" max="15" width="12.9140625"/>
  </cols>
  <sheetData>
    <row r="1" spans="1:13" x14ac:dyDescent="0.3">
      <c r="A1" t="s">
        <v>11</v>
      </c>
    </row>
    <row r="2" spans="1:13" ht="15.5" x14ac:dyDescent="0.35">
      <c r="A2">
        <v>48</v>
      </c>
      <c r="B2">
        <v>2.6789999999999998</v>
      </c>
      <c r="G2" s="2" t="s">
        <v>57</v>
      </c>
      <c r="H2" s="2"/>
      <c r="I2" s="2"/>
      <c r="J2" s="2"/>
      <c r="K2" s="2"/>
      <c r="L2" s="2"/>
      <c r="M2" s="2"/>
    </row>
    <row r="3" spans="1:13" ht="15.5" x14ac:dyDescent="0.35">
      <c r="A3">
        <v>24</v>
      </c>
      <c r="B3">
        <v>1.2929999999999999</v>
      </c>
      <c r="G3" s="2" t="s">
        <v>21</v>
      </c>
      <c r="H3" s="2">
        <v>0.76300000000000001</v>
      </c>
      <c r="I3" s="2">
        <v>0.67600000000000005</v>
      </c>
      <c r="J3" s="2">
        <v>0.72499999999999998</v>
      </c>
      <c r="K3" s="2">
        <v>0.71899999999999997</v>
      </c>
      <c r="L3" s="2">
        <v>0.72699999999999998</v>
      </c>
      <c r="M3" s="2">
        <v>0.69699999999999995</v>
      </c>
    </row>
    <row r="4" spans="1:13" ht="16" x14ac:dyDescent="0.35">
      <c r="A4">
        <v>12</v>
      </c>
      <c r="B4">
        <v>0.79400000000000004</v>
      </c>
      <c r="G4" s="2" t="s">
        <v>24</v>
      </c>
      <c r="H4" s="2">
        <v>0.53700000000000003</v>
      </c>
      <c r="I4" s="2">
        <v>0.56399999999999995</v>
      </c>
      <c r="J4" s="2">
        <v>0.54900000000000004</v>
      </c>
      <c r="K4" s="2">
        <v>0.56100000000000005</v>
      </c>
      <c r="L4" s="2">
        <v>0.54500000000000004</v>
      </c>
      <c r="M4" s="2">
        <v>0.54300000000000004</v>
      </c>
    </row>
    <row r="5" spans="1:13" ht="15.5" x14ac:dyDescent="0.35">
      <c r="A5">
        <v>6</v>
      </c>
      <c r="B5">
        <v>0.45900000000000002</v>
      </c>
      <c r="G5" s="2" t="s">
        <v>22</v>
      </c>
      <c r="H5" s="2">
        <v>0.57899999999999996</v>
      </c>
      <c r="I5" s="2">
        <v>0.63</v>
      </c>
      <c r="J5" s="2">
        <v>0.58799999999999997</v>
      </c>
      <c r="K5" s="2">
        <v>0.59099999999999997</v>
      </c>
      <c r="L5" s="2">
        <v>0.58899999999999997</v>
      </c>
      <c r="M5" s="2">
        <v>0.61899999999999999</v>
      </c>
    </row>
    <row r="6" spans="1:13" ht="15.5" x14ac:dyDescent="0.35">
      <c r="A6">
        <v>3</v>
      </c>
      <c r="B6">
        <v>0.25800000000000001</v>
      </c>
      <c r="G6" s="2" t="s">
        <v>23</v>
      </c>
      <c r="H6" s="2">
        <v>0.59299999999999997</v>
      </c>
      <c r="I6" s="2">
        <v>0.57499999999999996</v>
      </c>
      <c r="J6" s="2">
        <v>0.58899999999999997</v>
      </c>
      <c r="K6" s="2">
        <v>0.58199999999999996</v>
      </c>
      <c r="L6" s="2">
        <v>0.58399999999999996</v>
      </c>
      <c r="M6" s="2">
        <v>0.59299999999999997</v>
      </c>
    </row>
    <row r="7" spans="1:13" ht="15.5" x14ac:dyDescent="0.35">
      <c r="A7">
        <v>0</v>
      </c>
      <c r="B7">
        <v>7.9000000000000001E-2</v>
      </c>
      <c r="G7" s="2"/>
      <c r="H7" s="2"/>
      <c r="I7" s="2"/>
      <c r="J7" s="2"/>
      <c r="K7" s="2"/>
      <c r="L7" s="2"/>
      <c r="M7" s="2"/>
    </row>
    <row r="8" spans="1:13" ht="15.5" x14ac:dyDescent="0.35">
      <c r="G8" s="2"/>
      <c r="H8" s="2"/>
      <c r="I8" s="2"/>
      <c r="J8" s="2"/>
      <c r="K8" s="2"/>
      <c r="L8" s="2"/>
      <c r="M8" s="2"/>
    </row>
    <row r="9" spans="1:13" ht="15.5" x14ac:dyDescent="0.35">
      <c r="G9" s="2" t="s">
        <v>56</v>
      </c>
      <c r="H9" s="2"/>
      <c r="I9" s="2"/>
      <c r="J9" s="2"/>
      <c r="K9" s="2"/>
      <c r="L9" s="2"/>
      <c r="M9" s="2"/>
    </row>
    <row r="10" spans="1:13" ht="15.5" x14ac:dyDescent="0.35">
      <c r="G10" s="2" t="s">
        <v>21</v>
      </c>
      <c r="H10" s="2">
        <f>(H3-0.1035)/0.05313</f>
        <v>12.412949369471109</v>
      </c>
      <c r="I10" s="2">
        <f>(I3-0.1035)/0.05313</f>
        <v>10.775456427630342</v>
      </c>
      <c r="J10" s="2">
        <f>(J3-0.1035)/0.05313</f>
        <v>11.697722567287784</v>
      </c>
      <c r="K10" s="2">
        <f t="shared" ref="K10:M10" si="0">(K3-0.1035)/0.05313</f>
        <v>11.584792019574628</v>
      </c>
      <c r="L10" s="2">
        <f t="shared" si="0"/>
        <v>11.73536608319217</v>
      </c>
      <c r="M10" s="2">
        <f t="shared" si="0"/>
        <v>11.170713344626387</v>
      </c>
    </row>
    <row r="11" spans="1:13" ht="16" x14ac:dyDescent="0.35">
      <c r="G11" s="2" t="s">
        <v>24</v>
      </c>
      <c r="H11" s="2">
        <f t="shared" ref="H11:M11" si="1">(H4-0.1035)/0.05313</f>
        <v>8.159232072275552</v>
      </c>
      <c r="I11" s="2">
        <f t="shared" si="1"/>
        <v>8.6674195369847542</v>
      </c>
      <c r="J11" s="2">
        <f t="shared" si="1"/>
        <v>8.3850931677018643</v>
      </c>
      <c r="K11" s="2">
        <f t="shared" si="1"/>
        <v>8.6109542631281784</v>
      </c>
      <c r="L11" s="2">
        <f t="shared" si="1"/>
        <v>8.3098061358930941</v>
      </c>
      <c r="M11" s="2">
        <f t="shared" si="1"/>
        <v>8.2721626199887091</v>
      </c>
    </row>
    <row r="12" spans="1:13" ht="15.5" x14ac:dyDescent="0.35">
      <c r="G12" s="2" t="s">
        <v>22</v>
      </c>
      <c r="H12" s="2">
        <f t="shared" ref="H12:M12" si="2">(H5-0.1035)/0.05313</f>
        <v>8.9497459062676459</v>
      </c>
      <c r="I12" s="2">
        <f t="shared" si="2"/>
        <v>9.9096555618294744</v>
      </c>
      <c r="J12" s="2">
        <f t="shared" si="2"/>
        <v>9.1191417278373805</v>
      </c>
      <c r="K12" s="2">
        <f t="shared" si="2"/>
        <v>9.1756070016939582</v>
      </c>
      <c r="L12" s="2">
        <f t="shared" si="2"/>
        <v>9.1379634857895731</v>
      </c>
      <c r="M12" s="2">
        <f t="shared" si="2"/>
        <v>9.7026162243553546</v>
      </c>
    </row>
    <row r="13" spans="1:13" ht="15.5" x14ac:dyDescent="0.35">
      <c r="G13" s="2" t="s">
        <v>23</v>
      </c>
      <c r="H13" s="2">
        <f t="shared" ref="H13:M13" si="3">(H6-0.1035)/0.05313</f>
        <v>9.2132505175983432</v>
      </c>
      <c r="I13" s="2">
        <f t="shared" si="3"/>
        <v>8.8744588744588739</v>
      </c>
      <c r="J13" s="2">
        <f t="shared" si="3"/>
        <v>9.1379634857895731</v>
      </c>
      <c r="K13" s="2">
        <f t="shared" si="3"/>
        <v>9.0062111801242235</v>
      </c>
      <c r="L13" s="2">
        <f t="shared" si="3"/>
        <v>9.0438546960286086</v>
      </c>
      <c r="M13" s="2">
        <f t="shared" si="3"/>
        <v>9.2132505175983432</v>
      </c>
    </row>
    <row r="28" spans="2:2" x14ac:dyDescent="0.3">
      <c r="B28" t="s">
        <v>60</v>
      </c>
    </row>
  </sheetData>
  <phoneticPr fontId="1" type="noConversion"/>
  <pageMargins left="0.69930555555555596" right="0.69930555555555596" top="0.75" bottom="0.75" header="0.3" footer="0.3"/>
  <pageSetup paperSize="9" orientation="portrait"/>
  <headerFooter alignWithMargins="0"/>
  <drawing r:id="rId1"/>
  <legacyDrawing r:id="rId2"/>
  <oleObjects>
    <mc:AlternateContent xmlns:mc="http://schemas.openxmlformats.org/markup-compatibility/2006">
      <mc:Choice Requires="x14">
        <oleObject progId="Prism8.Document" shapeId="7169" r:id="rId3">
          <objectPr defaultSize="0" autoPict="0" r:id="rId4">
            <anchor moveWithCells="1">
              <from>
                <xdr:col>0</xdr:col>
                <xdr:colOff>69850</xdr:colOff>
                <xdr:row>9</xdr:row>
                <xdr:rowOff>19050</xdr:rowOff>
              </from>
              <to>
                <xdr:col>4</xdr:col>
                <xdr:colOff>844550</xdr:colOff>
                <xdr:row>25</xdr:row>
                <xdr:rowOff>25400</xdr:rowOff>
              </to>
            </anchor>
          </objectPr>
        </oleObject>
      </mc:Choice>
      <mc:Fallback>
        <oleObject progId="Prism8.Document" shapeId="7169" r:id="rId3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7"/>
  <sheetViews>
    <sheetView topLeftCell="B1" workbookViewId="0">
      <selection activeCell="H21" sqref="H21"/>
    </sheetView>
  </sheetViews>
  <sheetFormatPr defaultColWidth="9" defaultRowHeight="14" x14ac:dyDescent="0.3"/>
  <cols>
    <col min="5" max="5" width="15.25" customWidth="1"/>
    <col min="11" max="13" width="12.9140625"/>
  </cols>
  <sheetData>
    <row r="1" spans="1:13" ht="15.5" x14ac:dyDescent="0.35">
      <c r="A1" t="s">
        <v>10</v>
      </c>
      <c r="G1" s="2" t="s">
        <v>57</v>
      </c>
      <c r="H1" s="2"/>
      <c r="I1" s="2"/>
      <c r="J1" s="2"/>
      <c r="K1" s="2"/>
      <c r="L1" s="2"/>
      <c r="M1" s="2"/>
    </row>
    <row r="2" spans="1:13" ht="15.5" x14ac:dyDescent="0.35">
      <c r="A2">
        <v>10</v>
      </c>
      <c r="B2">
        <v>1.607</v>
      </c>
      <c r="G2" s="2" t="s">
        <v>21</v>
      </c>
      <c r="H2" s="2">
        <v>0.55100000000000005</v>
      </c>
      <c r="I2" s="2">
        <v>0.59699999999999998</v>
      </c>
      <c r="J2" s="2">
        <v>0.55000000000000004</v>
      </c>
      <c r="K2" s="2">
        <v>0.56699999999999995</v>
      </c>
      <c r="L2" s="2">
        <v>0.56299999999999994</v>
      </c>
      <c r="M2" s="2">
        <v>0.56699999999999995</v>
      </c>
    </row>
    <row r="3" spans="1:13" ht="16" x14ac:dyDescent="0.35">
      <c r="A3">
        <v>5</v>
      </c>
      <c r="B3">
        <v>1.39</v>
      </c>
      <c r="G3" s="2" t="s">
        <v>24</v>
      </c>
      <c r="H3" s="2">
        <v>0.34100000000000003</v>
      </c>
      <c r="I3" s="2">
        <v>0.32800000000000001</v>
      </c>
      <c r="J3" s="2">
        <v>0.32200000000000001</v>
      </c>
      <c r="K3" s="2">
        <v>0.32700000000000001</v>
      </c>
      <c r="L3" s="2">
        <v>0.33800000000000002</v>
      </c>
      <c r="M3" s="2">
        <v>0.32900000000000001</v>
      </c>
    </row>
    <row r="4" spans="1:13" ht="15.5" x14ac:dyDescent="0.35">
      <c r="A4">
        <v>2.5</v>
      </c>
      <c r="B4">
        <v>0.82399999999999995</v>
      </c>
      <c r="G4" s="2" t="s">
        <v>22</v>
      </c>
      <c r="H4" s="2">
        <v>0.35099999999999998</v>
      </c>
      <c r="I4" s="2">
        <v>0.34599999999999997</v>
      </c>
      <c r="J4" s="2">
        <v>0.34300000000000003</v>
      </c>
      <c r="K4" s="2">
        <v>0.35099999999999998</v>
      </c>
      <c r="L4" s="2">
        <v>0.33500000000000002</v>
      </c>
      <c r="M4" s="2">
        <v>0.36199999999999999</v>
      </c>
    </row>
    <row r="5" spans="1:13" ht="15.5" x14ac:dyDescent="0.35">
      <c r="A5">
        <v>1.25</v>
      </c>
      <c r="B5">
        <v>0.41</v>
      </c>
      <c r="G5" s="2" t="s">
        <v>23</v>
      </c>
      <c r="H5" s="2">
        <v>0.38</v>
      </c>
      <c r="I5" s="2">
        <v>0.38400000000000001</v>
      </c>
      <c r="J5" s="2">
        <v>0.39800000000000002</v>
      </c>
      <c r="K5" s="2">
        <v>0.39200000000000002</v>
      </c>
      <c r="L5" s="2">
        <v>0.39500000000000002</v>
      </c>
      <c r="M5" s="2">
        <v>0.40200000000000002</v>
      </c>
    </row>
    <row r="6" spans="1:13" ht="15.5" x14ac:dyDescent="0.35">
      <c r="A6">
        <v>0.625</v>
      </c>
      <c r="B6">
        <v>0.33300000000000002</v>
      </c>
      <c r="G6" s="2"/>
      <c r="H6" s="2"/>
      <c r="I6" s="2"/>
      <c r="J6" s="2"/>
      <c r="K6" s="2"/>
      <c r="L6" s="2"/>
      <c r="M6" s="2"/>
    </row>
    <row r="7" spans="1:13" ht="15.5" x14ac:dyDescent="0.35">
      <c r="A7">
        <v>0</v>
      </c>
      <c r="B7">
        <v>0.27500000000000002</v>
      </c>
      <c r="G7" s="2"/>
      <c r="H7" s="2"/>
      <c r="I7" s="2"/>
      <c r="J7" s="2"/>
      <c r="K7" s="2"/>
      <c r="L7" s="2"/>
      <c r="M7" s="2"/>
    </row>
    <row r="8" spans="1:13" ht="15.5" x14ac:dyDescent="0.35">
      <c r="G8" s="2" t="s">
        <v>56</v>
      </c>
      <c r="H8" s="2"/>
      <c r="I8" s="2"/>
      <c r="J8" s="2"/>
      <c r="K8" s="2"/>
      <c r="L8" s="2"/>
      <c r="M8" s="2"/>
    </row>
    <row r="9" spans="1:13" ht="15.5" x14ac:dyDescent="0.35">
      <c r="G9" s="2" t="s">
        <v>21</v>
      </c>
      <c r="H9" s="2">
        <f>(H2-0.2558)/0.1349</f>
        <v>2.1882876204596</v>
      </c>
      <c r="I9" s="2">
        <f t="shared" ref="I9:M9" si="0">(I2-0.2558)/0.1349</f>
        <v>2.5292809488510004</v>
      </c>
      <c r="J9" s="2">
        <f t="shared" si="0"/>
        <v>2.1808747220163087</v>
      </c>
      <c r="K9" s="2">
        <f t="shared" si="0"/>
        <v>2.3068939955522603</v>
      </c>
      <c r="L9" s="2">
        <f t="shared" si="0"/>
        <v>2.2772424017790951</v>
      </c>
      <c r="M9" s="2">
        <f t="shared" si="0"/>
        <v>2.3068939955522603</v>
      </c>
    </row>
    <row r="10" spans="1:13" ht="16" x14ac:dyDescent="0.35">
      <c r="G10" s="2" t="s">
        <v>24</v>
      </c>
      <c r="H10" s="2">
        <f t="shared" ref="H10:M10" si="1">(H3-0.2558)/0.1349</f>
        <v>0.63157894736842113</v>
      </c>
      <c r="I10" s="2">
        <f t="shared" si="1"/>
        <v>0.53521126760563376</v>
      </c>
      <c r="J10" s="2">
        <f t="shared" si="1"/>
        <v>0.49073387694588572</v>
      </c>
      <c r="K10" s="2">
        <f t="shared" si="1"/>
        <v>0.52779836916234235</v>
      </c>
      <c r="L10" s="2">
        <f t="shared" si="1"/>
        <v>0.60934025203854703</v>
      </c>
      <c r="M10" s="2">
        <f t="shared" si="1"/>
        <v>0.54262416604892505</v>
      </c>
    </row>
    <row r="11" spans="1:13" ht="15.5" x14ac:dyDescent="0.35">
      <c r="G11" s="2" t="s">
        <v>22</v>
      </c>
      <c r="H11" s="2">
        <f t="shared" ref="H11:M11" si="2">(H4-0.2558)/0.1349</f>
        <v>0.70570793180133395</v>
      </c>
      <c r="I11" s="2">
        <f t="shared" si="2"/>
        <v>0.66864343958487737</v>
      </c>
      <c r="J11" s="2">
        <f t="shared" si="2"/>
        <v>0.64640474425500372</v>
      </c>
      <c r="K11" s="2">
        <f t="shared" si="2"/>
        <v>0.70570793180133395</v>
      </c>
      <c r="L11" s="2">
        <f t="shared" si="2"/>
        <v>0.58710155670867303</v>
      </c>
      <c r="M11" s="2">
        <f t="shared" si="2"/>
        <v>0.78724981467753863</v>
      </c>
    </row>
    <row r="12" spans="1:13" ht="15.5" x14ac:dyDescent="0.35">
      <c r="G12" s="2" t="s">
        <v>23</v>
      </c>
      <c r="H12" s="2">
        <f t="shared" ref="H12:M12" si="3">(H5-0.2558)/0.1349</f>
        <v>0.92068198665678269</v>
      </c>
      <c r="I12" s="2">
        <f t="shared" si="3"/>
        <v>0.95033358042994798</v>
      </c>
      <c r="J12" s="2">
        <f t="shared" si="3"/>
        <v>1.0541141586360268</v>
      </c>
      <c r="K12" s="2">
        <f t="shared" si="3"/>
        <v>1.0096367679762788</v>
      </c>
      <c r="L12" s="2">
        <f t="shared" si="3"/>
        <v>1.0318754633061527</v>
      </c>
      <c r="M12" s="2">
        <f t="shared" si="3"/>
        <v>1.0837657524091919</v>
      </c>
    </row>
    <row r="27" spans="3:3" x14ac:dyDescent="0.3">
      <c r="C27" t="s">
        <v>12</v>
      </c>
    </row>
  </sheetData>
  <phoneticPr fontId="1" type="noConversion"/>
  <pageMargins left="0.69930555555555596" right="0.69930555555555596" top="0.75" bottom="0.75" header="0.3" footer="0.3"/>
  <pageSetup paperSize="9" orientation="portrait"/>
  <headerFooter alignWithMargins="0"/>
  <drawing r:id="rId1"/>
  <legacyDrawing r:id="rId2"/>
  <oleObjects>
    <mc:AlternateContent xmlns:mc="http://schemas.openxmlformats.org/markup-compatibility/2006">
      <mc:Choice Requires="x14">
        <oleObject progId="Prism8.Document" shapeId="8193" r:id="rId3">
          <objectPr defaultSize="0" autoPict="0" r:id="rId4">
            <anchor moveWithCells="1">
              <from>
                <xdr:col>0</xdr:col>
                <xdr:colOff>69850</xdr:colOff>
                <xdr:row>8</xdr:row>
                <xdr:rowOff>127000</xdr:rowOff>
              </from>
              <to>
                <xdr:col>4</xdr:col>
                <xdr:colOff>831850</xdr:colOff>
                <xdr:row>24</xdr:row>
                <xdr:rowOff>101600</xdr:rowOff>
              </to>
            </anchor>
          </objectPr>
        </oleObject>
      </mc:Choice>
      <mc:Fallback>
        <oleObject progId="Prism8.Document" shapeId="8193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CLA concentrations</vt:lpstr>
      <vt:lpstr>H2O2</vt:lpstr>
      <vt:lpstr>TNF-α</vt:lpstr>
      <vt:lpstr>IL-1β</vt:lpstr>
      <vt:lpstr>IL-8</vt:lpstr>
      <vt:lpstr>IL-6</vt:lpstr>
      <vt:lpstr>total-inflammation</vt:lpstr>
      <vt:lpstr>T-AOC</vt:lpstr>
      <vt:lpstr>SOD</vt:lpstr>
      <vt:lpstr>CAT</vt:lpstr>
      <vt:lpstr>MDA</vt:lpstr>
      <vt:lpstr>GPx</vt:lpstr>
      <vt:lpstr>total-antioxidant enzymes</vt:lpstr>
      <vt:lpstr>GPX1-RNA</vt:lpstr>
      <vt:lpstr>SOD-RNA</vt:lpstr>
      <vt:lpstr>CAT-RNA</vt:lpstr>
      <vt:lpstr>IL-6-RNA</vt:lpstr>
      <vt:lpstr>IL-8-RNA</vt:lpstr>
      <vt:lpstr>IL-1β-RNA</vt:lpstr>
      <vt:lpstr>RNA expression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胖子不会飞</dc:creator>
  <cp:lastModifiedBy>航 张</cp:lastModifiedBy>
  <dcterms:created xsi:type="dcterms:W3CDTF">2021-04-17T09:20:44Z</dcterms:created>
  <dcterms:modified xsi:type="dcterms:W3CDTF">2024-08-02T08:42:05Z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2052-9.1.0.4475</vt:lpwstr>
  </property>
</Properties>
</file>