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/>
  <mc:AlternateContent xmlns:mc="http://schemas.openxmlformats.org/markup-compatibility/2006">
    <mc:Choice Requires="x15">
      <x15ac:absPath xmlns:x15ac="http://schemas.microsoft.com/office/spreadsheetml/2010/11/ac" url="C:\Users\ndahl\OneDrive\Dokumente\Publication\"/>
    </mc:Choice>
  </mc:AlternateContent>
  <xr:revisionPtr revIDLastSave="0" documentId="13_ncr:1_{04096E1E-58E5-492F-984A-8D999EE55991}" xr6:coauthVersionLast="36" xr6:coauthVersionMax="36" xr10:uidLastSave="{00000000-0000-0000-0000-000000000000}"/>
  <bookViews>
    <workbookView xWindow="-120" yWindow="-120" windowWidth="15600" windowHeight="11310" tabRatio="602" firstSheet="1" activeTab="1" xr2:uid="{00000000-000D-0000-FFFF-FFFF00000000}"/>
  </bookViews>
  <sheets>
    <sheet name="ANOVA" sheetId="7" r:id="rId1"/>
    <sheet name="Supl, Mat, DBA-MLI, w" sheetId="10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1" i="10" l="1"/>
  <c r="A61" i="10"/>
  <c r="C61" i="10" s="1"/>
  <c r="A60" i="10"/>
  <c r="C60" i="10" s="1"/>
  <c r="A59" i="10"/>
  <c r="C59" i="10" s="1"/>
  <c r="A58" i="10"/>
  <c r="C58" i="10" s="1"/>
  <c r="B58" i="10"/>
  <c r="A57" i="10"/>
  <c r="C57" i="10" s="1"/>
  <c r="B57" i="10"/>
  <c r="A56" i="10"/>
  <c r="C56" i="10" s="1"/>
  <c r="A55" i="10"/>
  <c r="C55" i="10" s="1"/>
  <c r="A54" i="10"/>
  <c r="C54" i="10" s="1"/>
  <c r="B54" i="10"/>
  <c r="A53" i="10"/>
  <c r="C53" i="10" s="1"/>
  <c r="B53" i="10"/>
  <c r="D53" i="10" s="1"/>
  <c r="E53" i="10" s="1"/>
  <c r="A52" i="10"/>
  <c r="C52" i="10" s="1"/>
  <c r="A51" i="10"/>
  <c r="C51" i="10" s="1"/>
  <c r="A50" i="10"/>
  <c r="C50" i="10" s="1"/>
  <c r="B50" i="10"/>
  <c r="A49" i="10"/>
  <c r="C49" i="10" s="1"/>
  <c r="A48" i="10"/>
  <c r="C48" i="10" s="1"/>
  <c r="B48" i="10"/>
  <c r="A47" i="10"/>
  <c r="C47" i="10" s="1"/>
  <c r="A46" i="10"/>
  <c r="C46" i="10" s="1"/>
  <c r="A45" i="10"/>
  <c r="C45" i="10" s="1"/>
  <c r="B45" i="10"/>
  <c r="B44" i="10"/>
  <c r="A44" i="10"/>
  <c r="C44" i="10" s="1"/>
  <c r="A43" i="10"/>
  <c r="C43" i="10" s="1"/>
  <c r="B43" i="10"/>
  <c r="A42" i="10"/>
  <c r="C42" i="10" s="1"/>
  <c r="B42" i="10"/>
  <c r="A41" i="10"/>
  <c r="C41" i="10" s="1"/>
  <c r="A40" i="10"/>
  <c r="C40" i="10" s="1"/>
  <c r="B40" i="10"/>
  <c r="A39" i="10"/>
  <c r="C39" i="10" s="1"/>
  <c r="A38" i="10"/>
  <c r="C38" i="10" s="1"/>
  <c r="A37" i="10"/>
  <c r="C37" i="10" s="1"/>
  <c r="B37" i="10"/>
  <c r="A36" i="10"/>
  <c r="C36" i="10" s="1"/>
  <c r="B36" i="10"/>
  <c r="A35" i="10"/>
  <c r="C35" i="10" s="1"/>
  <c r="B35" i="10"/>
  <c r="A34" i="10"/>
  <c r="C34" i="10" s="1"/>
  <c r="B34" i="10"/>
  <c r="A33" i="10"/>
  <c r="C33" i="10" s="1"/>
  <c r="A32" i="10"/>
  <c r="C32" i="10" s="1"/>
  <c r="B32" i="10"/>
  <c r="A31" i="10"/>
  <c r="C31" i="10" s="1"/>
  <c r="B31" i="10"/>
  <c r="A30" i="10"/>
  <c r="C30" i="10" s="1"/>
  <c r="B30" i="10"/>
  <c r="A29" i="10"/>
  <c r="C29" i="10" s="1"/>
  <c r="A28" i="10"/>
  <c r="C28" i="10" s="1"/>
  <c r="A27" i="10"/>
  <c r="C27" i="10" s="1"/>
  <c r="B27" i="10"/>
  <c r="A26" i="10"/>
  <c r="C26" i="10" s="1"/>
  <c r="B25" i="10"/>
  <c r="D25" i="10" s="1"/>
  <c r="E25" i="10" s="1"/>
  <c r="A25" i="10"/>
  <c r="C25" i="10" s="1"/>
  <c r="A24" i="10"/>
  <c r="C24" i="10" s="1"/>
  <c r="B24" i="10"/>
  <c r="A23" i="10"/>
  <c r="C23" i="10" s="1"/>
  <c r="B23" i="10"/>
  <c r="B22" i="10"/>
  <c r="A22" i="10"/>
  <c r="C22" i="10" s="1"/>
  <c r="A21" i="10"/>
  <c r="C21" i="10" s="1"/>
  <c r="B21" i="10"/>
  <c r="B20" i="10"/>
  <c r="A20" i="10"/>
  <c r="C20" i="10" s="1"/>
  <c r="A19" i="10"/>
  <c r="C19" i="10" s="1"/>
  <c r="B19" i="10"/>
  <c r="A18" i="10"/>
  <c r="C18" i="10" s="1"/>
  <c r="B18" i="10"/>
  <c r="A17" i="10"/>
  <c r="C17" i="10" s="1"/>
  <c r="B17" i="10"/>
  <c r="A16" i="10"/>
  <c r="C16" i="10" s="1"/>
  <c r="B16" i="10"/>
  <c r="A15" i="10"/>
  <c r="C15" i="10" s="1"/>
  <c r="B15" i="10"/>
  <c r="A14" i="10"/>
  <c r="C14" i="10" s="1"/>
  <c r="B14" i="10"/>
  <c r="B13" i="10"/>
  <c r="A13" i="10"/>
  <c r="C13" i="10" s="1"/>
  <c r="B12" i="10"/>
  <c r="A12" i="10"/>
  <c r="C12" i="10" s="1"/>
  <c r="A11" i="10"/>
  <c r="C11" i="10" s="1"/>
  <c r="B11" i="10"/>
  <c r="B10" i="10"/>
  <c r="A10" i="10"/>
  <c r="C10" i="10" s="1"/>
  <c r="A9" i="10"/>
  <c r="C9" i="10" s="1"/>
  <c r="B9" i="10"/>
  <c r="A8" i="10"/>
  <c r="C8" i="10" s="1"/>
  <c r="B8" i="10"/>
  <c r="B7" i="10"/>
  <c r="A7" i="10"/>
  <c r="C7" i="10" s="1"/>
  <c r="A6" i="10"/>
  <c r="C6" i="10" s="1"/>
  <c r="B6" i="10"/>
  <c r="D23" i="10" l="1"/>
  <c r="E23" i="10" s="1"/>
  <c r="D36" i="10"/>
  <c r="E36" i="10" s="1"/>
  <c r="D50" i="10"/>
  <c r="E50" i="10" s="1"/>
  <c r="D57" i="10"/>
  <c r="E57" i="10" s="1"/>
  <c r="D37" i="10"/>
  <c r="E37" i="10" s="1"/>
  <c r="D20" i="10"/>
  <c r="H20" i="10" s="1"/>
  <c r="D44" i="10"/>
  <c r="E44" i="10" s="1"/>
  <c r="D34" i="10"/>
  <c r="E34" i="10" s="1"/>
  <c r="D45" i="10"/>
  <c r="E45" i="10" s="1"/>
  <c r="D54" i="10"/>
  <c r="E54" i="10" s="1"/>
  <c r="D22" i="10"/>
  <c r="E22" i="10" s="1"/>
  <c r="D31" i="10"/>
  <c r="E31" i="10" s="1"/>
  <c r="D48" i="10"/>
  <c r="E48" i="10" s="1"/>
  <c r="D21" i="10"/>
  <c r="D32" i="10"/>
  <c r="E32" i="10" s="1"/>
  <c r="D40" i="10"/>
  <c r="E40" i="10" s="1"/>
  <c r="D27" i="10"/>
  <c r="E27" i="10" s="1"/>
  <c r="D30" i="10"/>
  <c r="E30" i="10" s="1"/>
  <c r="G37" i="10"/>
  <c r="J37" i="10" s="1"/>
  <c r="D6" i="10"/>
  <c r="E6" i="10" s="1"/>
  <c r="D7" i="10"/>
  <c r="E7" i="10" s="1"/>
  <c r="D8" i="10"/>
  <c r="E8" i="10" s="1"/>
  <c r="D9" i="10"/>
  <c r="E9" i="10" s="1"/>
  <c r="D10" i="10"/>
  <c r="E10" i="10" s="1"/>
  <c r="D11" i="10"/>
  <c r="E11" i="10" s="1"/>
  <c r="D12" i="10"/>
  <c r="E12" i="10" s="1"/>
  <c r="D13" i="10"/>
  <c r="E13" i="10" s="1"/>
  <c r="D14" i="10"/>
  <c r="E14" i="10" s="1"/>
  <c r="D15" i="10"/>
  <c r="E15" i="10" s="1"/>
  <c r="D16" i="10"/>
  <c r="E16" i="10" s="1"/>
  <c r="D17" i="10"/>
  <c r="E17" i="10" s="1"/>
  <c r="D18" i="10"/>
  <c r="E18" i="10" s="1"/>
  <c r="D19" i="10"/>
  <c r="E19" i="10" s="1"/>
  <c r="F20" i="10"/>
  <c r="F23" i="10"/>
  <c r="F36" i="10"/>
  <c r="D42" i="10"/>
  <c r="E42" i="10" s="1"/>
  <c r="H44" i="10"/>
  <c r="I44" i="10" s="1"/>
  <c r="F44" i="10"/>
  <c r="D58" i="10"/>
  <c r="E58" i="10" s="1"/>
  <c r="B51" i="10"/>
  <c r="H53" i="10"/>
  <c r="I53" i="10" s="1"/>
  <c r="F53" i="10"/>
  <c r="B55" i="10"/>
  <c r="I57" i="10"/>
  <c r="H57" i="10"/>
  <c r="F57" i="10"/>
  <c r="B59" i="10"/>
  <c r="F59" i="10" s="1"/>
  <c r="G25" i="10"/>
  <c r="J25" i="10" s="1"/>
  <c r="F6" i="10"/>
  <c r="F7" i="10"/>
  <c r="F8" i="10"/>
  <c r="F9" i="10"/>
  <c r="F10" i="10"/>
  <c r="F11" i="10"/>
  <c r="F12" i="10"/>
  <c r="F13" i="10"/>
  <c r="F14" i="10"/>
  <c r="F15" i="10"/>
  <c r="F16" i="10"/>
  <c r="F17" i="10"/>
  <c r="F18" i="10"/>
  <c r="I20" i="10"/>
  <c r="F25" i="10"/>
  <c r="H25" i="10"/>
  <c r="B29" i="10"/>
  <c r="H30" i="10"/>
  <c r="I30" i="10" s="1"/>
  <c r="F30" i="10"/>
  <c r="F32" i="10"/>
  <c r="B33" i="10"/>
  <c r="F33" i="10" s="1"/>
  <c r="H34" i="10"/>
  <c r="I34" i="10" s="1"/>
  <c r="F34" i="10"/>
  <c r="B38" i="10"/>
  <c r="F42" i="10"/>
  <c r="B46" i="10"/>
  <c r="H50" i="10"/>
  <c r="I50" i="10" s="1"/>
  <c r="F50" i="10"/>
  <c r="F21" i="10"/>
  <c r="F19" i="10"/>
  <c r="H19" i="10"/>
  <c r="F22" i="10"/>
  <c r="H22" i="10"/>
  <c r="I22" i="10" s="1"/>
  <c r="D24" i="10"/>
  <c r="E24" i="10" s="1"/>
  <c r="I25" i="10"/>
  <c r="B26" i="10"/>
  <c r="J30" i="10"/>
  <c r="D35" i="10"/>
  <c r="E35" i="10" s="1"/>
  <c r="H37" i="10"/>
  <c r="I37" i="10" s="1"/>
  <c r="F37" i="10"/>
  <c r="B41" i="10"/>
  <c r="F41" i="10" s="1"/>
  <c r="D43" i="10"/>
  <c r="E43" i="10" s="1"/>
  <c r="F45" i="10"/>
  <c r="B49" i="10"/>
  <c r="B52" i="10"/>
  <c r="F52" i="10" s="1"/>
  <c r="F54" i="10"/>
  <c r="B56" i="10"/>
  <c r="F56" i="10" s="1"/>
  <c r="F58" i="10"/>
  <c r="B60" i="10"/>
  <c r="F60" i="10" s="1"/>
  <c r="F31" i="10"/>
  <c r="F46" i="10"/>
  <c r="H6" i="10"/>
  <c r="I6" i="10" s="1"/>
  <c r="H8" i="10"/>
  <c r="I8" i="10" s="1"/>
  <c r="H10" i="10"/>
  <c r="I10" i="10" s="1"/>
  <c r="H11" i="10"/>
  <c r="I11" i="10" s="1"/>
  <c r="H14" i="10"/>
  <c r="I14" i="10" s="1"/>
  <c r="H16" i="10"/>
  <c r="I16" i="10" s="1"/>
  <c r="I19" i="10"/>
  <c r="F27" i="10"/>
  <c r="H27" i="10"/>
  <c r="I27" i="10" s="1"/>
  <c r="F40" i="10"/>
  <c r="G44" i="10"/>
  <c r="J44" i="10" s="1"/>
  <c r="F48" i="10"/>
  <c r="D61" i="10"/>
  <c r="E61" i="10" s="1"/>
  <c r="F24" i="10"/>
  <c r="B28" i="10"/>
  <c r="F28" i="10" s="1"/>
  <c r="F35" i="10"/>
  <c r="B39" i="10"/>
  <c r="F39" i="10" s="1"/>
  <c r="F43" i="10"/>
  <c r="B47" i="10"/>
  <c r="F51" i="10"/>
  <c r="G53" i="10"/>
  <c r="J53" i="10" s="1"/>
  <c r="F55" i="10"/>
  <c r="F61" i="10"/>
  <c r="G57" i="10" l="1"/>
  <c r="J57" i="10" s="1"/>
  <c r="G54" i="10"/>
  <c r="J54" i="10" s="1"/>
  <c r="G19" i="10"/>
  <c r="J19" i="10" s="1"/>
  <c r="G30" i="10"/>
  <c r="G45" i="10"/>
  <c r="J45" i="10" s="1"/>
  <c r="G36" i="10"/>
  <c r="J36" i="10" s="1"/>
  <c r="G50" i="10"/>
  <c r="J50" i="10" s="1"/>
  <c r="G22" i="10"/>
  <c r="J22" i="10" s="1"/>
  <c r="E20" i="10"/>
  <c r="H43" i="10"/>
  <c r="I43" i="10" s="1"/>
  <c r="H48" i="10"/>
  <c r="I48" i="10" s="1"/>
  <c r="G23" i="10"/>
  <c r="J23" i="10" s="1"/>
  <c r="H54" i="10"/>
  <c r="I54" i="10" s="1"/>
  <c r="H32" i="10"/>
  <c r="I32" i="10" s="1"/>
  <c r="G34" i="10"/>
  <c r="J34" i="10" s="1"/>
  <c r="H35" i="10"/>
  <c r="I35" i="10" s="1"/>
  <c r="H40" i="10"/>
  <c r="I40" i="10" s="1"/>
  <c r="H36" i="10"/>
  <c r="I36" i="10" s="1"/>
  <c r="H13" i="10"/>
  <c r="I13" i="10" s="1"/>
  <c r="H45" i="10"/>
  <c r="I45" i="10" s="1"/>
  <c r="G32" i="10"/>
  <c r="J32" i="10" s="1"/>
  <c r="H23" i="10"/>
  <c r="I23" i="10" s="1"/>
  <c r="G20" i="10"/>
  <c r="J20" i="10" s="1"/>
  <c r="G18" i="10"/>
  <c r="J18" i="10" s="1"/>
  <c r="G16" i="10"/>
  <c r="J16" i="10" s="1"/>
  <c r="H18" i="10"/>
  <c r="I18" i="10" s="1"/>
  <c r="H61" i="10"/>
  <c r="I61" i="10" s="1"/>
  <c r="G61" i="10"/>
  <c r="J61" i="10" s="1"/>
  <c r="G43" i="10"/>
  <c r="J43" i="10" s="1"/>
  <c r="D38" i="10"/>
  <c r="G9" i="10"/>
  <c r="J9" i="10" s="1"/>
  <c r="H15" i="10"/>
  <c r="I15" i="10" s="1"/>
  <c r="H7" i="10"/>
  <c r="I7" i="10" s="1"/>
  <c r="H31" i="10"/>
  <c r="I31" i="10" s="1"/>
  <c r="D55" i="10"/>
  <c r="G55" i="10" s="1"/>
  <c r="J55" i="10" s="1"/>
  <c r="G8" i="10"/>
  <c r="J8" i="10" s="1"/>
  <c r="G31" i="10"/>
  <c r="J31" i="10" s="1"/>
  <c r="D41" i="10"/>
  <c r="G24" i="10"/>
  <c r="J24" i="10" s="1"/>
  <c r="G7" i="10"/>
  <c r="J7" i="10" s="1"/>
  <c r="H24" i="10"/>
  <c r="I24" i="10" s="1"/>
  <c r="D60" i="10"/>
  <c r="G60" i="10" s="1"/>
  <c r="J60" i="10" s="1"/>
  <c r="D52" i="10"/>
  <c r="D26" i="10"/>
  <c r="G26" i="10" s="1"/>
  <c r="J26" i="10" s="1"/>
  <c r="D46" i="10"/>
  <c r="G46" i="10" s="1"/>
  <c r="J46" i="10" s="1"/>
  <c r="G58" i="10"/>
  <c r="J58" i="10" s="1"/>
  <c r="G42" i="10"/>
  <c r="J42" i="10" s="1"/>
  <c r="G27" i="10"/>
  <c r="J27" i="10" s="1"/>
  <c r="G6" i="10"/>
  <c r="J6" i="10" s="1"/>
  <c r="G40" i="10"/>
  <c r="J40" i="10" s="1"/>
  <c r="E21" i="10"/>
  <c r="H21" i="10"/>
  <c r="I21" i="10" s="1"/>
  <c r="D28" i="10"/>
  <c r="H12" i="10"/>
  <c r="I12" i="10" s="1"/>
  <c r="D49" i="10"/>
  <c r="D29" i="10"/>
  <c r="G29" i="10" s="1"/>
  <c r="J29" i="10" s="1"/>
  <c r="F49" i="10"/>
  <c r="F38" i="10"/>
  <c r="G21" i="10"/>
  <c r="J21" i="10" s="1"/>
  <c r="D59" i="10"/>
  <c r="D51" i="10"/>
  <c r="G12" i="10"/>
  <c r="J12" i="10" s="1"/>
  <c r="G15" i="10"/>
  <c r="J15" i="10" s="1"/>
  <c r="D39" i="10"/>
  <c r="G39" i="10" s="1"/>
  <c r="J39" i="10" s="1"/>
  <c r="H58" i="10"/>
  <c r="I58" i="10" s="1"/>
  <c r="D33" i="10"/>
  <c r="H42" i="10"/>
  <c r="I42" i="10" s="1"/>
  <c r="F29" i="10"/>
  <c r="G11" i="10"/>
  <c r="J11" i="10" s="1"/>
  <c r="G14" i="10"/>
  <c r="J14" i="10" s="1"/>
  <c r="D47" i="10"/>
  <c r="G47" i="10" s="1"/>
  <c r="J47" i="10" s="1"/>
  <c r="H17" i="10"/>
  <c r="I17" i="10" s="1"/>
  <c r="H9" i="10"/>
  <c r="I9" i="10" s="1"/>
  <c r="D56" i="10"/>
  <c r="G56" i="10" s="1"/>
  <c r="J56" i="10" s="1"/>
  <c r="G35" i="10"/>
  <c r="J35" i="10" s="1"/>
  <c r="F47" i="10"/>
  <c r="F26" i="10"/>
  <c r="G10" i="10"/>
  <c r="J10" i="10" s="1"/>
  <c r="G13" i="10"/>
  <c r="J13" i="10" s="1"/>
  <c r="G17" i="10"/>
  <c r="J17" i="10" s="1"/>
  <c r="G48" i="10"/>
  <c r="J48" i="10" s="1"/>
  <c r="E56" i="10" l="1"/>
  <c r="H56" i="10"/>
  <c r="I56" i="10" s="1"/>
  <c r="E29" i="10"/>
  <c r="H29" i="10"/>
  <c r="I29" i="10" s="1"/>
  <c r="E26" i="10"/>
  <c r="H26" i="10"/>
  <c r="I26" i="10" s="1"/>
  <c r="E28" i="10"/>
  <c r="H28" i="10"/>
  <c r="I28" i="10" s="1"/>
  <c r="G28" i="10"/>
  <c r="J28" i="10" s="1"/>
  <c r="E51" i="10"/>
  <c r="H51" i="10"/>
  <c r="I51" i="10" s="1"/>
  <c r="E41" i="10"/>
  <c r="H41" i="10"/>
  <c r="I41" i="10" s="1"/>
  <c r="E55" i="10"/>
  <c r="H55" i="10"/>
  <c r="I55" i="10" s="1"/>
  <c r="E46" i="10"/>
  <c r="H46" i="10"/>
  <c r="I46" i="10" s="1"/>
  <c r="E33" i="10"/>
  <c r="H33" i="10"/>
  <c r="I33" i="10" s="1"/>
  <c r="G51" i="10"/>
  <c r="J51" i="10" s="1"/>
  <c r="E49" i="10"/>
  <c r="H49" i="10"/>
  <c r="I49" i="10" s="1"/>
  <c r="E52" i="10"/>
  <c r="H52" i="10"/>
  <c r="I52" i="10" s="1"/>
  <c r="G41" i="10"/>
  <c r="J41" i="10" s="1"/>
  <c r="G33" i="10"/>
  <c r="J33" i="10" s="1"/>
  <c r="E59" i="10"/>
  <c r="H59" i="10"/>
  <c r="I59" i="10" s="1"/>
  <c r="G49" i="10"/>
  <c r="J49" i="10" s="1"/>
  <c r="G52" i="10"/>
  <c r="J52" i="10" s="1"/>
  <c r="E38" i="10"/>
  <c r="H38" i="10"/>
  <c r="I38" i="10" s="1"/>
  <c r="E39" i="10"/>
  <c r="H39" i="10"/>
  <c r="I39" i="10" s="1"/>
  <c r="E47" i="10"/>
  <c r="H47" i="10"/>
  <c r="I47" i="10" s="1"/>
  <c r="G59" i="10"/>
  <c r="J59" i="10" s="1"/>
  <c r="E60" i="10"/>
  <c r="H60" i="10"/>
  <c r="I60" i="10" s="1"/>
  <c r="G38" i="10"/>
  <c r="J38" i="10" s="1"/>
  <c r="K24" i="7" l="1"/>
  <c r="J24" i="7"/>
  <c r="I24" i="7"/>
  <c r="L24" i="7" s="1"/>
  <c r="H22" i="7"/>
  <c r="K21" i="7" s="1"/>
  <c r="H21" i="7"/>
  <c r="I21" i="7" l="1"/>
  <c r="L21" i="7" s="1"/>
  <c r="J21" i="7"/>
</calcChain>
</file>

<file path=xl/sharedStrings.xml><?xml version="1.0" encoding="utf-8"?>
<sst xmlns="http://schemas.openxmlformats.org/spreadsheetml/2006/main" count="155" uniqueCount="70">
  <si>
    <t>Nr.</t>
  </si>
  <si>
    <t>Sex</t>
  </si>
  <si>
    <t>BMI</t>
  </si>
  <si>
    <t>cm</t>
  </si>
  <si>
    <t>kg</t>
  </si>
  <si>
    <t>kg/m²</t>
  </si>
  <si>
    <t>cm/cm</t>
  </si>
  <si>
    <t>Δ Gew</t>
  </si>
  <si>
    <t>%</t>
  </si>
  <si>
    <t>LBW</t>
  </si>
  <si>
    <t>GU</t>
  </si>
  <si>
    <t>BIA</t>
  </si>
  <si>
    <t>Fett</t>
  </si>
  <si>
    <t>(BFl%)F</t>
  </si>
  <si>
    <r>
      <t>Musk</t>
    </r>
    <r>
      <rPr>
        <b/>
        <vertAlign val="superscript"/>
        <sz val="11"/>
        <color theme="1"/>
        <rFont val="Calibri"/>
        <family val="2"/>
      </rPr>
      <t xml:space="preserve"> b</t>
    </r>
  </si>
  <si>
    <r>
      <t xml:space="preserve">Z-Gew </t>
    </r>
    <r>
      <rPr>
        <b/>
        <vertAlign val="superscript"/>
        <sz val="11"/>
        <color theme="1"/>
        <rFont val="Calibri"/>
        <family val="2"/>
      </rPr>
      <t>c</t>
    </r>
  </si>
  <si>
    <t>SD</t>
  </si>
  <si>
    <t>FMI</t>
  </si>
  <si>
    <t>kg/m2</t>
  </si>
  <si>
    <t>BU/L</t>
  </si>
  <si>
    <t>Fett%</t>
  </si>
  <si>
    <t>DBA</t>
  </si>
  <si>
    <t>Anova: Einfaktorielle Varianzanalyse</t>
  </si>
  <si>
    <t>ZUSAMMENFASSUNG</t>
  </si>
  <si>
    <t>Anzahl</t>
  </si>
  <si>
    <t>Summe</t>
  </si>
  <si>
    <t>Mittelwert</t>
  </si>
  <si>
    <t>Varianz</t>
  </si>
  <si>
    <t>ANOVA</t>
  </si>
  <si>
    <t>P-Wert</t>
  </si>
  <si>
    <t>Excel</t>
  </si>
  <si>
    <t>Lit.: J. Schmuller, Statistik für Excel, S. 285</t>
  </si>
  <si>
    <t>Untersch.</t>
  </si>
  <si>
    <t xml:space="preserve"> (SS)</t>
  </si>
  <si>
    <t xml:space="preserve"> (df)</t>
  </si>
  <si>
    <t xml:space="preserve"> (MS)</t>
  </si>
  <si>
    <t xml:space="preserve"> (F)</t>
  </si>
  <si>
    <t>kr F-Wert</t>
  </si>
  <si>
    <t>zw. den Gruppen</t>
  </si>
  <si>
    <t>Innerh. der Gruppen</t>
  </si>
  <si>
    <t>Ref-W</t>
  </si>
  <si>
    <t>MLI-Ws</t>
  </si>
  <si>
    <t>MLI-Wa</t>
  </si>
  <si>
    <t>Women</t>
  </si>
  <si>
    <t>ges.</t>
  </si>
  <si>
    <t>SS</t>
  </si>
  <si>
    <t>df</t>
  </si>
  <si>
    <t>MS</t>
  </si>
  <si>
    <t>:(3-1)</t>
  </si>
  <si>
    <t>/</t>
  </si>
  <si>
    <t>:(168-3)</t>
  </si>
  <si>
    <t>Ho verw.</t>
  </si>
  <si>
    <t>F(2;165;0,05)</t>
  </si>
  <si>
    <t>&lt;</t>
  </si>
  <si>
    <r>
      <rPr>
        <sz val="11"/>
        <color theme="1"/>
        <rFont val="Calibri"/>
        <family val="2"/>
      </rPr>
      <t>X1≠X2≠</t>
    </r>
    <r>
      <rPr>
        <sz val="11"/>
        <color theme="1"/>
        <rFont val="Calibri"/>
        <family val="2"/>
        <scheme val="minor"/>
      </rPr>
      <t>X3</t>
    </r>
  </si>
  <si>
    <t>Lit.: L. Sachs, S. 388</t>
  </si>
  <si>
    <t>Height</t>
  </si>
  <si>
    <t>Age</t>
  </si>
  <si>
    <t>year</t>
  </si>
  <si>
    <t>Act.Weight</t>
  </si>
  <si>
    <t>HdC</t>
  </si>
  <si>
    <t>WC</t>
  </si>
  <si>
    <t>RefWeight</t>
  </si>
  <si>
    <t>WC/Ht</t>
  </si>
  <si>
    <t>Δ Weight</t>
  </si>
  <si>
    <t>Δ Fat</t>
  </si>
  <si>
    <t>ΔSMM</t>
  </si>
  <si>
    <t>ΔSMMI</t>
  </si>
  <si>
    <t>m/f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</si>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</sst>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64" fontId="0" fillId="0" borderId="1" xfId="0" applyNumberFormat="1" applyBorder="1"/>
    <xf numFmtId="164" fontId="0" fillId="0" borderId="1" xfId="0" applyNumberFormat="1" applyBorder="1" applyAlignment="1">
      <alignment horizontal="right"/>
    </xf>
    <xf numFmtId="164" fontId="0" fillId="0" borderId="2" xfId="0" applyNumberFormat="1" applyBorder="1" applyAlignment="1">
      <alignment horizontal="right"/>
    </xf>
    <xf numFmtId="0" fontId="0" fillId="0" borderId="0" xfId="0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64" fontId="1" fillId="0" borderId="1" xfId="0" applyNumberFormat="1" applyFont="1" applyFill="1" applyBorder="1" applyAlignment="1">
      <alignment horizontal="right" vertical="center"/>
    </xf>
    <xf numFmtId="0" fontId="1" fillId="0" borderId="0" xfId="0" applyFont="1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2" fontId="0" fillId="0" borderId="1" xfId="0" applyNumberFormat="1" applyBorder="1" applyAlignment="1">
      <alignment horizontal="right"/>
    </xf>
    <xf numFmtId="2" fontId="0" fillId="0" borderId="2" xfId="0" applyNumberFormat="1" applyBorder="1" applyAlignment="1">
      <alignment horizontal="right"/>
    </xf>
    <xf numFmtId="164" fontId="1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0" fontId="4" fillId="0" borderId="1" xfId="0" applyFont="1" applyBorder="1"/>
    <xf numFmtId="164" fontId="0" fillId="0" borderId="1" xfId="0" applyNumberFormat="1" applyBorder="1" applyAlignment="1"/>
    <xf numFmtId="164" fontId="0" fillId="0" borderId="1" xfId="0" applyNumberFormat="1" applyFill="1" applyBorder="1" applyAlignment="1">
      <alignment horizontal="right"/>
    </xf>
    <xf numFmtId="0" fontId="0" fillId="0" borderId="0" xfId="0"/>
    <xf numFmtId="164" fontId="1" fillId="0" borderId="1" xfId="0" applyNumberFormat="1" applyFont="1" applyBorder="1" applyAlignment="1">
      <alignment horizontal="right" vertical="center"/>
    </xf>
    <xf numFmtId="2" fontId="1" fillId="0" borderId="1" xfId="0" applyNumberFormat="1" applyFont="1" applyBorder="1" applyAlignment="1">
      <alignment horizontal="right" vertical="center"/>
    </xf>
    <xf numFmtId="164" fontId="0" fillId="0" borderId="1" xfId="0" applyNumberFormat="1" applyFont="1" applyBorder="1" applyAlignment="1">
      <alignment horizontal="right"/>
    </xf>
    <xf numFmtId="0" fontId="0" fillId="0" borderId="2" xfId="0" applyBorder="1"/>
    <xf numFmtId="0" fontId="0" fillId="0" borderId="1" xfId="0" applyFill="1" applyBorder="1"/>
    <xf numFmtId="164" fontId="5" fillId="0" borderId="1" xfId="0" applyNumberFormat="1" applyFont="1" applyFill="1" applyBorder="1"/>
    <xf numFmtId="0" fontId="5" fillId="0" borderId="1" xfId="0" applyFont="1" applyFill="1" applyBorder="1" applyAlignment="1">
      <alignment horizontal="right"/>
    </xf>
    <xf numFmtId="2" fontId="0" fillId="0" borderId="1" xfId="0" applyNumberFormat="1" applyBorder="1"/>
    <xf numFmtId="164" fontId="4" fillId="0" borderId="1" xfId="0" applyNumberFormat="1" applyFont="1" applyBorder="1"/>
    <xf numFmtId="2" fontId="0" fillId="0" borderId="1" xfId="0" applyNumberFormat="1" applyFont="1" applyBorder="1" applyAlignment="1">
      <alignment horizontal="right"/>
    </xf>
    <xf numFmtId="164" fontId="0" fillId="0" borderId="1" xfId="0" applyNumberFormat="1" applyFont="1" applyBorder="1" applyAlignment="1"/>
    <xf numFmtId="164" fontId="0" fillId="0" borderId="1" xfId="0" applyNumberFormat="1" applyFont="1" applyFill="1" applyBorder="1" applyAlignment="1">
      <alignment horizontal="right"/>
    </xf>
    <xf numFmtId="0" fontId="0" fillId="0" borderId="0" xfId="0" applyFill="1" applyBorder="1" applyAlignment="1"/>
    <xf numFmtId="0" fontId="0" fillId="0" borderId="1" xfId="0" applyFill="1" applyBorder="1" applyAlignment="1"/>
    <xf numFmtId="2" fontId="0" fillId="0" borderId="1" xfId="0" applyNumberFormat="1" applyFill="1" applyBorder="1" applyAlignment="1"/>
    <xf numFmtId="0" fontId="0" fillId="0" borderId="1" xfId="0" applyFill="1" applyBorder="1" applyAlignment="1">
      <alignment horizontal="left"/>
    </xf>
    <xf numFmtId="0" fontId="1" fillId="0" borderId="1" xfId="0" applyFont="1" applyFill="1" applyBorder="1" applyAlignment="1"/>
    <xf numFmtId="0" fontId="0" fillId="0" borderId="1" xfId="0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2" fontId="1" fillId="0" borderId="1" xfId="0" applyNumberFormat="1" applyFont="1" applyBorder="1"/>
    <xf numFmtId="0" fontId="6" fillId="0" borderId="0" xfId="0" applyFont="1" applyFill="1" applyBorder="1" applyAlignment="1">
      <alignment horizontal="center"/>
    </xf>
    <xf numFmtId="164" fontId="0" fillId="0" borderId="1" xfId="0" applyNumberFormat="1" applyFont="1" applyBorder="1"/>
    <xf numFmtId="0" fontId="0" fillId="0" borderId="1" xfId="0" applyFont="1" applyBorder="1"/>
    <xf numFmtId="2" fontId="5" fillId="0" borderId="2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4" fillId="0" borderId="1" xfId="0" applyFont="1" applyFill="1" applyBorder="1"/>
    <xf numFmtId="0" fontId="0" fillId="0" borderId="3" xfId="0" applyBorder="1" applyAlignment="1">
      <alignment horizontal="left"/>
    </xf>
    <xf numFmtId="0" fontId="7" fillId="0" borderId="0" xfId="0" applyFont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71683-D56A-434C-A077-883D159AB50B}">
  <dimension ref="A3:N26"/>
  <sheetViews>
    <sheetView topLeftCell="A19" workbookViewId="0">
      <selection activeCell="C20" sqref="C20"/>
    </sheetView>
  </sheetViews>
  <sheetFormatPr baseColWidth="10" defaultRowHeight="14.5" x14ac:dyDescent="0.35"/>
  <cols>
    <col min="3" max="3" width="18.08984375" bestFit="1" customWidth="1"/>
    <col min="5" max="5" width="7.26953125" bestFit="1" customWidth="1"/>
    <col min="6" max="6" width="9.81640625" bestFit="1" customWidth="1"/>
    <col min="7" max="7" width="7.36328125" bestFit="1" customWidth="1"/>
    <col min="8" max="8" width="6.6328125" bestFit="1" customWidth="1"/>
    <col min="9" max="9" width="8.6328125" bestFit="1" customWidth="1"/>
    <col min="10" max="10" width="6.81640625" bestFit="1" customWidth="1"/>
    <col min="11" max="11" width="5.81640625" bestFit="1" customWidth="1"/>
    <col min="12" max="12" width="6.26953125" bestFit="1" customWidth="1"/>
    <col min="13" max="13" width="7.26953125" bestFit="1" customWidth="1"/>
    <col min="14" max="14" width="4.81640625" bestFit="1" customWidth="1"/>
  </cols>
  <sheetData>
    <row r="3" spans="1:9" x14ac:dyDescent="0.35">
      <c r="A3" s="6"/>
      <c r="B3" s="6"/>
      <c r="C3" s="6"/>
      <c r="D3" s="6"/>
      <c r="E3" s="6"/>
      <c r="F3" s="6"/>
      <c r="G3" s="6"/>
      <c r="H3" s="6"/>
    </row>
    <row r="4" spans="1:9" x14ac:dyDescent="0.35">
      <c r="A4" s="45"/>
      <c r="B4" s="45"/>
    </row>
    <row r="5" spans="1:9" x14ac:dyDescent="0.35">
      <c r="A5" s="36"/>
      <c r="B5" s="36"/>
      <c r="C5" s="52" t="s">
        <v>22</v>
      </c>
      <c r="D5" s="52"/>
      <c r="E5" s="52"/>
      <c r="F5" s="52"/>
      <c r="G5" s="52"/>
      <c r="H5" s="52"/>
      <c r="I5" s="52"/>
    </row>
    <row r="6" spans="1:9" x14ac:dyDescent="0.35">
      <c r="A6" s="36"/>
      <c r="B6" s="36"/>
      <c r="C6" s="52"/>
      <c r="D6" s="52"/>
      <c r="E6" s="52"/>
      <c r="F6" s="52"/>
      <c r="G6" s="52"/>
      <c r="H6" s="52"/>
      <c r="I6" s="52"/>
    </row>
    <row r="7" spans="1:9" x14ac:dyDescent="0.35">
      <c r="A7" s="36"/>
      <c r="B7" s="36"/>
      <c r="C7" s="11" t="s">
        <v>30</v>
      </c>
      <c r="D7" s="23"/>
      <c r="E7" s="23"/>
      <c r="F7" s="23"/>
      <c r="G7" s="23"/>
      <c r="H7" s="23"/>
      <c r="I7" s="23"/>
    </row>
    <row r="8" spans="1:9" x14ac:dyDescent="0.35">
      <c r="A8" s="6"/>
      <c r="B8" s="6"/>
      <c r="C8" s="51" t="s">
        <v>31</v>
      </c>
      <c r="D8" s="51"/>
      <c r="E8" s="51"/>
      <c r="F8" s="51"/>
      <c r="G8" s="51"/>
      <c r="H8" s="51"/>
      <c r="I8" s="51"/>
    </row>
    <row r="9" spans="1:9" x14ac:dyDescent="0.35">
      <c r="A9" s="6"/>
      <c r="B9" s="6"/>
      <c r="C9" s="40" t="s">
        <v>23</v>
      </c>
      <c r="D9" s="37"/>
      <c r="E9" s="37"/>
      <c r="F9" s="37"/>
      <c r="G9" s="41"/>
      <c r="H9" s="1"/>
      <c r="I9" s="1"/>
    </row>
    <row r="10" spans="1:9" x14ac:dyDescent="0.35">
      <c r="A10" s="6"/>
      <c r="B10" s="6"/>
      <c r="C10" s="42" t="s">
        <v>43</v>
      </c>
      <c r="D10" s="42" t="s">
        <v>24</v>
      </c>
      <c r="E10" s="42" t="s">
        <v>25</v>
      </c>
      <c r="F10" s="42" t="s">
        <v>26</v>
      </c>
      <c r="G10" s="8" t="s">
        <v>27</v>
      </c>
      <c r="H10" s="7"/>
      <c r="I10" s="7"/>
    </row>
    <row r="11" spans="1:9" x14ac:dyDescent="0.35">
      <c r="A11" s="45"/>
      <c r="B11" s="45"/>
      <c r="C11" s="37" t="s">
        <v>40</v>
      </c>
      <c r="D11" s="37">
        <v>66</v>
      </c>
      <c r="E11" s="38">
        <v>4008.2816999999991</v>
      </c>
      <c r="F11" s="43">
        <v>60.731540909090896</v>
      </c>
      <c r="G11" s="31">
        <v>18.530018809531459</v>
      </c>
      <c r="H11" s="1"/>
      <c r="I11" s="1"/>
    </row>
    <row r="12" spans="1:9" x14ac:dyDescent="0.35">
      <c r="A12" s="36"/>
      <c r="B12" s="36"/>
      <c r="C12" s="37" t="s">
        <v>41</v>
      </c>
      <c r="D12" s="37">
        <v>66</v>
      </c>
      <c r="E12" s="38">
        <v>3940.318299999999</v>
      </c>
      <c r="F12" s="43">
        <v>59.701792424242406</v>
      </c>
      <c r="G12" s="31">
        <v>29.106545110557096</v>
      </c>
      <c r="H12" s="1"/>
      <c r="I12" s="1"/>
    </row>
    <row r="13" spans="1:9" x14ac:dyDescent="0.35">
      <c r="A13" s="36"/>
      <c r="B13" s="36"/>
      <c r="C13" s="37" t="s">
        <v>42</v>
      </c>
      <c r="D13" s="37">
        <v>66</v>
      </c>
      <c r="E13" s="38">
        <v>3828.6371999999988</v>
      </c>
      <c r="F13" s="43">
        <v>58.009654545454524</v>
      </c>
      <c r="G13" s="31">
        <v>15.826450470825183</v>
      </c>
      <c r="H13" s="1"/>
      <c r="I13" s="1"/>
    </row>
    <row r="14" spans="1:9" x14ac:dyDescent="0.35">
      <c r="A14" s="36"/>
      <c r="B14" s="36"/>
      <c r="C14" s="40" t="s">
        <v>28</v>
      </c>
      <c r="D14" s="37"/>
      <c r="E14" s="37"/>
      <c r="F14" s="41"/>
      <c r="G14" s="1"/>
      <c r="H14" s="1"/>
      <c r="I14" s="1"/>
    </row>
    <row r="15" spans="1:9" x14ac:dyDescent="0.35">
      <c r="A15" s="36"/>
      <c r="B15" s="36"/>
      <c r="C15" s="37" t="s">
        <v>32</v>
      </c>
      <c r="D15" s="37" t="s">
        <v>33</v>
      </c>
      <c r="E15" s="37" t="s">
        <v>34</v>
      </c>
      <c r="F15" s="41" t="s">
        <v>35</v>
      </c>
      <c r="G15" s="1" t="s">
        <v>36</v>
      </c>
      <c r="H15" s="1" t="s">
        <v>29</v>
      </c>
      <c r="I15" s="1" t="s">
        <v>37</v>
      </c>
    </row>
    <row r="16" spans="1:9" x14ac:dyDescent="0.35">
      <c r="A16" s="6"/>
      <c r="B16" s="6"/>
      <c r="C16" s="39" t="s">
        <v>38</v>
      </c>
      <c r="D16" s="38">
        <v>249.31231422737073</v>
      </c>
      <c r="E16" s="38">
        <v>2</v>
      </c>
      <c r="F16" s="43">
        <v>124.65615711368537</v>
      </c>
      <c r="G16" s="44">
        <v>5.892699471183624</v>
      </c>
      <c r="H16" s="31">
        <v>3.274818789355205E-3</v>
      </c>
      <c r="I16" s="44">
        <v>3.042229896895237</v>
      </c>
    </row>
    <row r="17" spans="3:14" x14ac:dyDescent="0.35">
      <c r="C17" s="37" t="s">
        <v>39</v>
      </c>
      <c r="D17" s="38">
        <v>4125.095935409393</v>
      </c>
      <c r="E17" s="38">
        <v>195</v>
      </c>
      <c r="F17" s="43">
        <v>21.154338130304581</v>
      </c>
      <c r="G17" s="31"/>
      <c r="H17" s="31"/>
      <c r="I17" s="1"/>
    </row>
    <row r="19" spans="3:14" x14ac:dyDescent="0.35">
      <c r="C19" t="s">
        <v>55</v>
      </c>
    </row>
    <row r="20" spans="3:14" x14ac:dyDescent="0.35">
      <c r="C20" s="1"/>
      <c r="D20" s="7"/>
      <c r="E20" s="8" t="s">
        <v>40</v>
      </c>
      <c r="F20" s="8" t="s">
        <v>41</v>
      </c>
      <c r="G20" s="13" t="s">
        <v>42</v>
      </c>
      <c r="H20" s="8" t="s">
        <v>44</v>
      </c>
      <c r="I20" s="8"/>
      <c r="J20" s="8"/>
      <c r="K20" s="8"/>
      <c r="L20" s="8" t="s">
        <v>45</v>
      </c>
      <c r="M20" s="8" t="s">
        <v>46</v>
      </c>
      <c r="N20" s="8" t="s">
        <v>47</v>
      </c>
    </row>
    <row r="21" spans="3:14" x14ac:dyDescent="0.35">
      <c r="C21" s="1" t="s">
        <v>43</v>
      </c>
      <c r="D21" s="7" t="s">
        <v>24</v>
      </c>
      <c r="E21" s="1">
        <v>56</v>
      </c>
      <c r="F21" s="1">
        <v>56</v>
      </c>
      <c r="G21" s="14">
        <v>56</v>
      </c>
      <c r="H21" s="7">
        <f>SUM(D21:G21)</f>
        <v>168</v>
      </c>
      <c r="I21" s="46">
        <f>E21*(E22-H22)^2</f>
        <v>80.640000000000384</v>
      </c>
      <c r="J21" s="3">
        <f>F21*(F22-H22)^2</f>
        <v>2.2400000000000637</v>
      </c>
      <c r="K21" s="3">
        <f>G21*(G22-H22)^2</f>
        <v>109.75999999999978</v>
      </c>
      <c r="L21" s="3">
        <f>SUM(I21:K21)</f>
        <v>192.64000000000021</v>
      </c>
      <c r="M21" s="14" t="s">
        <v>48</v>
      </c>
      <c r="N21" s="14">
        <v>96.3</v>
      </c>
    </row>
    <row r="22" spans="3:14" x14ac:dyDescent="0.35">
      <c r="C22" s="1"/>
      <c r="D22" s="7" t="s">
        <v>26</v>
      </c>
      <c r="E22" s="1">
        <v>60.7</v>
      </c>
      <c r="F22" s="1">
        <v>59.7</v>
      </c>
      <c r="G22" s="14">
        <v>58.1</v>
      </c>
      <c r="H22" s="7">
        <f>AVERAGE(E22:G22)</f>
        <v>59.5</v>
      </c>
      <c r="I22" s="47"/>
      <c r="J22" s="1"/>
      <c r="K22" s="1"/>
      <c r="L22" s="1"/>
      <c r="M22" s="14"/>
      <c r="N22" s="14" t="s">
        <v>49</v>
      </c>
    </row>
    <row r="23" spans="3:14" x14ac:dyDescent="0.35">
      <c r="C23" s="1"/>
      <c r="D23" s="7" t="s">
        <v>27</v>
      </c>
      <c r="E23" s="1"/>
      <c r="F23" s="1"/>
      <c r="G23" s="14"/>
      <c r="H23" s="1"/>
      <c r="I23" s="47"/>
      <c r="J23" s="1"/>
      <c r="K23" s="1"/>
      <c r="L23" s="1"/>
      <c r="M23" s="14"/>
      <c r="N23" s="14"/>
    </row>
    <row r="24" spans="3:14" x14ac:dyDescent="0.35">
      <c r="C24" s="1"/>
      <c r="D24" s="7" t="s">
        <v>16</v>
      </c>
      <c r="E24" s="1">
        <v>4.5</v>
      </c>
      <c r="F24" s="1">
        <v>5.6</v>
      </c>
      <c r="G24" s="14">
        <v>4.2</v>
      </c>
      <c r="H24" s="1"/>
      <c r="I24" s="47">
        <f>E24^2*(E21-1)</f>
        <v>1113.75</v>
      </c>
      <c r="J24" s="1">
        <f>F24^2*(F21-1)</f>
        <v>1724.7999999999997</v>
      </c>
      <c r="K24" s="1">
        <f>G24^2*(G21-1)</f>
        <v>970.2</v>
      </c>
      <c r="L24" s="3">
        <f>SUM(I24:K24)</f>
        <v>3808.75</v>
      </c>
      <c r="M24" s="14" t="s">
        <v>50</v>
      </c>
      <c r="N24" s="14">
        <v>23.1</v>
      </c>
    </row>
    <row r="25" spans="3:14" x14ac:dyDescent="0.35">
      <c r="C25" s="1" t="s">
        <v>51</v>
      </c>
      <c r="D25" s="7" t="s">
        <v>52</v>
      </c>
      <c r="E25" s="44">
        <v>3.1</v>
      </c>
      <c r="F25" s="7"/>
      <c r="G25" s="8"/>
      <c r="H25" s="7"/>
      <c r="I25" s="7"/>
      <c r="J25" s="7"/>
      <c r="K25" s="7"/>
      <c r="L25" s="7"/>
      <c r="M25" s="8" t="s">
        <v>53</v>
      </c>
      <c r="N25" s="13">
        <v>4.17</v>
      </c>
    </row>
    <row r="26" spans="3:14" x14ac:dyDescent="0.35">
      <c r="C26" s="1" t="s">
        <v>54</v>
      </c>
      <c r="D26" s="7"/>
      <c r="E26" s="1"/>
      <c r="F26" s="1"/>
      <c r="G26" s="2"/>
      <c r="H26" s="1"/>
      <c r="I26" s="47"/>
      <c r="J26" s="1"/>
      <c r="K26" s="1"/>
      <c r="L26" s="1"/>
      <c r="M26" s="14"/>
      <c r="N26" s="14"/>
    </row>
  </sheetData>
  <mergeCells count="2">
    <mergeCell ref="C8:I8"/>
    <mergeCell ref="C5:I6"/>
  </mergeCells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EE060-B88C-4B3A-BB26-F3427114C9C8}">
  <dimension ref="A4:AA69"/>
  <sheetViews>
    <sheetView tabSelected="1" topLeftCell="L1" workbookViewId="0">
      <selection activeCell="AB3" sqref="AB3"/>
    </sheetView>
  </sheetViews>
  <sheetFormatPr baseColWidth="10" defaultRowHeight="14.5" x14ac:dyDescent="0.35"/>
  <cols>
    <col min="1" max="1" width="6.54296875" hidden="1" customWidth="1"/>
    <col min="2" max="2" width="6.1796875" hidden="1" customWidth="1"/>
    <col min="3" max="3" width="6.90625" hidden="1" customWidth="1"/>
    <col min="4" max="4" width="4.26953125" hidden="1" customWidth="1"/>
    <col min="5" max="5" width="6.1796875" hidden="1" customWidth="1"/>
    <col min="6" max="6" width="5.6328125" hidden="1" customWidth="1"/>
    <col min="7" max="7" width="6.453125" hidden="1" customWidth="1"/>
    <col min="8" max="8" width="7.1796875" hidden="1" customWidth="1"/>
    <col min="9" max="9" width="4.54296875" hidden="1" customWidth="1"/>
    <col min="10" max="10" width="6.26953125" hidden="1" customWidth="1"/>
    <col min="11" max="11" width="5.6328125" hidden="1" customWidth="1"/>
    <col min="14" max="14" width="3.36328125" bestFit="1" customWidth="1"/>
    <col min="15" max="15" width="3.90625" bestFit="1" customWidth="1"/>
    <col min="16" max="16" width="4.453125" bestFit="1" customWidth="1"/>
    <col min="17" max="17" width="6.26953125" bestFit="1" customWidth="1"/>
    <col min="18" max="18" width="10.08984375" bestFit="1" customWidth="1"/>
    <col min="19" max="19" width="4.26953125" bestFit="1" customWidth="1"/>
    <col min="20" max="20" width="5.26953125" bestFit="1" customWidth="1"/>
    <col min="21" max="21" width="5.81640625" bestFit="1" customWidth="1"/>
    <col min="22" max="22" width="9.54296875" bestFit="1" customWidth="1"/>
    <col min="23" max="23" width="6.54296875" bestFit="1" customWidth="1"/>
    <col min="24" max="24" width="8.453125" bestFit="1" customWidth="1"/>
    <col min="25" max="25" width="5.08984375" bestFit="1" customWidth="1"/>
    <col min="26" max="26" width="6.36328125" bestFit="1" customWidth="1"/>
    <col min="27" max="27" width="6.90625" bestFit="1" customWidth="1"/>
  </cols>
  <sheetData>
    <row r="4" spans="1:27" ht="16.5" x14ac:dyDescent="0.35">
      <c r="A4" s="12" t="s">
        <v>19</v>
      </c>
      <c r="B4" s="18" t="s">
        <v>7</v>
      </c>
      <c r="C4" s="18" t="s">
        <v>13</v>
      </c>
      <c r="D4" s="19" t="s">
        <v>12</v>
      </c>
      <c r="E4" s="19" t="s">
        <v>17</v>
      </c>
      <c r="F4" s="19" t="s">
        <v>21</v>
      </c>
      <c r="G4" s="19" t="s">
        <v>14</v>
      </c>
      <c r="H4" s="19" t="s">
        <v>15</v>
      </c>
      <c r="I4" s="8" t="s">
        <v>9</v>
      </c>
      <c r="J4" s="9" t="s">
        <v>10</v>
      </c>
      <c r="K4" s="17" t="s">
        <v>11</v>
      </c>
      <c r="N4" s="8" t="s">
        <v>0</v>
      </c>
      <c r="O4" s="8" t="s">
        <v>1</v>
      </c>
      <c r="P4" s="8" t="s">
        <v>57</v>
      </c>
      <c r="Q4" s="8" t="s">
        <v>56</v>
      </c>
      <c r="R4" s="8" t="s">
        <v>59</v>
      </c>
      <c r="S4" s="8" t="s">
        <v>60</v>
      </c>
      <c r="T4" s="8" t="s">
        <v>61</v>
      </c>
      <c r="U4" s="8" t="s">
        <v>2</v>
      </c>
      <c r="V4" s="8" t="s">
        <v>62</v>
      </c>
      <c r="W4" s="8" t="s">
        <v>63</v>
      </c>
      <c r="X4" s="8" t="s">
        <v>64</v>
      </c>
      <c r="Y4" s="8" t="s">
        <v>65</v>
      </c>
      <c r="Z4" s="8" t="s">
        <v>66</v>
      </c>
      <c r="AA4" s="8" t="s">
        <v>67</v>
      </c>
    </row>
    <row r="5" spans="1:27" x14ac:dyDescent="0.35">
      <c r="A5" s="25" t="s">
        <v>6</v>
      </c>
      <c r="B5" s="24" t="s">
        <v>4</v>
      </c>
      <c r="C5" s="10" t="s">
        <v>8</v>
      </c>
      <c r="D5" s="10" t="s">
        <v>4</v>
      </c>
      <c r="E5" s="10" t="s">
        <v>18</v>
      </c>
      <c r="F5" s="10" t="s">
        <v>20</v>
      </c>
      <c r="G5" s="10" t="s">
        <v>4</v>
      </c>
      <c r="H5" s="10" t="s">
        <v>4</v>
      </c>
      <c r="I5" s="10" t="s">
        <v>4</v>
      </c>
      <c r="J5" s="10" t="s">
        <v>20</v>
      </c>
      <c r="K5" s="10" t="s">
        <v>20</v>
      </c>
      <c r="N5" s="8"/>
      <c r="O5" s="8" t="s">
        <v>68</v>
      </c>
      <c r="P5" s="8" t="s">
        <v>58</v>
      </c>
      <c r="Q5" s="8" t="s">
        <v>3</v>
      </c>
      <c r="R5" s="8" t="s">
        <v>4</v>
      </c>
      <c r="S5" s="8" t="s">
        <v>3</v>
      </c>
      <c r="T5" s="8" t="s">
        <v>3</v>
      </c>
      <c r="U5" s="8" t="s">
        <v>5</v>
      </c>
      <c r="V5" s="8" t="s">
        <v>4</v>
      </c>
      <c r="W5" s="8" t="s">
        <v>6</v>
      </c>
      <c r="X5" s="8" t="s">
        <v>4</v>
      </c>
      <c r="Y5" s="8" t="s">
        <v>4</v>
      </c>
      <c r="Z5" s="8" t="s">
        <v>4</v>
      </c>
      <c r="AA5" s="8" t="s">
        <v>5</v>
      </c>
    </row>
    <row r="6" spans="1:27" x14ac:dyDescent="0.35">
      <c r="A6" s="15" t="e">
        <f>#REF!/#REF!</f>
        <v>#REF!</v>
      </c>
      <c r="B6" s="4" t="e">
        <f>#REF!-#REF!</f>
        <v>#REF!</v>
      </c>
      <c r="C6" s="4" t="e">
        <f>IF((100-(#REF!*0.42)^2*100/#REF!^2)*A6/0.42&gt;82,82,(100-(#REF!*0.42)^2*100/#REF!^2)*A6/0.42)</f>
        <v>#REF!</v>
      </c>
      <c r="D6" s="4" t="e">
        <f t="shared" ref="D6:D61" si="0">IF(B6&lt;0,0,B6*C6/100)</f>
        <v>#REF!</v>
      </c>
      <c r="E6" s="4" t="e">
        <f>D6/(#REF!/100)^2</f>
        <v>#REF!</v>
      </c>
      <c r="F6" s="4" t="e">
        <f>IF(#REF!*25.5/#REF!&lt;25.5,13*(#REF!-I6)/(#REF!-I6)+12,(#REF!*25.5/100+B6*C6/100)*100/#REF!)</f>
        <v>#REF!</v>
      </c>
      <c r="G6" s="4" t="e">
        <f t="shared" ref="G6:G61" si="1">IF(B6-D6&lt;0,0,B6-D6)</f>
        <v>#REF!</v>
      </c>
      <c r="H6" s="4" t="e">
        <f>IF(#REF!&lt;(#REF!-5),"kA",IF(A6&lt;0.49,#REF!,(#REF!-D6)))</f>
        <v>#REF!</v>
      </c>
      <c r="I6" s="21" t="e">
        <f>IF(#REF!*25/#REF!&lt;25,#REF!-#REF!*25/100,H6-H6*25/100)</f>
        <v>#REF!</v>
      </c>
      <c r="J6" s="21" t="e">
        <f>IF(#REF!&gt;#REF!,655+9.6*#REF!+1.85*#REF!-4.7*#REF!+13*G6+4.5*D6,655+9.6*#REF!+1.85*#REF!-4.7*#REF!)</f>
        <v>#REF!</v>
      </c>
      <c r="K6" s="22">
        <v>48</v>
      </c>
      <c r="N6" s="1">
        <v>1</v>
      </c>
      <c r="O6" s="2" t="s">
        <v>69</v>
      </c>
      <c r="P6" s="1">
        <v>18</v>
      </c>
      <c r="Q6" s="3">
        <v>165</v>
      </c>
      <c r="R6" s="3">
        <v>100</v>
      </c>
      <c r="S6" s="3">
        <v>19.3</v>
      </c>
      <c r="T6" s="3">
        <v>113</v>
      </c>
      <c r="U6" s="3">
        <v>36.730945821854917</v>
      </c>
      <c r="V6" s="3">
        <v>59.822000000000003</v>
      </c>
      <c r="W6" s="31">
        <v>0.68484848484848482</v>
      </c>
      <c r="X6" s="3">
        <v>40.177999999999997</v>
      </c>
      <c r="Y6" s="3">
        <v>32.945959999999992</v>
      </c>
      <c r="Z6" s="31">
        <v>7.2320400000000049</v>
      </c>
      <c r="AA6" s="31">
        <v>2.656396694214878</v>
      </c>
    </row>
    <row r="7" spans="1:27" x14ac:dyDescent="0.35">
      <c r="A7" s="15" t="e">
        <f>#REF!/#REF!</f>
        <v>#REF!</v>
      </c>
      <c r="B7" s="4" t="e">
        <f>#REF!-#REF!</f>
        <v>#REF!</v>
      </c>
      <c r="C7" s="4" t="e">
        <f>IF((100-(#REF!*0.42)^2*100/#REF!^2)*A7/0.42&gt;82,82,(100-(#REF!*0.42)^2*100/#REF!^2)*A7/0.42)</f>
        <v>#REF!</v>
      </c>
      <c r="D7" s="4" t="e">
        <f t="shared" si="0"/>
        <v>#REF!</v>
      </c>
      <c r="E7" s="4" t="e">
        <f>D7/(#REF!/100)^2</f>
        <v>#REF!</v>
      </c>
      <c r="F7" s="4" t="e">
        <f>IF(#REF!*25.5/#REF!&lt;25.5,13*(#REF!-I7)/(#REF!-I7)+12,(#REF!*25.5/100+B7*C7/100)*100/#REF!)</f>
        <v>#REF!</v>
      </c>
      <c r="G7" s="4" t="e">
        <f t="shared" si="1"/>
        <v>#REF!</v>
      </c>
      <c r="H7" s="4" t="e">
        <f>IF(#REF!&lt;(#REF!-5),"kA",IF(A7&lt;0.49,#REF!,(#REF!-D7)))</f>
        <v>#REF!</v>
      </c>
      <c r="I7" s="21" t="e">
        <f>IF(#REF!*25/#REF!&lt;25,#REF!-#REF!*25/100,H7-H7*25/100)</f>
        <v>#REF!</v>
      </c>
      <c r="J7" s="21" t="e">
        <f>IF(#REF!&gt;#REF!,655+9.6*#REF!+1.85*#REF!-4.7*#REF!+13*G7+4.5*D7,655+9.6*#REF!+1.85*#REF!-4.7*#REF!)</f>
        <v>#REF!</v>
      </c>
      <c r="K7" s="22">
        <v>57.3</v>
      </c>
      <c r="N7" s="1">
        <v>2</v>
      </c>
      <c r="O7" s="2" t="s">
        <v>69</v>
      </c>
      <c r="P7" s="1">
        <v>33</v>
      </c>
      <c r="Q7" s="3">
        <v>168</v>
      </c>
      <c r="R7" s="3">
        <v>146</v>
      </c>
      <c r="S7" s="3">
        <v>19.7</v>
      </c>
      <c r="T7" s="3">
        <v>133</v>
      </c>
      <c r="U7" s="3">
        <v>51.729024943310662</v>
      </c>
      <c r="V7" s="3">
        <v>62.214999999999989</v>
      </c>
      <c r="W7" s="31">
        <v>0.79166666666666663</v>
      </c>
      <c r="X7" s="3">
        <v>83.785000000000011</v>
      </c>
      <c r="Y7" s="3">
        <v>68.703700000000012</v>
      </c>
      <c r="Z7" s="31">
        <v>15.081299999999999</v>
      </c>
      <c r="AA7" s="31">
        <v>5.3434311224489797</v>
      </c>
    </row>
    <row r="8" spans="1:27" x14ac:dyDescent="0.35">
      <c r="A8" s="15" t="e">
        <f>#REF!/#REF!</f>
        <v>#REF!</v>
      </c>
      <c r="B8" s="4" t="e">
        <f>#REF!-#REF!</f>
        <v>#REF!</v>
      </c>
      <c r="C8" s="4" t="e">
        <f>IF((100-(#REF!*0.42)^2*100/#REF!^2)*A8/0.42&gt;82,82,(100-(#REF!*0.42)^2*100/#REF!^2)*A8/0.42)</f>
        <v>#REF!</v>
      </c>
      <c r="D8" s="4" t="e">
        <f t="shared" si="0"/>
        <v>#REF!</v>
      </c>
      <c r="E8" s="4" t="e">
        <f>D8/(#REF!/100)^2</f>
        <v>#REF!</v>
      </c>
      <c r="F8" s="4" t="e">
        <f>IF(#REF!*25.5/#REF!&lt;25.5,13*(#REF!-I8)/(#REF!-I8)+12,(#REF!*25.5/100+B8*C8/100)*100/#REF!)</f>
        <v>#REF!</v>
      </c>
      <c r="G8" s="4" t="e">
        <f t="shared" si="1"/>
        <v>#REF!</v>
      </c>
      <c r="H8" s="4" t="e">
        <f>IF(#REF!&lt;(#REF!-5),"kA",IF(A8&lt;0.49,#REF!,(#REF!-D8)))</f>
        <v>#REF!</v>
      </c>
      <c r="I8" s="21" t="e">
        <f>IF(#REF!*25/#REF!&lt;25,#REF!-#REF!*25/100,H8-H8*25/100)</f>
        <v>#REF!</v>
      </c>
      <c r="J8" s="21" t="e">
        <f>IF(#REF!&gt;#REF!,655+9.6*#REF!+1.85*#REF!-4.7*#REF!+13*G8+4.5*D8,655+9.6*#REF!+1.85*#REF!-4.7*#REF!)</f>
        <v>#REF!</v>
      </c>
      <c r="K8" s="22">
        <v>56</v>
      </c>
      <c r="N8" s="1">
        <v>3</v>
      </c>
      <c r="O8" s="2" t="s">
        <v>69</v>
      </c>
      <c r="P8" s="1">
        <v>37</v>
      </c>
      <c r="Q8" s="3">
        <v>178</v>
      </c>
      <c r="R8" s="3">
        <v>147</v>
      </c>
      <c r="S8" s="3">
        <v>20.7</v>
      </c>
      <c r="T8" s="3">
        <v>147</v>
      </c>
      <c r="U8" s="3">
        <v>46.395657114000755</v>
      </c>
      <c r="V8" s="3">
        <v>69.294999999999987</v>
      </c>
      <c r="W8" s="31">
        <v>0.8258426966292135</v>
      </c>
      <c r="X8" s="3">
        <v>77.705000000000013</v>
      </c>
      <c r="Y8" s="3">
        <v>63.718100000000014</v>
      </c>
      <c r="Z8" s="31">
        <v>13.986899999999999</v>
      </c>
      <c r="AA8" s="31">
        <v>4.4144994318899125</v>
      </c>
    </row>
    <row r="9" spans="1:27" x14ac:dyDescent="0.35">
      <c r="A9" s="15" t="e">
        <f>#REF!/#REF!</f>
        <v>#REF!</v>
      </c>
      <c r="B9" s="4" t="e">
        <f>#REF!-#REF!</f>
        <v>#REF!</v>
      </c>
      <c r="C9" s="4" t="e">
        <f>IF((100-(#REF!*0.42)^2*100/#REF!^2)*A9/0.42&gt;82,82,(100-(#REF!*0.42)^2*100/#REF!^2)*A9/0.42)</f>
        <v>#REF!</v>
      </c>
      <c r="D9" s="4" t="e">
        <f t="shared" si="0"/>
        <v>#REF!</v>
      </c>
      <c r="E9" s="4" t="e">
        <f>D9/(#REF!/100)^2</f>
        <v>#REF!</v>
      </c>
      <c r="F9" s="4" t="e">
        <f>IF(#REF!*25.5/#REF!&lt;25.5,13*(#REF!-I9)/(#REF!-I9)+12,(#REF!*25.5/100+B9*C9/100)*100/#REF!)</f>
        <v>#REF!</v>
      </c>
      <c r="G9" s="4" t="e">
        <f t="shared" si="1"/>
        <v>#REF!</v>
      </c>
      <c r="H9" s="4" t="e">
        <f>IF(#REF!&lt;(#REF!-5),"kA",IF(A9&lt;0.49,#REF!,(#REF!-D9)))</f>
        <v>#REF!</v>
      </c>
      <c r="I9" s="21" t="e">
        <f>IF(#REF!*25/#REF!&lt;25,#REF!-#REF!*25/100,H9-H9*25/100)</f>
        <v>#REF!</v>
      </c>
      <c r="J9" s="21" t="e">
        <f>IF(#REF!&gt;#REF!,655+9.6*#REF!+1.85*#REF!-4.7*#REF!+13*G9+4.5*D9,655+9.6*#REF!+1.85*#REF!-4.7*#REF!)</f>
        <v>#REF!</v>
      </c>
      <c r="K9" s="22">
        <v>53</v>
      </c>
      <c r="N9" s="1">
        <v>4</v>
      </c>
      <c r="O9" s="2" t="s">
        <v>69</v>
      </c>
      <c r="P9" s="1">
        <v>29</v>
      </c>
      <c r="Q9" s="3">
        <v>177</v>
      </c>
      <c r="R9" s="3">
        <v>133.9</v>
      </c>
      <c r="S9" s="3">
        <v>20.5</v>
      </c>
      <c r="T9" s="3">
        <v>139</v>
      </c>
      <c r="U9" s="3">
        <v>42.739953397810332</v>
      </c>
      <c r="V9" s="3">
        <v>68.317999999999998</v>
      </c>
      <c r="W9" s="31">
        <v>0.78531073446327682</v>
      </c>
      <c r="X9" s="3">
        <v>65.582000000000008</v>
      </c>
      <c r="Y9" s="3">
        <v>53.777240000000013</v>
      </c>
      <c r="Z9" s="31">
        <v>11.804759999999995</v>
      </c>
      <c r="AA9" s="31">
        <v>3.767997701809823</v>
      </c>
    </row>
    <row r="10" spans="1:27" x14ac:dyDescent="0.35">
      <c r="A10" s="15" t="e">
        <f>#REF!/#REF!</f>
        <v>#REF!</v>
      </c>
      <c r="B10" s="4" t="e">
        <f>#REF!-#REF!</f>
        <v>#REF!</v>
      </c>
      <c r="C10" s="4" t="e">
        <f>IF((100-(#REF!*0.42)^2*100/#REF!^2)*A10/0.42&gt;82,82,(100-(#REF!*0.42)^2*100/#REF!^2)*A10/0.42)</f>
        <v>#REF!</v>
      </c>
      <c r="D10" s="4" t="e">
        <f t="shared" si="0"/>
        <v>#REF!</v>
      </c>
      <c r="E10" s="4" t="e">
        <f>D10/(#REF!/100)^2</f>
        <v>#REF!</v>
      </c>
      <c r="F10" s="4" t="e">
        <f>IF(#REF!*25.5/#REF!&lt;25.5,13*(#REF!-I10)/(#REF!-I10)+12,(#REF!*25.5/100+B10*C10/100)*100/#REF!)</f>
        <v>#REF!</v>
      </c>
      <c r="G10" s="4" t="e">
        <f t="shared" si="1"/>
        <v>#REF!</v>
      </c>
      <c r="H10" s="4" t="e">
        <f>IF(#REF!&lt;(#REF!-5),"kA",IF(A10&lt;0.49,#REF!,(#REF!-D10)))</f>
        <v>#REF!</v>
      </c>
      <c r="I10" s="21" t="e">
        <f>IF(#REF!*25/#REF!&lt;25,#REF!-#REF!*25/100,H10-H10*25/100)</f>
        <v>#REF!</v>
      </c>
      <c r="J10" s="21" t="e">
        <f>IF(#REF!&gt;#REF!,655+9.6*#REF!+1.85*#REF!-4.7*#REF!+13*G10+4.5*D10,655+9.6*#REF!+1.85*#REF!-4.7*#REF!)</f>
        <v>#REF!</v>
      </c>
      <c r="K10" s="22">
        <v>50</v>
      </c>
      <c r="N10" s="1">
        <v>5</v>
      </c>
      <c r="O10" s="2" t="s">
        <v>69</v>
      </c>
      <c r="P10" s="1">
        <v>27</v>
      </c>
      <c r="Q10" s="3">
        <v>164</v>
      </c>
      <c r="R10" s="3">
        <v>103</v>
      </c>
      <c r="S10" s="3">
        <v>18.899999999999999</v>
      </c>
      <c r="T10" s="3">
        <v>126</v>
      </c>
      <c r="U10" s="3">
        <v>38.295657346817379</v>
      </c>
      <c r="V10" s="3">
        <v>58.306999999999988</v>
      </c>
      <c r="W10" s="31">
        <v>0.76829268292682928</v>
      </c>
      <c r="X10" s="3">
        <v>44.693000000000012</v>
      </c>
      <c r="Y10" s="3">
        <v>36.648260000000008</v>
      </c>
      <c r="Z10" s="31">
        <v>8.0447400000000044</v>
      </c>
      <c r="AA10" s="31">
        <v>2.9910544318857846</v>
      </c>
    </row>
    <row r="11" spans="1:27" x14ac:dyDescent="0.35">
      <c r="A11" s="15" t="e">
        <f>#REF!/#REF!</f>
        <v>#REF!</v>
      </c>
      <c r="B11" s="4" t="e">
        <f>#REF!-#REF!</f>
        <v>#REF!</v>
      </c>
      <c r="C11" s="4" t="e">
        <f>IF((100-(#REF!*0.42)^2*100/#REF!^2)*A11/0.42&gt;82,82,(100-(#REF!*0.42)^2*100/#REF!^2)*A11/0.42)</f>
        <v>#REF!</v>
      </c>
      <c r="D11" s="4" t="e">
        <f t="shared" si="0"/>
        <v>#REF!</v>
      </c>
      <c r="E11" s="4" t="e">
        <f>D11/(#REF!/100)^2</f>
        <v>#REF!</v>
      </c>
      <c r="F11" s="4" t="e">
        <f>IF(#REF!*25.5/#REF!&lt;25.5,13*(#REF!-I11)/(#REF!-I11)+12,(#REF!*25.5/100+B11*C11/100)*100/#REF!)</f>
        <v>#REF!</v>
      </c>
      <c r="G11" s="4" t="e">
        <f t="shared" si="1"/>
        <v>#REF!</v>
      </c>
      <c r="H11" s="4" t="e">
        <f>IF(#REF!&lt;(#REF!-5),"kA",IF(A11&lt;0.49,#REF!,(#REF!-D11)))</f>
        <v>#REF!</v>
      </c>
      <c r="I11" s="21" t="e">
        <f>IF(#REF!*25/#REF!&lt;25,#REF!-#REF!*25/100,H11-H11*25/100)</f>
        <v>#REF!</v>
      </c>
      <c r="J11" s="21" t="e">
        <f>IF(#REF!&gt;#REF!,655+9.6*#REF!+1.85*#REF!-4.7*#REF!+13*G11+4.5*D11,655+9.6*#REF!+1.85*#REF!-4.7*#REF!)</f>
        <v>#REF!</v>
      </c>
      <c r="K11" s="22">
        <v>54</v>
      </c>
      <c r="N11" s="1">
        <v>6</v>
      </c>
      <c r="O11" s="2" t="s">
        <v>69</v>
      </c>
      <c r="P11" s="1">
        <v>29</v>
      </c>
      <c r="Q11" s="3">
        <v>169</v>
      </c>
      <c r="R11" s="3">
        <v>140</v>
      </c>
      <c r="S11" s="3">
        <v>20</v>
      </c>
      <c r="T11" s="3">
        <v>131</v>
      </c>
      <c r="U11" s="3">
        <v>49.017891530408605</v>
      </c>
      <c r="V11" s="3">
        <v>63.460999999999999</v>
      </c>
      <c r="W11" s="31">
        <v>0.7751479289940828</v>
      </c>
      <c r="X11" s="3">
        <v>76.539000000000001</v>
      </c>
      <c r="Y11" s="3">
        <v>62.761980000000001</v>
      </c>
      <c r="Z11" s="31">
        <v>13.77702</v>
      </c>
      <c r="AA11" s="31">
        <v>4.8237176569447859</v>
      </c>
    </row>
    <row r="12" spans="1:27" x14ac:dyDescent="0.35">
      <c r="A12" s="49" t="e">
        <f>#REF!/#REF!</f>
        <v>#REF!</v>
      </c>
      <c r="B12" s="26" t="e">
        <f>#REF!-#REF!</f>
        <v>#REF!</v>
      </c>
      <c r="C12" s="26" t="e">
        <f>IF((100-(#REF!*0.42)^2*100/#REF!^2)*A12/0.42&gt;82,82,(100-(#REF!*0.42)^2*100/#REF!^2)*A12/0.42)</f>
        <v>#REF!</v>
      </c>
      <c r="D12" s="26" t="e">
        <f t="shared" si="0"/>
        <v>#REF!</v>
      </c>
      <c r="E12" s="26" t="e">
        <f>D12/(#REF!/100)^2</f>
        <v>#REF!</v>
      </c>
      <c r="F12" s="4" t="e">
        <f>IF(#REF!*25.5/#REF!&lt;25.5,13*(#REF!-I12)/(#REF!-I12)+12,(#REF!*25.5/100+B12*C12/100)*100/#REF!)</f>
        <v>#REF!</v>
      </c>
      <c r="G12" s="26" t="e">
        <f t="shared" si="1"/>
        <v>#REF!</v>
      </c>
      <c r="H12" s="26" t="e">
        <f>IF(#REF!&lt;(#REF!-5),"kA",IF(A12&lt;0.49,#REF!,(#REF!-D12)))</f>
        <v>#REF!</v>
      </c>
      <c r="I12" s="34" t="e">
        <f>IF(#REF!*25/#REF!&lt;25,#REF!-#REF!*25/100,H12-H12*25/100)</f>
        <v>#REF!</v>
      </c>
      <c r="J12" s="34" t="e">
        <f>IF(#REF!&gt;#REF!,655+9.6*#REF!+1.85*#REF!-4.7*#REF!+13*G12+4.5*D12,655+9.6*#REF!+1.85*#REF!-4.7*#REF!)</f>
        <v>#REF!</v>
      </c>
      <c r="K12" s="35">
        <v>51.7</v>
      </c>
      <c r="N12" s="1">
        <v>7</v>
      </c>
      <c r="O12" s="2" t="s">
        <v>69</v>
      </c>
      <c r="P12" s="1">
        <v>55</v>
      </c>
      <c r="Q12" s="3">
        <v>160</v>
      </c>
      <c r="R12" s="3">
        <v>106</v>
      </c>
      <c r="S12" s="3">
        <v>20.399999999999999</v>
      </c>
      <c r="T12" s="3">
        <v>131</v>
      </c>
      <c r="U12" s="3">
        <v>41.406249999999993</v>
      </c>
      <c r="V12" s="3">
        <v>60.585999999999991</v>
      </c>
      <c r="W12" s="31">
        <v>0.81874999999999998</v>
      </c>
      <c r="X12" s="3">
        <v>45.414000000000009</v>
      </c>
      <c r="Y12" s="3">
        <v>37.239480000000007</v>
      </c>
      <c r="Z12" s="31">
        <v>8.1745200000000011</v>
      </c>
      <c r="AA12" s="31">
        <v>3.193171875</v>
      </c>
    </row>
    <row r="13" spans="1:27" x14ac:dyDescent="0.35">
      <c r="A13" s="33" t="e">
        <f>#REF!/#REF!</f>
        <v>#REF!</v>
      </c>
      <c r="B13" s="26" t="e">
        <f>#REF!-#REF!</f>
        <v>#REF!</v>
      </c>
      <c r="C13" s="26" t="e">
        <f>IF((100-(#REF!*0.42)^2*100/#REF!^2)*A13/0.42&gt;82,82,(100-(#REF!*0.42)^2*100/#REF!^2)*A13/0.42)</f>
        <v>#REF!</v>
      </c>
      <c r="D13" s="26" t="e">
        <f t="shared" si="0"/>
        <v>#REF!</v>
      </c>
      <c r="E13" s="26" t="e">
        <f>D13/(#REF!/100)^2</f>
        <v>#REF!</v>
      </c>
      <c r="F13" s="4" t="e">
        <f>IF(#REF!*25.5/#REF!&lt;25.5,13*(#REF!-I13)/(#REF!-I13)+12,(#REF!*25.5/100+B13*C13/100)*100/#REF!)</f>
        <v>#REF!</v>
      </c>
      <c r="G13" s="26" t="e">
        <f t="shared" si="1"/>
        <v>#REF!</v>
      </c>
      <c r="H13" s="26" t="e">
        <f>IF(#REF!&lt;(#REF!-5),"kA",IF(A13&lt;0.49,#REF!,(#REF!-D13)))</f>
        <v>#REF!</v>
      </c>
      <c r="I13" s="34" t="e">
        <f>IF(#REF!*25/#REF!&lt;25,#REF!-#REF!*25/100,H13-H13*25/100)</f>
        <v>#REF!</v>
      </c>
      <c r="J13" s="34" t="e">
        <f>IF(#REF!&gt;#REF!,655+9.6*#REF!+1.85*#REF!-4.7*#REF!+13*G13+4.5*D13,655+9.6*#REF!+1.85*#REF!-4.7*#REF!)</f>
        <v>#REF!</v>
      </c>
      <c r="K13" s="35">
        <v>50</v>
      </c>
      <c r="N13" s="1">
        <v>8</v>
      </c>
      <c r="O13" s="2" t="s">
        <v>69</v>
      </c>
      <c r="P13" s="1">
        <v>61</v>
      </c>
      <c r="Q13" s="3">
        <v>172</v>
      </c>
      <c r="R13" s="3">
        <v>118</v>
      </c>
      <c r="S13" s="3">
        <v>21.4</v>
      </c>
      <c r="T13" s="3">
        <v>122</v>
      </c>
      <c r="U13" s="3">
        <v>39.886425094645759</v>
      </c>
      <c r="V13" s="3">
        <v>68.543999999999983</v>
      </c>
      <c r="W13" s="31">
        <v>0.70930232558139539</v>
      </c>
      <c r="X13" s="3">
        <v>49.456000000000017</v>
      </c>
      <c r="Y13" s="3">
        <v>40.553920000000019</v>
      </c>
      <c r="Z13" s="31">
        <v>8.902079999999998</v>
      </c>
      <c r="AA13" s="31">
        <v>3.0090859924283393</v>
      </c>
    </row>
    <row r="14" spans="1:27" x14ac:dyDescent="0.35">
      <c r="A14" s="33" t="e">
        <f>#REF!/#REF!</f>
        <v>#REF!</v>
      </c>
      <c r="B14" s="26" t="e">
        <f>#REF!-#REF!</f>
        <v>#REF!</v>
      </c>
      <c r="C14" s="26" t="e">
        <f>IF((100-(#REF!*0.42)^2*100/#REF!^2)*A14/0.42&gt;82,82,(100-(#REF!*0.42)^2*100/#REF!^2)*A14/0.42)</f>
        <v>#REF!</v>
      </c>
      <c r="D14" s="26" t="e">
        <f t="shared" si="0"/>
        <v>#REF!</v>
      </c>
      <c r="E14" s="26" t="e">
        <f>D14/(#REF!/100)^2</f>
        <v>#REF!</v>
      </c>
      <c r="F14" s="4" t="e">
        <f>IF(#REF!*25.5/#REF!&lt;25.5,13*(#REF!-I14)/(#REF!-I14)+12,(#REF!*25.5/100+B14*C14/100)*100/#REF!)</f>
        <v>#REF!</v>
      </c>
      <c r="G14" s="26" t="e">
        <f t="shared" si="1"/>
        <v>#REF!</v>
      </c>
      <c r="H14" s="26" t="e">
        <f>IF(#REF!&lt;(#REF!-5),"kA",IF(A14&lt;0.49,#REF!,(#REF!-D14)))</f>
        <v>#REF!</v>
      </c>
      <c r="I14" s="34" t="e">
        <f>IF(#REF!*25/#REF!&lt;25,#REF!-#REF!*25/100,H14-H14*25/100)</f>
        <v>#REF!</v>
      </c>
      <c r="J14" s="34" t="e">
        <f>IF(#REF!&gt;#REF!,655+9.6*#REF!+1.85*#REF!-4.7*#REF!+13*G14+4.5*D14,655+9.6*#REF!+1.85*#REF!-4.7*#REF!)</f>
        <v>#REF!</v>
      </c>
      <c r="K14" s="35">
        <v>47</v>
      </c>
      <c r="N14" s="1">
        <v>9</v>
      </c>
      <c r="O14" s="2" t="s">
        <v>69</v>
      </c>
      <c r="P14" s="1">
        <v>48</v>
      </c>
      <c r="Q14" s="3">
        <v>162</v>
      </c>
      <c r="R14" s="3">
        <v>105</v>
      </c>
      <c r="S14" s="3">
        <v>19.3</v>
      </c>
      <c r="T14" s="3">
        <v>132</v>
      </c>
      <c r="U14" s="3">
        <v>40.009144947416544</v>
      </c>
      <c r="V14" s="3">
        <v>58.504999999999995</v>
      </c>
      <c r="W14" s="31">
        <v>0.81481481481481477</v>
      </c>
      <c r="X14" s="3">
        <v>46.495000000000005</v>
      </c>
      <c r="Y14" s="3">
        <v>38.125900000000001</v>
      </c>
      <c r="Z14" s="31">
        <v>8.3691000000000031</v>
      </c>
      <c r="AA14" s="31">
        <v>3.1889574759945134</v>
      </c>
    </row>
    <row r="15" spans="1:27" x14ac:dyDescent="0.35">
      <c r="A15" s="33" t="e">
        <f>#REF!/#REF!</f>
        <v>#REF!</v>
      </c>
      <c r="B15" s="26" t="e">
        <f>#REF!-#REF!</f>
        <v>#REF!</v>
      </c>
      <c r="C15" s="26" t="e">
        <f>IF((100-(#REF!*0.42)^2*100/#REF!^2)*A15/0.42&gt;82,82,(100-(#REF!*0.42)^2*100/#REF!^2)*A15/0.42)</f>
        <v>#REF!</v>
      </c>
      <c r="D15" s="26" t="e">
        <f t="shared" si="0"/>
        <v>#REF!</v>
      </c>
      <c r="E15" s="26" t="e">
        <f>D15/(#REF!/100)^2</f>
        <v>#REF!</v>
      </c>
      <c r="F15" s="4" t="e">
        <f>IF(#REF!*25.5/#REF!&lt;25.5,13*(#REF!-I15)/(#REF!-I15)+12,(#REF!*25.5/100+B15*C15/100)*100/#REF!)</f>
        <v>#REF!</v>
      </c>
      <c r="G15" s="26" t="e">
        <f t="shared" si="1"/>
        <v>#REF!</v>
      </c>
      <c r="H15" s="26" t="e">
        <f>IF(#REF!&lt;(#REF!-5),"kA",IF(A15&lt;0.49,#REF!,(#REF!-D15)))</f>
        <v>#REF!</v>
      </c>
      <c r="I15" s="34" t="e">
        <f>IF(#REF!*25/#REF!&lt;25,#REF!-#REF!*25/100,H15-H15*25/100)</f>
        <v>#REF!</v>
      </c>
      <c r="J15" s="34" t="e">
        <f>IF(#REF!&gt;#REF!,655+9.6*#REF!+1.85*#REF!-4.7*#REF!+13*G15+4.5*D15,655+9.6*#REF!+1.85*#REF!-4.7*#REF!)</f>
        <v>#REF!</v>
      </c>
      <c r="K15" s="26">
        <v>58.8</v>
      </c>
      <c r="N15" s="1">
        <v>10</v>
      </c>
      <c r="O15" s="2" t="s">
        <v>69</v>
      </c>
      <c r="P15" s="1">
        <v>29</v>
      </c>
      <c r="Q15" s="3">
        <v>168</v>
      </c>
      <c r="R15" s="3">
        <v>134</v>
      </c>
      <c r="S15" s="3">
        <v>20.3</v>
      </c>
      <c r="T15" s="3">
        <v>138</v>
      </c>
      <c r="U15" s="3">
        <v>47.477324263038554</v>
      </c>
      <c r="V15" s="3">
        <v>63.828999999999994</v>
      </c>
      <c r="W15" s="31">
        <v>0.8214285714285714</v>
      </c>
      <c r="X15" s="3">
        <v>70.171000000000006</v>
      </c>
      <c r="Y15" s="3">
        <v>57.540220000000005</v>
      </c>
      <c r="Z15" s="31">
        <v>12.630780000000001</v>
      </c>
      <c r="AA15" s="31">
        <v>4.4751913265306138</v>
      </c>
    </row>
    <row r="16" spans="1:27" x14ac:dyDescent="0.35">
      <c r="A16" s="49" t="e">
        <f>#REF!/#REF!</f>
        <v>#REF!</v>
      </c>
      <c r="B16" s="26" t="e">
        <f>#REF!-#REF!</f>
        <v>#REF!</v>
      </c>
      <c r="C16" s="26" t="e">
        <f>IF((100-(#REF!*0.42)^2*100/#REF!^2)*A16/0.42&gt;82,82,(100-(#REF!*0.42)^2*100/#REF!^2)*A16/0.42)</f>
        <v>#REF!</v>
      </c>
      <c r="D16" s="26" t="e">
        <f t="shared" si="0"/>
        <v>#REF!</v>
      </c>
      <c r="E16" s="26" t="e">
        <f>D16/(#REF!/100)^2</f>
        <v>#REF!</v>
      </c>
      <c r="F16" s="4" t="e">
        <f>IF(#REF!*25.5/#REF!&lt;25.5,13*(#REF!-I16)/(#REF!-I16)+12,(#REF!*25.5/100+B16*C16/100)*100/#REF!)</f>
        <v>#REF!</v>
      </c>
      <c r="G16" s="26" t="e">
        <f t="shared" si="1"/>
        <v>#REF!</v>
      </c>
      <c r="H16" s="26" t="e">
        <f>IF(#REF!&lt;(#REF!-5),"kA",IF(A16&lt;0.49,#REF!,(#REF!-D16)))</f>
        <v>#REF!</v>
      </c>
      <c r="I16" s="34" t="e">
        <f>IF(#REF!*25/#REF!&lt;25,#REF!-#REF!*25/100,H16-H16*25/100)</f>
        <v>#REF!</v>
      </c>
      <c r="J16" s="34" t="e">
        <f>IF(#REF!&gt;#REF!,655+9.6*#REF!+1.85*#REF!-4.7*#REF!+13*G16+4.5*D16,655+9.6*#REF!+1.85*#REF!-4.7*#REF!)</f>
        <v>#REF!</v>
      </c>
      <c r="K16" s="26">
        <v>49</v>
      </c>
      <c r="N16" s="1">
        <v>11</v>
      </c>
      <c r="O16" s="2" t="s">
        <v>69</v>
      </c>
      <c r="P16" s="1">
        <v>29</v>
      </c>
      <c r="Q16" s="3">
        <v>164.3</v>
      </c>
      <c r="R16" s="3">
        <v>92.5</v>
      </c>
      <c r="S16" s="3">
        <v>20</v>
      </c>
      <c r="T16" s="3">
        <v>128</v>
      </c>
      <c r="U16" s="3">
        <v>34.266252112931191</v>
      </c>
      <c r="V16" s="3">
        <v>61.3977</v>
      </c>
      <c r="W16" s="31">
        <v>0.77906269020085206</v>
      </c>
      <c r="X16" s="3">
        <v>31.1023</v>
      </c>
      <c r="Y16" s="3">
        <v>25.503885999999998</v>
      </c>
      <c r="Z16" s="31">
        <v>5.5984140000000018</v>
      </c>
      <c r="AA16" s="31">
        <v>2.0739098979087962</v>
      </c>
    </row>
    <row r="17" spans="1:27" x14ac:dyDescent="0.35">
      <c r="A17" s="33" t="e">
        <f>#REF!/#REF!</f>
        <v>#REF!</v>
      </c>
      <c r="B17" s="26" t="e">
        <f>#REF!-#REF!</f>
        <v>#REF!</v>
      </c>
      <c r="C17" s="26" t="e">
        <f>IF((100-(#REF!*0.42)^2*100/#REF!^2)*A17/0.42&gt;82,82,(100-(#REF!*0.42)^2*100/#REF!^2)*A17/0.42)</f>
        <v>#REF!</v>
      </c>
      <c r="D17" s="26" t="e">
        <f t="shared" si="0"/>
        <v>#REF!</v>
      </c>
      <c r="E17" s="26" t="e">
        <f>D17/(#REF!/100)^2</f>
        <v>#REF!</v>
      </c>
      <c r="F17" s="4" t="e">
        <f>IF(#REF!*25.5/#REF!&lt;25.5,13*(#REF!-I17)/(#REF!-I17)+12,(#REF!*25.5/100+B17*C17/100)*100/#REF!)</f>
        <v>#REF!</v>
      </c>
      <c r="G17" s="26" t="e">
        <f t="shared" si="1"/>
        <v>#REF!</v>
      </c>
      <c r="H17" s="26" t="e">
        <f>IF(#REF!&lt;(#REF!-5),"kA",IF(A17&lt;0.49,#REF!,(#REF!-D17)))</f>
        <v>#REF!</v>
      </c>
      <c r="I17" s="34" t="e">
        <f>IF(#REF!*25/#REF!&lt;25,#REF!-#REF!*25/100,H17-H17*25/100)</f>
        <v>#REF!</v>
      </c>
      <c r="J17" s="34" t="e">
        <f>IF(#REF!&gt;#REF!,655+9.6*#REF!+1.85*#REF!-4.7*#REF!+13*G17+4.5*D17,655+9.6*#REF!+1.85*#REF!-4.7*#REF!)</f>
        <v>#REF!</v>
      </c>
      <c r="K17" s="26">
        <v>50</v>
      </c>
      <c r="N17" s="1">
        <v>12</v>
      </c>
      <c r="O17" s="2" t="s">
        <v>69</v>
      </c>
      <c r="P17" s="1">
        <v>57</v>
      </c>
      <c r="Q17" s="3">
        <v>162</v>
      </c>
      <c r="R17" s="3">
        <v>100</v>
      </c>
      <c r="S17" s="3">
        <v>19.2</v>
      </c>
      <c r="T17" s="3">
        <v>110</v>
      </c>
      <c r="U17" s="3">
        <v>38.103947568968138</v>
      </c>
      <c r="V17" s="3">
        <v>58.23599999999999</v>
      </c>
      <c r="W17" s="31">
        <v>0.67901234567901236</v>
      </c>
      <c r="X17" s="3">
        <v>41.76400000000001</v>
      </c>
      <c r="Y17" s="3">
        <v>34.246480000000012</v>
      </c>
      <c r="Z17" s="31">
        <v>7.5175199999999975</v>
      </c>
      <c r="AA17" s="31">
        <v>2.8644718792866928</v>
      </c>
    </row>
    <row r="18" spans="1:27" x14ac:dyDescent="0.35">
      <c r="A18" s="33" t="e">
        <f>#REF!/#REF!</f>
        <v>#REF!</v>
      </c>
      <c r="B18" s="26" t="e">
        <f>#REF!-#REF!</f>
        <v>#REF!</v>
      </c>
      <c r="C18" s="26" t="e">
        <f>IF((100-(#REF!*0.42)^2*100/#REF!^2)*A18/0.42&gt;82,82,(100-(#REF!*0.42)^2*100/#REF!^2)*A18/0.42)</f>
        <v>#REF!</v>
      </c>
      <c r="D18" s="26" t="e">
        <f t="shared" si="0"/>
        <v>#REF!</v>
      </c>
      <c r="E18" s="26" t="e">
        <f>D18/(#REF!/100)^2</f>
        <v>#REF!</v>
      </c>
      <c r="F18" s="4" t="e">
        <f>IF(#REF!*25.5/#REF!&lt;25.5,13*(#REF!-I18)/(#REF!-I18)+12,(#REF!*25.5/100+B18*C18/100)*100/#REF!)</f>
        <v>#REF!</v>
      </c>
      <c r="G18" s="26" t="e">
        <f t="shared" si="1"/>
        <v>#REF!</v>
      </c>
      <c r="H18" s="26" t="e">
        <f>IF(#REF!&lt;(#REF!-5),"kA",IF(A18&lt;0.49,#REF!,(#REF!-D18)))</f>
        <v>#REF!</v>
      </c>
      <c r="I18" s="34" t="e">
        <f>IF(#REF!*25/#REF!&lt;25,#REF!-#REF!*25/100,H18-H18*25/100)</f>
        <v>#REF!</v>
      </c>
      <c r="J18" s="34" t="e">
        <f>IF(#REF!&gt;#REF!,655+9.6*#REF!+1.85*#REF!-4.7*#REF!+13*G18+4.5*D18,655+9.6*#REF!+1.85*#REF!-4.7*#REF!)</f>
        <v>#REF!</v>
      </c>
      <c r="K18" s="26">
        <v>51.2</v>
      </c>
      <c r="N18" s="1">
        <v>13</v>
      </c>
      <c r="O18" s="2" t="s">
        <v>69</v>
      </c>
      <c r="P18" s="1">
        <v>46</v>
      </c>
      <c r="Q18" s="3">
        <v>163</v>
      </c>
      <c r="R18" s="3">
        <v>113.6</v>
      </c>
      <c r="S18" s="3">
        <v>21.4</v>
      </c>
      <c r="T18" s="3">
        <v>116</v>
      </c>
      <c r="U18" s="3">
        <v>42.756596032970755</v>
      </c>
      <c r="V18" s="3">
        <v>64.592999999999989</v>
      </c>
      <c r="W18" s="31">
        <v>0.71165644171779141</v>
      </c>
      <c r="X18" s="3">
        <v>49.007000000000005</v>
      </c>
      <c r="Y18" s="3">
        <v>40.185740000000003</v>
      </c>
      <c r="Z18" s="31">
        <v>8.8212600000000023</v>
      </c>
      <c r="AA18" s="31">
        <v>3.3201324852271457</v>
      </c>
    </row>
    <row r="19" spans="1:27" x14ac:dyDescent="0.35">
      <c r="A19" s="15" t="e">
        <f>#REF!/#REF!</f>
        <v>#REF!</v>
      </c>
      <c r="B19" s="4" t="e">
        <f>#REF!-#REF!</f>
        <v>#REF!</v>
      </c>
      <c r="C19" s="4" t="e">
        <f>IF((100-(#REF!*0.42)^2*100/#REF!^2)*A19/0.42&gt;82,82,(100-(#REF!*0.42)^2*100/#REF!^2)*A19/0.42)</f>
        <v>#REF!</v>
      </c>
      <c r="D19" s="4" t="e">
        <f t="shared" si="0"/>
        <v>#REF!</v>
      </c>
      <c r="E19" s="4" t="e">
        <f>D19/(#REF!/100)^2</f>
        <v>#REF!</v>
      </c>
      <c r="F19" s="4" t="e">
        <f>IF(#REF!*25.5/#REF!&lt;25.5,13*(#REF!-I19)/(#REF!-I19)+12,(#REF!*25.5/100+B19*C19/100)*100/#REF!)</f>
        <v>#REF!</v>
      </c>
      <c r="G19" s="4" t="e">
        <f t="shared" si="1"/>
        <v>#REF!</v>
      </c>
      <c r="H19" s="4" t="e">
        <f>IF(#REF!&lt;(#REF!-5),"kA",IF(A19&lt;0.49,#REF!,(#REF!-D19)))</f>
        <v>#REF!</v>
      </c>
      <c r="I19" s="21" t="e">
        <f>IF(#REF!*25/#REF!&lt;25,#REF!-#REF!*25/100,H19-H19*25/100)</f>
        <v>#REF!</v>
      </c>
      <c r="J19" s="21" t="e">
        <f>IF(#REF!&gt;#REF!,655+9.6*#REF!+1.85*#REF!-4.7*#REF!+13*G19+4.5*D19,655+9.6*#REF!+1.85*#REF!-4.7*#REF!)</f>
        <v>#REF!</v>
      </c>
      <c r="K19" s="4">
        <v>54.4</v>
      </c>
      <c r="N19" s="1">
        <v>14</v>
      </c>
      <c r="O19" s="2" t="s">
        <v>69</v>
      </c>
      <c r="P19" s="1">
        <v>28</v>
      </c>
      <c r="Q19" s="3">
        <v>169</v>
      </c>
      <c r="R19" s="3">
        <v>117</v>
      </c>
      <c r="S19" s="3">
        <v>20</v>
      </c>
      <c r="T19" s="3">
        <v>129</v>
      </c>
      <c r="U19" s="3">
        <v>40.964952207555761</v>
      </c>
      <c r="V19" s="3">
        <v>63.460999999999999</v>
      </c>
      <c r="W19" s="31">
        <v>0.76331360946745563</v>
      </c>
      <c r="X19" s="3">
        <v>53.539000000000001</v>
      </c>
      <c r="Y19" s="3">
        <v>43.901980000000002</v>
      </c>
      <c r="Z19" s="31">
        <v>9.6370199999999997</v>
      </c>
      <c r="AA19" s="31">
        <v>3.3741885788312738</v>
      </c>
    </row>
    <row r="20" spans="1:27" x14ac:dyDescent="0.35">
      <c r="A20" s="15" t="e">
        <f>#REF!/#REF!</f>
        <v>#REF!</v>
      </c>
      <c r="B20" s="4" t="e">
        <f>#REF!-#REF!</f>
        <v>#REF!</v>
      </c>
      <c r="C20" s="4" t="e">
        <f>IF((100-(#REF!*0.42)^2*100/#REF!^2)*A20/0.42&gt;82,82,(100-(#REF!*0.42)^2*100/#REF!^2)*A20/0.42)</f>
        <v>#REF!</v>
      </c>
      <c r="D20" s="4" t="e">
        <f t="shared" si="0"/>
        <v>#REF!</v>
      </c>
      <c r="E20" s="4" t="e">
        <f>D20/(#REF!/100)^2</f>
        <v>#REF!</v>
      </c>
      <c r="F20" s="4" t="e">
        <f>IF(#REF!*25.5/#REF!&lt;25.5,13*(#REF!-I20)/(#REF!-I20)+12,(#REF!*25.5/100+B20*C20/100)*100/#REF!)</f>
        <v>#REF!</v>
      </c>
      <c r="G20" s="4" t="e">
        <f t="shared" si="1"/>
        <v>#REF!</v>
      </c>
      <c r="H20" s="4" t="e">
        <f>IF(#REF!&lt;(#REF!-5),"kA",IF(A20&lt;0.49,#REF!,(#REF!-D20)))</f>
        <v>#REF!</v>
      </c>
      <c r="I20" s="21" t="e">
        <f>IF(#REF!*25/#REF!&lt;25,#REF!-#REF!*25/100,H20-H20*25/100)</f>
        <v>#REF!</v>
      </c>
      <c r="J20" s="21" t="e">
        <f>IF(#REF!&gt;#REF!,655+9.6*#REF!+1.85*#REF!-4.7*#REF!+13*G20+4.5*D20,655+9.6*#REF!+1.85*#REF!-4.7*#REF!)</f>
        <v>#REF!</v>
      </c>
      <c r="K20" s="4">
        <v>45</v>
      </c>
      <c r="N20" s="1">
        <v>15</v>
      </c>
      <c r="O20" s="2" t="s">
        <v>69</v>
      </c>
      <c r="P20" s="1">
        <v>47</v>
      </c>
      <c r="Q20" s="3">
        <v>166</v>
      </c>
      <c r="R20" s="3">
        <v>96</v>
      </c>
      <c r="S20" s="3">
        <v>20.5</v>
      </c>
      <c r="T20" s="3">
        <v>119</v>
      </c>
      <c r="U20" s="3">
        <v>34.838147771810135</v>
      </c>
      <c r="V20" s="3">
        <v>63.48899999999999</v>
      </c>
      <c r="W20" s="31">
        <v>0.7168674698795181</v>
      </c>
      <c r="X20" s="3">
        <v>32.51100000000001</v>
      </c>
      <c r="Y20" s="3">
        <v>26.659020000000009</v>
      </c>
      <c r="Z20" s="31">
        <v>5.8519800000000011</v>
      </c>
      <c r="AA20" s="31">
        <v>2.1236681666424739</v>
      </c>
    </row>
    <row r="21" spans="1:27" x14ac:dyDescent="0.35">
      <c r="A21" s="15" t="e">
        <f>#REF!/#REF!</f>
        <v>#REF!</v>
      </c>
      <c r="B21" s="4" t="e">
        <f>#REF!-#REF!</f>
        <v>#REF!</v>
      </c>
      <c r="C21" s="4" t="e">
        <f>IF((100-(#REF!*0.42)^2*100/#REF!^2)*A21/0.42&gt;82,82,(100-(#REF!*0.42)^2*100/#REF!^2)*A21/0.42)</f>
        <v>#REF!</v>
      </c>
      <c r="D21" s="4" t="e">
        <f t="shared" si="0"/>
        <v>#REF!</v>
      </c>
      <c r="E21" s="4" t="e">
        <f>D21/(#REF!/100)^2</f>
        <v>#REF!</v>
      </c>
      <c r="F21" s="4" t="e">
        <f>IF(#REF!*25.5/#REF!&lt;25.5,13*(#REF!-I21)/(#REF!-I21)+12,(#REF!*25.5/100+B21*C21/100)*100/#REF!)</f>
        <v>#REF!</v>
      </c>
      <c r="G21" s="4" t="e">
        <f t="shared" si="1"/>
        <v>#REF!</v>
      </c>
      <c r="H21" s="4" t="e">
        <f>IF(#REF!&lt;(#REF!-5),"kA",IF(A21&lt;0.49,#REF!,(#REF!-D21)))</f>
        <v>#REF!</v>
      </c>
      <c r="I21" s="21" t="e">
        <f>IF(#REF!*25/#REF!&lt;25,#REF!-#REF!*25/100,H21-H21*25/100)</f>
        <v>#REF!</v>
      </c>
      <c r="J21" s="21" t="e">
        <f>IF(#REF!&gt;#REF!,655+9.6*#REF!+1.85*#REF!-4.7*#REF!+13*G21+4.5*D21,655+9.6*#REF!+1.85*#REF!-4.7*#REF!)</f>
        <v>#REF!</v>
      </c>
      <c r="K21" s="4">
        <v>55.2</v>
      </c>
      <c r="N21" s="1">
        <v>16</v>
      </c>
      <c r="O21" s="2" t="s">
        <v>69</v>
      </c>
      <c r="P21" s="1">
        <v>31</v>
      </c>
      <c r="Q21" s="3">
        <v>178</v>
      </c>
      <c r="R21" s="3">
        <v>128</v>
      </c>
      <c r="S21" s="3">
        <v>20.100000000000001</v>
      </c>
      <c r="T21" s="3">
        <v>124</v>
      </c>
      <c r="U21" s="3">
        <v>40.398939527837392</v>
      </c>
      <c r="V21" s="3">
        <v>67.680999999999997</v>
      </c>
      <c r="W21" s="31">
        <v>0.6966292134831461</v>
      </c>
      <c r="X21" s="3">
        <v>60.319000000000003</v>
      </c>
      <c r="Y21" s="3">
        <v>49.461580000000005</v>
      </c>
      <c r="Z21" s="31">
        <v>10.857419999999998</v>
      </c>
      <c r="AA21" s="31">
        <v>3.4267832344400952</v>
      </c>
    </row>
    <row r="22" spans="1:27" x14ac:dyDescent="0.35">
      <c r="A22" s="15" t="e">
        <f>#REF!/#REF!</f>
        <v>#REF!</v>
      </c>
      <c r="B22" s="4" t="e">
        <f>#REF!-#REF!</f>
        <v>#REF!</v>
      </c>
      <c r="C22" s="4" t="e">
        <f>IF((100-(#REF!*0.42)^2*100/#REF!^2)*A22/0.42&gt;82,82,(100-(#REF!*0.42)^2*100/#REF!^2)*A22/0.42)</f>
        <v>#REF!</v>
      </c>
      <c r="D22" s="4" t="e">
        <f t="shared" si="0"/>
        <v>#REF!</v>
      </c>
      <c r="E22" s="4" t="e">
        <f>D22/(#REF!/100)^2</f>
        <v>#REF!</v>
      </c>
      <c r="F22" s="4" t="e">
        <f>IF(#REF!*25.5/#REF!&lt;25.5,13*(#REF!-I22)/(#REF!-I22)+12,(#REF!*25.5/100+B22*C22/100)*100/#REF!)</f>
        <v>#REF!</v>
      </c>
      <c r="G22" s="4" t="e">
        <f t="shared" si="1"/>
        <v>#REF!</v>
      </c>
      <c r="H22" s="4" t="e">
        <f>IF(#REF!&lt;(#REF!-5),"kA",IF(A22&lt;0.49,#REF!,(#REF!-D22)))</f>
        <v>#REF!</v>
      </c>
      <c r="I22" s="21" t="e">
        <f>IF(#REF!*25/#REF!&lt;25,#REF!-#REF!*25/100,H22-H22*25/100)</f>
        <v>#REF!</v>
      </c>
      <c r="J22" s="21" t="e">
        <f>IF(#REF!&gt;#REF!,655+9.6*#REF!+1.85*#REF!-4.7*#REF!+13*G22+4.5*D22,655+9.6*#REF!+1.85*#REF!-4.7*#REF!)</f>
        <v>#REF!</v>
      </c>
      <c r="K22" s="4">
        <v>46.6</v>
      </c>
      <c r="N22" s="1">
        <v>17</v>
      </c>
      <c r="O22" s="2" t="s">
        <v>69</v>
      </c>
      <c r="P22" s="1">
        <v>48</v>
      </c>
      <c r="Q22" s="3">
        <v>154</v>
      </c>
      <c r="R22" s="3">
        <v>83</v>
      </c>
      <c r="S22" s="3">
        <v>19.8</v>
      </c>
      <c r="T22" s="3">
        <v>111</v>
      </c>
      <c r="U22" s="3">
        <v>34.997470062405128</v>
      </c>
      <c r="V22" s="3">
        <v>56.337999999999994</v>
      </c>
      <c r="W22" s="31">
        <v>0.72077922077922074</v>
      </c>
      <c r="X22" s="3">
        <v>26.662000000000006</v>
      </c>
      <c r="Y22" s="3">
        <v>21.862840000000006</v>
      </c>
      <c r="Z22" s="31">
        <v>4.7991600000000005</v>
      </c>
      <c r="AA22" s="31">
        <v>2.0235958846348461</v>
      </c>
    </row>
    <row r="23" spans="1:27" x14ac:dyDescent="0.35">
      <c r="A23" s="15" t="e">
        <f>#REF!/#REF!</f>
        <v>#REF!</v>
      </c>
      <c r="B23" s="4" t="e">
        <f>#REF!-#REF!</f>
        <v>#REF!</v>
      </c>
      <c r="C23" s="4" t="e">
        <f>IF((100-(#REF!*0.42)^2*100/#REF!^2)*A23/0.42&gt;82,82,(100-(#REF!*0.42)^2*100/#REF!^2)*A23/0.42)</f>
        <v>#REF!</v>
      </c>
      <c r="D23" s="4" t="e">
        <f t="shared" si="0"/>
        <v>#REF!</v>
      </c>
      <c r="E23" s="4" t="e">
        <f>D23/(#REF!/100)^2</f>
        <v>#REF!</v>
      </c>
      <c r="F23" s="4" t="e">
        <f>IF(#REF!*25.5/#REF!&lt;25.5,13*(#REF!-I23)/(#REF!-I23)+12,(#REF!*25.5/100+B23*C23/100)*100/#REF!)</f>
        <v>#REF!</v>
      </c>
      <c r="G23" s="4" t="e">
        <f t="shared" si="1"/>
        <v>#REF!</v>
      </c>
      <c r="H23" s="4" t="e">
        <f>IF(#REF!&lt;(#REF!-5),"kA",IF(A23&lt;0.49,#REF!,(#REF!-D23)))</f>
        <v>#REF!</v>
      </c>
      <c r="I23" s="21" t="e">
        <f>IF(#REF!*25/#REF!&lt;25,#REF!-#REF!*25/100,H23-H23*25/100)</f>
        <v>#REF!</v>
      </c>
      <c r="J23" s="21" t="e">
        <f>IF(#REF!&gt;#REF!,655+9.6*#REF!+1.85*#REF!-4.7*#REF!+13*G23+4.5*D23,655+9.6*#REF!+1.85*#REF!-4.7*#REF!)</f>
        <v>#REF!</v>
      </c>
      <c r="K23" s="4">
        <v>52.1</v>
      </c>
      <c r="N23" s="1">
        <v>18</v>
      </c>
      <c r="O23" s="2" t="s">
        <v>69</v>
      </c>
      <c r="P23" s="1">
        <v>34</v>
      </c>
      <c r="Q23" s="3">
        <v>173</v>
      </c>
      <c r="R23" s="3">
        <v>123</v>
      </c>
      <c r="S23" s="3">
        <v>19</v>
      </c>
      <c r="T23" s="3">
        <v>113.5</v>
      </c>
      <c r="U23" s="3">
        <v>41.097263523672687</v>
      </c>
      <c r="V23" s="3">
        <v>62.527000000000001</v>
      </c>
      <c r="W23" s="31">
        <v>0.65606936416184969</v>
      </c>
      <c r="X23" s="3">
        <v>60.472999999999999</v>
      </c>
      <c r="Y23" s="3">
        <v>49.587859999999999</v>
      </c>
      <c r="Z23" s="31">
        <v>10.88514</v>
      </c>
      <c r="AA23" s="31">
        <v>3.6369875371713052</v>
      </c>
    </row>
    <row r="24" spans="1:27" x14ac:dyDescent="0.35">
      <c r="A24" s="15" t="e">
        <f>#REF!/#REF!</f>
        <v>#REF!</v>
      </c>
      <c r="B24" s="4" t="e">
        <f>#REF!-#REF!</f>
        <v>#REF!</v>
      </c>
      <c r="C24" s="4" t="e">
        <f>IF((100-(#REF!*0.42)^2*100/#REF!^2)*A24/0.42&gt;82,82,(100-(#REF!*0.42)^2*100/#REF!^2)*A24/0.42)</f>
        <v>#REF!</v>
      </c>
      <c r="D24" s="4" t="e">
        <f t="shared" si="0"/>
        <v>#REF!</v>
      </c>
      <c r="E24" s="4" t="e">
        <f>D24/(#REF!/100)^2</f>
        <v>#REF!</v>
      </c>
      <c r="F24" s="4" t="e">
        <f>IF(#REF!*25.5/#REF!&lt;25.5,13*(#REF!-I24)/(#REF!-I24)+12,(#REF!*25.5/100+B24*C24/100)*100/#REF!)</f>
        <v>#REF!</v>
      </c>
      <c r="G24" s="4" t="e">
        <f t="shared" si="1"/>
        <v>#REF!</v>
      </c>
      <c r="H24" s="4" t="e">
        <f>IF(#REF!&lt;(#REF!-5),"kA",IF(A24&lt;0.49,#REF!,(#REF!-D24)))</f>
        <v>#REF!</v>
      </c>
      <c r="I24" s="21" t="e">
        <f>IF(#REF!*25/#REF!&lt;25,#REF!-#REF!*25/100,H24-H24*25/100)</f>
        <v>#REF!</v>
      </c>
      <c r="J24" s="21" t="e">
        <f>IF(#REF!&gt;#REF!,655+9.6*#REF!+1.85*#REF!-4.7*#REF!+13*G24+4.5*D24,655+9.6*#REF!+1.85*#REF!-4.7*#REF!)</f>
        <v>#REF!</v>
      </c>
      <c r="K24" s="4">
        <v>50.8</v>
      </c>
      <c r="N24" s="1">
        <v>19</v>
      </c>
      <c r="O24" s="2" t="s">
        <v>69</v>
      </c>
      <c r="P24" s="1">
        <v>32</v>
      </c>
      <c r="Q24" s="3">
        <v>170</v>
      </c>
      <c r="R24" s="3">
        <v>108</v>
      </c>
      <c r="S24" s="3">
        <v>20.399999999999999</v>
      </c>
      <c r="T24" s="3">
        <v>112.5</v>
      </c>
      <c r="U24" s="3">
        <v>37.37024221453288</v>
      </c>
      <c r="V24" s="3">
        <v>64.975999999999999</v>
      </c>
      <c r="W24" s="31">
        <v>0.66176470588235292</v>
      </c>
      <c r="X24" s="3">
        <v>43.024000000000001</v>
      </c>
      <c r="Y24" s="3">
        <v>35.279679999999999</v>
      </c>
      <c r="Z24" s="31">
        <v>7.7443200000000019</v>
      </c>
      <c r="AA24" s="31">
        <v>2.6796955017301047</v>
      </c>
    </row>
    <row r="25" spans="1:27" x14ac:dyDescent="0.35">
      <c r="A25" s="15" t="e">
        <f>#REF!/#REF!</f>
        <v>#REF!</v>
      </c>
      <c r="B25" s="4" t="e">
        <f>#REF!-#REF!</f>
        <v>#REF!</v>
      </c>
      <c r="C25" s="4" t="e">
        <f>IF((100-(#REF!*0.42)^2*100/#REF!^2)*A25/0.42&gt;82,82,(100-(#REF!*0.42)^2*100/#REF!^2)*A25/0.42)</f>
        <v>#REF!</v>
      </c>
      <c r="D25" s="4" t="e">
        <f t="shared" si="0"/>
        <v>#REF!</v>
      </c>
      <c r="E25" s="4" t="e">
        <f>D25/(#REF!/100)^2</f>
        <v>#REF!</v>
      </c>
      <c r="F25" s="4" t="e">
        <f>IF(#REF!*25.5/#REF!&lt;25.5,13*(#REF!-I25)/(#REF!-I25)+12,(#REF!*25.5/100+B25*C25/100)*100/#REF!)</f>
        <v>#REF!</v>
      </c>
      <c r="G25" s="4" t="e">
        <f t="shared" si="1"/>
        <v>#REF!</v>
      </c>
      <c r="H25" s="4" t="e">
        <f>IF(#REF!&lt;(#REF!-5),"kA",IF(A25&lt;0.49,#REF!,(#REF!-D25)))</f>
        <v>#REF!</v>
      </c>
      <c r="I25" s="21" t="e">
        <f>IF(#REF!*25/#REF!&lt;25,#REF!-#REF!*25/100,H25-H25*25/100)</f>
        <v>#REF!</v>
      </c>
      <c r="J25" s="21" t="e">
        <f>IF(#REF!&gt;#REF!,655+9.6*#REF!+1.85*#REF!-4.7*#REF!+13*G25+4.5*D25,655+9.6*#REF!+1.85*#REF!-4.7*#REF!)</f>
        <v>#REF!</v>
      </c>
      <c r="K25" s="4">
        <v>59.2</v>
      </c>
      <c r="N25" s="1">
        <v>20</v>
      </c>
      <c r="O25" s="2" t="s">
        <v>69</v>
      </c>
      <c r="P25" s="1">
        <v>65</v>
      </c>
      <c r="Q25" s="3">
        <v>161</v>
      </c>
      <c r="R25" s="3">
        <v>124</v>
      </c>
      <c r="S25" s="3">
        <v>20.2</v>
      </c>
      <c r="T25" s="3">
        <v>133</v>
      </c>
      <c r="U25" s="3">
        <v>47.8376605840824</v>
      </c>
      <c r="V25" s="3">
        <v>60.486999999999995</v>
      </c>
      <c r="W25" s="31">
        <v>0.82608695652173914</v>
      </c>
      <c r="X25" s="3">
        <v>63.513000000000005</v>
      </c>
      <c r="Y25" s="3">
        <v>52.080660000000009</v>
      </c>
      <c r="Z25" s="31">
        <v>11.432339999999996</v>
      </c>
      <c r="AA25" s="31">
        <v>4.4104548435631319</v>
      </c>
    </row>
    <row r="26" spans="1:27" x14ac:dyDescent="0.35">
      <c r="A26" s="15" t="e">
        <f>#REF!/#REF!</f>
        <v>#REF!</v>
      </c>
      <c r="B26" s="4" t="e">
        <f>#REF!-#REF!</f>
        <v>#REF!</v>
      </c>
      <c r="C26" s="4" t="e">
        <f>IF((100-(#REF!*0.42)^2*100/#REF!^2)*A26/0.42&gt;82,82,(100-(#REF!*0.42)^2*100/#REF!^2)*A26/0.42)</f>
        <v>#REF!</v>
      </c>
      <c r="D26" s="4" t="e">
        <f t="shared" si="0"/>
        <v>#REF!</v>
      </c>
      <c r="E26" s="4" t="e">
        <f>D26/(#REF!/100)^2</f>
        <v>#REF!</v>
      </c>
      <c r="F26" s="4" t="e">
        <f>IF(#REF!*25.5/#REF!&lt;25.5,13*(#REF!-I26)/(#REF!-I26)+12,(#REF!*25.5/100+B26*C26/100)*100/#REF!)</f>
        <v>#REF!</v>
      </c>
      <c r="G26" s="4" t="e">
        <f t="shared" si="1"/>
        <v>#REF!</v>
      </c>
      <c r="H26" s="4" t="e">
        <f>IF(#REF!&lt;(#REF!-5),"kA",IF(A26&lt;0.49,#REF!,(#REF!-D26)))</f>
        <v>#REF!</v>
      </c>
      <c r="I26" s="21" t="e">
        <f>IF(#REF!*25/#REF!&lt;25,#REF!-#REF!*25/100,H26-H26*25/100)</f>
        <v>#REF!</v>
      </c>
      <c r="J26" s="21" t="e">
        <f>IF(#REF!&gt;#REF!,655+9.6*#REF!+1.85*#REF!-4.7*#REF!+13*G26+4.5*D26,655+9.6*#REF!+1.85*#REF!-4.7*#REF!)</f>
        <v>#REF!</v>
      </c>
      <c r="K26" s="4">
        <v>54.6</v>
      </c>
      <c r="N26" s="1">
        <v>21</v>
      </c>
      <c r="O26" s="2" t="s">
        <v>69</v>
      </c>
      <c r="P26" s="1">
        <v>25</v>
      </c>
      <c r="Q26" s="3">
        <v>168</v>
      </c>
      <c r="R26" s="3">
        <v>124</v>
      </c>
      <c r="S26" s="3">
        <v>20.8</v>
      </c>
      <c r="T26" s="3">
        <v>112</v>
      </c>
      <c r="U26" s="3">
        <v>43.934240362811799</v>
      </c>
      <c r="V26" s="3">
        <v>65.173999999999992</v>
      </c>
      <c r="W26" s="31">
        <v>0.66666666666666663</v>
      </c>
      <c r="X26" s="3">
        <v>58.826000000000008</v>
      </c>
      <c r="Y26" s="3">
        <v>48.237320000000011</v>
      </c>
      <c r="Z26" s="31">
        <v>10.588679999999997</v>
      </c>
      <c r="AA26" s="31">
        <v>3.7516581632653057</v>
      </c>
    </row>
    <row r="27" spans="1:27" x14ac:dyDescent="0.35">
      <c r="A27" s="15" t="e">
        <f>#REF!/#REF!</f>
        <v>#REF!</v>
      </c>
      <c r="B27" s="4" t="e">
        <f>#REF!-#REF!</f>
        <v>#REF!</v>
      </c>
      <c r="C27" s="4" t="e">
        <f>IF((100-(#REF!*0.42)^2*100/#REF!^2)*A27/0.42&gt;82,82,(100-(#REF!*0.42)^2*100/#REF!^2)*A27/0.42)</f>
        <v>#REF!</v>
      </c>
      <c r="D27" s="4" t="e">
        <f t="shared" si="0"/>
        <v>#REF!</v>
      </c>
      <c r="E27" s="4" t="e">
        <f>D27/(#REF!/100)^2</f>
        <v>#REF!</v>
      </c>
      <c r="F27" s="4" t="e">
        <f>IF(#REF!*25.5/#REF!&lt;25.5,13*(#REF!-I27)/(#REF!-I27)+12,(#REF!*25.5/100+B27*C27/100)*100/#REF!)</f>
        <v>#REF!</v>
      </c>
      <c r="G27" s="4" t="e">
        <f t="shared" si="1"/>
        <v>#REF!</v>
      </c>
      <c r="H27" s="4" t="e">
        <f>IF(#REF!&lt;(#REF!-5),"kA",IF(A27&lt;0.49,#REF!,(#REF!-D27)))</f>
        <v>#REF!</v>
      </c>
      <c r="I27" s="21" t="e">
        <f>IF(#REF!*25/#REF!&lt;25,#REF!-#REF!*25/100,H27-H27*25/100)</f>
        <v>#REF!</v>
      </c>
      <c r="J27" s="21" t="e">
        <f>IF(#REF!&gt;#REF!,655+9.6*#REF!+1.85*#REF!-4.7*#REF!+13*G27+4.5*D27,655+9.6*#REF!+1.85*#REF!-4.7*#REF!)</f>
        <v>#REF!</v>
      </c>
      <c r="K27" s="4">
        <v>47</v>
      </c>
      <c r="N27" s="1">
        <v>22</v>
      </c>
      <c r="O27" s="2" t="s">
        <v>69</v>
      </c>
      <c r="P27" s="1">
        <v>48</v>
      </c>
      <c r="Q27" s="3">
        <v>165</v>
      </c>
      <c r="R27" s="3">
        <v>100</v>
      </c>
      <c r="S27" s="3">
        <v>20.7</v>
      </c>
      <c r="T27" s="3">
        <v>116</v>
      </c>
      <c r="U27" s="3">
        <v>36.730945821854917</v>
      </c>
      <c r="V27" s="3">
        <v>63.588000000000001</v>
      </c>
      <c r="W27" s="31">
        <v>0.70303030303030301</v>
      </c>
      <c r="X27" s="3">
        <v>36.411999999999999</v>
      </c>
      <c r="Y27" s="3">
        <v>29.857839999999999</v>
      </c>
      <c r="Z27" s="31">
        <v>6.5541599999999995</v>
      </c>
      <c r="AA27" s="31">
        <v>2.4074049586776862</v>
      </c>
    </row>
    <row r="28" spans="1:27" x14ac:dyDescent="0.35">
      <c r="A28" s="15" t="e">
        <f>#REF!/#REF!</f>
        <v>#REF!</v>
      </c>
      <c r="B28" s="4" t="e">
        <f>#REF!-#REF!</f>
        <v>#REF!</v>
      </c>
      <c r="C28" s="4" t="e">
        <f>IF((100-(#REF!*0.42)^2*100/#REF!^2)*A28/0.42&gt;82,82,(100-(#REF!*0.42)^2*100/#REF!^2)*A28/0.42)</f>
        <v>#REF!</v>
      </c>
      <c r="D28" s="4" t="e">
        <f t="shared" si="0"/>
        <v>#REF!</v>
      </c>
      <c r="E28" s="4" t="e">
        <f>D28/(#REF!/100)^2</f>
        <v>#REF!</v>
      </c>
      <c r="F28" s="4" t="e">
        <f>IF(#REF!*25.5/#REF!&lt;25.5,13*(#REF!-I28)/(#REF!-I28)+12,(#REF!*25.5/100+B28*C28/100)*100/#REF!)</f>
        <v>#REF!</v>
      </c>
      <c r="G28" s="4" t="e">
        <f t="shared" si="1"/>
        <v>#REF!</v>
      </c>
      <c r="H28" s="4" t="e">
        <f>IF(#REF!&lt;(#REF!-5),"kA",IF(A28&lt;0.49,#REF!,(#REF!-D28)))</f>
        <v>#REF!</v>
      </c>
      <c r="I28" s="21" t="e">
        <f>IF(#REF!*25/#REF!&lt;25,#REF!-#REF!*25/100,H28-H28*25/100)</f>
        <v>#REF!</v>
      </c>
      <c r="J28" s="21" t="e">
        <f>IF(#REF!&gt;#REF!,655+9.6*#REF!+1.85*#REF!-4.7*#REF!+13*G28+4.5*D28,655+9.6*#REF!+1.85*#REF!-4.7*#REF!)</f>
        <v>#REF!</v>
      </c>
      <c r="K28" s="4">
        <v>47.1</v>
      </c>
      <c r="N28" s="1">
        <v>23</v>
      </c>
      <c r="O28" s="2" t="s">
        <v>69</v>
      </c>
      <c r="P28" s="1">
        <v>35</v>
      </c>
      <c r="Q28" s="3">
        <v>174</v>
      </c>
      <c r="R28" s="3">
        <v>113</v>
      </c>
      <c r="S28" s="3">
        <v>21.3</v>
      </c>
      <c r="T28" s="3">
        <v>109</v>
      </c>
      <c r="U28" s="3">
        <v>37.323292376800104</v>
      </c>
      <c r="V28" s="3">
        <v>69.152999999999992</v>
      </c>
      <c r="W28" s="31">
        <v>0.62643678160919536</v>
      </c>
      <c r="X28" s="3">
        <v>43.847000000000008</v>
      </c>
      <c r="Y28" s="3">
        <v>35.954540000000009</v>
      </c>
      <c r="Z28" s="31">
        <v>7.8924599999999998</v>
      </c>
      <c r="AA28" s="31">
        <v>2.6068370986920333</v>
      </c>
    </row>
    <row r="29" spans="1:27" x14ac:dyDescent="0.35">
      <c r="A29" s="15" t="e">
        <f>#REF!/#REF!</f>
        <v>#REF!</v>
      </c>
      <c r="B29" s="4" t="e">
        <f>#REF!-#REF!</f>
        <v>#REF!</v>
      </c>
      <c r="C29" s="4" t="e">
        <f>IF((100-(#REF!*0.42)^2*100/#REF!^2)*A29/0.42&gt;82,82,(100-(#REF!*0.42)^2*100/#REF!^2)*A29/0.42)</f>
        <v>#REF!</v>
      </c>
      <c r="D29" s="4" t="e">
        <f t="shared" si="0"/>
        <v>#REF!</v>
      </c>
      <c r="E29" s="4" t="e">
        <f>D29/(#REF!/100)^2</f>
        <v>#REF!</v>
      </c>
      <c r="F29" s="4" t="e">
        <f>IF(#REF!*25.5/#REF!&lt;25.5,13*(#REF!-I29)/(#REF!-I29)+12,(#REF!*25.5/100+B29*C29/100)*100/#REF!)</f>
        <v>#REF!</v>
      </c>
      <c r="G29" s="4" t="e">
        <f t="shared" si="1"/>
        <v>#REF!</v>
      </c>
      <c r="H29" s="4" t="e">
        <f>IF(#REF!&lt;(#REF!-5),"kA",IF(A29&lt;0.49,#REF!,(#REF!-D29)))</f>
        <v>#REF!</v>
      </c>
      <c r="I29" s="21" t="e">
        <f>IF(#REF!*25/#REF!&lt;25,#REF!-#REF!*25/100,H29-H29*25/100)</f>
        <v>#REF!</v>
      </c>
      <c r="J29" s="21" t="e">
        <f>IF(#REF!&gt;#REF!,655+9.6*#REF!+1.85*#REF!-4.7*#REF!+13*G29+4.5*D29,655+9.6*#REF!+1.85*#REF!-4.7*#REF!)</f>
        <v>#REF!</v>
      </c>
      <c r="K29" s="4">
        <v>47.8</v>
      </c>
      <c r="N29" s="1">
        <v>24</v>
      </c>
      <c r="O29" s="2" t="s">
        <v>69</v>
      </c>
      <c r="P29" s="1">
        <v>46</v>
      </c>
      <c r="Q29" s="3">
        <v>168</v>
      </c>
      <c r="R29" s="3">
        <v>100</v>
      </c>
      <c r="S29" s="3">
        <v>19.7</v>
      </c>
      <c r="T29" s="3">
        <v>123.2</v>
      </c>
      <c r="U29" s="3">
        <v>35.430839002267582</v>
      </c>
      <c r="V29" s="3">
        <v>62.214999999999989</v>
      </c>
      <c r="W29" s="31">
        <v>0.73333333333333339</v>
      </c>
      <c r="X29" s="3">
        <v>37.785000000000011</v>
      </c>
      <c r="Y29" s="3">
        <v>30.98370000000001</v>
      </c>
      <c r="Z29" s="31">
        <v>6.8013000000000012</v>
      </c>
      <c r="AA29" s="31">
        <v>2.4097576530612255</v>
      </c>
    </row>
    <row r="30" spans="1:27" x14ac:dyDescent="0.35">
      <c r="A30" s="15" t="e">
        <f>#REF!/#REF!</f>
        <v>#REF!</v>
      </c>
      <c r="B30" s="4" t="e">
        <f>#REF!-#REF!</f>
        <v>#REF!</v>
      </c>
      <c r="C30" s="4" t="e">
        <f>IF((100-(#REF!*0.42)^2*100/#REF!^2)*A30/0.42&gt;82,82,(100-(#REF!*0.42)^2*100/#REF!^2)*A30/0.42)</f>
        <v>#REF!</v>
      </c>
      <c r="D30" s="4" t="e">
        <f t="shared" si="0"/>
        <v>#REF!</v>
      </c>
      <c r="E30" s="4" t="e">
        <f>D30/(#REF!/100)^2</f>
        <v>#REF!</v>
      </c>
      <c r="F30" s="4" t="e">
        <f>IF(#REF!*25.5/#REF!&lt;25.5,13*(#REF!-I30)/(#REF!-I30)+12,(#REF!*25.5/100+B30*C30/100)*100/#REF!)</f>
        <v>#REF!</v>
      </c>
      <c r="G30" s="4" t="e">
        <f t="shared" si="1"/>
        <v>#REF!</v>
      </c>
      <c r="H30" s="4" t="e">
        <f>IF(#REF!&lt;(#REF!-5),"kA",IF(A30&lt;0.49,#REF!,(#REF!-D30)))</f>
        <v>#REF!</v>
      </c>
      <c r="I30" s="21" t="e">
        <f>IF(#REF!*25/#REF!&lt;25,#REF!-#REF!*25/100,H30-H30*25/100)</f>
        <v>#REF!</v>
      </c>
      <c r="J30" s="21" t="e">
        <f>IF(#REF!&gt;#REF!,655+9.6*#REF!+1.85*#REF!-4.7*#REF!+13*G30+4.5*D30,655+9.6*#REF!+1.85*#REF!-4.7*#REF!)</f>
        <v>#REF!</v>
      </c>
      <c r="K30" s="21">
        <v>48</v>
      </c>
      <c r="N30" s="1">
        <v>25</v>
      </c>
      <c r="O30" s="2" t="s">
        <v>69</v>
      </c>
      <c r="P30" s="1">
        <v>42</v>
      </c>
      <c r="Q30" s="3">
        <v>173</v>
      </c>
      <c r="R30" s="3">
        <v>116.7</v>
      </c>
      <c r="S30" s="3">
        <v>20</v>
      </c>
      <c r="T30" s="3">
        <v>124.5</v>
      </c>
      <c r="U30" s="3">
        <v>38.992281733435796</v>
      </c>
      <c r="V30" s="3">
        <v>65.216999999999999</v>
      </c>
      <c r="W30" s="31">
        <v>0.71965317919075145</v>
      </c>
      <c r="X30" s="3">
        <v>51.483000000000004</v>
      </c>
      <c r="Y30" s="3">
        <v>42.216060000000006</v>
      </c>
      <c r="Z30" s="31">
        <v>9.2669399999999982</v>
      </c>
      <c r="AA30" s="31">
        <v>3.0963079287647424</v>
      </c>
    </row>
    <row r="31" spans="1:27" x14ac:dyDescent="0.35">
      <c r="A31" s="33" t="e">
        <f>#REF!/#REF!</f>
        <v>#REF!</v>
      </c>
      <c r="B31" s="26" t="e">
        <f>#REF!-#REF!</f>
        <v>#REF!</v>
      </c>
      <c r="C31" s="26" t="e">
        <f>IF((100-(#REF!*0.42)^2*100/#REF!^2)*A31/0.42&gt;82,82,(100-(#REF!*0.42)^2*100/#REF!^2)*A31/0.42)</f>
        <v>#REF!</v>
      </c>
      <c r="D31" s="26" t="e">
        <f t="shared" si="0"/>
        <v>#REF!</v>
      </c>
      <c r="E31" s="26" t="e">
        <f>D31/(#REF!/100)^2</f>
        <v>#REF!</v>
      </c>
      <c r="F31" s="4" t="e">
        <f>IF(#REF!*25.5/#REF!&lt;25.5,13*(#REF!-I31)/(#REF!-I31)+12,(#REF!*25.5/100+B31*C31/100)*100/#REF!)</f>
        <v>#REF!</v>
      </c>
      <c r="G31" s="4" t="e">
        <f t="shared" si="1"/>
        <v>#REF!</v>
      </c>
      <c r="H31" s="4" t="e">
        <f>IF(#REF!&lt;(#REF!-5),"kA",IF(A31&lt;0.49,#REF!,(#REF!-D31)))</f>
        <v>#REF!</v>
      </c>
      <c r="I31" s="21" t="e">
        <f>IF(#REF!*25/#REF!&lt;25,#REF!-#REF!*25/100,H31-H31*25/100)</f>
        <v>#REF!</v>
      </c>
      <c r="J31" s="21" t="e">
        <f>IF(#REF!&gt;#REF!,655+9.6*#REF!+1.85*#REF!-4.7*#REF!+13*G31+4.5*D31,655+9.6*#REF!+1.85*#REF!-4.7*#REF!)</f>
        <v>#REF!</v>
      </c>
      <c r="K31" s="34">
        <v>47.4</v>
      </c>
      <c r="N31" s="1">
        <v>26</v>
      </c>
      <c r="O31" s="2" t="s">
        <v>69</v>
      </c>
      <c r="P31" s="1">
        <v>46</v>
      </c>
      <c r="Q31" s="3">
        <v>154</v>
      </c>
      <c r="R31" s="3">
        <v>80.599999999999994</v>
      </c>
      <c r="S31" s="3">
        <v>19.399999999999999</v>
      </c>
      <c r="T31" s="3">
        <v>107</v>
      </c>
      <c r="U31" s="3">
        <v>33.985495024456064</v>
      </c>
      <c r="V31" s="3">
        <v>55.261999999999986</v>
      </c>
      <c r="W31" s="31">
        <v>0.69480519480519476</v>
      </c>
      <c r="X31" s="3">
        <v>25.338000000000008</v>
      </c>
      <c r="Y31" s="3">
        <v>20.777160000000009</v>
      </c>
      <c r="Z31" s="31">
        <v>4.5608399999999989</v>
      </c>
      <c r="AA31" s="31">
        <v>1.9231067633665033</v>
      </c>
    </row>
    <row r="32" spans="1:27" x14ac:dyDescent="0.35">
      <c r="A32" s="15" t="e">
        <f>#REF!/#REF!</f>
        <v>#REF!</v>
      </c>
      <c r="B32" s="4" t="e">
        <f>#REF!-#REF!</f>
        <v>#REF!</v>
      </c>
      <c r="C32" s="4" t="e">
        <f>IF((100-(#REF!*0.42)^2*100/#REF!^2)*A32/0.42&gt;82,82,(100-(#REF!*0.42)^2*100/#REF!^2)*A32/0.42)</f>
        <v>#REF!</v>
      </c>
      <c r="D32" s="4" t="e">
        <f t="shared" si="0"/>
        <v>#REF!</v>
      </c>
      <c r="E32" s="4" t="e">
        <f>D32/(#REF!/100)^2</f>
        <v>#REF!</v>
      </c>
      <c r="F32" s="4" t="e">
        <f>IF(#REF!*25.5/#REF!&lt;25.5,13*(#REF!-I32)/(#REF!-I32)+12,(#REF!*25.5/100+B32*C32/100)*100/#REF!)</f>
        <v>#REF!</v>
      </c>
      <c r="G32" s="4" t="e">
        <f t="shared" si="1"/>
        <v>#REF!</v>
      </c>
      <c r="H32" s="4" t="e">
        <f>IF(#REF!&lt;(#REF!-5),"kA",IF(A32&lt;0.49,#REF!,(#REF!-D32)))</f>
        <v>#REF!</v>
      </c>
      <c r="I32" s="21" t="e">
        <f>IF(#REF!*25/#REF!&lt;25,#REF!-#REF!*25/100,H32-H32*25/100)</f>
        <v>#REF!</v>
      </c>
      <c r="J32" s="21" t="e">
        <f>IF(#REF!&gt;#REF!,655+9.6*#REF!+1.85*#REF!-4.7*#REF!+13*G32+4.5*D32,655+9.6*#REF!+1.85*#REF!-4.7*#REF!)</f>
        <v>#REF!</v>
      </c>
      <c r="K32" s="21">
        <v>44</v>
      </c>
      <c r="N32" s="1">
        <v>27</v>
      </c>
      <c r="O32" s="2" t="s">
        <v>69</v>
      </c>
      <c r="P32" s="1">
        <v>25</v>
      </c>
      <c r="Q32" s="3">
        <v>167</v>
      </c>
      <c r="R32" s="3">
        <v>96</v>
      </c>
      <c r="S32" s="3">
        <v>18.5</v>
      </c>
      <c r="T32" s="3">
        <v>113</v>
      </c>
      <c r="U32" s="3">
        <v>34.42217361683818</v>
      </c>
      <c r="V32" s="3">
        <v>58.548000000000002</v>
      </c>
      <c r="W32" s="31">
        <v>0.67664670658682635</v>
      </c>
      <c r="X32" s="3">
        <v>37.451999999999998</v>
      </c>
      <c r="Y32" s="3">
        <v>30.710639999999998</v>
      </c>
      <c r="Z32" s="31">
        <v>6.7413600000000002</v>
      </c>
      <c r="AA32" s="31">
        <v>2.4172110868084191</v>
      </c>
    </row>
    <row r="33" spans="1:27" x14ac:dyDescent="0.35">
      <c r="A33" s="15" t="e">
        <f>#REF!/#REF!</f>
        <v>#REF!</v>
      </c>
      <c r="B33" s="4" t="e">
        <f>#REF!-#REF!</f>
        <v>#REF!</v>
      </c>
      <c r="C33" s="4" t="e">
        <f>IF((100-(#REF!*0.42)^2*100/#REF!^2)*A33/0.42&gt;82,82,(100-(#REF!*0.42)^2*100/#REF!^2)*A33/0.42)</f>
        <v>#REF!</v>
      </c>
      <c r="D33" s="4" t="e">
        <f t="shared" si="0"/>
        <v>#REF!</v>
      </c>
      <c r="E33" s="4" t="e">
        <f>D33/(#REF!/100)^2</f>
        <v>#REF!</v>
      </c>
      <c r="F33" s="4" t="e">
        <f>IF(#REF!*25.5/#REF!&lt;25.5,13*(#REF!-I33)/(#REF!-I33)+12,(#REF!*25.5/100+B33*C33/100)*100/#REF!)</f>
        <v>#REF!</v>
      </c>
      <c r="G33" s="4" t="e">
        <f t="shared" si="1"/>
        <v>#REF!</v>
      </c>
      <c r="H33" s="4" t="e">
        <f>IF(#REF!&lt;(#REF!-5),"kA",IF(A33&lt;0.49,#REF!,(#REF!-D33)))</f>
        <v>#REF!</v>
      </c>
      <c r="I33" s="21" t="e">
        <f>IF(#REF!*25/#REF!&lt;25,#REF!-#REF!*25/100,H33-H33*25/100)</f>
        <v>#REF!</v>
      </c>
      <c r="J33" s="21" t="e">
        <f>IF(#REF!&gt;#REF!,655+9.6*#REF!+1.85*#REF!-4.7*#REF!+13*G33+4.5*D33,655+9.6*#REF!+1.85*#REF!-4.7*#REF!)</f>
        <v>#REF!</v>
      </c>
      <c r="K33" s="21">
        <v>51.8</v>
      </c>
      <c r="N33" s="1">
        <v>28</v>
      </c>
      <c r="O33" s="2" t="s">
        <v>69</v>
      </c>
      <c r="P33" s="1">
        <v>40</v>
      </c>
      <c r="Q33" s="3">
        <v>174.3</v>
      </c>
      <c r="R33" s="3">
        <v>116.2</v>
      </c>
      <c r="S33" s="3">
        <v>19.600000000000001</v>
      </c>
      <c r="T33" s="3">
        <v>121.5</v>
      </c>
      <c r="U33" s="3">
        <v>38.248231019315355</v>
      </c>
      <c r="V33" s="3">
        <v>64.711700000000008</v>
      </c>
      <c r="W33" s="31">
        <v>0.69707401032702232</v>
      </c>
      <c r="X33" s="3">
        <v>51.488299999999995</v>
      </c>
      <c r="Y33" s="3">
        <v>42.220405999999997</v>
      </c>
      <c r="Z33" s="31">
        <v>9.2678939999999983</v>
      </c>
      <c r="AA33" s="31">
        <v>3.0506071495226039</v>
      </c>
    </row>
    <row r="34" spans="1:27" x14ac:dyDescent="0.35">
      <c r="A34" s="15" t="e">
        <f>#REF!/#REF!</f>
        <v>#REF!</v>
      </c>
      <c r="B34" s="4" t="e">
        <f>#REF!-#REF!</f>
        <v>#REF!</v>
      </c>
      <c r="C34" s="4" t="e">
        <f>IF((100-(#REF!*0.42)^2*100/#REF!^2)*A34/0.42&gt;82,82,(100-(#REF!*0.42)^2*100/#REF!^2)*A34/0.42)</f>
        <v>#REF!</v>
      </c>
      <c r="D34" s="4" t="e">
        <f t="shared" si="0"/>
        <v>#REF!</v>
      </c>
      <c r="E34" s="4" t="e">
        <f>D34/(#REF!/100)^2</f>
        <v>#REF!</v>
      </c>
      <c r="F34" s="4" t="e">
        <f>IF(#REF!*25.5/#REF!&lt;25.5,13*(#REF!-I34)/(#REF!-I34)+12,(#REF!*25.5/100+B34*C34/100)*100/#REF!)</f>
        <v>#REF!</v>
      </c>
      <c r="G34" s="4" t="e">
        <f t="shared" si="1"/>
        <v>#REF!</v>
      </c>
      <c r="H34" s="4" t="e">
        <f>IF(#REF!&lt;(#REF!-5),"kA",IF(A34&lt;0.49,#REF!,(#REF!-D34)))</f>
        <v>#REF!</v>
      </c>
      <c r="I34" s="21" t="e">
        <f>IF(#REF!*25/#REF!&lt;25,#REF!-#REF!*25/100,H34-H34*25/100)</f>
        <v>#REF!</v>
      </c>
      <c r="J34" s="21" t="e">
        <f>IF(#REF!&gt;#REF!,655+9.6*#REF!+1.85*#REF!-4.7*#REF!+13*G34+4.5*D34,655+9.6*#REF!+1.85*#REF!-4.7*#REF!)</f>
        <v>#REF!</v>
      </c>
      <c r="K34" s="1">
        <v>47.1</v>
      </c>
      <c r="N34" s="1">
        <v>29</v>
      </c>
      <c r="O34" s="2" t="s">
        <v>69</v>
      </c>
      <c r="P34" s="1">
        <v>44</v>
      </c>
      <c r="Q34" s="3">
        <v>156.5</v>
      </c>
      <c r="R34" s="3">
        <v>106.3</v>
      </c>
      <c r="S34" s="3">
        <v>19.5</v>
      </c>
      <c r="T34" s="3">
        <v>121</v>
      </c>
      <c r="U34" s="3">
        <v>43.401484142943175</v>
      </c>
      <c r="V34" s="3">
        <v>56.628500000000003</v>
      </c>
      <c r="W34" s="31">
        <v>0.77316293929712465</v>
      </c>
      <c r="X34" s="3">
        <v>49.671499999999995</v>
      </c>
      <c r="Y34" s="3">
        <v>40.730629999999998</v>
      </c>
      <c r="Z34" s="31">
        <v>8.9408699999999968</v>
      </c>
      <c r="AA34" s="31">
        <v>3.6504894405373118</v>
      </c>
    </row>
    <row r="35" spans="1:27" x14ac:dyDescent="0.35">
      <c r="A35" s="15" t="e">
        <f>#REF!/#REF!</f>
        <v>#REF!</v>
      </c>
      <c r="B35" s="4" t="e">
        <f>#REF!-#REF!</f>
        <v>#REF!</v>
      </c>
      <c r="C35" s="4" t="e">
        <f>IF((100-(#REF!*0.42)^2*100/#REF!^2)*A35/0.42&gt;82,82,(100-(#REF!*0.42)^2*100/#REF!^2)*A35/0.42)</f>
        <v>#REF!</v>
      </c>
      <c r="D35" s="4" t="e">
        <f t="shared" si="0"/>
        <v>#REF!</v>
      </c>
      <c r="E35" s="4" t="e">
        <f>D35/(#REF!/100)^2</f>
        <v>#REF!</v>
      </c>
      <c r="F35" s="4" t="e">
        <f>IF(#REF!*25.5/#REF!&lt;25.5,13*(#REF!-I35)/(#REF!-I35)+12,(#REF!*25.5/100+B35*C35/100)*100/#REF!)</f>
        <v>#REF!</v>
      </c>
      <c r="G35" s="4" t="e">
        <f t="shared" si="1"/>
        <v>#REF!</v>
      </c>
      <c r="H35" s="4" t="e">
        <f>IF(#REF!&lt;(#REF!-5),"kA",IF(A35&lt;0.49,#REF!,(#REF!-D35)))</f>
        <v>#REF!</v>
      </c>
      <c r="I35" s="21" t="e">
        <f>IF(#REF!*25/#REF!&lt;25,#REF!-#REF!*25/100,H35-H35*25/100)</f>
        <v>#REF!</v>
      </c>
      <c r="J35" s="21" t="e">
        <f>IF(#REF!&gt;#REF!,655+9.6*#REF!+1.85*#REF!-4.7*#REF!+13*G35+4.5*D35,655+9.6*#REF!+1.85*#REF!-4.7*#REF!)</f>
        <v>#REF!</v>
      </c>
      <c r="K35" s="1">
        <v>50.7</v>
      </c>
      <c r="N35" s="1">
        <v>30</v>
      </c>
      <c r="O35" s="2" t="s">
        <v>69</v>
      </c>
      <c r="P35" s="1">
        <v>53</v>
      </c>
      <c r="Q35" s="3">
        <v>165.2</v>
      </c>
      <c r="R35" s="3">
        <v>89.3</v>
      </c>
      <c r="S35" s="3">
        <v>18.600000000000001</v>
      </c>
      <c r="T35" s="3">
        <v>110.5</v>
      </c>
      <c r="U35" s="3">
        <v>32.721362029442638</v>
      </c>
      <c r="V35" s="3">
        <v>58.026799999999994</v>
      </c>
      <c r="W35" s="31">
        <v>0.66888619854721554</v>
      </c>
      <c r="X35" s="3">
        <v>31.273200000000003</v>
      </c>
      <c r="Y35" s="3">
        <v>25.644024000000005</v>
      </c>
      <c r="Z35" s="31">
        <v>5.6291759999999975</v>
      </c>
      <c r="AA35" s="31">
        <v>2.062646201830344</v>
      </c>
    </row>
    <row r="36" spans="1:27" x14ac:dyDescent="0.35">
      <c r="A36" s="15" t="e">
        <f>#REF!/#REF!</f>
        <v>#REF!</v>
      </c>
      <c r="B36" s="4" t="e">
        <f>#REF!-#REF!</f>
        <v>#REF!</v>
      </c>
      <c r="C36" s="4" t="e">
        <f>IF((100-(#REF!*0.42)^2*100/#REF!^2)*A36/0.42&gt;82,82,(100-(#REF!*0.42)^2*100/#REF!^2)*A36/0.42)</f>
        <v>#REF!</v>
      </c>
      <c r="D36" s="4" t="e">
        <f t="shared" si="0"/>
        <v>#REF!</v>
      </c>
      <c r="E36" s="4" t="e">
        <f>D36/(#REF!/100)^2</f>
        <v>#REF!</v>
      </c>
      <c r="F36" s="4" t="e">
        <f>IF(#REF!*25.5/#REF!&lt;25.5,13*(#REF!-I36)/(#REF!-I36)+12,(#REF!*25.5/100+B36*C36/100)*100/#REF!)</f>
        <v>#REF!</v>
      </c>
      <c r="G36" s="4" t="e">
        <f t="shared" si="1"/>
        <v>#REF!</v>
      </c>
      <c r="H36" s="4" t="e">
        <f>IF(#REF!&lt;(#REF!-5),"kA",IF(A36&lt;0.49,#REF!,(#REF!-D36)))</f>
        <v>#REF!</v>
      </c>
      <c r="I36" s="21" t="e">
        <f>IF(#REF!*25/#REF!&lt;25,#REF!-#REF!*25/100,H36-H36*25/100)</f>
        <v>#REF!</v>
      </c>
      <c r="J36" s="21" t="e">
        <f>IF(#REF!&gt;#REF!,655+9.6*#REF!+1.85*#REF!-4.7*#REF!+13*G36+4.5*D36,655+9.6*#REF!+1.85*#REF!-4.7*#REF!)</f>
        <v>#REF!</v>
      </c>
      <c r="K36" s="1">
        <v>44.1</v>
      </c>
      <c r="N36" s="1">
        <v>31</v>
      </c>
      <c r="O36" s="2" t="s">
        <v>69</v>
      </c>
      <c r="P36" s="1">
        <v>53</v>
      </c>
      <c r="Q36" s="3">
        <v>165.8</v>
      </c>
      <c r="R36" s="3">
        <v>87.8</v>
      </c>
      <c r="S36" s="3">
        <v>19.399999999999999</v>
      </c>
      <c r="T36" s="3">
        <v>99.5</v>
      </c>
      <c r="U36" s="3">
        <v>31.939305134588878</v>
      </c>
      <c r="V36" s="3">
        <v>60.4422</v>
      </c>
      <c r="W36" s="31">
        <v>0.60012062726176107</v>
      </c>
      <c r="X36" s="3">
        <v>27.357799999999997</v>
      </c>
      <c r="Y36" s="3">
        <v>19.943818139888251</v>
      </c>
      <c r="Z36" s="31">
        <v>7.4139818601117469</v>
      </c>
      <c r="AA36" s="31">
        <v>2.6970094406881087</v>
      </c>
    </row>
    <row r="37" spans="1:27" x14ac:dyDescent="0.35">
      <c r="A37" s="15" t="e">
        <f>#REF!/#REF!</f>
        <v>#REF!</v>
      </c>
      <c r="B37" s="4" t="e">
        <f>#REF!-#REF!</f>
        <v>#REF!</v>
      </c>
      <c r="C37" s="4" t="e">
        <f>IF((100-(#REF!*0.42)^2*100/#REF!^2)*A37/0.42&gt;82,82,(100-(#REF!*0.42)^2*100/#REF!^2)*A37/0.42)</f>
        <v>#REF!</v>
      </c>
      <c r="D37" s="4" t="e">
        <f t="shared" si="0"/>
        <v>#REF!</v>
      </c>
      <c r="E37" s="4" t="e">
        <f>D37/(#REF!/100)^2</f>
        <v>#REF!</v>
      </c>
      <c r="F37" s="4" t="e">
        <f>IF(#REF!*25.5/#REF!&lt;25.5,13*(#REF!-I37)/(#REF!-I37)+12,(#REF!*25.5/100+B37*C37/100)*100/#REF!)</f>
        <v>#REF!</v>
      </c>
      <c r="G37" s="4" t="e">
        <f t="shared" si="1"/>
        <v>#REF!</v>
      </c>
      <c r="H37" s="4" t="e">
        <f>IF(#REF!&lt;(#REF!-5),"kA",IF(A37&lt;0.49,#REF!,(#REF!-D37)))</f>
        <v>#REF!</v>
      </c>
      <c r="I37" s="21" t="e">
        <f>IF(#REF!*25/#REF!&lt;25,#REF!-#REF!*25/100,H37-H37*25/100)</f>
        <v>#REF!</v>
      </c>
      <c r="J37" s="21" t="e">
        <f>IF(#REF!&gt;#REF!,655+9.6*#REF!+1.85*#REF!-4.7*#REF!+13*G37+4.5*D37,655+9.6*#REF!+1.85*#REF!-4.7*#REF!)</f>
        <v>#REF!</v>
      </c>
      <c r="K37" s="1">
        <v>42.3</v>
      </c>
      <c r="N37" s="1">
        <v>32</v>
      </c>
      <c r="O37" s="2" t="s">
        <v>69</v>
      </c>
      <c r="P37" s="1">
        <v>48</v>
      </c>
      <c r="Q37" s="3">
        <v>175.3</v>
      </c>
      <c r="R37" s="3">
        <v>95.4</v>
      </c>
      <c r="S37" s="3">
        <v>19.600000000000001</v>
      </c>
      <c r="T37" s="3">
        <v>104.5</v>
      </c>
      <c r="U37" s="3">
        <v>31.044490920788061</v>
      </c>
      <c r="V37" s="3">
        <v>65.150700000000015</v>
      </c>
      <c r="W37" s="31">
        <v>0.59612093553907586</v>
      </c>
      <c r="X37" s="3">
        <v>30.249299999999991</v>
      </c>
      <c r="Y37" s="3">
        <v>21.621610894361496</v>
      </c>
      <c r="Z37" s="31">
        <v>8.6276891056384954</v>
      </c>
      <c r="AA37" s="31">
        <v>2.8075703994483892</v>
      </c>
    </row>
    <row r="38" spans="1:27" x14ac:dyDescent="0.35">
      <c r="A38" s="15" t="e">
        <f>#REF!/#REF!</f>
        <v>#REF!</v>
      </c>
      <c r="B38" s="4" t="e">
        <f>#REF!-#REF!</f>
        <v>#REF!</v>
      </c>
      <c r="C38" s="4" t="e">
        <f>IF((100-(#REF!*0.42)^2*100/#REF!^2)*A38/0.42&gt;82,82,(100-(#REF!*0.42)^2*100/#REF!^2)*A38/0.42)</f>
        <v>#REF!</v>
      </c>
      <c r="D38" s="4" t="e">
        <f t="shared" si="0"/>
        <v>#REF!</v>
      </c>
      <c r="E38" s="4" t="e">
        <f>D38/(#REF!/100)^2</f>
        <v>#REF!</v>
      </c>
      <c r="F38" s="4" t="e">
        <f>IF(#REF!*25.5/#REF!&lt;25.5,13*(#REF!-I38)/(#REF!-I38)+12,(#REF!*25.5/100+B38*C38/100)*100/#REF!)</f>
        <v>#REF!</v>
      </c>
      <c r="G38" s="4" t="e">
        <f t="shared" si="1"/>
        <v>#REF!</v>
      </c>
      <c r="H38" s="4" t="e">
        <f>IF(#REF!&lt;(#REF!-5),"kA",IF(A38&lt;0.49,#REF!,(#REF!-D38)))</f>
        <v>#REF!</v>
      </c>
      <c r="I38" s="21" t="e">
        <f>IF(#REF!*25/#REF!&lt;25,#REF!-#REF!*25/100,H38-H38*25/100)</f>
        <v>#REF!</v>
      </c>
      <c r="J38" s="21" t="e">
        <f>IF(#REF!&gt;#REF!,655+9.6*#REF!+1.85*#REF!-4.7*#REF!+13*G38+4.5*D38,655+9.6*#REF!+1.85*#REF!-4.7*#REF!)</f>
        <v>#REF!</v>
      </c>
      <c r="K38" s="1">
        <v>43.4</v>
      </c>
      <c r="N38" s="1">
        <v>33</v>
      </c>
      <c r="O38" s="2" t="s">
        <v>69</v>
      </c>
      <c r="P38" s="1">
        <v>59</v>
      </c>
      <c r="Q38" s="3">
        <v>153.69999999999999</v>
      </c>
      <c r="R38" s="3">
        <v>82.9</v>
      </c>
      <c r="S38" s="3">
        <v>19.2</v>
      </c>
      <c r="T38" s="3">
        <v>101.5</v>
      </c>
      <c r="U38" s="3">
        <v>35.091892926126278</v>
      </c>
      <c r="V38" s="3">
        <v>54.592299999999994</v>
      </c>
      <c r="W38" s="31">
        <v>0.66037735849056611</v>
      </c>
      <c r="X38" s="3">
        <v>28.307700000000011</v>
      </c>
      <c r="Y38" s="3">
        <v>23.21231400000001</v>
      </c>
      <c r="Z38" s="31">
        <v>5.0953860000000013</v>
      </c>
      <c r="AA38" s="31">
        <v>2.1568967422108916</v>
      </c>
    </row>
    <row r="39" spans="1:27" x14ac:dyDescent="0.35">
      <c r="A39" s="15" t="e">
        <f>#REF!/#REF!</f>
        <v>#REF!</v>
      </c>
      <c r="B39" s="4" t="e">
        <f>#REF!-#REF!</f>
        <v>#REF!</v>
      </c>
      <c r="C39" s="4" t="e">
        <f>IF((100-(#REF!*0.42)^2*100/#REF!^2)*A39/0.42&gt;82,82,(100-(#REF!*0.42)^2*100/#REF!^2)*A39/0.42)</f>
        <v>#REF!</v>
      </c>
      <c r="D39" s="4" t="e">
        <f t="shared" si="0"/>
        <v>#REF!</v>
      </c>
      <c r="E39" s="4" t="e">
        <f>D39/(#REF!/100)^2</f>
        <v>#REF!</v>
      </c>
      <c r="F39" s="4" t="e">
        <f>IF(#REF!*25.5/#REF!&lt;25.5,13*(#REF!-I39)/(#REF!-I39)+12,(#REF!*25.5/100+B39*C39/100)*100/#REF!)</f>
        <v>#REF!</v>
      </c>
      <c r="G39" s="4" t="e">
        <f t="shared" si="1"/>
        <v>#REF!</v>
      </c>
      <c r="H39" s="4" t="e">
        <f>IF(#REF!&lt;(#REF!-5),"kA",IF(A39&lt;0.49,#REF!,(#REF!-D39)))</f>
        <v>#REF!</v>
      </c>
      <c r="I39" s="21" t="e">
        <f>IF(#REF!*25/#REF!&lt;25,#REF!-#REF!*25/100,H39-H39*25/100)</f>
        <v>#REF!</v>
      </c>
      <c r="J39" s="21" t="e">
        <f>IF(#REF!&gt;#REF!,655+9.6*#REF!+1.85*#REF!-4.7*#REF!+13*G39+4.5*D39,655+9.6*#REF!+1.85*#REF!-4.7*#REF!)</f>
        <v>#REF!</v>
      </c>
      <c r="K39" s="1">
        <v>42.7</v>
      </c>
      <c r="N39" s="1">
        <v>34</v>
      </c>
      <c r="O39" s="2" t="s">
        <v>69</v>
      </c>
      <c r="P39" s="1">
        <v>41</v>
      </c>
      <c r="Q39" s="3">
        <v>166.1</v>
      </c>
      <c r="R39" s="3">
        <v>94.3</v>
      </c>
      <c r="S39" s="3">
        <v>18.7</v>
      </c>
      <c r="T39" s="3">
        <v>118.7</v>
      </c>
      <c r="U39" s="3">
        <v>34.180029076584653</v>
      </c>
      <c r="V39" s="3">
        <v>58.690899999999999</v>
      </c>
      <c r="W39" s="31">
        <v>0.71462974111980737</v>
      </c>
      <c r="X39" s="3">
        <v>35.609099999999998</v>
      </c>
      <c r="Y39" s="3">
        <v>29.199461999999997</v>
      </c>
      <c r="Z39" s="31">
        <v>6.4096380000000011</v>
      </c>
      <c r="AA39" s="31">
        <v>2.3232408611917488</v>
      </c>
    </row>
    <row r="40" spans="1:27" x14ac:dyDescent="0.35">
      <c r="A40" s="15" t="e">
        <f>#REF!/#REF!</f>
        <v>#REF!</v>
      </c>
      <c r="B40" s="4" t="e">
        <f>#REF!-#REF!</f>
        <v>#REF!</v>
      </c>
      <c r="C40" s="4" t="e">
        <f>IF((100-(#REF!*0.42)^2*100/#REF!^2)*A40/0.42&gt;82,82,(100-(#REF!*0.42)^2*100/#REF!^2)*A40/0.42)</f>
        <v>#REF!</v>
      </c>
      <c r="D40" s="4" t="e">
        <f t="shared" si="0"/>
        <v>#REF!</v>
      </c>
      <c r="E40" s="4" t="e">
        <f>D40/(#REF!/100)^2</f>
        <v>#REF!</v>
      </c>
      <c r="F40" s="4" t="e">
        <f>IF(#REF!*25.5/#REF!&lt;25.5,13*(#REF!-I40)/(#REF!-I40)+12,(#REF!*25.5/100+B40*C40/100)*100/#REF!)</f>
        <v>#REF!</v>
      </c>
      <c r="G40" s="4" t="e">
        <f t="shared" si="1"/>
        <v>#REF!</v>
      </c>
      <c r="H40" s="4" t="e">
        <f>IF(#REF!&lt;(#REF!-5),"kA",IF(A40&lt;0.49,#REF!,(#REF!-D40)))</f>
        <v>#REF!</v>
      </c>
      <c r="I40" s="21" t="e">
        <f>IF(#REF!*25/#REF!&lt;25,#REF!-#REF!*25/100,H40-H40*25/100)</f>
        <v>#REF!</v>
      </c>
      <c r="J40" s="21" t="e">
        <f>IF(#REF!&gt;#REF!,655+9.6*#REF!+1.85*#REF!-4.7*#REF!+13*G40+4.5*D40,655+9.6*#REF!+1.85*#REF!-4.7*#REF!)</f>
        <v>#REF!</v>
      </c>
      <c r="K40" s="1">
        <v>44.4</v>
      </c>
      <c r="N40" s="1">
        <v>35</v>
      </c>
      <c r="O40" s="2" t="s">
        <v>69</v>
      </c>
      <c r="P40" s="1">
        <v>42</v>
      </c>
      <c r="Q40" s="3">
        <v>164.3</v>
      </c>
      <c r="R40" s="3">
        <v>100.4</v>
      </c>
      <c r="S40" s="3">
        <v>17.8</v>
      </c>
      <c r="T40" s="3">
        <v>119.9</v>
      </c>
      <c r="U40" s="3">
        <v>37.192775266359916</v>
      </c>
      <c r="V40" s="3">
        <v>55.479700000000001</v>
      </c>
      <c r="W40" s="31">
        <v>0.72976262933657943</v>
      </c>
      <c r="X40" s="3">
        <v>44.920300000000005</v>
      </c>
      <c r="Y40" s="3">
        <v>36.834645999999999</v>
      </c>
      <c r="Z40" s="31">
        <v>8.0856540000000052</v>
      </c>
      <c r="AA40" s="31">
        <v>2.9952979293181703</v>
      </c>
    </row>
    <row r="41" spans="1:27" x14ac:dyDescent="0.35">
      <c r="A41" s="15" t="e">
        <f>#REF!/#REF!</f>
        <v>#REF!</v>
      </c>
      <c r="B41" s="4" t="e">
        <f>#REF!-#REF!</f>
        <v>#REF!</v>
      </c>
      <c r="C41" s="4" t="e">
        <f>IF((100-(#REF!*0.42)^2*100/#REF!^2)*A41/0.42&gt;82,82,(100-(#REF!*0.42)^2*100/#REF!^2)*A41/0.42)</f>
        <v>#REF!</v>
      </c>
      <c r="D41" s="4" t="e">
        <f t="shared" si="0"/>
        <v>#REF!</v>
      </c>
      <c r="E41" s="4" t="e">
        <f>D41/(#REF!/100)^2</f>
        <v>#REF!</v>
      </c>
      <c r="F41" s="4" t="e">
        <f>IF(#REF!*25.5/#REF!&lt;25.5,13*(#REF!-I41)/(#REF!-I41)+12,(#REF!*25.5/100+B41*C41/100)*100/#REF!)</f>
        <v>#REF!</v>
      </c>
      <c r="G41" s="4" t="e">
        <f t="shared" si="1"/>
        <v>#REF!</v>
      </c>
      <c r="H41" s="4" t="e">
        <f>IF(#REF!&lt;(#REF!-5),"kA",IF(A41&lt;0.49,#REF!,(#REF!-D41)))</f>
        <v>#REF!</v>
      </c>
      <c r="I41" s="21" t="e">
        <f>IF(#REF!*25/#REF!&lt;25,#REF!-#REF!*25/100,H41-H41*25/100)</f>
        <v>#REF!</v>
      </c>
      <c r="J41" s="21" t="e">
        <f>IF(#REF!&gt;#REF!,655+9.6*#REF!+1.85*#REF!-4.7*#REF!+13*G41+4.5*D41,655+9.6*#REF!+1.85*#REF!-4.7*#REF!)</f>
        <v>#REF!</v>
      </c>
      <c r="K41" s="1">
        <v>49.6</v>
      </c>
      <c r="N41" s="1">
        <v>36</v>
      </c>
      <c r="O41" s="2" t="s">
        <v>69</v>
      </c>
      <c r="P41" s="1">
        <v>47</v>
      </c>
      <c r="Q41" s="3">
        <v>156.19999999999999</v>
      </c>
      <c r="R41" s="3">
        <v>119</v>
      </c>
      <c r="S41" s="3">
        <v>17.7</v>
      </c>
      <c r="T41" s="3">
        <v>138.80000000000001</v>
      </c>
      <c r="U41" s="3">
        <v>48.773610116056609</v>
      </c>
      <c r="V41" s="3">
        <v>51.654799999999994</v>
      </c>
      <c r="W41" s="31">
        <v>0.88860435339308597</v>
      </c>
      <c r="X41" s="3">
        <v>67.345200000000006</v>
      </c>
      <c r="Y41" s="3">
        <v>55.223064000000001</v>
      </c>
      <c r="Z41" s="31">
        <v>12.122136000000005</v>
      </c>
      <c r="AA41" s="31">
        <v>4.9684061767883554</v>
      </c>
    </row>
    <row r="42" spans="1:27" x14ac:dyDescent="0.35">
      <c r="A42" s="15" t="e">
        <f>#REF!/#REF!</f>
        <v>#REF!</v>
      </c>
      <c r="B42" s="4" t="e">
        <f>#REF!-#REF!</f>
        <v>#REF!</v>
      </c>
      <c r="C42" s="4" t="e">
        <f>IF((100-(#REF!*0.42)^2*100/#REF!^2)*A42/0.42&gt;82,82,(100-(#REF!*0.42)^2*100/#REF!^2)*A42/0.42)</f>
        <v>#REF!</v>
      </c>
      <c r="D42" s="4" t="e">
        <f t="shared" si="0"/>
        <v>#REF!</v>
      </c>
      <c r="E42" s="4" t="e">
        <f>D42/(#REF!/100)^2</f>
        <v>#REF!</v>
      </c>
      <c r="F42" s="4" t="e">
        <f>IF(#REF!*25.5/#REF!&lt;25.5,13*(#REF!-I42)/(#REF!-I42)+12,(#REF!*25.5/100+B42*C42/100)*100/#REF!)</f>
        <v>#REF!</v>
      </c>
      <c r="G42" s="4" t="e">
        <f t="shared" si="1"/>
        <v>#REF!</v>
      </c>
      <c r="H42" s="4" t="e">
        <f>IF(#REF!&lt;(#REF!-5),"kA",IF(A42&lt;0.49,#REF!,(#REF!-D42)))</f>
        <v>#REF!</v>
      </c>
      <c r="I42" s="21" t="e">
        <f>IF(#REF!*25/#REF!&lt;25,#REF!-#REF!*25/100,H42-H42*25/100)</f>
        <v>#REF!</v>
      </c>
      <c r="J42" s="21" t="e">
        <f>IF(#REF!&gt;#REF!,655+9.6*#REF!+1.85*#REF!-4.7*#REF!+13*G42+4.5*D42,655+9.6*#REF!+1.85*#REF!-4.7*#REF!)</f>
        <v>#REF!</v>
      </c>
      <c r="K42" s="1">
        <v>57.9</v>
      </c>
      <c r="N42" s="1">
        <v>37</v>
      </c>
      <c r="O42" s="2" t="s">
        <v>69</v>
      </c>
      <c r="P42" s="1">
        <v>49</v>
      </c>
      <c r="Q42" s="3">
        <v>167.7</v>
      </c>
      <c r="R42" s="3">
        <v>117.7</v>
      </c>
      <c r="S42" s="3">
        <v>19.899999999999999</v>
      </c>
      <c r="T42" s="3">
        <v>120.7</v>
      </c>
      <c r="U42" s="3">
        <v>41.851433456043033</v>
      </c>
      <c r="V42" s="3">
        <v>62.621299999999991</v>
      </c>
      <c r="W42" s="31">
        <v>0.71973762671437091</v>
      </c>
      <c r="X42" s="3">
        <v>55.078700000000012</v>
      </c>
      <c r="Y42" s="3">
        <v>45.16453400000001</v>
      </c>
      <c r="Z42" s="31">
        <v>9.9141660000000016</v>
      </c>
      <c r="AA42" s="31">
        <v>3.5252511352690261</v>
      </c>
    </row>
    <row r="43" spans="1:27" x14ac:dyDescent="0.35">
      <c r="A43" s="15" t="e">
        <f>#REF!/#REF!</f>
        <v>#REF!</v>
      </c>
      <c r="B43" s="4" t="e">
        <f>#REF!-#REF!</f>
        <v>#REF!</v>
      </c>
      <c r="C43" s="4" t="e">
        <f>IF((100-(#REF!*0.42)^2*100/#REF!^2)*A43/0.42&gt;82,82,(100-(#REF!*0.42)^2*100/#REF!^2)*A43/0.42)</f>
        <v>#REF!</v>
      </c>
      <c r="D43" s="4" t="e">
        <f t="shared" si="0"/>
        <v>#REF!</v>
      </c>
      <c r="E43" s="4" t="e">
        <f>D43/(#REF!/100)^2</f>
        <v>#REF!</v>
      </c>
      <c r="F43" s="4" t="e">
        <f>IF(#REF!*25.5/#REF!&lt;25.5,13*(#REF!-I43)/(#REF!-I43)+12,(#REF!*25.5/100+B43*C43/100)*100/#REF!)</f>
        <v>#REF!</v>
      </c>
      <c r="G43" s="4" t="e">
        <f t="shared" si="1"/>
        <v>#REF!</v>
      </c>
      <c r="H43" s="4" t="e">
        <f>IF(#REF!&lt;(#REF!-5),"kA",IF(A43&lt;0.49,#REF!,(#REF!-D43)))</f>
        <v>#REF!</v>
      </c>
      <c r="I43" s="21" t="e">
        <f>IF(#REF!*25/#REF!&lt;25,#REF!-#REF!*25/100,H43-H43*25/100)</f>
        <v>#REF!</v>
      </c>
      <c r="J43" s="21" t="e">
        <f>IF(#REF!&gt;#REF!,655+9.6*#REF!+1.85*#REF!-4.7*#REF!+13*G43+4.5*D43,655+9.6*#REF!+1.85*#REF!-4.7*#REF!)</f>
        <v>#REF!</v>
      </c>
      <c r="K43" s="28">
        <v>47.8</v>
      </c>
      <c r="N43" s="1">
        <v>38</v>
      </c>
      <c r="O43" s="2" t="s">
        <v>69</v>
      </c>
      <c r="P43" s="1">
        <v>29</v>
      </c>
      <c r="Q43" s="3">
        <v>167.5</v>
      </c>
      <c r="R43" s="3">
        <v>83.4</v>
      </c>
      <c r="S43" s="3">
        <v>17.5</v>
      </c>
      <c r="T43" s="3">
        <v>98.3</v>
      </c>
      <c r="U43" s="3">
        <v>29.725996881265317</v>
      </c>
      <c r="V43" s="3">
        <v>56.077499999999993</v>
      </c>
      <c r="W43" s="31">
        <v>0.58686567164179104</v>
      </c>
      <c r="X43" s="3">
        <v>27.322500000000012</v>
      </c>
      <c r="Y43" s="3">
        <v>18.623914654130896</v>
      </c>
      <c r="Z43" s="31">
        <v>8.698585345869116</v>
      </c>
      <c r="AA43" s="31">
        <v>3.1004091230542627</v>
      </c>
    </row>
    <row r="44" spans="1:27" x14ac:dyDescent="0.35">
      <c r="A44" s="15" t="e">
        <f>#REF!/#REF!</f>
        <v>#REF!</v>
      </c>
      <c r="B44" s="4" t="e">
        <f>#REF!-#REF!</f>
        <v>#REF!</v>
      </c>
      <c r="C44" s="4" t="e">
        <f>IF((100-(#REF!*0.42)^2*100/#REF!^2)*A44/0.42&gt;82,82,(100-(#REF!*0.42)^2*100/#REF!^2)*A44/0.42)</f>
        <v>#REF!</v>
      </c>
      <c r="D44" s="4" t="e">
        <f t="shared" si="0"/>
        <v>#REF!</v>
      </c>
      <c r="E44" s="4" t="e">
        <f>D44/(#REF!/100)^2</f>
        <v>#REF!</v>
      </c>
      <c r="F44" s="4" t="e">
        <f>IF(#REF!*25.5/#REF!&lt;25.5,13*(#REF!-I44)/(#REF!-I44)+12,(#REF!*25.5/100+B44*C44/100)*100/#REF!)</f>
        <v>#REF!</v>
      </c>
      <c r="G44" s="4" t="e">
        <f t="shared" si="1"/>
        <v>#REF!</v>
      </c>
      <c r="H44" s="4" t="e">
        <f>IF(#REF!&lt;(#REF!-5),"kA",IF(A44&lt;0.49,#REF!,(#REF!-D44)))</f>
        <v>#REF!</v>
      </c>
      <c r="I44" s="21" t="e">
        <f>IF(#REF!*25/#REF!&lt;25,#REF!-#REF!*25/100,H44-H44*25/100)</f>
        <v>#REF!</v>
      </c>
      <c r="J44" s="21" t="e">
        <f>IF(#REF!&gt;#REF!,655+9.6*#REF!+1.85*#REF!-4.7*#REF!+13*G44+4.5*D44,655+9.6*#REF!+1.85*#REF!-4.7*#REF!)</f>
        <v>#REF!</v>
      </c>
      <c r="K44" s="50">
        <v>45.2</v>
      </c>
      <c r="N44" s="1">
        <v>39</v>
      </c>
      <c r="O44" s="2" t="s">
        <v>69</v>
      </c>
      <c r="P44" s="1">
        <v>55</v>
      </c>
      <c r="Q44" s="3">
        <v>169</v>
      </c>
      <c r="R44" s="3">
        <v>120.9</v>
      </c>
      <c r="S44" s="3">
        <v>19.399999999999999</v>
      </c>
      <c r="T44" s="3">
        <v>125.2</v>
      </c>
      <c r="U44" s="3">
        <v>42.330450614474287</v>
      </c>
      <c r="V44" s="3">
        <v>61.846999999999994</v>
      </c>
      <c r="W44" s="31">
        <v>0.74082840236686387</v>
      </c>
      <c r="X44" s="3">
        <v>59.053000000000011</v>
      </c>
      <c r="Y44" s="3">
        <v>48.423460000000013</v>
      </c>
      <c r="Z44" s="31">
        <v>10.629539999999999</v>
      </c>
      <c r="AA44" s="31">
        <v>3.7216974195581387</v>
      </c>
    </row>
    <row r="45" spans="1:27" x14ac:dyDescent="0.35">
      <c r="A45" s="15" t="e">
        <f>#REF!/#REF!</f>
        <v>#REF!</v>
      </c>
      <c r="B45" s="4" t="e">
        <f>#REF!-#REF!</f>
        <v>#REF!</v>
      </c>
      <c r="C45" s="4" t="e">
        <f>IF((100-(#REF!*0.42)^2*100/#REF!^2)*A45/0.42&gt;82,82,(100-(#REF!*0.42)^2*100/#REF!^2)*A45/0.42)</f>
        <v>#REF!</v>
      </c>
      <c r="D45" s="4" t="e">
        <f t="shared" si="0"/>
        <v>#REF!</v>
      </c>
      <c r="E45" s="4" t="e">
        <f>D45/(#REF!/100)^2</f>
        <v>#REF!</v>
      </c>
      <c r="F45" s="4" t="e">
        <f>IF(#REF!*25.5/#REF!&lt;25.5,13*(#REF!-I45)/(#REF!-I45)+12,(#REF!*25.5/100+B45*C45/100)*100/#REF!)</f>
        <v>#REF!</v>
      </c>
      <c r="G45" s="4" t="e">
        <f t="shared" si="1"/>
        <v>#REF!</v>
      </c>
      <c r="H45" s="4" t="e">
        <f>IF(#REF!&lt;(#REF!-5),"kA",IF(A45&lt;0.49,#REF!,(#REF!-D45)))</f>
        <v>#REF!</v>
      </c>
      <c r="I45" s="21" t="e">
        <f>IF(#REF!*25/#REF!&lt;25,#REF!-#REF!*25/100,H45-H45*25/100)</f>
        <v>#REF!</v>
      </c>
      <c r="J45" s="21" t="e">
        <f>IF(#REF!&gt;#REF!,655+9.6*#REF!+1.85*#REF!-4.7*#REF!+13*G45+4.5*D45,655+9.6*#REF!+1.85*#REF!-4.7*#REF!)</f>
        <v>#REF!</v>
      </c>
      <c r="K45" s="29">
        <v>55</v>
      </c>
      <c r="N45" s="1">
        <v>40</v>
      </c>
      <c r="O45" s="2" t="s">
        <v>69</v>
      </c>
      <c r="P45" s="1">
        <v>22</v>
      </c>
      <c r="Q45" s="3">
        <v>160.9</v>
      </c>
      <c r="R45" s="3">
        <v>93.1</v>
      </c>
      <c r="S45" s="3">
        <v>18.7</v>
      </c>
      <c r="T45" s="3">
        <v>107.5</v>
      </c>
      <c r="U45" s="3">
        <v>35.961482972759278</v>
      </c>
      <c r="V45" s="3">
        <v>56.408100000000005</v>
      </c>
      <c r="W45" s="31">
        <v>0.66811684275947791</v>
      </c>
      <c r="X45" s="3">
        <v>36.69189999999999</v>
      </c>
      <c r="Y45" s="3">
        <v>30.087357999999991</v>
      </c>
      <c r="Z45" s="31">
        <v>6.6045419999999986</v>
      </c>
      <c r="AA45" s="31">
        <v>2.5511184175711432</v>
      </c>
    </row>
    <row r="46" spans="1:27" x14ac:dyDescent="0.35">
      <c r="A46" s="15" t="e">
        <f>#REF!/#REF!</f>
        <v>#REF!</v>
      </c>
      <c r="B46" s="4" t="e">
        <f>#REF!-#REF!</f>
        <v>#REF!</v>
      </c>
      <c r="C46" s="4" t="e">
        <f>IF((100-(#REF!*0.42)^2*100/#REF!^2)*A46/0.42&gt;82,82,(100-(#REF!*0.42)^2*100/#REF!^2)*A46/0.42)</f>
        <v>#REF!</v>
      </c>
      <c r="D46" s="4" t="e">
        <f t="shared" si="0"/>
        <v>#REF!</v>
      </c>
      <c r="E46" s="4" t="e">
        <f>D46/(#REF!/100)^2</f>
        <v>#REF!</v>
      </c>
      <c r="F46" s="4" t="e">
        <f>IF(#REF!*25.5/#REF!&lt;25.5,13*(#REF!-I46)/(#REF!-I46)+12,(#REF!*25.5/100+B46*C46/100)*100/#REF!)</f>
        <v>#REF!</v>
      </c>
      <c r="G46" s="4" t="e">
        <f t="shared" si="1"/>
        <v>#REF!</v>
      </c>
      <c r="H46" s="4" t="e">
        <f>IF(#REF!&lt;(#REF!-5),"kA",IF(A46&lt;0.49,#REF!,(#REF!-D46)))</f>
        <v>#REF!</v>
      </c>
      <c r="I46" s="21" t="e">
        <f>IF(#REF!*25/#REF!&lt;25,#REF!-#REF!*25/100,H46-H46*25/100)</f>
        <v>#REF!</v>
      </c>
      <c r="J46" s="21" t="e">
        <f>IF(#REF!&gt;#REF!,655+9.6*#REF!+1.85*#REF!-4.7*#REF!+13*G46+4.5*D46,655+9.6*#REF!+1.85*#REF!-4.7*#REF!)</f>
        <v>#REF!</v>
      </c>
      <c r="K46" s="32">
        <v>52</v>
      </c>
      <c r="N46" s="1">
        <v>41</v>
      </c>
      <c r="O46" s="2" t="s">
        <v>69</v>
      </c>
      <c r="P46" s="1">
        <v>37</v>
      </c>
      <c r="Q46" s="3">
        <v>166.3</v>
      </c>
      <c r="R46" s="3">
        <v>122.9</v>
      </c>
      <c r="S46" s="3">
        <v>18.2</v>
      </c>
      <c r="T46" s="3">
        <v>119.3</v>
      </c>
      <c r="U46" s="3">
        <v>44.439317912516373</v>
      </c>
      <c r="V46" s="3">
        <v>57.433700000000002</v>
      </c>
      <c r="W46" s="31">
        <v>0.71737823211064333</v>
      </c>
      <c r="X46" s="3">
        <v>65.466300000000004</v>
      </c>
      <c r="Y46" s="3">
        <v>53.682366000000002</v>
      </c>
      <c r="Z46" s="31">
        <v>11.783934000000002</v>
      </c>
      <c r="AA46" s="31">
        <v>4.2609437696184767</v>
      </c>
    </row>
    <row r="47" spans="1:27" x14ac:dyDescent="0.35">
      <c r="A47" s="15" t="e">
        <f>#REF!/#REF!</f>
        <v>#REF!</v>
      </c>
      <c r="B47" s="4" t="e">
        <f>#REF!-#REF!</f>
        <v>#REF!</v>
      </c>
      <c r="C47" s="4" t="e">
        <f>IF((100-(#REF!*0.42)^2*100/#REF!^2)*A47/0.42&gt;82,82,(100-(#REF!*0.42)^2*100/#REF!^2)*A47/0.42)</f>
        <v>#REF!</v>
      </c>
      <c r="D47" s="4" t="e">
        <f t="shared" si="0"/>
        <v>#REF!</v>
      </c>
      <c r="E47" s="4" t="e">
        <f>D47/(#REF!/100)^2</f>
        <v>#REF!</v>
      </c>
      <c r="F47" s="4" t="e">
        <f>IF(#REF!*25.5/#REF!&lt;25.5,13*(#REF!-I47)/(#REF!-I47)+12,(#REF!*25.5/100+B47*C47/100)*100/#REF!)</f>
        <v>#REF!</v>
      </c>
      <c r="G47" s="4" t="e">
        <f t="shared" si="1"/>
        <v>#REF!</v>
      </c>
      <c r="H47" s="4" t="e">
        <f>IF(#REF!&lt;(#REF!-5),"kA",IF(A47&lt;0.49,#REF!,(#REF!-D47)))</f>
        <v>#REF!</v>
      </c>
      <c r="I47" s="21" t="e">
        <f>IF(#REF!*25/#REF!&lt;25,#REF!-#REF!*25/100,H47-H47*25/100)</f>
        <v>#REF!</v>
      </c>
      <c r="J47" s="21" t="e">
        <f>IF(#REF!&gt;#REF!,655+9.6*#REF!+1.85*#REF!-4.7*#REF!+13*G47+4.5*D47,655+9.6*#REF!+1.85*#REF!-4.7*#REF!)</f>
        <v>#REF!</v>
      </c>
      <c r="K47" s="1">
        <v>52.9</v>
      </c>
      <c r="N47" s="1">
        <v>42</v>
      </c>
      <c r="O47" s="2" t="s">
        <v>69</v>
      </c>
      <c r="P47" s="1">
        <v>64</v>
      </c>
      <c r="Q47" s="3">
        <v>160.6</v>
      </c>
      <c r="R47" s="3">
        <v>107.5</v>
      </c>
      <c r="S47" s="3">
        <v>18.899999999999999</v>
      </c>
      <c r="T47" s="3">
        <v>120.6</v>
      </c>
      <c r="U47" s="3">
        <v>41.679008822767685</v>
      </c>
      <c r="V47" s="3">
        <v>56.814399999999992</v>
      </c>
      <c r="W47" s="31">
        <v>0.75093399750933998</v>
      </c>
      <c r="X47" s="3">
        <v>50.685600000000008</v>
      </c>
      <c r="Y47" s="3">
        <v>41.562192000000003</v>
      </c>
      <c r="Z47" s="31">
        <v>9.1234080000000048</v>
      </c>
      <c r="AA47" s="31">
        <v>3.5372521165182276</v>
      </c>
    </row>
    <row r="48" spans="1:27" x14ac:dyDescent="0.35">
      <c r="A48" s="15" t="e">
        <f>#REF!/#REF!</f>
        <v>#REF!</v>
      </c>
      <c r="B48" s="4" t="e">
        <f>#REF!-#REF!</f>
        <v>#REF!</v>
      </c>
      <c r="C48" s="4" t="e">
        <f>IF((100-(#REF!*0.42)^2*100/#REF!^2)*A48/0.42&gt;82,82,(100-(#REF!*0.42)^2*100/#REF!^2)*A48/0.42)</f>
        <v>#REF!</v>
      </c>
      <c r="D48" s="4" t="e">
        <f t="shared" si="0"/>
        <v>#REF!</v>
      </c>
      <c r="E48" s="4" t="e">
        <f>D48/(#REF!/100)^2</f>
        <v>#REF!</v>
      </c>
      <c r="F48" s="4" t="e">
        <f>IF(#REF!*25.5/#REF!&lt;25.5,13*(#REF!-I48)/(#REF!-I48)+12,(#REF!*25.5/100+B48*C48/100)*100/#REF!)</f>
        <v>#REF!</v>
      </c>
      <c r="G48" s="4" t="e">
        <f t="shared" si="1"/>
        <v>#REF!</v>
      </c>
      <c r="H48" s="4" t="e">
        <f>IF(#REF!&lt;(#REF!-5),"kA",IF(A48&lt;0.49,#REF!,(#REF!-D48)))</f>
        <v>#REF!</v>
      </c>
      <c r="I48" s="21" t="e">
        <f>IF(#REF!*25/#REF!&lt;25,#REF!-#REF!*25/100,H48-H48*25/100)</f>
        <v>#REF!</v>
      </c>
      <c r="J48" s="21" t="e">
        <f>IF(#REF!&gt;#REF!,655+9.6*#REF!+1.85*#REF!-4.7*#REF!+13*G48+4.5*D48,655+9.6*#REF!+1.85*#REF!-4.7*#REF!)</f>
        <v>#REF!</v>
      </c>
      <c r="K48" s="50">
        <v>47.2</v>
      </c>
      <c r="N48" s="1">
        <v>43</v>
      </c>
      <c r="O48" s="2" t="s">
        <v>69</v>
      </c>
      <c r="P48" s="1">
        <v>38</v>
      </c>
      <c r="Q48" s="3">
        <v>178.1</v>
      </c>
      <c r="R48" s="3">
        <v>142.19999999999999</v>
      </c>
      <c r="S48" s="3">
        <v>19.3</v>
      </c>
      <c r="T48" s="3">
        <v>139.69999999999999</v>
      </c>
      <c r="U48" s="3">
        <v>44.830311595886585</v>
      </c>
      <c r="V48" s="3">
        <v>65.572900000000004</v>
      </c>
      <c r="W48" s="31">
        <v>0.78439079169006176</v>
      </c>
      <c r="X48" s="3">
        <v>76.627099999999984</v>
      </c>
      <c r="Y48" s="3">
        <v>62.83422199999999</v>
      </c>
      <c r="Z48" s="31">
        <v>13.792877999999995</v>
      </c>
      <c r="AA48" s="31">
        <v>4.3483756578343797</v>
      </c>
    </row>
    <row r="49" spans="1:27" x14ac:dyDescent="0.35">
      <c r="A49" s="15" t="e">
        <f>#REF!/#REF!</f>
        <v>#REF!</v>
      </c>
      <c r="B49" s="4" t="e">
        <f>#REF!-#REF!</f>
        <v>#REF!</v>
      </c>
      <c r="C49" s="4" t="e">
        <f>IF((100-(#REF!*0.42)^2*100/#REF!^2)*A49/0.42&gt;82,82,(100-(#REF!*0.42)^2*100/#REF!^2)*A49/0.42)</f>
        <v>#REF!</v>
      </c>
      <c r="D49" s="4" t="e">
        <f t="shared" si="0"/>
        <v>#REF!</v>
      </c>
      <c r="E49" s="4" t="e">
        <f>D49/(#REF!/100)^2</f>
        <v>#REF!</v>
      </c>
      <c r="F49" s="4" t="e">
        <f>IF(#REF!*25.5/#REF!&lt;25.5,13*(#REF!-I49)/(#REF!-I49)+12,(#REF!*25.5/100+B49*C49/100)*100/#REF!)</f>
        <v>#REF!</v>
      </c>
      <c r="G49" s="4" t="e">
        <f t="shared" si="1"/>
        <v>#REF!</v>
      </c>
      <c r="H49" s="4" t="e">
        <f>IF(#REF!&lt;(#REF!-5),"kA",IF(A49&lt;0.49,#REF!,(#REF!-D49)))</f>
        <v>#REF!</v>
      </c>
      <c r="I49" s="21" t="e">
        <f>IF(#REF!*25/#REF!&lt;25,#REF!-#REF!*25/100,H49-H49*25/100)</f>
        <v>#REF!</v>
      </c>
      <c r="J49" s="21" t="e">
        <f>IF(#REF!&gt;#REF!,655+9.6*#REF!+1.85*#REF!-4.7*#REF!+13*G49+4.5*D49,655+9.6*#REF!+1.85*#REF!-4.7*#REF!)</f>
        <v>#REF!</v>
      </c>
      <c r="K49" s="30">
        <v>55.4</v>
      </c>
      <c r="N49" s="1">
        <v>44</v>
      </c>
      <c r="O49" s="2" t="s">
        <v>69</v>
      </c>
      <c r="P49" s="1">
        <v>39</v>
      </c>
      <c r="Q49" s="3">
        <v>168.8</v>
      </c>
      <c r="R49" s="3">
        <v>105.4</v>
      </c>
      <c r="S49" s="3">
        <v>19.600000000000001</v>
      </c>
      <c r="T49" s="3">
        <v>109.4</v>
      </c>
      <c r="U49" s="3">
        <v>36.99097055322207</v>
      </c>
      <c r="V49" s="3">
        <v>62.297200000000004</v>
      </c>
      <c r="W49" s="31">
        <v>0.6481042654028436</v>
      </c>
      <c r="X49" s="3">
        <v>43.102800000000002</v>
      </c>
      <c r="Y49" s="3">
        <v>35.344296000000007</v>
      </c>
      <c r="Z49" s="31">
        <v>7.758503999999995</v>
      </c>
      <c r="AA49" s="31">
        <v>2.7229088520024232</v>
      </c>
    </row>
    <row r="50" spans="1:27" x14ac:dyDescent="0.35">
      <c r="A50" s="15" t="e">
        <f>#REF!/#REF!</f>
        <v>#REF!</v>
      </c>
      <c r="B50" s="4" t="e">
        <f>#REF!-#REF!</f>
        <v>#REF!</v>
      </c>
      <c r="C50" s="4" t="e">
        <f>IF((100-(#REF!*0.42)^2*100/#REF!^2)*A50/0.42&gt;82,82,(100-(#REF!*0.42)^2*100/#REF!^2)*A50/0.42)</f>
        <v>#REF!</v>
      </c>
      <c r="D50" s="4" t="e">
        <f t="shared" si="0"/>
        <v>#REF!</v>
      </c>
      <c r="E50" s="4" t="e">
        <f>D50/(#REF!/100)^2</f>
        <v>#REF!</v>
      </c>
      <c r="F50" s="4" t="e">
        <f>IF(#REF!*25.5/#REF!&lt;25.5,13*(#REF!-I50)/(#REF!-I50)+12,(#REF!*25.5/100+B50*C50/100)*100/#REF!)</f>
        <v>#REF!</v>
      </c>
      <c r="G50" s="4" t="e">
        <f t="shared" si="1"/>
        <v>#REF!</v>
      </c>
      <c r="H50" s="4" t="e">
        <f>IF(#REF!&lt;(#REF!-5),"kA",IF(A50&lt;0.49,#REF!,(#REF!-D50)))</f>
        <v>#REF!</v>
      </c>
      <c r="I50" s="21" t="e">
        <f>IF(#REF!*25/#REF!&lt;25,#REF!-#REF!*25/100,H50-H50*25/100)</f>
        <v>#REF!</v>
      </c>
      <c r="J50" s="21" t="e">
        <f>IF(#REF!&gt;#REF!,655+9.6*#REF!+1.85*#REF!-4.7*#REF!+13*G50+4.5*D50,655+9.6*#REF!+1.85*#REF!-4.7*#REF!)</f>
        <v>#REF!</v>
      </c>
      <c r="K50" s="1">
        <v>44.8</v>
      </c>
      <c r="N50" s="1">
        <v>45</v>
      </c>
      <c r="O50" s="2" t="s">
        <v>69</v>
      </c>
      <c r="P50" s="1">
        <v>62</v>
      </c>
      <c r="Q50" s="3">
        <v>162.80000000000001</v>
      </c>
      <c r="R50" s="3">
        <v>98.1</v>
      </c>
      <c r="S50" s="3">
        <v>19.5</v>
      </c>
      <c r="T50" s="3">
        <v>115.8</v>
      </c>
      <c r="U50" s="3">
        <v>37.013504458221895</v>
      </c>
      <c r="V50" s="3">
        <v>59.394199999999998</v>
      </c>
      <c r="W50" s="31">
        <v>0.71130221130221127</v>
      </c>
      <c r="X50" s="3">
        <v>38.705799999999996</v>
      </c>
      <c r="Y50" s="3">
        <v>31.738755999999999</v>
      </c>
      <c r="Z50" s="31">
        <v>6.9670439999999978</v>
      </c>
      <c r="AA50" s="31">
        <v>2.6286922951542104</v>
      </c>
    </row>
    <row r="51" spans="1:27" x14ac:dyDescent="0.35">
      <c r="A51" s="16" t="e">
        <f>#REF!/#REF!</f>
        <v>#REF!</v>
      </c>
      <c r="B51" s="5" t="e">
        <f>#REF!-#REF!</f>
        <v>#REF!</v>
      </c>
      <c r="C51" s="5" t="e">
        <f>IF((100-(#REF!*0.42)^2*100/#REF!^2)*A51/0.42&gt;82,82,(100-(#REF!*0.42)^2*100/#REF!^2)*A51/0.42)</f>
        <v>#REF!</v>
      </c>
      <c r="D51" s="5" t="e">
        <f t="shared" si="0"/>
        <v>#REF!</v>
      </c>
      <c r="E51" s="5" t="e">
        <f>D51/(#REF!/100)^2</f>
        <v>#REF!</v>
      </c>
      <c r="F51" s="4" t="e">
        <f>IF(#REF!*25.5/#REF!&lt;25.5,13*(#REF!-I51)/(#REF!-I51)+12,(#REF!*25.5/100+B51*C51/100)*100/#REF!)</f>
        <v>#REF!</v>
      </c>
      <c r="G51" s="4" t="e">
        <f t="shared" si="1"/>
        <v>#REF!</v>
      </c>
      <c r="H51" s="4" t="e">
        <f>IF(#REF!&lt;(#REF!-5),"kA",IF(A51&lt;0.49,#REF!,(#REF!-D51)))</f>
        <v>#REF!</v>
      </c>
      <c r="I51" s="21" t="e">
        <f>IF(#REF!*25/#REF!&lt;25,#REF!-#REF!*25/100,H51-H51*25/100)</f>
        <v>#REF!</v>
      </c>
      <c r="J51" s="21" t="e">
        <f>IF(#REF!&gt;#REF!,655+9.6*#REF!+1.85*#REF!-4.7*#REF!+13*G51+4.5*D51,655+9.6*#REF!+1.85*#REF!-4.7*#REF!)</f>
        <v>#REF!</v>
      </c>
      <c r="K51" s="27">
        <v>46.4</v>
      </c>
      <c r="N51" s="1">
        <v>46</v>
      </c>
      <c r="O51" s="2" t="s">
        <v>69</v>
      </c>
      <c r="P51" s="1">
        <v>48</v>
      </c>
      <c r="Q51" s="3">
        <v>157.1</v>
      </c>
      <c r="R51" s="3">
        <v>81.5</v>
      </c>
      <c r="S51" s="3">
        <v>18.600000000000001</v>
      </c>
      <c r="T51" s="3">
        <v>94</v>
      </c>
      <c r="U51" s="3">
        <v>33.022141852586728</v>
      </c>
      <c r="V51" s="3">
        <v>54.4709</v>
      </c>
      <c r="W51" s="31">
        <v>0.59834500318268624</v>
      </c>
      <c r="X51" s="3">
        <v>27.0291</v>
      </c>
      <c r="Y51" s="3">
        <v>19.533789741523901</v>
      </c>
      <c r="Z51" s="31">
        <v>7.4953102584760991</v>
      </c>
      <c r="AA51" s="31">
        <v>3.036947221896273</v>
      </c>
    </row>
    <row r="52" spans="1:27" x14ac:dyDescent="0.35">
      <c r="A52" s="15" t="e">
        <f>#REF!/#REF!</f>
        <v>#REF!</v>
      </c>
      <c r="B52" s="4" t="e">
        <f>#REF!-#REF!</f>
        <v>#REF!</v>
      </c>
      <c r="C52" s="4" t="e">
        <f>IF((100-(#REF!*0.42)^2*100/#REF!^2)*A52/0.42&gt;82,82,(100-(#REF!*0.42)^2*100/#REF!^2)*A52/0.42)</f>
        <v>#REF!</v>
      </c>
      <c r="D52" s="4" t="e">
        <f t="shared" si="0"/>
        <v>#REF!</v>
      </c>
      <c r="E52" s="4" t="e">
        <f>D52/(#REF!/100)^2</f>
        <v>#REF!</v>
      </c>
      <c r="F52" s="4" t="e">
        <f>IF(#REF!*25.5/#REF!&lt;25.5,13*(#REF!-I52)/(#REF!-I52)+12,(#REF!*25.5/100+B52*C52/100)*100/#REF!)</f>
        <v>#REF!</v>
      </c>
      <c r="G52" s="4" t="e">
        <f t="shared" si="1"/>
        <v>#REF!</v>
      </c>
      <c r="H52" s="4" t="e">
        <f>IF(#REF!&lt;(#REF!-5),"kA",IF(A52&lt;0.49,#REF!,(#REF!-D52)))</f>
        <v>#REF!</v>
      </c>
      <c r="I52" s="21" t="e">
        <f>IF(#REF!*25/#REF!&lt;25,#REF!-#REF!*25/100,H52-H52*25/100)</f>
        <v>#REF!</v>
      </c>
      <c r="J52" s="21" t="e">
        <f>IF(#REF!&gt;#REF!,655+9.6*#REF!+1.85*#REF!-4.7*#REF!+13*G52+4.5*D52,655+9.6*#REF!+1.85*#REF!-4.7*#REF!)</f>
        <v>#REF!</v>
      </c>
      <c r="K52" s="1">
        <v>44.2</v>
      </c>
      <c r="N52" s="1">
        <v>47</v>
      </c>
      <c r="O52" s="2" t="s">
        <v>69</v>
      </c>
      <c r="P52" s="1">
        <v>58</v>
      </c>
      <c r="Q52" s="3">
        <v>179.2</v>
      </c>
      <c r="R52" s="3">
        <v>134.5</v>
      </c>
      <c r="S52" s="3">
        <v>20.2</v>
      </c>
      <c r="T52" s="3">
        <v>121.4</v>
      </c>
      <c r="U52" s="3">
        <v>41.883818957270414</v>
      </c>
      <c r="V52" s="3">
        <v>68.476799999999983</v>
      </c>
      <c r="W52" s="31">
        <v>0.67745535714285721</v>
      </c>
      <c r="X52" s="3">
        <v>66.023200000000017</v>
      </c>
      <c r="Y52" s="3">
        <v>54.13902400000002</v>
      </c>
      <c r="Z52" s="31">
        <v>11.884175999999997</v>
      </c>
      <c r="AA52" s="31">
        <v>3.7007782605229589</v>
      </c>
    </row>
    <row r="53" spans="1:27" x14ac:dyDescent="0.35">
      <c r="A53" s="15" t="e">
        <f>#REF!/#REF!</f>
        <v>#REF!</v>
      </c>
      <c r="B53" s="4" t="e">
        <f>#REF!-#REF!</f>
        <v>#REF!</v>
      </c>
      <c r="C53" s="4" t="e">
        <f>IF((100-(#REF!*0.42)^2*100/#REF!^2)*A53/0.42&gt;82,82,(100-(#REF!*0.42)^2*100/#REF!^2)*A53/0.42)</f>
        <v>#REF!</v>
      </c>
      <c r="D53" s="4" t="e">
        <f t="shared" si="0"/>
        <v>#REF!</v>
      </c>
      <c r="E53" s="4" t="e">
        <f>D53/(#REF!/100)^2</f>
        <v>#REF!</v>
      </c>
      <c r="F53" s="4" t="e">
        <f>IF(#REF!*25.5/#REF!&lt;25.5,13*(#REF!-I53)/(#REF!-I53)+12,(#REF!*25.5/100+B53*C53/100)*100/#REF!)</f>
        <v>#REF!</v>
      </c>
      <c r="G53" s="4" t="e">
        <f t="shared" si="1"/>
        <v>#REF!</v>
      </c>
      <c r="H53" s="4" t="e">
        <f>IF(#REF!&lt;(#REF!-5),"kA",IF(A53&lt;0.49,#REF!,(#REF!-D53)))</f>
        <v>#REF!</v>
      </c>
      <c r="I53" s="21" t="e">
        <f>IF(#REF!*25/#REF!&lt;25,#REF!-#REF!*25/100,H53-H53*25/100)</f>
        <v>#REF!</v>
      </c>
      <c r="J53" s="21" t="e">
        <f>IF(#REF!&gt;#REF!,655+9.6*#REF!+1.85*#REF!-4.7*#REF!+13*G53+4.5*D53,655+9.6*#REF!+1.85*#REF!-4.7*#REF!)</f>
        <v>#REF!</v>
      </c>
      <c r="K53" s="20">
        <v>47.3</v>
      </c>
      <c r="N53" s="1">
        <v>48</v>
      </c>
      <c r="O53" s="2" t="s">
        <v>69</v>
      </c>
      <c r="P53" s="1">
        <v>56</v>
      </c>
      <c r="Q53" s="3">
        <v>160.19999999999999</v>
      </c>
      <c r="R53" s="3">
        <v>95.5</v>
      </c>
      <c r="S53" s="3">
        <v>18.3</v>
      </c>
      <c r="T53" s="3">
        <v>117.3</v>
      </c>
      <c r="U53" s="3">
        <v>37.211600355984487</v>
      </c>
      <c r="V53" s="3">
        <v>55.024799999999999</v>
      </c>
      <c r="W53" s="31">
        <v>0.73220973782771537</v>
      </c>
      <c r="X53" s="3">
        <v>40.475200000000001</v>
      </c>
      <c r="Y53" s="3">
        <v>33.189664</v>
      </c>
      <c r="Z53" s="31">
        <v>7.2855360000000005</v>
      </c>
      <c r="AA53" s="31">
        <v>2.8388110367658412</v>
      </c>
    </row>
    <row r="54" spans="1:27" x14ac:dyDescent="0.35">
      <c r="A54" s="15" t="e">
        <f>#REF!/#REF!</f>
        <v>#REF!</v>
      </c>
      <c r="B54" s="4" t="e">
        <f>#REF!-#REF!</f>
        <v>#REF!</v>
      </c>
      <c r="C54" s="4" t="e">
        <f>IF((100-(#REF!*0.42)^2*100/#REF!^2)*A54/0.42&gt;82,82,(100-(#REF!*0.42)^2*100/#REF!^2)*A54/0.42)</f>
        <v>#REF!</v>
      </c>
      <c r="D54" s="4" t="e">
        <f t="shared" si="0"/>
        <v>#REF!</v>
      </c>
      <c r="E54" s="4" t="e">
        <f>D54/(#REF!/100)^2</f>
        <v>#REF!</v>
      </c>
      <c r="F54" s="4" t="e">
        <f>IF(#REF!*25.5/#REF!&lt;25.5,13*(#REF!-I54)/(#REF!-I54)+12,(#REF!*25.5/100+B54*C54/100)*100/#REF!)</f>
        <v>#REF!</v>
      </c>
      <c r="G54" s="4" t="e">
        <f t="shared" si="1"/>
        <v>#REF!</v>
      </c>
      <c r="H54" s="4" t="e">
        <f>IF(#REF!&lt;(#REF!-5),"kA",IF(A54&lt;0.49,#REF!,(#REF!-D54)))</f>
        <v>#REF!</v>
      </c>
      <c r="I54" s="21" t="e">
        <f>IF(#REF!*25/#REF!&lt;25,#REF!-#REF!*25/100,H54-H54*25/100)</f>
        <v>#REF!</v>
      </c>
      <c r="J54" s="21" t="e">
        <f>IF(#REF!&gt;#REF!,655+9.6*#REF!+1.85*#REF!-4.7*#REF!+13*G54+4.5*D54,655+9.6*#REF!+1.85*#REF!-4.7*#REF!)</f>
        <v>#REF!</v>
      </c>
      <c r="K54" s="1">
        <v>48.8</v>
      </c>
      <c r="N54" s="1">
        <v>49</v>
      </c>
      <c r="O54" s="2" t="s">
        <v>69</v>
      </c>
      <c r="P54" s="1">
        <v>56</v>
      </c>
      <c r="Q54" s="3">
        <v>162</v>
      </c>
      <c r="R54" s="3">
        <v>91.3</v>
      </c>
      <c r="S54" s="3">
        <v>18.600000000000001</v>
      </c>
      <c r="T54" s="3">
        <v>108.5</v>
      </c>
      <c r="U54" s="3">
        <v>34.788904130467905</v>
      </c>
      <c r="V54" s="3">
        <v>56.622</v>
      </c>
      <c r="W54" s="31">
        <v>0.66975308641975306</v>
      </c>
      <c r="X54" s="3">
        <v>34.677999999999997</v>
      </c>
      <c r="Y54" s="3">
        <v>28.435959999999994</v>
      </c>
      <c r="Z54" s="31">
        <v>6.2420400000000029</v>
      </c>
      <c r="AA54" s="31">
        <v>2.3784636488340198</v>
      </c>
    </row>
    <row r="55" spans="1:27" x14ac:dyDescent="0.35">
      <c r="A55" s="15" t="e">
        <f>#REF!/#REF!</f>
        <v>#REF!</v>
      </c>
      <c r="B55" s="4" t="e">
        <f>#REF!-#REF!</f>
        <v>#REF!</v>
      </c>
      <c r="C55" s="4" t="e">
        <f>IF((100-(#REF!*0.42)^2*100/#REF!^2)*A55/0.42&gt;82,82,(100-(#REF!*0.42)^2*100/#REF!^2)*A55/0.42)</f>
        <v>#REF!</v>
      </c>
      <c r="D55" s="4" t="e">
        <f t="shared" si="0"/>
        <v>#REF!</v>
      </c>
      <c r="E55" s="4" t="e">
        <f>D55/(#REF!/100)^2</f>
        <v>#REF!</v>
      </c>
      <c r="F55" s="4" t="e">
        <f>IF(#REF!*25.5/#REF!&lt;25.5,13*(#REF!-I55)/(#REF!-I55)+12,(#REF!*25.5/100+B55*C55/100)*100/#REF!)</f>
        <v>#REF!</v>
      </c>
      <c r="G55" s="4" t="e">
        <f t="shared" si="1"/>
        <v>#REF!</v>
      </c>
      <c r="H55" s="4" t="e">
        <f>IF(#REF!&lt;(#REF!-5),"kA",IF(A55&lt;0.49,#REF!,(#REF!-D55)))</f>
        <v>#REF!</v>
      </c>
      <c r="I55" s="21" t="e">
        <f>IF(#REF!*25/#REF!&lt;25,#REF!-#REF!*25/100,H55-H55*25/100)</f>
        <v>#REF!</v>
      </c>
      <c r="J55" s="21" t="e">
        <f>IF(#REF!&gt;#REF!,655+9.6*#REF!+1.85*#REF!-4.7*#REF!+13*G55+4.5*D55,655+9.6*#REF!+1.85*#REF!-4.7*#REF!)</f>
        <v>#REF!</v>
      </c>
      <c r="K55" s="1">
        <v>49.5</v>
      </c>
      <c r="N55" s="1">
        <v>50</v>
      </c>
      <c r="O55" s="2" t="s">
        <v>69</v>
      </c>
      <c r="P55" s="1">
        <v>18</v>
      </c>
      <c r="Q55" s="3">
        <v>158.5</v>
      </c>
      <c r="R55" s="3">
        <v>108.6</v>
      </c>
      <c r="S55" s="3">
        <v>16.5</v>
      </c>
      <c r="T55" s="3">
        <v>107.7</v>
      </c>
      <c r="U55" s="3">
        <v>43.228612086895083</v>
      </c>
      <c r="V55" s="3">
        <v>49.436500000000002</v>
      </c>
      <c r="W55" s="31">
        <v>0.67949526813880123</v>
      </c>
      <c r="X55" s="3">
        <v>59.163499999999992</v>
      </c>
      <c r="Y55" s="3">
        <v>48.51406999999999</v>
      </c>
      <c r="Z55" s="31">
        <v>10.649430000000002</v>
      </c>
      <c r="AA55" s="31">
        <v>4.2390430793420188</v>
      </c>
    </row>
    <row r="56" spans="1:27" x14ac:dyDescent="0.35">
      <c r="A56" s="48" t="e">
        <f>#REF!/#REF!</f>
        <v>#REF!</v>
      </c>
      <c r="B56" s="5" t="e">
        <f>#REF!-#REF!</f>
        <v>#REF!</v>
      </c>
      <c r="C56" s="5" t="e">
        <f>IF((100-(#REF!*0.42)^2*100/#REF!^2)*A56/0.42&gt;82,82,(100-(#REF!*0.42)^2*100/#REF!^2)*A56/0.42)</f>
        <v>#REF!</v>
      </c>
      <c r="D56" s="5" t="e">
        <f t="shared" si="0"/>
        <v>#REF!</v>
      </c>
      <c r="E56" s="5" t="e">
        <f>D56/(#REF!/100)^2</f>
        <v>#REF!</v>
      </c>
      <c r="F56" s="4" t="e">
        <f>IF(#REF!*25.5/#REF!&lt;25.5,13*(#REF!-I56)/(#REF!-I56)+12,(#REF!*25.5/100+B56*C56/100)*100/#REF!)</f>
        <v>#REF!</v>
      </c>
      <c r="G56" s="4" t="e">
        <f t="shared" si="1"/>
        <v>#REF!</v>
      </c>
      <c r="H56" s="4" t="e">
        <f>IF(#REF!&lt;(#REF!-5),"kA",IF(A56&lt;0.49,#REF!,(#REF!-D56)))</f>
        <v>#REF!</v>
      </c>
      <c r="I56" s="21" t="e">
        <f>IF(#REF!*25/#REF!&lt;25,#REF!-#REF!*25/100,H56-H56*25/100)</f>
        <v>#REF!</v>
      </c>
      <c r="J56" s="21" t="e">
        <f>IF(#REF!&gt;#REF!,655+9.6*#REF!+1.85*#REF!-4.7*#REF!+13*G56+4.5*D56,655+9.6*#REF!+1.85*#REF!-4.7*#REF!)</f>
        <v>#REF!</v>
      </c>
      <c r="K56" s="27">
        <v>54.6</v>
      </c>
      <c r="N56" s="1">
        <v>51</v>
      </c>
      <c r="O56" s="2" t="s">
        <v>69</v>
      </c>
      <c r="P56" s="1">
        <v>52</v>
      </c>
      <c r="Q56" s="3">
        <v>171.1</v>
      </c>
      <c r="R56" s="3">
        <v>92.6</v>
      </c>
      <c r="S56" s="3">
        <v>18.7</v>
      </c>
      <c r="T56" s="3">
        <v>101.9</v>
      </c>
      <c r="U56" s="3">
        <v>31.630857643719722</v>
      </c>
      <c r="V56" s="3">
        <v>60.885899999999992</v>
      </c>
      <c r="W56" s="31">
        <v>0.59555815312682647</v>
      </c>
      <c r="X56" s="3">
        <v>31.714100000000002</v>
      </c>
      <c r="Y56" s="3">
        <v>22.605011220377119</v>
      </c>
      <c r="Z56" s="31">
        <v>9.1090887796228834</v>
      </c>
      <c r="AA56" s="31">
        <v>3.1115366139552489</v>
      </c>
    </row>
    <row r="57" spans="1:27" x14ac:dyDescent="0.35">
      <c r="A57" s="15" t="e">
        <f>#REF!/#REF!</f>
        <v>#REF!</v>
      </c>
      <c r="B57" s="4" t="e">
        <f>#REF!-#REF!</f>
        <v>#REF!</v>
      </c>
      <c r="C57" s="4" t="e">
        <f>IF((100-(#REF!*0.42)^2*100/#REF!^2)*A57/0.42&gt;82,82,(100-(#REF!*0.42)^2*100/#REF!^2)*A57/0.42)</f>
        <v>#REF!</v>
      </c>
      <c r="D57" s="4" t="e">
        <f t="shared" si="0"/>
        <v>#REF!</v>
      </c>
      <c r="E57" s="4" t="e">
        <f>D57/(#REF!/100)^2</f>
        <v>#REF!</v>
      </c>
      <c r="F57" s="4" t="e">
        <f>IF(#REF!*25.5/#REF!&lt;25.5,13*(#REF!-I57)/(#REF!-I57)+12,(#REF!*25.5/100+B57*C57/100)*100/#REF!)</f>
        <v>#REF!</v>
      </c>
      <c r="G57" s="4" t="e">
        <f t="shared" si="1"/>
        <v>#REF!</v>
      </c>
      <c r="H57" s="4" t="e">
        <f>IF(#REF!&lt;(#REF!-5),"kA",IF(A57&lt;0.49,#REF!,(#REF!-D57)))</f>
        <v>#REF!</v>
      </c>
      <c r="I57" s="21" t="e">
        <f>IF(#REF!*25/#REF!&lt;25,#REF!-#REF!*25/100,H57-H57*25/100)</f>
        <v>#REF!</v>
      </c>
      <c r="J57" s="21" t="e">
        <f>IF(#REF!&gt;#REF!,655+9.6*#REF!+1.85*#REF!-4.7*#REF!+13*G57+4.5*D57,655+9.6*#REF!+1.85*#REF!-4.7*#REF!)</f>
        <v>#REF!</v>
      </c>
      <c r="K57" s="1">
        <v>36.9</v>
      </c>
      <c r="N57" s="1">
        <v>52</v>
      </c>
      <c r="O57" s="2" t="s">
        <v>69</v>
      </c>
      <c r="P57" s="1">
        <v>59</v>
      </c>
      <c r="Q57" s="3">
        <v>171.8</v>
      </c>
      <c r="R57" s="3">
        <v>116.2</v>
      </c>
      <c r="S57" s="3">
        <v>18.399999999999999</v>
      </c>
      <c r="T57" s="3">
        <v>103.3</v>
      </c>
      <c r="U57" s="3">
        <v>39.369491828628185</v>
      </c>
      <c r="V57" s="3">
        <v>57.696200000000005</v>
      </c>
      <c r="W57" s="31">
        <v>0.60128055878928977</v>
      </c>
      <c r="X57" s="3">
        <v>55.813800000000001</v>
      </c>
      <c r="Y57" s="3">
        <v>40.917720865059536</v>
      </c>
      <c r="Z57" s="31">
        <v>14.896079134940464</v>
      </c>
      <c r="AA57" s="31">
        <v>5.0469110652464497</v>
      </c>
    </row>
    <row r="58" spans="1:27" x14ac:dyDescent="0.35">
      <c r="A58" s="16" t="e">
        <f>#REF!/#REF!</f>
        <v>#REF!</v>
      </c>
      <c r="B58" s="5" t="e">
        <f>#REF!-#REF!</f>
        <v>#REF!</v>
      </c>
      <c r="C58" s="5" t="e">
        <f>IF((100-(#REF!*0.42)^2*100/#REF!^2)*A58/0.42&gt;82,82,(100-(#REF!*0.42)^2*100/#REF!^2)*A58/0.42)</f>
        <v>#REF!</v>
      </c>
      <c r="D58" s="5" t="e">
        <f t="shared" si="0"/>
        <v>#REF!</v>
      </c>
      <c r="E58" s="5" t="e">
        <f>D58/(#REF!/100)^2</f>
        <v>#REF!</v>
      </c>
      <c r="F58" s="4" t="e">
        <f>IF(#REF!*25.5/#REF!&lt;25.5,13*(#REF!-I58)/(#REF!-I58)+12,(#REF!*25.5/100+B58*C58/100)*100/#REF!)</f>
        <v>#REF!</v>
      </c>
      <c r="G58" s="4" t="e">
        <f t="shared" si="1"/>
        <v>#REF!</v>
      </c>
      <c r="H58" s="4" t="e">
        <f>IF(#REF!&lt;(#REF!-5),"kA",IF(A58&lt;0.49,#REF!,(#REF!-D58)))</f>
        <v>#REF!</v>
      </c>
      <c r="I58" s="21" t="e">
        <f>IF(#REF!*25/#REF!&lt;25,#REF!-#REF!*25/100,H58-H58*25/100)</f>
        <v>#REF!</v>
      </c>
      <c r="J58" s="21" t="e">
        <f>IF(#REF!&gt;#REF!,655+9.6*#REF!+1.85*#REF!-4.7*#REF!+13*G58+4.5*D58,655+9.6*#REF!+1.85*#REF!-4.7*#REF!)</f>
        <v>#REF!</v>
      </c>
      <c r="K58" s="27">
        <v>43.6</v>
      </c>
      <c r="N58" s="1">
        <v>53</v>
      </c>
      <c r="O58" s="2" t="s">
        <v>69</v>
      </c>
      <c r="P58" s="1">
        <v>51</v>
      </c>
      <c r="Q58" s="3">
        <v>171.1</v>
      </c>
      <c r="R58" s="3">
        <v>99.7</v>
      </c>
      <c r="S58" s="3">
        <v>17.899999999999999</v>
      </c>
      <c r="T58" s="3">
        <v>111.2</v>
      </c>
      <c r="U58" s="3">
        <v>34.05611778702869</v>
      </c>
      <c r="V58" s="3">
        <v>58.733899999999991</v>
      </c>
      <c r="W58" s="31">
        <v>0.6499123319696084</v>
      </c>
      <c r="X58" s="3">
        <v>40.966100000000012</v>
      </c>
      <c r="Y58" s="3">
        <v>33.592202000000015</v>
      </c>
      <c r="Z58" s="31">
        <v>7.373897999999997</v>
      </c>
      <c r="AA58" s="31">
        <v>2.5188198479191088</v>
      </c>
    </row>
    <row r="59" spans="1:27" x14ac:dyDescent="0.35">
      <c r="A59" s="15" t="e">
        <f>#REF!/#REF!</f>
        <v>#REF!</v>
      </c>
      <c r="B59" s="4" t="e">
        <f>#REF!-#REF!</f>
        <v>#REF!</v>
      </c>
      <c r="C59" s="4" t="e">
        <f>IF((100-(#REF!*0.42)^2*100/#REF!^2)*A59/0.42&gt;82,82,(100-(#REF!*0.42)^2*100/#REF!^2)*A59/0.42)</f>
        <v>#REF!</v>
      </c>
      <c r="D59" s="4" t="e">
        <f t="shared" si="0"/>
        <v>#REF!</v>
      </c>
      <c r="E59" s="4" t="e">
        <f>D59/(#REF!/100)^2</f>
        <v>#REF!</v>
      </c>
      <c r="F59" s="4" t="e">
        <f>IF(#REF!*25.5/#REF!&lt;25.5,13*(#REF!-I59)/(#REF!-I59)+12,(#REF!*25.5/100+B59*C59/100)*100/#REF!)</f>
        <v>#REF!</v>
      </c>
      <c r="G59" s="4" t="e">
        <f t="shared" si="1"/>
        <v>#REF!</v>
      </c>
      <c r="H59" s="4" t="e">
        <f>IF(#REF!&lt;(#REF!-5),"kA",IF(A59&lt;0.49,#REF!,(#REF!-D59)))</f>
        <v>#REF!</v>
      </c>
      <c r="I59" s="21" t="e">
        <f>IF(#REF!*25/#REF!&lt;25,#REF!-#REF!*25/100,H59-H59*25/100)</f>
        <v>#REF!</v>
      </c>
      <c r="J59" s="21" t="e">
        <f>IF(#REF!&gt;#REF!,655+9.6*#REF!+1.85*#REF!-4.7*#REF!+13*G59+4.5*D59,655+9.6*#REF!+1.85*#REF!-4.7*#REF!)</f>
        <v>#REF!</v>
      </c>
      <c r="K59" s="1">
        <v>49.6</v>
      </c>
      <c r="N59" s="1">
        <v>54</v>
      </c>
      <c r="O59" s="2" t="s">
        <v>69</v>
      </c>
      <c r="P59" s="1">
        <v>42</v>
      </c>
      <c r="Q59" s="3">
        <v>163.5</v>
      </c>
      <c r="R59" s="3">
        <v>114.3</v>
      </c>
      <c r="S59" s="3">
        <v>18.600000000000001</v>
      </c>
      <c r="T59" s="3">
        <v>123.3</v>
      </c>
      <c r="U59" s="3">
        <v>42.757343657941249</v>
      </c>
      <c r="V59" s="3">
        <v>57.280500000000004</v>
      </c>
      <c r="W59" s="31">
        <v>0.75412844036697246</v>
      </c>
      <c r="X59" s="3">
        <v>57.019499999999994</v>
      </c>
      <c r="Y59" s="3">
        <v>46.75598999999999</v>
      </c>
      <c r="Z59" s="31">
        <v>10.263510000000004</v>
      </c>
      <c r="AA59" s="31">
        <v>3.8393737900850109</v>
      </c>
    </row>
    <row r="60" spans="1:27" x14ac:dyDescent="0.35">
      <c r="A60" s="15" t="e">
        <f>#REF!/#REF!</f>
        <v>#REF!</v>
      </c>
      <c r="B60" s="4" t="e">
        <f>#REF!-#REF!</f>
        <v>#REF!</v>
      </c>
      <c r="C60" s="4" t="e">
        <f>IF((100-(#REF!*0.42)^2*100/#REF!^2)*A60/0.42&gt;82,82,(100-(#REF!*0.42)^2*100/#REF!^2)*A60/0.42)</f>
        <v>#REF!</v>
      </c>
      <c r="D60" s="4" t="e">
        <f t="shared" si="0"/>
        <v>#REF!</v>
      </c>
      <c r="E60" s="4" t="e">
        <f>D60/(#REF!/100)^2</f>
        <v>#REF!</v>
      </c>
      <c r="F60" s="4" t="e">
        <f>IF(#REF!*25.5/#REF!&lt;25.5,13*(#REF!-I60)/(#REF!-I60)+12,(#REF!*25.5/100+B60*C60/100)*100/#REF!)</f>
        <v>#REF!</v>
      </c>
      <c r="G60" s="4" t="e">
        <f t="shared" si="1"/>
        <v>#REF!</v>
      </c>
      <c r="H60" s="4" t="e">
        <f>IF(#REF!&lt;(#REF!-5),"kA",IF(A60&lt;0.49,#REF!,(#REF!-D60)))</f>
        <v>#REF!</v>
      </c>
      <c r="I60" s="21" t="e">
        <f>IF(#REF!*25/#REF!&lt;25,#REF!-#REF!*25/100,H60-H60*25/100)</f>
        <v>#REF!</v>
      </c>
      <c r="J60" s="21" t="e">
        <f>IF(#REF!&gt;#REF!,655+9.6*#REF!+1.85*#REF!-4.7*#REF!+13*G60+4.5*D60,655+9.6*#REF!+1.85*#REF!-4.7*#REF!)</f>
        <v>#REF!</v>
      </c>
      <c r="K60" s="1">
        <v>46.3</v>
      </c>
      <c r="N60" s="1">
        <v>55</v>
      </c>
      <c r="O60" s="2" t="s">
        <v>69</v>
      </c>
      <c r="P60" s="1">
        <v>33</v>
      </c>
      <c r="Q60" s="3">
        <v>169.5</v>
      </c>
      <c r="R60" s="3">
        <v>121</v>
      </c>
      <c r="S60" s="3">
        <v>20.3</v>
      </c>
      <c r="T60" s="3">
        <v>121.3</v>
      </c>
      <c r="U60" s="3">
        <v>42.115888305879686</v>
      </c>
      <c r="V60" s="3">
        <v>64.487499999999997</v>
      </c>
      <c r="W60" s="31">
        <v>0.71563421828908558</v>
      </c>
      <c r="X60" s="3">
        <v>56.512500000000003</v>
      </c>
      <c r="Y60" s="3">
        <v>46.340250000000005</v>
      </c>
      <c r="Z60" s="31">
        <v>10.172249999999998</v>
      </c>
      <c r="AA60" s="31">
        <v>3.5406061555329305</v>
      </c>
    </row>
    <row r="61" spans="1:27" x14ac:dyDescent="0.35">
      <c r="A61" s="15" t="e">
        <f>#REF!/#REF!</f>
        <v>#REF!</v>
      </c>
      <c r="B61" s="4" t="e">
        <f>#REF!-#REF!</f>
        <v>#REF!</v>
      </c>
      <c r="C61" s="4" t="e">
        <f>IF((100-(#REF!*0.42)^2*100/#REF!^2)*A61/0.42&gt;82,82,(100-(#REF!*0.42)^2*100/#REF!^2)*A61/0.42)</f>
        <v>#REF!</v>
      </c>
      <c r="D61" s="4" t="e">
        <f t="shared" si="0"/>
        <v>#REF!</v>
      </c>
      <c r="E61" s="4" t="e">
        <f>D61/(#REF!/100)^2</f>
        <v>#REF!</v>
      </c>
      <c r="F61" s="4" t="e">
        <f>IF(#REF!*25.5/#REF!&lt;25.5,13*(#REF!-I61)/(#REF!-I61)+12,(#REF!*25.5/100+B61*C61/100)*100/#REF!)</f>
        <v>#REF!</v>
      </c>
      <c r="G61" s="4" t="e">
        <f t="shared" si="1"/>
        <v>#REF!</v>
      </c>
      <c r="H61" s="4" t="e">
        <f>IF(#REF!&lt;(#REF!-5),"kA",IF(A61&lt;0.49,#REF!,(#REF!-D61)))</f>
        <v>#REF!</v>
      </c>
      <c r="I61" s="21" t="e">
        <f>IF(#REF!*25/#REF!&lt;25,#REF!-#REF!*25/100,H61-H61*25/100)</f>
        <v>#REF!</v>
      </c>
      <c r="J61" s="21" t="e">
        <f>IF(#REF!&gt;#REF!,655+9.6*#REF!+1.85*#REF!-4.7*#REF!+13*G61+4.5*D61,655+9.6*#REF!+1.85*#REF!-4.7*#REF!)</f>
        <v>#REF!</v>
      </c>
      <c r="K61" s="3">
        <v>52</v>
      </c>
      <c r="N61" s="1">
        <v>56</v>
      </c>
      <c r="O61" s="2" t="s">
        <v>69</v>
      </c>
      <c r="P61" s="1">
        <v>59</v>
      </c>
      <c r="Q61" s="3">
        <v>162</v>
      </c>
      <c r="R61" s="3">
        <v>99.5</v>
      </c>
      <c r="S61" s="3">
        <v>19</v>
      </c>
      <c r="T61" s="3">
        <v>125</v>
      </c>
      <c r="U61" s="3">
        <v>37.9134278311233</v>
      </c>
      <c r="V61" s="3">
        <v>57.697999999999993</v>
      </c>
      <c r="W61" s="31">
        <v>0.77160493827160492</v>
      </c>
      <c r="X61" s="3">
        <v>41.802000000000007</v>
      </c>
      <c r="Y61" s="3">
        <v>34.277640000000005</v>
      </c>
      <c r="Z61" s="31">
        <v>7.5243600000000015</v>
      </c>
      <c r="AA61" s="31">
        <v>2.8670781893004116</v>
      </c>
    </row>
    <row r="62" spans="1:27" x14ac:dyDescent="0.35">
      <c r="N62" s="1">
        <v>57</v>
      </c>
      <c r="O62" s="2" t="s">
        <v>69</v>
      </c>
      <c r="P62" s="1">
        <v>30</v>
      </c>
      <c r="Q62" s="3">
        <v>166.1</v>
      </c>
      <c r="R62" s="3">
        <v>114</v>
      </c>
      <c r="S62" s="3">
        <v>19.899999999999999</v>
      </c>
      <c r="T62" s="3">
        <v>112</v>
      </c>
      <c r="U62" s="3">
        <v>41.320501746878584</v>
      </c>
      <c r="V62" s="3">
        <v>61.918899999999994</v>
      </c>
      <c r="W62" s="31">
        <v>0.67429259482239612</v>
      </c>
      <c r="X62" s="3">
        <v>52.081100000000006</v>
      </c>
      <c r="Y62" s="3">
        <v>42.706502000000008</v>
      </c>
      <c r="Z62" s="31">
        <v>9.3745979999999989</v>
      </c>
      <c r="AA62" s="31">
        <v>3.397921868730565</v>
      </c>
    </row>
    <row r="63" spans="1:27" x14ac:dyDescent="0.35">
      <c r="N63" s="1">
        <v>58</v>
      </c>
      <c r="O63" s="2" t="s">
        <v>69</v>
      </c>
      <c r="P63" s="1">
        <v>32</v>
      </c>
      <c r="Q63" s="3">
        <v>160.19999999999999</v>
      </c>
      <c r="R63" s="3">
        <v>98</v>
      </c>
      <c r="S63" s="3">
        <v>18.8</v>
      </c>
      <c r="T63" s="3">
        <v>116</v>
      </c>
      <c r="U63" s="3">
        <v>38.185726019753716</v>
      </c>
      <c r="V63" s="3">
        <v>56.369799999999998</v>
      </c>
      <c r="W63" s="31">
        <v>0.72409488139825229</v>
      </c>
      <c r="X63" s="3">
        <v>41.630200000000002</v>
      </c>
      <c r="Y63" s="3">
        <v>34.136763999999999</v>
      </c>
      <c r="Z63" s="31">
        <v>7.4934360000000027</v>
      </c>
      <c r="AA63" s="31">
        <v>2.9198193269648911</v>
      </c>
    </row>
    <row r="64" spans="1:27" x14ac:dyDescent="0.35">
      <c r="N64" s="1">
        <v>59</v>
      </c>
      <c r="O64" s="2" t="s">
        <v>69</v>
      </c>
      <c r="P64" s="1">
        <v>31</v>
      </c>
      <c r="Q64" s="3">
        <v>160.5</v>
      </c>
      <c r="R64" s="3">
        <v>93.7</v>
      </c>
      <c r="S64" s="3">
        <v>19.100000000000001</v>
      </c>
      <c r="T64" s="3">
        <v>121</v>
      </c>
      <c r="U64" s="3">
        <v>36.373870595199968</v>
      </c>
      <c r="V64" s="3">
        <v>57.308500000000009</v>
      </c>
      <c r="W64" s="31">
        <v>0.75389408099688471</v>
      </c>
      <c r="X64" s="3">
        <v>36.391499999999994</v>
      </c>
      <c r="Y64" s="3">
        <v>29.841029999999996</v>
      </c>
      <c r="Z64" s="31">
        <v>6.5504699999999971</v>
      </c>
      <c r="AA64" s="31">
        <v>2.5428596383963655</v>
      </c>
    </row>
    <row r="65" spans="14:27" x14ac:dyDescent="0.35">
      <c r="N65" s="1">
        <v>60</v>
      </c>
      <c r="O65" s="2" t="s">
        <v>69</v>
      </c>
      <c r="P65" s="1">
        <v>36</v>
      </c>
      <c r="Q65" s="3">
        <v>164.4</v>
      </c>
      <c r="R65" s="3">
        <v>93.7</v>
      </c>
      <c r="S65" s="3">
        <v>19.7</v>
      </c>
      <c r="T65" s="3">
        <v>123</v>
      </c>
      <c r="U65" s="3">
        <v>34.66857288318208</v>
      </c>
      <c r="V65" s="3">
        <v>60.634599999999992</v>
      </c>
      <c r="W65" s="31">
        <v>0.74817518248175174</v>
      </c>
      <c r="X65" s="3">
        <v>33.065400000000011</v>
      </c>
      <c r="Y65" s="3">
        <v>27.113628000000009</v>
      </c>
      <c r="Z65" s="31">
        <v>5.9517720000000018</v>
      </c>
      <c r="AA65" s="31">
        <v>2.20212850977676</v>
      </c>
    </row>
    <row r="66" spans="14:27" x14ac:dyDescent="0.35">
      <c r="N66" s="1">
        <v>61</v>
      </c>
      <c r="O66" s="2" t="s">
        <v>69</v>
      </c>
      <c r="P66" s="1">
        <v>37</v>
      </c>
      <c r="Q66" s="3">
        <v>167</v>
      </c>
      <c r="R66" s="3">
        <v>82</v>
      </c>
      <c r="S66" s="3">
        <v>19.600000000000001</v>
      </c>
      <c r="T66" s="3">
        <v>104</v>
      </c>
      <c r="U66" s="3">
        <v>29.402273297715947</v>
      </c>
      <c r="V66" s="3">
        <v>61.507000000000005</v>
      </c>
      <c r="W66" s="31">
        <v>0.6227544910179641</v>
      </c>
      <c r="X66" s="3">
        <v>20.492999999999995</v>
      </c>
      <c r="Y66" s="3">
        <v>16.565018799927614</v>
      </c>
      <c r="Z66" s="31">
        <v>3.9279812000723808</v>
      </c>
      <c r="AA66" s="31">
        <v>1.4084338628392488</v>
      </c>
    </row>
    <row r="67" spans="14:27" x14ac:dyDescent="0.35">
      <c r="N67" s="1">
        <v>62</v>
      </c>
      <c r="O67" s="2" t="s">
        <v>69</v>
      </c>
      <c r="P67" s="1">
        <v>33</v>
      </c>
      <c r="Q67" s="3">
        <v>166.6</v>
      </c>
      <c r="R67" s="3">
        <v>127.2</v>
      </c>
      <c r="S67" s="3">
        <v>20.2</v>
      </c>
      <c r="T67" s="3">
        <v>138.5</v>
      </c>
      <c r="U67" s="3">
        <v>45.828655591888619</v>
      </c>
      <c r="V67" s="3">
        <v>62.945399999999992</v>
      </c>
      <c r="W67" s="31">
        <v>0.83133253301320531</v>
      </c>
      <c r="X67" s="3">
        <v>64.254600000000011</v>
      </c>
      <c r="Y67" s="3">
        <v>52.688772000000007</v>
      </c>
      <c r="Z67" s="31">
        <v>11.565828000000003</v>
      </c>
      <c r="AA67" s="31">
        <v>4.1670310381055193</v>
      </c>
    </row>
    <row r="68" spans="14:27" x14ac:dyDescent="0.35">
      <c r="N68" s="1">
        <v>63</v>
      </c>
      <c r="O68" s="2" t="s">
        <v>69</v>
      </c>
      <c r="P68" s="1">
        <v>19</v>
      </c>
      <c r="Q68" s="3">
        <v>172.6</v>
      </c>
      <c r="R68" s="3">
        <v>108.4</v>
      </c>
      <c r="S68" s="3">
        <v>19.7</v>
      </c>
      <c r="T68" s="3">
        <v>112.5</v>
      </c>
      <c r="U68" s="3">
        <v>36.387121375889706</v>
      </c>
      <c r="V68" s="3">
        <v>64.234399999999994</v>
      </c>
      <c r="W68" s="31">
        <v>0.65179606025492465</v>
      </c>
      <c r="X68" s="3">
        <v>44.165600000000012</v>
      </c>
      <c r="Y68" s="3">
        <v>36.215792000000008</v>
      </c>
      <c r="Z68" s="31">
        <v>7.9498080000000044</v>
      </c>
      <c r="AA68" s="31">
        <v>2.6685482344189957</v>
      </c>
    </row>
    <row r="69" spans="14:27" x14ac:dyDescent="0.35">
      <c r="N69" s="1">
        <v>64</v>
      </c>
      <c r="O69" s="2" t="s">
        <v>69</v>
      </c>
      <c r="P69" s="1">
        <v>57</v>
      </c>
      <c r="Q69" s="3">
        <v>164</v>
      </c>
      <c r="R69" s="3">
        <v>129</v>
      </c>
      <c r="S69" s="3">
        <v>20.399999999999999</v>
      </c>
      <c r="T69" s="3">
        <v>143</v>
      </c>
      <c r="U69" s="3">
        <v>47.962522308149921</v>
      </c>
      <c r="V69" s="3">
        <v>62.341999999999992</v>
      </c>
      <c r="W69" s="31">
        <v>0.87195121951219512</v>
      </c>
      <c r="X69" s="3">
        <v>66.658000000000015</v>
      </c>
      <c r="Y69" s="3">
        <v>54.659560000000013</v>
      </c>
      <c r="Z69" s="31">
        <v>11.998440000000002</v>
      </c>
      <c r="AA69" s="31">
        <v>4.461049970255802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ANOVA</vt:lpstr>
      <vt:lpstr>Supl, Mat, DBA-MLI, 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Dahlmann</dc:creator>
  <cp:lastModifiedBy>ndahl</cp:lastModifiedBy>
  <cp:lastPrinted>2021-10-03T15:18:28Z</cp:lastPrinted>
  <dcterms:created xsi:type="dcterms:W3CDTF">2017-03-08T15:25:45Z</dcterms:created>
  <dcterms:modified xsi:type="dcterms:W3CDTF">2024-07-06T13:16:30Z</dcterms:modified>
</cp:coreProperties>
</file>