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ellors\Documents\SARS-2 Antivirals Postdoc Project\Complement Project\Manuscripts\Complement-Mediated Enhancement of SARS-CoV-2\"/>
    </mc:Choice>
  </mc:AlternateContent>
  <xr:revisionPtr revIDLastSave="0" documentId="13_ncr:1_{C089ACF6-BE49-4F81-9FE7-5125954A63F9}" xr6:coauthVersionLast="36" xr6:coauthVersionMax="36" xr10:uidLastSave="{00000000-0000-0000-0000-000000000000}"/>
  <bookViews>
    <workbookView xWindow="0" yWindow="0" windowWidth="5420" windowHeight="1300" xr2:uid="{EB7B580F-D976-4A3C-ABD1-EA357BFAB078}"/>
  </bookViews>
  <sheets>
    <sheet name="Sheet1" sheetId="1" r:id="rId1"/>
  </sheets>
  <definedNames>
    <definedName name="OLE_LINK1" localSheetId="0">Sheet1!$B$84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91" i="1"/>
  <c r="F91" i="1" l="1"/>
  <c r="E91" i="1"/>
  <c r="D91" i="1"/>
  <c r="F90" i="1"/>
  <c r="E90" i="1"/>
  <c r="D90" i="1"/>
  <c r="F82" i="1"/>
  <c r="E82" i="1"/>
  <c r="D82" i="1"/>
  <c r="F81" i="1"/>
  <c r="E81" i="1"/>
  <c r="D81" i="1"/>
  <c r="F73" i="1"/>
  <c r="E73" i="1"/>
  <c r="D73" i="1"/>
  <c r="F72" i="1"/>
  <c r="E72" i="1"/>
  <c r="D72" i="1"/>
  <c r="F64" i="1"/>
  <c r="E64" i="1"/>
  <c r="D64" i="1"/>
  <c r="F63" i="1"/>
  <c r="E63" i="1"/>
  <c r="D63" i="1"/>
  <c r="F55" i="1"/>
  <c r="D55" i="1"/>
  <c r="F54" i="1"/>
  <c r="D54" i="1"/>
  <c r="F46" i="1"/>
  <c r="E46" i="1"/>
  <c r="D46" i="1"/>
  <c r="F45" i="1"/>
  <c r="E45" i="1"/>
  <c r="D45" i="1"/>
  <c r="F37" i="1"/>
  <c r="D37" i="1"/>
  <c r="F36" i="1"/>
  <c r="D36" i="1"/>
  <c r="G28" i="1"/>
  <c r="F28" i="1"/>
  <c r="E28" i="1"/>
  <c r="D28" i="1"/>
  <c r="F27" i="1"/>
  <c r="E27" i="1"/>
  <c r="D27" i="1"/>
  <c r="F19" i="1"/>
  <c r="E19" i="1"/>
  <c r="D19" i="1"/>
  <c r="F18" i="1"/>
  <c r="E18" i="1"/>
  <c r="D18" i="1"/>
  <c r="D9" i="1"/>
  <c r="G9" i="1" l="1"/>
  <c r="F9" i="1"/>
  <c r="G10" i="1"/>
  <c r="F10" i="1"/>
  <c r="E9" i="1"/>
  <c r="E10" i="1"/>
  <c r="D10" i="1"/>
</calcChain>
</file>

<file path=xl/sharedStrings.xml><?xml version="1.0" encoding="utf-8"?>
<sst xmlns="http://schemas.openxmlformats.org/spreadsheetml/2006/main" count="438" uniqueCount="226">
  <si>
    <t>Sample</t>
  </si>
  <si>
    <t>Condition</t>
  </si>
  <si>
    <t>Cell Type/Virus Strain:</t>
  </si>
  <si>
    <t>Media</t>
  </si>
  <si>
    <t>NT50:</t>
  </si>
  <si>
    <t>[95% CI]</t>
  </si>
  <si>
    <t>[1208 to 1948]</t>
  </si>
  <si>
    <t>[143 to 283]</t>
  </si>
  <si>
    <t>[875 to 1630]</t>
  </si>
  <si>
    <t>[39 to 151]</t>
  </si>
  <si>
    <t>HI-FCS</t>
  </si>
  <si>
    <t>[1066 to 1567]</t>
  </si>
  <si>
    <t>[139 to 236]</t>
  </si>
  <si>
    <t>[916 to 1800]</t>
  </si>
  <si>
    <t>[61 to 142]</t>
  </si>
  <si>
    <t>PHP</t>
  </si>
  <si>
    <t>1:10934</t>
  </si>
  <si>
    <t>[2270 to 2612]</t>
  </si>
  <si>
    <t>[303 to 441]</t>
  </si>
  <si>
    <t>[8639 to 13907]</t>
  </si>
  <si>
    <t>[1200 to 2367]</t>
  </si>
  <si>
    <t>Analysis</t>
  </si>
  <si>
    <t>NT50</t>
  </si>
  <si>
    <t>&lt;1:10</t>
  </si>
  <si>
    <t>[1714 to 2502]</t>
  </si>
  <si>
    <t>[64 to 107]</t>
  </si>
  <si>
    <t>[507 to 979]</t>
  </si>
  <si>
    <t>[NA]</t>
  </si>
  <si>
    <t>[1517 to 2073]</t>
  </si>
  <si>
    <t>[75 to 125]</t>
  </si>
  <si>
    <t>[1205 to 2067]</t>
  </si>
  <si>
    <t>1:13211</t>
  </si>
  <si>
    <t>[3806 to 4533]</t>
  </si>
  <si>
    <t>[157 to 249]</t>
  </si>
  <si>
    <t>[10791 to 16230]</t>
  </si>
  <si>
    <t>[181 to 571]</t>
  </si>
  <si>
    <t>[2293 to 3500]</t>
  </si>
  <si>
    <t>[94 to 200]</t>
  </si>
  <si>
    <t xml:space="preserve"> [1171 to 2835]</t>
  </si>
  <si>
    <t>[2276 to 3183]</t>
  </si>
  <si>
    <t>[92 to 185]</t>
  </si>
  <si>
    <t>[1568 to 3036]</t>
  </si>
  <si>
    <t>[7 to 46]</t>
  </si>
  <si>
    <t>1:14885</t>
  </si>
  <si>
    <t>[3984 to 4767]</t>
  </si>
  <si>
    <t>[128 to 213]</t>
  </si>
  <si>
    <t>[12163 to 18258]</t>
  </si>
  <si>
    <t>[137 to 377]</t>
  </si>
  <si>
    <t>[445 to 536]</t>
  </si>
  <si>
    <t>[119 to 631]</t>
  </si>
  <si>
    <t>[443 to 622]</t>
  </si>
  <si>
    <t>[241 to 886]</t>
  </si>
  <si>
    <t>[820 to 937]</t>
  </si>
  <si>
    <t>[3851 to 8497]</t>
  </si>
  <si>
    <t>[2278 to 3223]</t>
  </si>
  <si>
    <t>[72 to 122]</t>
  </si>
  <si>
    <t>[932 to 2320]</t>
  </si>
  <si>
    <t>[1655 to 2271]</t>
  </si>
  <si>
    <t>[84 to 166]</t>
  </si>
  <si>
    <t>[1186 to 2821]</t>
  </si>
  <si>
    <t>1:24006</t>
  </si>
  <si>
    <t>[4471 to 5038]</t>
  </si>
  <si>
    <t>[191 to 314]</t>
  </si>
  <si>
    <t>[20070 to 28933]</t>
  </si>
  <si>
    <t>[41 to 93]</t>
  </si>
  <si>
    <t>[989 to 1501]</t>
  </si>
  <si>
    <t>[402 to 1290]</t>
  </si>
  <si>
    <t>[856 1268]</t>
  </si>
  <si>
    <t>[468 to 1229]</t>
  </si>
  <si>
    <t>[1797 to 2109]</t>
  </si>
  <si>
    <t>[2655 to 5003]</t>
  </si>
  <si>
    <t>[69 to 371]</t>
  </si>
  <si>
    <t>[1927 to 2661]</t>
  </si>
  <si>
    <t>[51 to 87]</t>
  </si>
  <si>
    <t>[398 to 917]</t>
  </si>
  <si>
    <t>[2062 to 2559]</t>
  </si>
  <si>
    <t>[48 to 106]</t>
  </si>
  <si>
    <t>[611 to 1186]</t>
  </si>
  <si>
    <t>[3608 to 4507]</t>
  </si>
  <si>
    <t>[216 to 349]</t>
  </si>
  <si>
    <t>[4259 to 8644]</t>
  </si>
  <si>
    <t>[29 to 63]</t>
  </si>
  <si>
    <t>[1896 to 2791]</t>
  </si>
  <si>
    <t>[112 to 233]</t>
  </si>
  <si>
    <t>[1032 to 2209]</t>
  </si>
  <si>
    <t>[1947 to 2465]</t>
  </si>
  <si>
    <t>[95 to 236]</t>
  </si>
  <si>
    <t>[476 to 750]</t>
  </si>
  <si>
    <t>[4005 to 5467]</t>
  </si>
  <si>
    <t>[165 to 257]</t>
  </si>
  <si>
    <t>[2138 to 3018]</t>
  </si>
  <si>
    <t>[46 to 187]</t>
  </si>
  <si>
    <t>[864 to 1174]</t>
  </si>
  <si>
    <t>[26 to 81]</t>
  </si>
  <si>
    <t>[149 to 377]</t>
  </si>
  <si>
    <t>[1125 to 1605]</t>
  </si>
  <si>
    <t>[25 to 76]</t>
  </si>
  <si>
    <t>[284 to 692]</t>
  </si>
  <si>
    <t>[2354 to 3017]</t>
  </si>
  <si>
    <t>[66 to 109]</t>
  </si>
  <si>
    <t>[3503 to 7016]</t>
  </si>
  <si>
    <t>[182 to 839]</t>
  </si>
  <si>
    <t>[1347 to 1797]</t>
  </si>
  <si>
    <t>[45 to 63]</t>
  </si>
  <si>
    <t>[672 to 1361]</t>
  </si>
  <si>
    <t>[5 to 13]</t>
  </si>
  <si>
    <t>[2066 to 2586]</t>
  </si>
  <si>
    <t>[44 to 88]</t>
  </si>
  <si>
    <t>[662 to 1039]</t>
  </si>
  <si>
    <t>[26 to 66]</t>
  </si>
  <si>
    <t>[3340 to 5658]</t>
  </si>
  <si>
    <t>[112 to 197]</t>
  </si>
  <si>
    <t>[7606 to 11416]</t>
  </si>
  <si>
    <t>[485 to 1344]</t>
  </si>
  <si>
    <t>Log2 Fold Enhancement (PHP Vs Media)</t>
  </si>
  <si>
    <t>Log2 Fold Enhancement (PHP Vs HI-FCS)</t>
  </si>
  <si>
    <t>Vero E6 / VIC01</t>
  </si>
  <si>
    <t>Vero E6 / BA.1</t>
  </si>
  <si>
    <t>Calu-3 / VIC01</t>
  </si>
  <si>
    <r>
      <t>Calu-3 / BA</t>
    </r>
    <r>
      <rPr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.1</t>
    </r>
  </si>
  <si>
    <t>1:1529</t>
  </si>
  <si>
    <t>1:200</t>
  </si>
  <si>
    <t>1:1187</t>
  </si>
  <si>
    <t>1:66</t>
  </si>
  <si>
    <t>1:1290</t>
  </si>
  <si>
    <t>1:2435</t>
  </si>
  <si>
    <t>1:180</t>
  </si>
  <si>
    <t>1:365</t>
  </si>
  <si>
    <t>1:1281</t>
  </si>
  <si>
    <t>1:93</t>
  </si>
  <si>
    <t>1:688</t>
  </si>
  <si>
    <t>1:2068</t>
  </si>
  <si>
    <t>1:1771</t>
  </si>
  <si>
    <t>1:4153</t>
  </si>
  <si>
    <t>1:83</t>
  </si>
  <si>
    <t>1:97</t>
  </si>
  <si>
    <t>1:198</t>
  </si>
  <si>
    <t>1:701</t>
  </si>
  <si>
    <t>1:1576</t>
  </si>
  <si>
    <t>1:325</t>
  </si>
  <si>
    <t>1:2825</t>
  </si>
  <si>
    <t>1:2687</t>
  </si>
  <si>
    <t>1:4356</t>
  </si>
  <si>
    <t>1:136</t>
  </si>
  <si>
    <t>1:130</t>
  </si>
  <si>
    <t>1:165</t>
  </si>
  <si>
    <t>1:1807</t>
  </si>
  <si>
    <t>1:2169</t>
  </si>
  <si>
    <t>1:22</t>
  </si>
  <si>
    <t>1:230</t>
  </si>
  <si>
    <t>1:489</t>
  </si>
  <si>
    <t>1:524</t>
  </si>
  <si>
    <t>1:877</t>
  </si>
  <si>
    <t>1:311</t>
  </si>
  <si>
    <t>1:471</t>
  </si>
  <si>
    <t>1:5707</t>
  </si>
  <si>
    <t>1:2705</t>
  </si>
  <si>
    <t>1:1937</t>
  </si>
  <si>
    <t>1:4745</t>
  </si>
  <si>
    <t>1:94</t>
  </si>
  <si>
    <t>1:118</t>
  </si>
  <si>
    <t>1:245</t>
  </si>
  <si>
    <t>1:1468</t>
  </si>
  <si>
    <t>1:1834</t>
  </si>
  <si>
    <t>1:63</t>
  </si>
  <si>
    <t>1:1215</t>
  </si>
  <si>
    <t>1:1040</t>
  </si>
  <si>
    <t>1:1946</t>
  </si>
  <si>
    <t>1:727</t>
  </si>
  <si>
    <t>1:758</t>
  </si>
  <si>
    <t>1:3637</t>
  </si>
  <si>
    <t>1:126</t>
  </si>
  <si>
    <t>1:2261</t>
  </si>
  <si>
    <t>1:2297</t>
  </si>
  <si>
    <t>1:4029</t>
  </si>
  <si>
    <t>1:67</t>
  </si>
  <si>
    <t>1:71</t>
  </si>
  <si>
    <t>1:275</t>
  </si>
  <si>
    <t>1:604</t>
  </si>
  <si>
    <t>1:850</t>
  </si>
  <si>
    <t>1:6033</t>
  </si>
  <si>
    <t>1:43</t>
  </si>
  <si>
    <t>1:2296</t>
  </si>
  <si>
    <t>1:2190</t>
  </si>
  <si>
    <t>1:4674</t>
  </si>
  <si>
    <t>1:161</t>
  </si>
  <si>
    <t>1:150</t>
  </si>
  <si>
    <t>1:205</t>
  </si>
  <si>
    <t>1:1509</t>
  </si>
  <si>
    <t>1:596</t>
  </si>
  <si>
    <t>1:2541</t>
  </si>
  <si>
    <t>1:1007</t>
  </si>
  <si>
    <t>1:1343</t>
  </si>
  <si>
    <t>1:2664</t>
  </si>
  <si>
    <t>1:49</t>
  </si>
  <si>
    <t>1:47</t>
  </si>
  <si>
    <t>1:85</t>
  </si>
  <si>
    <t>1:246</t>
  </si>
  <si>
    <t>1:451</t>
  </si>
  <si>
    <t>1:4931</t>
  </si>
  <si>
    <t>1:375</t>
  </si>
  <si>
    <t>1:1555</t>
  </si>
  <si>
    <t>1:2311</t>
  </si>
  <si>
    <t>1:4394</t>
  </si>
  <si>
    <t>1:53</t>
  </si>
  <si>
    <t>1:62</t>
  </si>
  <si>
    <t>1:148</t>
  </si>
  <si>
    <t>1:950</t>
  </si>
  <si>
    <t>1:825</t>
  </si>
  <si>
    <t>1:9309</t>
  </si>
  <si>
    <t>1:10</t>
  </si>
  <si>
    <t>1:42</t>
  </si>
  <si>
    <t>1:834</t>
  </si>
  <si>
    <t>Yes</t>
  </si>
  <si>
    <t>No</t>
  </si>
  <si>
    <t>NA</t>
  </si>
  <si>
    <t>&gt;5.02</t>
  </si>
  <si>
    <t>&gt;4.52</t>
  </si>
  <si>
    <t>&gt;2.66</t>
  </si>
  <si>
    <t>&gt;3.66</t>
  </si>
  <si>
    <t>&gt;2.1</t>
  </si>
  <si>
    <t>&gt;3.28</t>
  </si>
  <si>
    <t>&gt;5.23</t>
  </si>
  <si>
    <r>
      <t>OPTIC Serum Sample</t>
    </r>
    <r>
      <rPr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 Light"/>
        <family val="2"/>
      </rPr>
      <t>Dilutions</t>
    </r>
  </si>
  <si>
    <t>Significant Change in NT50?</t>
  </si>
  <si>
    <r>
      <t>Supplementary Table 3</t>
    </r>
    <r>
      <rPr>
        <sz val="12"/>
        <rFont val="Calibri"/>
        <family val="2"/>
        <scheme val="minor"/>
      </rPr>
      <t>: Summary of NT50 values for the OPTIC cohort, showing an average of the NT50 values from two independent experiments conducted in duplicate. A significant change in NT50 was determined by the sum-of-squares F test with non-overlapping 95% confidence intervals. CI = confidence intervals (lower-limit to upper-limit). NA = not applicable, an NT50 value could not be determined.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</si>
</sst>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b/>
      <i/>
      <sz val="12"/>
      <color theme="1"/>
      <name val="Calibri Light"/>
      <family val="2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01AC-A95E-40F2-9CDE-6F6E5FDFCCB5}">
  <dimension ref="A1:G102"/>
  <sheetViews>
    <sheetView tabSelected="1" topLeftCell="A92" zoomScale="97" zoomScaleNormal="80" workbookViewId="0">
      <selection activeCell="D100" sqref="D100"/>
    </sheetView>
  </sheetViews>
  <sheetFormatPr defaultRowHeight="14.5" x14ac:dyDescent="0.35"/>
  <cols>
    <col min="1" max="1" width="9.36328125" style="11" customWidth="1"/>
    <col min="2" max="2" width="11.54296875" style="11" customWidth="1"/>
    <col min="3" max="3" width="24.54296875" customWidth="1"/>
    <col min="4" max="4" width="15.90625" customWidth="1"/>
    <col min="5" max="5" width="17.1796875" customWidth="1"/>
    <col min="6" max="6" width="18" customWidth="1"/>
    <col min="7" max="7" width="17" customWidth="1"/>
  </cols>
  <sheetData>
    <row r="1" spans="1:7" ht="15.5" customHeight="1" x14ac:dyDescent="0.35">
      <c r="A1" s="32" t="s">
        <v>0</v>
      </c>
      <c r="B1" s="33" t="s">
        <v>1</v>
      </c>
      <c r="C1" s="5"/>
      <c r="D1" s="29" t="s">
        <v>223</v>
      </c>
      <c r="E1" s="30"/>
      <c r="F1" s="30"/>
      <c r="G1" s="30"/>
    </row>
    <row r="2" spans="1:7" ht="15.5" x14ac:dyDescent="0.35">
      <c r="A2" s="32"/>
      <c r="B2" s="33"/>
      <c r="C2" s="4" t="s">
        <v>2</v>
      </c>
      <c r="D2" s="10" t="s">
        <v>116</v>
      </c>
      <c r="E2" s="10" t="s">
        <v>117</v>
      </c>
      <c r="F2" s="10" t="s">
        <v>118</v>
      </c>
      <c r="G2" s="10" t="s">
        <v>119</v>
      </c>
    </row>
    <row r="3" spans="1:7" ht="15.5" x14ac:dyDescent="0.35">
      <c r="A3" s="34">
        <v>1</v>
      </c>
      <c r="B3" s="31" t="s">
        <v>3</v>
      </c>
      <c r="C3" s="17" t="s">
        <v>4</v>
      </c>
      <c r="D3" s="20" t="s">
        <v>120</v>
      </c>
      <c r="E3" s="20" t="s">
        <v>121</v>
      </c>
      <c r="F3" s="20" t="s">
        <v>122</v>
      </c>
      <c r="G3" s="20" t="s">
        <v>123</v>
      </c>
    </row>
    <row r="4" spans="1:7" ht="15.5" x14ac:dyDescent="0.35">
      <c r="A4" s="34"/>
      <c r="B4" s="31"/>
      <c r="C4" s="1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 ht="15.5" x14ac:dyDescent="0.35">
      <c r="A5" s="34"/>
      <c r="B5" s="31" t="s">
        <v>10</v>
      </c>
      <c r="C5" s="17" t="s">
        <v>4</v>
      </c>
      <c r="D5" s="20" t="s">
        <v>124</v>
      </c>
      <c r="E5" s="20" t="s">
        <v>126</v>
      </c>
      <c r="F5" s="20" t="s">
        <v>128</v>
      </c>
      <c r="G5" s="20" t="s">
        <v>129</v>
      </c>
    </row>
    <row r="6" spans="1:7" ht="15.5" x14ac:dyDescent="0.35">
      <c r="A6" s="34"/>
      <c r="B6" s="31"/>
      <c r="C6" s="1" t="s">
        <v>5</v>
      </c>
      <c r="D6" s="6" t="s">
        <v>11</v>
      </c>
      <c r="E6" s="6" t="s">
        <v>12</v>
      </c>
      <c r="F6" s="6" t="s">
        <v>13</v>
      </c>
      <c r="G6" s="6" t="s">
        <v>14</v>
      </c>
    </row>
    <row r="7" spans="1:7" ht="15.5" x14ac:dyDescent="0.35">
      <c r="A7" s="34"/>
      <c r="B7" s="31" t="s">
        <v>15</v>
      </c>
      <c r="C7" s="17" t="s">
        <v>4</v>
      </c>
      <c r="D7" s="20" t="s">
        <v>125</v>
      </c>
      <c r="E7" s="20" t="s">
        <v>127</v>
      </c>
      <c r="F7" s="20" t="s">
        <v>16</v>
      </c>
      <c r="G7" s="20" t="s">
        <v>130</v>
      </c>
    </row>
    <row r="8" spans="1:7" ht="16" thickBot="1" x14ac:dyDescent="0.4">
      <c r="A8" s="34"/>
      <c r="B8" s="31"/>
      <c r="C8" s="3" t="s">
        <v>5</v>
      </c>
      <c r="D8" s="8" t="s">
        <v>17</v>
      </c>
      <c r="E8" s="8" t="s">
        <v>18</v>
      </c>
      <c r="F8" s="8" t="s">
        <v>19</v>
      </c>
      <c r="G8" s="8" t="s">
        <v>20</v>
      </c>
    </row>
    <row r="9" spans="1:7" ht="31" x14ac:dyDescent="0.35">
      <c r="A9" s="34"/>
      <c r="B9" s="31" t="s">
        <v>21</v>
      </c>
      <c r="C9" s="17" t="s">
        <v>114</v>
      </c>
      <c r="D9" s="25">
        <f>LOG(1.59,2)</f>
        <v>0.66902676550963081</v>
      </c>
      <c r="E9" s="25">
        <f>LOG(1.83,2)</f>
        <v>0.87184364850931773</v>
      </c>
      <c r="F9" s="25">
        <f>LOG(9.21,2)</f>
        <v>3.2032011563166112</v>
      </c>
      <c r="G9" s="25">
        <f>LOG(10.42,2)</f>
        <v>3.3812833725037836</v>
      </c>
    </row>
    <row r="10" spans="1:7" ht="31" x14ac:dyDescent="0.35">
      <c r="A10" s="34"/>
      <c r="B10" s="31"/>
      <c r="C10" s="1" t="s">
        <v>115</v>
      </c>
      <c r="D10" s="26">
        <f>LOG(1.89,2)</f>
        <v>0.91838623444634793</v>
      </c>
      <c r="E10" s="26">
        <f>LOG(2.03,2)</f>
        <v>1.0214797274104515</v>
      </c>
      <c r="F10" s="26">
        <f>LOG(8.54,2)</f>
        <v>3.0942360698457656</v>
      </c>
      <c r="G10" s="26">
        <f>LOG(7.39,2)</f>
        <v>2.8855743643714264</v>
      </c>
    </row>
    <row r="11" spans="1:7" ht="31.5" thickBot="1" x14ac:dyDescent="0.4">
      <c r="A11" s="35"/>
      <c r="B11" s="36"/>
      <c r="C11" s="18" t="s">
        <v>224</v>
      </c>
      <c r="D11" s="19" t="s">
        <v>213</v>
      </c>
      <c r="E11" s="19" t="s">
        <v>213</v>
      </c>
      <c r="F11" s="19" t="s">
        <v>213</v>
      </c>
      <c r="G11" s="19" t="s">
        <v>213</v>
      </c>
    </row>
    <row r="12" spans="1:7" ht="15.5" x14ac:dyDescent="0.35">
      <c r="A12" s="37">
        <v>2</v>
      </c>
      <c r="B12" s="38" t="s">
        <v>3</v>
      </c>
      <c r="C12" s="17" t="s">
        <v>22</v>
      </c>
      <c r="D12" s="22" t="s">
        <v>131</v>
      </c>
      <c r="E12" s="20" t="s">
        <v>134</v>
      </c>
      <c r="F12" s="20" t="s">
        <v>137</v>
      </c>
      <c r="G12" s="20" t="s">
        <v>23</v>
      </c>
    </row>
    <row r="13" spans="1:7" ht="15.5" x14ac:dyDescent="0.35">
      <c r="A13" s="34"/>
      <c r="B13" s="31"/>
      <c r="C13" s="1" t="s">
        <v>5</v>
      </c>
      <c r="D13" s="6" t="s">
        <v>24</v>
      </c>
      <c r="E13" s="6" t="s">
        <v>25</v>
      </c>
      <c r="F13" s="6" t="s">
        <v>26</v>
      </c>
      <c r="G13" s="6" t="s">
        <v>27</v>
      </c>
    </row>
    <row r="14" spans="1:7" ht="15.5" x14ac:dyDescent="0.35">
      <c r="A14" s="34"/>
      <c r="B14" s="31" t="s">
        <v>10</v>
      </c>
      <c r="C14" s="17" t="s">
        <v>22</v>
      </c>
      <c r="D14" s="20" t="s">
        <v>132</v>
      </c>
      <c r="E14" s="20" t="s">
        <v>135</v>
      </c>
      <c r="F14" s="20" t="s">
        <v>138</v>
      </c>
      <c r="G14" s="20" t="s">
        <v>23</v>
      </c>
    </row>
    <row r="15" spans="1:7" ht="15.5" x14ac:dyDescent="0.35">
      <c r="A15" s="34"/>
      <c r="B15" s="31"/>
      <c r="C15" s="1" t="s">
        <v>5</v>
      </c>
      <c r="D15" s="6" t="s">
        <v>28</v>
      </c>
      <c r="E15" s="6" t="s">
        <v>29</v>
      </c>
      <c r="F15" s="6" t="s">
        <v>30</v>
      </c>
      <c r="G15" s="6" t="s">
        <v>27</v>
      </c>
    </row>
    <row r="16" spans="1:7" ht="15.5" x14ac:dyDescent="0.35">
      <c r="A16" s="34"/>
      <c r="B16" s="31" t="s">
        <v>15</v>
      </c>
      <c r="C16" s="17" t="s">
        <v>22</v>
      </c>
      <c r="D16" s="20" t="s">
        <v>133</v>
      </c>
      <c r="E16" s="20" t="s">
        <v>136</v>
      </c>
      <c r="F16" s="20" t="s">
        <v>31</v>
      </c>
      <c r="G16" s="20" t="s">
        <v>139</v>
      </c>
    </row>
    <row r="17" spans="1:7" ht="16" thickBot="1" x14ac:dyDescent="0.4">
      <c r="A17" s="34"/>
      <c r="B17" s="31"/>
      <c r="C17" s="3" t="s">
        <v>5</v>
      </c>
      <c r="D17" s="8" t="s">
        <v>32</v>
      </c>
      <c r="E17" s="8" t="s">
        <v>33</v>
      </c>
      <c r="F17" s="8" t="s">
        <v>34</v>
      </c>
      <c r="G17" s="8" t="s">
        <v>35</v>
      </c>
    </row>
    <row r="18" spans="1:7" ht="31" x14ac:dyDescent="0.35">
      <c r="A18" s="34"/>
      <c r="B18" s="31" t="s">
        <v>21</v>
      </c>
      <c r="C18" s="2" t="s">
        <v>114</v>
      </c>
      <c r="D18" s="25">
        <f>LOG(2,2)</f>
        <v>1</v>
      </c>
      <c r="E18" s="25">
        <f>LOG(2.39,2)</f>
        <v>1.2570106182060239</v>
      </c>
      <c r="F18" s="25">
        <f>LOG(18.85,2)</f>
        <v>4.2364926183813028</v>
      </c>
      <c r="G18" s="21" t="s">
        <v>216</v>
      </c>
    </row>
    <row r="19" spans="1:7" ht="31" x14ac:dyDescent="0.35">
      <c r="A19" s="34"/>
      <c r="B19" s="31"/>
      <c r="C19" s="1" t="s">
        <v>115</v>
      </c>
      <c r="D19" s="26">
        <f>LOG(2.35,2)</f>
        <v>1.232660756790275</v>
      </c>
      <c r="E19" s="26">
        <f>LOG(2.04,2)</f>
        <v>1.028569152196771</v>
      </c>
      <c r="F19" s="26">
        <f>LOG(8.38,2)</f>
        <v>3.0669502439246275</v>
      </c>
      <c r="G19" s="26" t="s">
        <v>216</v>
      </c>
    </row>
    <row r="20" spans="1:7" ht="31.5" thickBot="1" x14ac:dyDescent="0.4">
      <c r="A20" s="34"/>
      <c r="B20" s="36"/>
      <c r="C20" s="18" t="s">
        <v>224</v>
      </c>
      <c r="D20" s="7" t="s">
        <v>213</v>
      </c>
      <c r="E20" s="7" t="s">
        <v>213</v>
      </c>
      <c r="F20" s="19" t="s">
        <v>213</v>
      </c>
      <c r="G20" s="7" t="s">
        <v>213</v>
      </c>
    </row>
    <row r="21" spans="1:7" ht="15.5" x14ac:dyDescent="0.35">
      <c r="A21" s="37">
        <v>3</v>
      </c>
      <c r="B21" s="38" t="s">
        <v>3</v>
      </c>
      <c r="C21" s="17" t="s">
        <v>22</v>
      </c>
      <c r="D21" s="22" t="s">
        <v>140</v>
      </c>
      <c r="E21" s="20" t="s">
        <v>143</v>
      </c>
      <c r="F21" s="20" t="s">
        <v>146</v>
      </c>
      <c r="G21" s="20" t="s">
        <v>23</v>
      </c>
    </row>
    <row r="22" spans="1:7" ht="15.5" x14ac:dyDescent="0.35">
      <c r="A22" s="34"/>
      <c r="B22" s="31"/>
      <c r="C22" s="1" t="s">
        <v>5</v>
      </c>
      <c r="D22" s="6" t="s">
        <v>36</v>
      </c>
      <c r="E22" s="6" t="s">
        <v>37</v>
      </c>
      <c r="F22" s="12" t="s">
        <v>38</v>
      </c>
      <c r="G22" s="6" t="s">
        <v>27</v>
      </c>
    </row>
    <row r="23" spans="1:7" ht="15.5" x14ac:dyDescent="0.35">
      <c r="A23" s="34"/>
      <c r="B23" s="31" t="s">
        <v>10</v>
      </c>
      <c r="C23" s="17" t="s">
        <v>22</v>
      </c>
      <c r="D23" s="20" t="s">
        <v>141</v>
      </c>
      <c r="E23" s="20" t="s">
        <v>144</v>
      </c>
      <c r="F23" s="20" t="s">
        <v>147</v>
      </c>
      <c r="G23" s="20" t="s">
        <v>148</v>
      </c>
    </row>
    <row r="24" spans="1:7" ht="15.5" x14ac:dyDescent="0.35">
      <c r="A24" s="34"/>
      <c r="B24" s="31"/>
      <c r="C24" s="1" t="s">
        <v>5</v>
      </c>
      <c r="D24" s="6" t="s">
        <v>39</v>
      </c>
      <c r="E24" s="6" t="s">
        <v>40</v>
      </c>
      <c r="F24" s="6" t="s">
        <v>41</v>
      </c>
      <c r="G24" s="6" t="s">
        <v>42</v>
      </c>
    </row>
    <row r="25" spans="1:7" ht="15.5" x14ac:dyDescent="0.35">
      <c r="A25" s="34"/>
      <c r="B25" s="31" t="s">
        <v>15</v>
      </c>
      <c r="C25" s="17" t="s">
        <v>22</v>
      </c>
      <c r="D25" s="20" t="s">
        <v>142</v>
      </c>
      <c r="E25" s="20" t="s">
        <v>145</v>
      </c>
      <c r="F25" s="20" t="s">
        <v>43</v>
      </c>
      <c r="G25" s="20" t="s">
        <v>149</v>
      </c>
    </row>
    <row r="26" spans="1:7" ht="16" thickBot="1" x14ac:dyDescent="0.4">
      <c r="A26" s="34"/>
      <c r="B26" s="31"/>
      <c r="C26" s="3" t="s">
        <v>5</v>
      </c>
      <c r="D26" s="8" t="s">
        <v>44</v>
      </c>
      <c r="E26" s="8" t="s">
        <v>45</v>
      </c>
      <c r="F26" s="8" t="s">
        <v>46</v>
      </c>
      <c r="G26" s="8" t="s">
        <v>47</v>
      </c>
    </row>
    <row r="27" spans="1:7" ht="31" x14ac:dyDescent="0.35">
      <c r="A27" s="34"/>
      <c r="B27" s="31" t="s">
        <v>21</v>
      </c>
      <c r="C27" s="2" t="s">
        <v>114</v>
      </c>
      <c r="D27" s="25">
        <f>LOG(1.54,2)</f>
        <v>0.62293035092017679</v>
      </c>
      <c r="E27" s="25">
        <f>LOG(1.21,2)</f>
        <v>0.27500704749986982</v>
      </c>
      <c r="F27" s="25">
        <f>LOG(8.24,2)</f>
        <v>3.0426443374084937</v>
      </c>
      <c r="G27" s="25" t="s">
        <v>217</v>
      </c>
    </row>
    <row r="28" spans="1:7" ht="31" x14ac:dyDescent="0.35">
      <c r="A28" s="34"/>
      <c r="B28" s="31"/>
      <c r="C28" s="1" t="s">
        <v>115</v>
      </c>
      <c r="D28" s="26">
        <f>LOG(1.62,2)</f>
        <v>0.69599381310990016</v>
      </c>
      <c r="E28" s="26">
        <f>LOG(1.27,2)</f>
        <v>0.34482849699744117</v>
      </c>
      <c r="F28" s="26">
        <f>LOG(6.86,2)</f>
        <v>2.7782085763980877</v>
      </c>
      <c r="G28" s="26">
        <f>LOG(10.45,2)</f>
        <v>3.3854310371935208</v>
      </c>
    </row>
    <row r="29" spans="1:7" ht="31.5" thickBot="1" x14ac:dyDescent="0.4">
      <c r="A29" s="34"/>
      <c r="B29" s="36"/>
      <c r="C29" s="18" t="s">
        <v>224</v>
      </c>
      <c r="D29" s="7" t="s">
        <v>213</v>
      </c>
      <c r="E29" s="7" t="s">
        <v>214</v>
      </c>
      <c r="F29" s="19" t="s">
        <v>213</v>
      </c>
      <c r="G29" s="7" t="s">
        <v>213</v>
      </c>
    </row>
    <row r="30" spans="1:7" ht="15.5" x14ac:dyDescent="0.35">
      <c r="A30" s="37">
        <v>4</v>
      </c>
      <c r="B30" s="38" t="s">
        <v>3</v>
      </c>
      <c r="C30" s="17" t="s">
        <v>22</v>
      </c>
      <c r="D30" s="22" t="s">
        <v>150</v>
      </c>
      <c r="E30" s="20" t="s">
        <v>23</v>
      </c>
      <c r="F30" s="20" t="s">
        <v>153</v>
      </c>
      <c r="G30" s="20" t="s">
        <v>23</v>
      </c>
    </row>
    <row r="31" spans="1:7" ht="15.5" x14ac:dyDescent="0.35">
      <c r="A31" s="34"/>
      <c r="B31" s="31"/>
      <c r="C31" s="1" t="s">
        <v>5</v>
      </c>
      <c r="D31" s="6" t="s">
        <v>48</v>
      </c>
      <c r="E31" s="6" t="s">
        <v>27</v>
      </c>
      <c r="F31" s="6" t="s">
        <v>49</v>
      </c>
      <c r="G31" s="6" t="s">
        <v>27</v>
      </c>
    </row>
    <row r="32" spans="1:7" ht="15.5" x14ac:dyDescent="0.35">
      <c r="A32" s="34"/>
      <c r="B32" s="31" t="s">
        <v>10</v>
      </c>
      <c r="C32" s="17" t="s">
        <v>22</v>
      </c>
      <c r="D32" s="20" t="s">
        <v>151</v>
      </c>
      <c r="E32" s="20" t="s">
        <v>23</v>
      </c>
      <c r="F32" s="20" t="s">
        <v>154</v>
      </c>
      <c r="G32" s="20" t="s">
        <v>23</v>
      </c>
    </row>
    <row r="33" spans="1:7" ht="15.5" x14ac:dyDescent="0.35">
      <c r="A33" s="34"/>
      <c r="B33" s="31"/>
      <c r="C33" s="1" t="s">
        <v>5</v>
      </c>
      <c r="D33" s="6" t="s">
        <v>50</v>
      </c>
      <c r="E33" s="6" t="s">
        <v>27</v>
      </c>
      <c r="F33" s="6" t="s">
        <v>51</v>
      </c>
      <c r="G33" s="6" t="s">
        <v>27</v>
      </c>
    </row>
    <row r="34" spans="1:7" ht="15.5" x14ac:dyDescent="0.35">
      <c r="A34" s="34"/>
      <c r="B34" s="31" t="s">
        <v>15</v>
      </c>
      <c r="C34" s="17" t="s">
        <v>22</v>
      </c>
      <c r="D34" s="20" t="s">
        <v>152</v>
      </c>
      <c r="E34" s="20" t="s">
        <v>23</v>
      </c>
      <c r="F34" s="20" t="s">
        <v>155</v>
      </c>
      <c r="G34" s="20" t="s">
        <v>23</v>
      </c>
    </row>
    <row r="35" spans="1:7" ht="16" thickBot="1" x14ac:dyDescent="0.4">
      <c r="A35" s="34"/>
      <c r="B35" s="31"/>
      <c r="C35" s="3" t="s">
        <v>5</v>
      </c>
      <c r="D35" s="8" t="s">
        <v>52</v>
      </c>
      <c r="E35" s="8" t="s">
        <v>27</v>
      </c>
      <c r="F35" s="8" t="s">
        <v>53</v>
      </c>
      <c r="G35" s="8" t="s">
        <v>27</v>
      </c>
    </row>
    <row r="36" spans="1:7" ht="31" x14ac:dyDescent="0.35">
      <c r="A36" s="34"/>
      <c r="B36" s="31" t="s">
        <v>21</v>
      </c>
      <c r="C36" s="2" t="s">
        <v>114</v>
      </c>
      <c r="D36" s="25">
        <f>LOG(1.79,2)</f>
        <v>0.83995958748953181</v>
      </c>
      <c r="E36" s="9" t="s">
        <v>215</v>
      </c>
      <c r="F36" s="25">
        <f>LOG(18.35,2)</f>
        <v>4.1977081579558506</v>
      </c>
      <c r="G36" s="25" t="s">
        <v>215</v>
      </c>
    </row>
    <row r="37" spans="1:7" ht="31" x14ac:dyDescent="0.35">
      <c r="A37" s="34"/>
      <c r="B37" s="31"/>
      <c r="C37" s="1" t="s">
        <v>115</v>
      </c>
      <c r="D37" s="26">
        <f>LOG(1.67,2)</f>
        <v>0.73984810269932755</v>
      </c>
      <c r="E37" s="6" t="s">
        <v>215</v>
      </c>
      <c r="F37" s="26">
        <f>LOG(12.12,2)</f>
        <v>3.5993177936982259</v>
      </c>
      <c r="G37" s="6" t="s">
        <v>215</v>
      </c>
    </row>
    <row r="38" spans="1:7" ht="31.5" thickBot="1" x14ac:dyDescent="0.4">
      <c r="A38" s="34"/>
      <c r="B38" s="36"/>
      <c r="C38" s="18" t="s">
        <v>224</v>
      </c>
      <c r="D38" s="7" t="s">
        <v>213</v>
      </c>
      <c r="E38" s="7" t="s">
        <v>214</v>
      </c>
      <c r="F38" s="19" t="s">
        <v>213</v>
      </c>
      <c r="G38" s="7" t="s">
        <v>214</v>
      </c>
    </row>
    <row r="39" spans="1:7" ht="15.5" x14ac:dyDescent="0.35">
      <c r="A39" s="37">
        <v>5</v>
      </c>
      <c r="B39" s="38" t="s">
        <v>3</v>
      </c>
      <c r="C39" s="17" t="s">
        <v>22</v>
      </c>
      <c r="D39" s="22" t="s">
        <v>156</v>
      </c>
      <c r="E39" s="20" t="s">
        <v>159</v>
      </c>
      <c r="F39" s="20" t="s">
        <v>162</v>
      </c>
      <c r="G39" s="20" t="s">
        <v>23</v>
      </c>
    </row>
    <row r="40" spans="1:7" ht="15.5" x14ac:dyDescent="0.35">
      <c r="A40" s="34"/>
      <c r="B40" s="31"/>
      <c r="C40" s="1" t="s">
        <v>5</v>
      </c>
      <c r="D40" s="6" t="s">
        <v>54</v>
      </c>
      <c r="E40" s="6" t="s">
        <v>55</v>
      </c>
      <c r="F40" s="6" t="s">
        <v>56</v>
      </c>
      <c r="G40" s="6" t="s">
        <v>27</v>
      </c>
    </row>
    <row r="41" spans="1:7" ht="15.5" x14ac:dyDescent="0.35">
      <c r="A41" s="34"/>
      <c r="B41" s="31" t="s">
        <v>10</v>
      </c>
      <c r="C41" s="17" t="s">
        <v>22</v>
      </c>
      <c r="D41" s="20" t="s">
        <v>157</v>
      </c>
      <c r="E41" s="20" t="s">
        <v>160</v>
      </c>
      <c r="F41" s="20" t="s">
        <v>163</v>
      </c>
      <c r="G41" s="20" t="s">
        <v>23</v>
      </c>
    </row>
    <row r="42" spans="1:7" ht="15.5" x14ac:dyDescent="0.35">
      <c r="A42" s="34"/>
      <c r="B42" s="31"/>
      <c r="C42" s="1" t="s">
        <v>5</v>
      </c>
      <c r="D42" s="6" t="s">
        <v>57</v>
      </c>
      <c r="E42" s="6" t="s">
        <v>58</v>
      </c>
      <c r="F42" s="6" t="s">
        <v>59</v>
      </c>
      <c r="G42" s="6" t="s">
        <v>27</v>
      </c>
    </row>
    <row r="43" spans="1:7" ht="15.5" x14ac:dyDescent="0.35">
      <c r="A43" s="34"/>
      <c r="B43" s="31" t="s">
        <v>15</v>
      </c>
      <c r="C43" s="17" t="s">
        <v>22</v>
      </c>
      <c r="D43" s="20" t="s">
        <v>158</v>
      </c>
      <c r="E43" s="20" t="s">
        <v>161</v>
      </c>
      <c r="F43" s="20" t="s">
        <v>60</v>
      </c>
      <c r="G43" s="20" t="s">
        <v>164</v>
      </c>
    </row>
    <row r="44" spans="1:7" ht="16" thickBot="1" x14ac:dyDescent="0.4">
      <c r="A44" s="34"/>
      <c r="B44" s="31"/>
      <c r="C44" s="3" t="s">
        <v>5</v>
      </c>
      <c r="D44" s="8" t="s">
        <v>61</v>
      </c>
      <c r="E44" s="8" t="s">
        <v>62</v>
      </c>
      <c r="F44" s="8" t="s">
        <v>63</v>
      </c>
      <c r="G44" s="8" t="s">
        <v>64</v>
      </c>
    </row>
    <row r="45" spans="1:7" ht="31" x14ac:dyDescent="0.35">
      <c r="A45" s="34"/>
      <c r="B45" s="31" t="s">
        <v>21</v>
      </c>
      <c r="C45" s="2" t="s">
        <v>114</v>
      </c>
      <c r="D45" s="25">
        <f>LOG(1.75,2)</f>
        <v>0.80735492205760406</v>
      </c>
      <c r="E45" s="25">
        <f>LOG(2.61,2)</f>
        <v>1.3840498067951599</v>
      </c>
      <c r="F45" s="25">
        <f>LOG(16.35,2)</f>
        <v>4.0312187306107203</v>
      </c>
      <c r="G45" s="25" t="s">
        <v>218</v>
      </c>
    </row>
    <row r="46" spans="1:7" ht="31" x14ac:dyDescent="0.35">
      <c r="A46" s="34"/>
      <c r="B46" s="31"/>
      <c r="C46" s="1" t="s">
        <v>115</v>
      </c>
      <c r="D46" s="26">
        <f>LOG(2.45,2)</f>
        <v>1.2927817492278462</v>
      </c>
      <c r="E46" s="26">
        <f>LOG(2.08,2)</f>
        <v>1.0565835283663676</v>
      </c>
      <c r="F46" s="26">
        <f>LOG(13.09,2)</f>
        <v>3.7103931921705162</v>
      </c>
      <c r="G46" s="6" t="s">
        <v>218</v>
      </c>
    </row>
    <row r="47" spans="1:7" ht="31.5" thickBot="1" x14ac:dyDescent="0.4">
      <c r="A47" s="34"/>
      <c r="B47" s="36"/>
      <c r="C47" s="18" t="s">
        <v>224</v>
      </c>
      <c r="D47" s="7" t="s">
        <v>213</v>
      </c>
      <c r="E47" s="7" t="s">
        <v>213</v>
      </c>
      <c r="F47" s="19" t="s">
        <v>213</v>
      </c>
      <c r="G47" s="7" t="s">
        <v>213</v>
      </c>
    </row>
    <row r="48" spans="1:7" ht="15.5" x14ac:dyDescent="0.35">
      <c r="A48" s="37">
        <v>6</v>
      </c>
      <c r="B48" s="38" t="s">
        <v>3</v>
      </c>
      <c r="C48" s="17" t="s">
        <v>22</v>
      </c>
      <c r="D48" s="22" t="s">
        <v>165</v>
      </c>
      <c r="E48" s="20" t="s">
        <v>23</v>
      </c>
      <c r="F48" s="20" t="s">
        <v>168</v>
      </c>
      <c r="G48" s="20" t="s">
        <v>23</v>
      </c>
    </row>
    <row r="49" spans="1:7" ht="15.5" x14ac:dyDescent="0.35">
      <c r="A49" s="34"/>
      <c r="B49" s="31"/>
      <c r="C49" s="1" t="s">
        <v>5</v>
      </c>
      <c r="D49" s="6" t="s">
        <v>65</v>
      </c>
      <c r="E49" s="6" t="s">
        <v>27</v>
      </c>
      <c r="F49" s="6" t="s">
        <v>66</v>
      </c>
      <c r="G49" s="6" t="s">
        <v>27</v>
      </c>
    </row>
    <row r="50" spans="1:7" ht="15.5" x14ac:dyDescent="0.35">
      <c r="A50" s="34"/>
      <c r="B50" s="31" t="s">
        <v>10</v>
      </c>
      <c r="C50" s="17" t="s">
        <v>22</v>
      </c>
      <c r="D50" s="20" t="s">
        <v>166</v>
      </c>
      <c r="E50" s="20" t="s">
        <v>23</v>
      </c>
      <c r="F50" s="20" t="s">
        <v>169</v>
      </c>
      <c r="G50" s="20" t="s">
        <v>23</v>
      </c>
    </row>
    <row r="51" spans="1:7" ht="15.5" x14ac:dyDescent="0.35">
      <c r="A51" s="34"/>
      <c r="B51" s="31"/>
      <c r="C51" s="1" t="s">
        <v>5</v>
      </c>
      <c r="D51" s="6" t="s">
        <v>67</v>
      </c>
      <c r="E51" s="6" t="s">
        <v>27</v>
      </c>
      <c r="F51" s="6" t="s">
        <v>68</v>
      </c>
      <c r="G51" s="6" t="s">
        <v>27</v>
      </c>
    </row>
    <row r="52" spans="1:7" ht="15.5" x14ac:dyDescent="0.35">
      <c r="A52" s="34"/>
      <c r="B52" s="31" t="s">
        <v>15</v>
      </c>
      <c r="C52" s="17" t="s">
        <v>22</v>
      </c>
      <c r="D52" s="20" t="s">
        <v>167</v>
      </c>
      <c r="E52" s="20" t="s">
        <v>23</v>
      </c>
      <c r="F52" s="20" t="s">
        <v>170</v>
      </c>
      <c r="G52" s="20" t="s">
        <v>171</v>
      </c>
    </row>
    <row r="53" spans="1:7" ht="16" thickBot="1" x14ac:dyDescent="0.4">
      <c r="A53" s="34"/>
      <c r="B53" s="31"/>
      <c r="C53" s="3" t="s">
        <v>5</v>
      </c>
      <c r="D53" s="8" t="s">
        <v>69</v>
      </c>
      <c r="E53" s="8" t="s">
        <v>27</v>
      </c>
      <c r="F53" s="8" t="s">
        <v>70</v>
      </c>
      <c r="G53" s="8" t="s">
        <v>71</v>
      </c>
    </row>
    <row r="54" spans="1:7" ht="31" x14ac:dyDescent="0.35">
      <c r="A54" s="34"/>
      <c r="B54" s="31" t="s">
        <v>21</v>
      </c>
      <c r="C54" s="2" t="s">
        <v>114</v>
      </c>
      <c r="D54" s="25">
        <f>LOG(1.6,2)</f>
        <v>0.67807190511263782</v>
      </c>
      <c r="E54" s="9" t="s">
        <v>215</v>
      </c>
      <c r="F54" s="25">
        <f>LOG(5,2)</f>
        <v>2.3219280948873622</v>
      </c>
      <c r="G54" s="25" t="s">
        <v>219</v>
      </c>
    </row>
    <row r="55" spans="1:7" ht="31" x14ac:dyDescent="0.35">
      <c r="A55" s="34"/>
      <c r="B55" s="31"/>
      <c r="C55" s="1" t="s">
        <v>115</v>
      </c>
      <c r="D55" s="26">
        <f>LOG(1.87,2)</f>
        <v>0.90303827011291216</v>
      </c>
      <c r="E55" s="6" t="s">
        <v>215</v>
      </c>
      <c r="F55" s="26">
        <f>LOG(4.79,2)</f>
        <v>2.2600256559614555</v>
      </c>
      <c r="G55" s="6" t="s">
        <v>219</v>
      </c>
    </row>
    <row r="56" spans="1:7" ht="31.5" thickBot="1" x14ac:dyDescent="0.4">
      <c r="A56" s="34"/>
      <c r="B56" s="36"/>
      <c r="C56" s="18" t="s">
        <v>224</v>
      </c>
      <c r="D56" s="7" t="s">
        <v>213</v>
      </c>
      <c r="E56" s="7" t="s">
        <v>214</v>
      </c>
      <c r="F56" s="19" t="s">
        <v>213</v>
      </c>
      <c r="G56" s="7" t="s">
        <v>213</v>
      </c>
    </row>
    <row r="57" spans="1:7" ht="15.5" x14ac:dyDescent="0.35">
      <c r="A57" s="37">
        <v>7</v>
      </c>
      <c r="B57" s="38" t="s">
        <v>3</v>
      </c>
      <c r="C57" s="17" t="s">
        <v>22</v>
      </c>
      <c r="D57" s="22" t="s">
        <v>172</v>
      </c>
      <c r="E57" s="20" t="s">
        <v>175</v>
      </c>
      <c r="F57" s="20" t="s">
        <v>178</v>
      </c>
      <c r="G57" s="20" t="s">
        <v>23</v>
      </c>
    </row>
    <row r="58" spans="1:7" ht="15.5" x14ac:dyDescent="0.35">
      <c r="A58" s="34"/>
      <c r="B58" s="31"/>
      <c r="C58" s="1" t="s">
        <v>5</v>
      </c>
      <c r="D58" s="6" t="s">
        <v>72</v>
      </c>
      <c r="E58" s="6" t="s">
        <v>73</v>
      </c>
      <c r="F58" s="6" t="s">
        <v>74</v>
      </c>
      <c r="G58" s="6" t="s">
        <v>27</v>
      </c>
    </row>
    <row r="59" spans="1:7" ht="15.5" x14ac:dyDescent="0.35">
      <c r="A59" s="34"/>
      <c r="B59" s="31" t="s">
        <v>10</v>
      </c>
      <c r="C59" s="17" t="s">
        <v>22</v>
      </c>
      <c r="D59" s="20" t="s">
        <v>173</v>
      </c>
      <c r="E59" s="20" t="s">
        <v>176</v>
      </c>
      <c r="F59" s="20" t="s">
        <v>179</v>
      </c>
      <c r="G59" s="20" t="s">
        <v>23</v>
      </c>
    </row>
    <row r="60" spans="1:7" ht="15.5" x14ac:dyDescent="0.35">
      <c r="A60" s="34"/>
      <c r="B60" s="31"/>
      <c r="C60" s="1" t="s">
        <v>5</v>
      </c>
      <c r="D60" s="6" t="s">
        <v>75</v>
      </c>
      <c r="E60" s="6" t="s">
        <v>76</v>
      </c>
      <c r="F60" s="6" t="s">
        <v>77</v>
      </c>
      <c r="G60" s="6" t="s">
        <v>27</v>
      </c>
    </row>
    <row r="61" spans="1:7" ht="15.5" x14ac:dyDescent="0.35">
      <c r="A61" s="34"/>
      <c r="B61" s="31" t="s">
        <v>15</v>
      </c>
      <c r="C61" s="17" t="s">
        <v>22</v>
      </c>
      <c r="D61" s="20" t="s">
        <v>174</v>
      </c>
      <c r="E61" s="20" t="s">
        <v>177</v>
      </c>
      <c r="F61" s="20" t="s">
        <v>180</v>
      </c>
      <c r="G61" s="20" t="s">
        <v>181</v>
      </c>
    </row>
    <row r="62" spans="1:7" ht="16" thickBot="1" x14ac:dyDescent="0.4">
      <c r="A62" s="34"/>
      <c r="B62" s="31"/>
      <c r="C62" s="3" t="s">
        <v>5</v>
      </c>
      <c r="D62" s="8" t="s">
        <v>78</v>
      </c>
      <c r="E62" s="8" t="s">
        <v>79</v>
      </c>
      <c r="F62" s="8" t="s">
        <v>80</v>
      </c>
      <c r="G62" s="8" t="s">
        <v>81</v>
      </c>
    </row>
    <row r="63" spans="1:7" ht="31" x14ac:dyDescent="0.35">
      <c r="A63" s="34"/>
      <c r="B63" s="31" t="s">
        <v>21</v>
      </c>
      <c r="C63" s="2" t="s">
        <v>114</v>
      </c>
      <c r="D63" s="25">
        <f>LOG(1.78,2)</f>
        <v>0.83187724119167306</v>
      </c>
      <c r="E63" s="25">
        <f>LOG(4.1,2)</f>
        <v>2.0356239097307212</v>
      </c>
      <c r="F63" s="25">
        <f>LOG(9.98,2)</f>
        <v>3.3190398155625362</v>
      </c>
      <c r="G63" s="25" t="s">
        <v>220</v>
      </c>
    </row>
    <row r="64" spans="1:7" ht="31" x14ac:dyDescent="0.35">
      <c r="A64" s="34"/>
      <c r="B64" s="31"/>
      <c r="C64" s="1" t="s">
        <v>115</v>
      </c>
      <c r="D64" s="26">
        <f>LOG(1.75,2)</f>
        <v>0.80735492205760406</v>
      </c>
      <c r="E64" s="26">
        <f>LOG(4.1,2)</f>
        <v>2.0356239097307212</v>
      </c>
      <c r="F64" s="26">
        <f>LOG(7.09,2)</f>
        <v>2.8257856274647914</v>
      </c>
      <c r="G64" s="6" t="s">
        <v>220</v>
      </c>
    </row>
    <row r="65" spans="1:7" ht="31.5" thickBot="1" x14ac:dyDescent="0.4">
      <c r="A65" s="34"/>
      <c r="B65" s="36"/>
      <c r="C65" s="18" t="s">
        <v>224</v>
      </c>
      <c r="D65" s="7" t="s">
        <v>213</v>
      </c>
      <c r="E65" s="7" t="s">
        <v>213</v>
      </c>
      <c r="F65" s="19" t="s">
        <v>213</v>
      </c>
      <c r="G65" s="7" t="s">
        <v>213</v>
      </c>
    </row>
    <row r="66" spans="1:7" ht="15.5" x14ac:dyDescent="0.35">
      <c r="A66" s="37">
        <v>8</v>
      </c>
      <c r="B66" s="38" t="s">
        <v>3</v>
      </c>
      <c r="C66" s="17" t="s">
        <v>22</v>
      </c>
      <c r="D66" s="22" t="s">
        <v>182</v>
      </c>
      <c r="E66" s="20" t="s">
        <v>185</v>
      </c>
      <c r="F66" s="20" t="s">
        <v>188</v>
      </c>
      <c r="G66" s="20" t="s">
        <v>23</v>
      </c>
    </row>
    <row r="67" spans="1:7" ht="15.5" x14ac:dyDescent="0.35">
      <c r="A67" s="34"/>
      <c r="B67" s="31"/>
      <c r="C67" s="1" t="s">
        <v>5</v>
      </c>
      <c r="D67" s="6" t="s">
        <v>82</v>
      </c>
      <c r="E67" s="6" t="s">
        <v>83</v>
      </c>
      <c r="F67" s="6" t="s">
        <v>84</v>
      </c>
      <c r="G67" s="6" t="s">
        <v>27</v>
      </c>
    </row>
    <row r="68" spans="1:7" ht="15.5" x14ac:dyDescent="0.35">
      <c r="A68" s="34"/>
      <c r="B68" s="31" t="s">
        <v>10</v>
      </c>
      <c r="C68" s="17" t="s">
        <v>22</v>
      </c>
      <c r="D68" s="20" t="s">
        <v>183</v>
      </c>
      <c r="E68" s="20" t="s">
        <v>186</v>
      </c>
      <c r="F68" s="20" t="s">
        <v>189</v>
      </c>
      <c r="G68" s="20" t="s">
        <v>23</v>
      </c>
    </row>
    <row r="69" spans="1:7" ht="15.5" x14ac:dyDescent="0.35">
      <c r="A69" s="34"/>
      <c r="B69" s="31"/>
      <c r="C69" s="1" t="s">
        <v>5</v>
      </c>
      <c r="D69" s="6" t="s">
        <v>85</v>
      </c>
      <c r="E69" s="6" t="s">
        <v>86</v>
      </c>
      <c r="F69" s="6" t="s">
        <v>87</v>
      </c>
      <c r="G69" s="6" t="s">
        <v>27</v>
      </c>
    </row>
    <row r="70" spans="1:7" ht="15.5" x14ac:dyDescent="0.35">
      <c r="A70" s="34"/>
      <c r="B70" s="31" t="s">
        <v>15</v>
      </c>
      <c r="C70" s="17" t="s">
        <v>22</v>
      </c>
      <c r="D70" s="20" t="s">
        <v>184</v>
      </c>
      <c r="E70" s="20" t="s">
        <v>187</v>
      </c>
      <c r="F70" s="20" t="s">
        <v>190</v>
      </c>
      <c r="G70" s="20" t="s">
        <v>135</v>
      </c>
    </row>
    <row r="71" spans="1:7" ht="16" thickBot="1" x14ac:dyDescent="0.4">
      <c r="A71" s="34"/>
      <c r="B71" s="31"/>
      <c r="C71" s="3" t="s">
        <v>5</v>
      </c>
      <c r="D71" s="8" t="s">
        <v>88</v>
      </c>
      <c r="E71" s="8" t="s">
        <v>89</v>
      </c>
      <c r="F71" s="8" t="s">
        <v>90</v>
      </c>
      <c r="G71" s="8" t="s">
        <v>91</v>
      </c>
    </row>
    <row r="72" spans="1:7" ht="31" x14ac:dyDescent="0.35">
      <c r="A72" s="34"/>
      <c r="B72" s="31" t="s">
        <v>21</v>
      </c>
      <c r="C72" s="2" t="s">
        <v>114</v>
      </c>
      <c r="D72" s="25">
        <f>LOG(2.04,2)</f>
        <v>1.028569152196771</v>
      </c>
      <c r="E72" s="25">
        <f>LOG(1.27,2)</f>
        <v>0.34482849699744117</v>
      </c>
      <c r="F72" s="25">
        <f>LOG(1.68,2)</f>
        <v>0.74846123300403555</v>
      </c>
      <c r="G72" s="25" t="s">
        <v>221</v>
      </c>
    </row>
    <row r="73" spans="1:7" ht="31" x14ac:dyDescent="0.35">
      <c r="A73" s="34"/>
      <c r="B73" s="31"/>
      <c r="C73" s="1" t="s">
        <v>115</v>
      </c>
      <c r="D73" s="26">
        <f>LOG(2.13,2)</f>
        <v>1.0908534304511135</v>
      </c>
      <c r="E73" s="26">
        <f>LOG(1.37,2)</f>
        <v>0.45417589318580209</v>
      </c>
      <c r="F73" s="26">
        <f>LOG(4.26,2)</f>
        <v>2.0908534304511135</v>
      </c>
      <c r="G73" s="6" t="s">
        <v>221</v>
      </c>
    </row>
    <row r="74" spans="1:7" ht="31.5" thickBot="1" x14ac:dyDescent="0.4">
      <c r="A74" s="34"/>
      <c r="B74" s="36"/>
      <c r="C74" s="18" t="s">
        <v>224</v>
      </c>
      <c r="D74" s="7" t="s">
        <v>213</v>
      </c>
      <c r="E74" s="7" t="s">
        <v>214</v>
      </c>
      <c r="F74" s="19" t="s">
        <v>213</v>
      </c>
      <c r="G74" s="7" t="s">
        <v>213</v>
      </c>
    </row>
    <row r="75" spans="1:7" ht="15.5" x14ac:dyDescent="0.35">
      <c r="A75" s="37">
        <v>9</v>
      </c>
      <c r="B75" s="38" t="s">
        <v>3</v>
      </c>
      <c r="C75" s="17" t="s">
        <v>22</v>
      </c>
      <c r="D75" s="22" t="s">
        <v>191</v>
      </c>
      <c r="E75" s="20" t="s">
        <v>194</v>
      </c>
      <c r="F75" s="20" t="s">
        <v>197</v>
      </c>
      <c r="G75" s="20" t="s">
        <v>23</v>
      </c>
    </row>
    <row r="76" spans="1:7" ht="15.5" x14ac:dyDescent="0.35">
      <c r="A76" s="34"/>
      <c r="B76" s="31"/>
      <c r="C76" s="1" t="s">
        <v>5</v>
      </c>
      <c r="D76" s="6" t="s">
        <v>92</v>
      </c>
      <c r="E76" s="6" t="s">
        <v>93</v>
      </c>
      <c r="F76" s="6" t="s">
        <v>94</v>
      </c>
      <c r="G76" s="6" t="s">
        <v>27</v>
      </c>
    </row>
    <row r="77" spans="1:7" ht="15.5" x14ac:dyDescent="0.35">
      <c r="A77" s="34"/>
      <c r="B77" s="31" t="s">
        <v>10</v>
      </c>
      <c r="C77" s="17" t="s">
        <v>22</v>
      </c>
      <c r="D77" s="20" t="s">
        <v>192</v>
      </c>
      <c r="E77" s="20" t="s">
        <v>195</v>
      </c>
      <c r="F77" s="20" t="s">
        <v>198</v>
      </c>
      <c r="G77" s="20" t="s">
        <v>23</v>
      </c>
    </row>
    <row r="78" spans="1:7" ht="15.5" x14ac:dyDescent="0.35">
      <c r="A78" s="34"/>
      <c r="B78" s="31"/>
      <c r="C78" s="1" t="s">
        <v>5</v>
      </c>
      <c r="D78" s="6" t="s">
        <v>95</v>
      </c>
      <c r="E78" s="6" t="s">
        <v>96</v>
      </c>
      <c r="F78" s="6" t="s">
        <v>97</v>
      </c>
      <c r="G78" s="6" t="s">
        <v>27</v>
      </c>
    </row>
    <row r="79" spans="1:7" ht="15.5" x14ac:dyDescent="0.35">
      <c r="A79" s="34"/>
      <c r="B79" s="31" t="s">
        <v>15</v>
      </c>
      <c r="C79" s="17" t="s">
        <v>22</v>
      </c>
      <c r="D79" s="20" t="s">
        <v>193</v>
      </c>
      <c r="E79" s="20" t="s">
        <v>196</v>
      </c>
      <c r="F79" s="20" t="s">
        <v>199</v>
      </c>
      <c r="G79" s="20" t="s">
        <v>200</v>
      </c>
    </row>
    <row r="80" spans="1:7" ht="16" thickBot="1" x14ac:dyDescent="0.4">
      <c r="A80" s="34"/>
      <c r="B80" s="31"/>
      <c r="C80" s="3" t="s">
        <v>5</v>
      </c>
      <c r="D80" s="8" t="s">
        <v>98</v>
      </c>
      <c r="E80" s="8" t="s">
        <v>99</v>
      </c>
      <c r="F80" s="8" t="s">
        <v>100</v>
      </c>
      <c r="G80" s="8" t="s">
        <v>101</v>
      </c>
    </row>
    <row r="81" spans="1:7" ht="31" x14ac:dyDescent="0.35">
      <c r="A81" s="34"/>
      <c r="B81" s="31" t="s">
        <v>21</v>
      </c>
      <c r="C81" s="2" t="s">
        <v>114</v>
      </c>
      <c r="D81" s="25">
        <f>LOG(2.65,2)</f>
        <v>1.4059923596758368</v>
      </c>
      <c r="E81" s="25">
        <f>LOG(1.73,2)</f>
        <v>0.79077203786200001</v>
      </c>
      <c r="F81" s="25">
        <f>LOG(20.04,2)</f>
        <v>4.3248106034204836</v>
      </c>
      <c r="G81" s="25" t="s">
        <v>222</v>
      </c>
    </row>
    <row r="82" spans="1:7" ht="31" x14ac:dyDescent="0.35">
      <c r="A82" s="34"/>
      <c r="B82" s="31"/>
      <c r="C82" s="1" t="s">
        <v>115</v>
      </c>
      <c r="D82" s="26">
        <f>LOG(1.98,2)</f>
        <v>0.98550043030488488</v>
      </c>
      <c r="E82" s="26">
        <f>LOG(1.8,2)</f>
        <v>0.84799690655495008</v>
      </c>
      <c r="F82" s="26">
        <f>LOG(10.93,2)</f>
        <v>3.4502214958971797</v>
      </c>
      <c r="G82" s="6" t="s">
        <v>222</v>
      </c>
    </row>
    <row r="83" spans="1:7" ht="31.5" thickBot="1" x14ac:dyDescent="0.4">
      <c r="A83" s="34"/>
      <c r="B83" s="36"/>
      <c r="C83" s="18" t="s">
        <v>224</v>
      </c>
      <c r="D83" s="7" t="s">
        <v>213</v>
      </c>
      <c r="E83" s="7" t="s">
        <v>214</v>
      </c>
      <c r="F83" s="19" t="s">
        <v>213</v>
      </c>
      <c r="G83" s="7" t="s">
        <v>213</v>
      </c>
    </row>
    <row r="84" spans="1:7" ht="15.5" x14ac:dyDescent="0.35">
      <c r="A84" s="37">
        <v>10</v>
      </c>
      <c r="B84" s="38" t="s">
        <v>3</v>
      </c>
      <c r="C84" s="17" t="s">
        <v>22</v>
      </c>
      <c r="D84" s="22" t="s">
        <v>201</v>
      </c>
      <c r="E84" s="20" t="s">
        <v>204</v>
      </c>
      <c r="F84" s="20" t="s">
        <v>207</v>
      </c>
      <c r="G84" s="20" t="s">
        <v>210</v>
      </c>
    </row>
    <row r="85" spans="1:7" ht="15.5" x14ac:dyDescent="0.35">
      <c r="A85" s="34"/>
      <c r="B85" s="31"/>
      <c r="C85" s="1" t="s">
        <v>5</v>
      </c>
      <c r="D85" s="6" t="s">
        <v>102</v>
      </c>
      <c r="E85" s="6" t="s">
        <v>103</v>
      </c>
      <c r="F85" s="6" t="s">
        <v>104</v>
      </c>
      <c r="G85" s="6" t="s">
        <v>105</v>
      </c>
    </row>
    <row r="86" spans="1:7" ht="15.5" x14ac:dyDescent="0.35">
      <c r="A86" s="34"/>
      <c r="B86" s="31" t="s">
        <v>10</v>
      </c>
      <c r="C86" s="17" t="s">
        <v>22</v>
      </c>
      <c r="D86" s="20" t="s">
        <v>202</v>
      </c>
      <c r="E86" s="20" t="s">
        <v>205</v>
      </c>
      <c r="F86" s="20" t="s">
        <v>208</v>
      </c>
      <c r="G86" s="20" t="s">
        <v>211</v>
      </c>
    </row>
    <row r="87" spans="1:7" ht="15.5" x14ac:dyDescent="0.35">
      <c r="A87" s="34"/>
      <c r="B87" s="31"/>
      <c r="C87" s="1" t="s">
        <v>5</v>
      </c>
      <c r="D87" s="6" t="s">
        <v>106</v>
      </c>
      <c r="E87" s="6" t="s">
        <v>107</v>
      </c>
      <c r="F87" s="6" t="s">
        <v>108</v>
      </c>
      <c r="G87" s="6" t="s">
        <v>109</v>
      </c>
    </row>
    <row r="88" spans="1:7" ht="15.5" x14ac:dyDescent="0.35">
      <c r="A88" s="34"/>
      <c r="B88" s="31" t="s">
        <v>15</v>
      </c>
      <c r="C88" s="17" t="s">
        <v>22</v>
      </c>
      <c r="D88" s="20" t="s">
        <v>203</v>
      </c>
      <c r="E88" s="20" t="s">
        <v>206</v>
      </c>
      <c r="F88" s="20" t="s">
        <v>209</v>
      </c>
      <c r="G88" s="20" t="s">
        <v>212</v>
      </c>
    </row>
    <row r="89" spans="1:7" ht="16" thickBot="1" x14ac:dyDescent="0.4">
      <c r="A89" s="34"/>
      <c r="B89" s="31"/>
      <c r="C89" s="3" t="s">
        <v>5</v>
      </c>
      <c r="D89" s="8" t="s">
        <v>110</v>
      </c>
      <c r="E89" s="8" t="s">
        <v>111</v>
      </c>
      <c r="F89" s="8" t="s">
        <v>112</v>
      </c>
      <c r="G89" s="8" t="s">
        <v>113</v>
      </c>
    </row>
    <row r="90" spans="1:7" ht="31" x14ac:dyDescent="0.35">
      <c r="A90" s="34"/>
      <c r="B90" s="31" t="s">
        <v>21</v>
      </c>
      <c r="C90" s="2" t="s">
        <v>114</v>
      </c>
      <c r="D90" s="25">
        <f>LOG(2.83,2)</f>
        <v>1.5008020530571577</v>
      </c>
      <c r="E90" s="25">
        <f>LOG(2.79,2)</f>
        <v>1.4802651220544629</v>
      </c>
      <c r="F90" s="25">
        <f>LOG(9.79,2)</f>
        <v>3.2913088598289701</v>
      </c>
      <c r="G90" s="25">
        <f>LOG(83.4,2)</f>
        <v>6.3819754785573011</v>
      </c>
    </row>
    <row r="91" spans="1:7" ht="31" x14ac:dyDescent="0.35">
      <c r="A91" s="34"/>
      <c r="B91" s="31"/>
      <c r="C91" s="1" t="s">
        <v>115</v>
      </c>
      <c r="D91" s="26">
        <f>LOG(1.9,2)</f>
        <v>0.92599941855622303</v>
      </c>
      <c r="E91" s="26">
        <f>LOG(2.39,2)</f>
        <v>1.2570106182060239</v>
      </c>
      <c r="F91" s="26">
        <f>LOG(11.28,2)</f>
        <v>3.4956951626240689</v>
      </c>
      <c r="G91" s="26">
        <f>LOG(19.86,2)</f>
        <v>4.3117937177536492</v>
      </c>
    </row>
    <row r="92" spans="1:7" ht="31" x14ac:dyDescent="0.35">
      <c r="A92" s="34"/>
      <c r="B92" s="31"/>
      <c r="C92" s="13" t="s">
        <v>224</v>
      </c>
      <c r="D92" s="14" t="s">
        <v>213</v>
      </c>
      <c r="E92" s="14" t="s">
        <v>213</v>
      </c>
      <c r="F92" s="27" t="s">
        <v>213</v>
      </c>
      <c r="G92" s="14" t="s">
        <v>213</v>
      </c>
    </row>
    <row r="93" spans="1:7" x14ac:dyDescent="0.35">
      <c r="A93" s="23"/>
      <c r="B93" s="15"/>
      <c r="C93" s="16"/>
      <c r="D93" s="16"/>
      <c r="E93" s="16"/>
      <c r="F93" s="16"/>
      <c r="G93" s="16"/>
    </row>
    <row r="94" spans="1:7" ht="15.5" customHeight="1" x14ac:dyDescent="0.35">
      <c r="B94" s="28" t="s">
        <v>225</v>
      </c>
      <c r="C94" s="28"/>
      <c r="D94" s="28"/>
      <c r="E94" s="28"/>
      <c r="F94" s="28"/>
      <c r="G94" s="28"/>
    </row>
    <row r="95" spans="1:7" ht="14.5" customHeight="1" x14ac:dyDescent="0.35">
      <c r="A95" s="24"/>
      <c r="B95" s="28"/>
      <c r="C95" s="28"/>
      <c r="D95" s="28"/>
      <c r="E95" s="28"/>
      <c r="F95" s="28"/>
      <c r="G95" s="28"/>
    </row>
    <row r="96" spans="1:7" ht="14.5" customHeight="1" x14ac:dyDescent="0.35">
      <c r="A96" s="24"/>
      <c r="B96" s="28"/>
      <c r="C96" s="28"/>
      <c r="D96" s="28"/>
      <c r="E96" s="28"/>
      <c r="F96" s="28"/>
      <c r="G96" s="28"/>
    </row>
    <row r="97" spans="1:7" ht="14.5" customHeight="1" x14ac:dyDescent="0.35">
      <c r="A97" s="24"/>
      <c r="B97" s="28"/>
      <c r="C97" s="28"/>
      <c r="D97" s="28"/>
      <c r="E97" s="28"/>
      <c r="F97" s="28"/>
      <c r="G97" s="28"/>
    </row>
    <row r="98" spans="1:7" x14ac:dyDescent="0.35">
      <c r="A98" s="24"/>
      <c r="B98" s="28"/>
      <c r="C98" s="28"/>
      <c r="D98" s="28"/>
      <c r="E98" s="28"/>
      <c r="F98" s="28"/>
      <c r="G98" s="28"/>
    </row>
    <row r="99" spans="1:7" x14ac:dyDescent="0.35">
      <c r="A99" s="24"/>
    </row>
    <row r="100" spans="1:7" x14ac:dyDescent="0.35">
      <c r="A100" s="24"/>
    </row>
    <row r="101" spans="1:7" x14ac:dyDescent="0.35">
      <c r="A101" s="24"/>
    </row>
    <row r="102" spans="1:7" x14ac:dyDescent="0.35">
      <c r="A102" s="23"/>
    </row>
  </sheetData>
  <mergeCells count="54">
    <mergeCell ref="A84:A92"/>
    <mergeCell ref="B84:B85"/>
    <mergeCell ref="B86:B87"/>
    <mergeCell ref="B88:B89"/>
    <mergeCell ref="B90:B92"/>
    <mergeCell ref="A75:A83"/>
    <mergeCell ref="B75:B76"/>
    <mergeCell ref="B77:B78"/>
    <mergeCell ref="B79:B80"/>
    <mergeCell ref="B81:B83"/>
    <mergeCell ref="A66:A74"/>
    <mergeCell ref="B66:B67"/>
    <mergeCell ref="B68:B69"/>
    <mergeCell ref="B70:B71"/>
    <mergeCell ref="B72:B74"/>
    <mergeCell ref="A57:A65"/>
    <mergeCell ref="B57:B58"/>
    <mergeCell ref="B59:B60"/>
    <mergeCell ref="B61:B62"/>
    <mergeCell ref="B63:B65"/>
    <mergeCell ref="A48:A56"/>
    <mergeCell ref="B48:B49"/>
    <mergeCell ref="B50:B51"/>
    <mergeCell ref="B52:B53"/>
    <mergeCell ref="B54:B56"/>
    <mergeCell ref="A39:A47"/>
    <mergeCell ref="B39:B40"/>
    <mergeCell ref="B41:B42"/>
    <mergeCell ref="B43:B44"/>
    <mergeCell ref="B45:B47"/>
    <mergeCell ref="B23:B24"/>
    <mergeCell ref="B25:B26"/>
    <mergeCell ref="B27:B29"/>
    <mergeCell ref="A30:A38"/>
    <mergeCell ref="B30:B31"/>
    <mergeCell ref="B32:B33"/>
    <mergeCell ref="B34:B35"/>
    <mergeCell ref="B36:B38"/>
    <mergeCell ref="B94:G98"/>
    <mergeCell ref="D1:G1"/>
    <mergeCell ref="B16:B17"/>
    <mergeCell ref="B7:B8"/>
    <mergeCell ref="A1:A2"/>
    <mergeCell ref="B1:B2"/>
    <mergeCell ref="A3:A11"/>
    <mergeCell ref="B3:B4"/>
    <mergeCell ref="B5:B6"/>
    <mergeCell ref="B18:B20"/>
    <mergeCell ref="A12:A20"/>
    <mergeCell ref="B12:B13"/>
    <mergeCell ref="B14:B15"/>
    <mergeCell ref="B9:B11"/>
    <mergeCell ref="A21:A29"/>
    <mergeCell ref="B2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Mellors</dc:creator>
  <cp:lastModifiedBy>Jack Mellors</cp:lastModifiedBy>
  <dcterms:created xsi:type="dcterms:W3CDTF">2023-12-18T12:34:01Z</dcterms:created>
  <dcterms:modified xsi:type="dcterms:W3CDTF">2024-07-02T10:39:17Z</dcterms:modified>
</cp:coreProperties>
</file>