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7218D72F-939E-4B95-B313-A7490903D7BB}" xr6:coauthVersionLast="47" xr6:coauthVersionMax="47" xr10:uidLastSave="{00000000-0000-0000-0000-000000000000}"/>
  <bookViews>
    <workbookView xWindow="-110" yWindow="-110" windowWidth="19420" windowHeight="10300" activeTab="1" xr2:uid="{3E8E2560-5D90-41E7-A2F0-C341AC978117}"/>
  </bookViews>
  <sheets>
    <sheet name="COMP LCA at 1" sheetId="2" r:id="rId1"/>
    <sheet name="AD LCA at 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3" l="1"/>
  <c r="D11" i="3"/>
  <c r="D13" i="3" s="1"/>
  <c r="D2" i="3"/>
  <c r="D5" i="3" s="1"/>
  <c r="D2" i="2"/>
  <c r="D5" i="2"/>
  <c r="M11" i="3"/>
  <c r="M10" i="3"/>
  <c r="E11" i="3" l="1"/>
  <c r="D16" i="3"/>
  <c r="E12" i="3"/>
  <c r="E13" i="3" s="1"/>
  <c r="M12" i="3"/>
  <c r="D17" i="3"/>
  <c r="D21" i="3" s="1"/>
  <c r="D25" i="3" s="1"/>
  <c r="D26" i="3" l="1"/>
  <c r="D22" i="3"/>
  <c r="F22" i="3" s="1"/>
  <c r="F23" i="3" s="1"/>
</calcChain>
</file>

<file path=xl/sharedStrings.xml><?xml version="1.0" encoding="utf-8"?>
<sst xmlns="http://schemas.openxmlformats.org/spreadsheetml/2006/main" count="28" uniqueCount="22">
  <si>
    <t>Functional Unit (ton)</t>
  </si>
  <si>
    <t>Avoided Products</t>
  </si>
  <si>
    <t>Chemical Fertilisers (ton)</t>
  </si>
  <si>
    <t xml:space="preserve">Energy </t>
  </si>
  <si>
    <t>Energy type</t>
  </si>
  <si>
    <t>MJ</t>
  </si>
  <si>
    <t>MJ (%)</t>
  </si>
  <si>
    <t>Grid electricity</t>
  </si>
  <si>
    <t>LPG</t>
  </si>
  <si>
    <t>Energy Mix at 1</t>
  </si>
  <si>
    <t xml:space="preserve">Avoided Energy </t>
  </si>
  <si>
    <r>
      <t>Total bisogas produced (m</t>
    </r>
    <r>
      <rPr>
        <vertAlign val="superscript"/>
        <sz val="11"/>
        <color theme="1"/>
        <rFont val="Aptos Narrow"/>
        <family val="2"/>
        <scheme val="minor"/>
      </rPr>
      <t>3</t>
    </r>
    <r>
      <rPr>
        <sz val="11"/>
        <color theme="1"/>
        <rFont val="Aptos Narrow"/>
        <family val="2"/>
        <scheme val="minor"/>
      </rPr>
      <t>)</t>
    </r>
  </si>
  <si>
    <t>Total avoided energy (GJ)</t>
  </si>
  <si>
    <t>Avoided Energy based on Energy Mix at 1</t>
  </si>
  <si>
    <t>GJ</t>
  </si>
  <si>
    <t>Avoided Grid Electricity</t>
  </si>
  <si>
    <t xml:space="preserve">Coal thermal power </t>
  </si>
  <si>
    <t>Large hydro</t>
  </si>
  <si>
    <t>Kariba</t>
  </si>
  <si>
    <t>Hwange</t>
  </si>
  <si>
    <t>TOTAL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</si>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</sst>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Aptos Narrow"/>
      <family val="2"/>
      <scheme val="minor"/>
    </font>
    <font>
      <b/>
      <sz val="9.35"/>
      <color rgb="FF790000"/>
      <name val="Arial"/>
      <family val="2"/>
    </font>
    <font>
      <sz val="9.35"/>
      <color rgb="FF79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C6D9F1"/>
        <bgColor indexed="64"/>
      </patternFill>
    </fill>
    <fill>
      <patternFill patternType="solid">
        <fgColor rgb="FFF15C2B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D94A22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">
    <xf numFmtId="0" fontId="0" fillId="0" borderId="0" xfId="0"/>
    <xf numFmtId="9" fontId="0" fillId="0" borderId="0" xfId="2" applyFont="1"/>
    <xf numFmtId="0" fontId="0" fillId="0" borderId="5" xfId="0" applyBorder="1"/>
    <xf numFmtId="43" fontId="0" fillId="0" borderId="0" xfId="1" applyFont="1"/>
    <xf numFmtId="0" fontId="3" fillId="2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0" fontId="5" fillId="0" borderId="0" xfId="0" applyFont="1"/>
    <xf numFmtId="0" fontId="2" fillId="0" borderId="0" xfId="0" applyFont="1"/>
    <xf numFmtId="43" fontId="0" fillId="0" borderId="0" xfId="0" applyNumberFormat="1"/>
    <xf numFmtId="2" fontId="4" fillId="0" borderId="4" xfId="0" applyNumberFormat="1" applyFont="1" applyBorder="1" applyAlignment="1">
      <alignment horizontal="center" vertical="center" wrapText="1"/>
    </xf>
    <xf numFmtId="2" fontId="0" fillId="0" borderId="5" xfId="1" applyNumberFormat="1" applyFont="1" applyBorder="1" applyAlignment="1">
      <alignment horizontal="center" vertical="center"/>
    </xf>
    <xf numFmtId="0" fontId="7" fillId="4" borderId="6" xfId="0" applyFont="1" applyFill="1" applyBorder="1" applyAlignment="1">
      <alignment horizontal="left" vertical="center" wrapText="1" indent="1"/>
    </xf>
    <xf numFmtId="0" fontId="8" fillId="4" borderId="6" xfId="0" applyFont="1" applyFill="1" applyBorder="1" applyAlignment="1">
      <alignment horizontal="left" vertical="center" wrapText="1" indent="1"/>
    </xf>
    <xf numFmtId="9" fontId="8" fillId="4" borderId="6" xfId="2" applyFont="1" applyFill="1" applyBorder="1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9" fontId="4" fillId="0" borderId="8" xfId="0" applyNumberFormat="1" applyFont="1" applyBorder="1" applyAlignment="1">
      <alignment horizontal="center" vertical="center" wrapText="1"/>
    </xf>
    <xf numFmtId="0" fontId="2" fillId="0" borderId="5" xfId="0" applyFont="1" applyBorder="1"/>
    <xf numFmtId="1" fontId="2" fillId="0" borderId="5" xfId="0" applyNumberFormat="1" applyFont="1" applyBorder="1" applyAlignment="1">
      <alignment horizontal="center" vertical="center"/>
    </xf>
    <xf numFmtId="9" fontId="2" fillId="0" borderId="5" xfId="2" applyFont="1" applyBorder="1" applyAlignment="1">
      <alignment horizontal="center" vertical="center"/>
    </xf>
    <xf numFmtId="9" fontId="0" fillId="4" borderId="0" xfId="2" applyFont="1" applyFill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5A18C-3F7F-48E3-8C9B-51067C1CB8D9}">
  <dimension ref="C2:D5"/>
  <sheetViews>
    <sheetView workbookViewId="0">
      <selection activeCell="G8" sqref="G8"/>
    </sheetView>
  </sheetViews>
  <sheetFormatPr defaultRowHeight="14.5" x14ac:dyDescent="0.35"/>
  <cols>
    <col min="3" max="3" width="22.1796875" customWidth="1"/>
  </cols>
  <sheetData>
    <row r="2" spans="3:4" x14ac:dyDescent="0.35">
      <c r="C2" t="s">
        <v>0</v>
      </c>
      <c r="D2" s="3">
        <f>(113.44*365)/1000</f>
        <v>41.4056</v>
      </c>
    </row>
    <row r="3" spans="3:4" x14ac:dyDescent="0.35">
      <c r="D3" s="3"/>
    </row>
    <row r="4" spans="3:4" x14ac:dyDescent="0.35">
      <c r="C4" t="s">
        <v>1</v>
      </c>
      <c r="D4" s="3"/>
    </row>
    <row r="5" spans="3:4" x14ac:dyDescent="0.35">
      <c r="C5" t="s">
        <v>2</v>
      </c>
      <c r="D5" s="3">
        <f>0.3*D2</f>
        <v>12.42168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F36B8-FD39-4DAC-B91E-C89A2D9707B7}">
  <dimension ref="C2:M26"/>
  <sheetViews>
    <sheetView tabSelected="1" topLeftCell="A12" workbookViewId="0">
      <selection activeCell="F24" sqref="F24"/>
    </sheetView>
  </sheetViews>
  <sheetFormatPr defaultRowHeight="14.5" x14ac:dyDescent="0.35"/>
  <cols>
    <col min="3" max="3" width="23.36328125" customWidth="1"/>
    <col min="4" max="4" width="17.90625" bestFit="1" customWidth="1"/>
    <col min="7" max="7" width="11.81640625" bestFit="1" customWidth="1"/>
    <col min="13" max="13" width="12.36328125" bestFit="1" customWidth="1"/>
  </cols>
  <sheetData>
    <row r="2" spans="3:13" x14ac:dyDescent="0.35">
      <c r="C2" t="s">
        <v>0</v>
      </c>
      <c r="D2" s="3">
        <f>(113.44*365)/1000</f>
        <v>41.4056</v>
      </c>
    </row>
    <row r="3" spans="3:13" x14ac:dyDescent="0.35">
      <c r="D3" s="3"/>
    </row>
    <row r="4" spans="3:13" x14ac:dyDescent="0.35">
      <c r="C4" s="10" t="s">
        <v>1</v>
      </c>
      <c r="D4" s="3"/>
    </row>
    <row r="5" spans="3:13" x14ac:dyDescent="0.35">
      <c r="C5" t="s">
        <v>2</v>
      </c>
      <c r="D5" s="3">
        <f>0.3*D2</f>
        <v>12.42168</v>
      </c>
    </row>
    <row r="7" spans="3:13" x14ac:dyDescent="0.35">
      <c r="C7" s="10" t="s">
        <v>3</v>
      </c>
    </row>
    <row r="9" spans="3:13" ht="15" thickBot="1" x14ac:dyDescent="0.4">
      <c r="C9" s="10" t="s">
        <v>9</v>
      </c>
    </row>
    <row r="10" spans="3:13" ht="15" thickBot="1" x14ac:dyDescent="0.4">
      <c r="C10" s="4" t="s">
        <v>4</v>
      </c>
      <c r="D10" s="5" t="s">
        <v>5</v>
      </c>
      <c r="E10" s="5" t="s">
        <v>6</v>
      </c>
      <c r="K10" s="14" t="s">
        <v>18</v>
      </c>
      <c r="L10" s="15">
        <v>550</v>
      </c>
      <c r="M10" s="16">
        <f>L10/L12</f>
        <v>0.39454806312769009</v>
      </c>
    </row>
    <row r="11" spans="3:13" ht="15" thickBot="1" x14ac:dyDescent="0.4">
      <c r="C11" s="6" t="s">
        <v>7</v>
      </c>
      <c r="D11" s="7">
        <f>92141*12</f>
        <v>1105692</v>
      </c>
      <c r="E11" s="8">
        <f>D11/(D11+D12)</f>
        <v>0.72166700606212508</v>
      </c>
      <c r="K11" s="14" t="s">
        <v>19</v>
      </c>
      <c r="L11" s="15">
        <v>844</v>
      </c>
      <c r="M11" s="16">
        <f>L11/L12</f>
        <v>0.60545193687230991</v>
      </c>
    </row>
    <row r="12" spans="3:13" x14ac:dyDescent="0.35">
      <c r="C12" s="17" t="s">
        <v>8</v>
      </c>
      <c r="D12" s="18">
        <f>35537*12</f>
        <v>426444</v>
      </c>
      <c r="E12" s="19">
        <f>D12/(D11+D12)</f>
        <v>0.27833299393787497</v>
      </c>
      <c r="K12" s="14" t="s">
        <v>20</v>
      </c>
      <c r="L12" s="15">
        <v>1394</v>
      </c>
      <c r="M12" s="23">
        <f>SUM(M10:M11)</f>
        <v>1</v>
      </c>
    </row>
    <row r="13" spans="3:13" x14ac:dyDescent="0.35">
      <c r="C13" s="20" t="s">
        <v>21</v>
      </c>
      <c r="D13" s="21">
        <f>SUM(D11:D12)</f>
        <v>1532136</v>
      </c>
      <c r="E13" s="22">
        <f>SUM(E11:E12)</f>
        <v>1</v>
      </c>
    </row>
    <row r="14" spans="3:13" x14ac:dyDescent="0.35">
      <c r="E14" s="9"/>
    </row>
    <row r="15" spans="3:13" x14ac:dyDescent="0.35">
      <c r="C15" s="10" t="s">
        <v>10</v>
      </c>
      <c r="G15" s="1"/>
    </row>
    <row r="16" spans="3:13" ht="16.5" x14ac:dyDescent="0.35">
      <c r="C16" t="s">
        <v>11</v>
      </c>
      <c r="D16" s="11">
        <f>D2*200</f>
        <v>8281.1200000000008</v>
      </c>
    </row>
    <row r="17" spans="3:6" x14ac:dyDescent="0.35">
      <c r="C17" t="s">
        <v>12</v>
      </c>
      <c r="D17" s="11">
        <f>(D16*23*1000000)/1000000000</f>
        <v>190.46575999999999</v>
      </c>
    </row>
    <row r="19" spans="3:6" ht="15" thickBot="1" x14ac:dyDescent="0.4">
      <c r="C19" s="10" t="s">
        <v>13</v>
      </c>
    </row>
    <row r="20" spans="3:6" ht="15" thickBot="1" x14ac:dyDescent="0.4">
      <c r="C20" s="4" t="s">
        <v>4</v>
      </c>
      <c r="D20" s="5" t="s">
        <v>14</v>
      </c>
    </row>
    <row r="21" spans="3:6" ht="15" thickBot="1" x14ac:dyDescent="0.4">
      <c r="C21" s="6" t="s">
        <v>7</v>
      </c>
      <c r="D21" s="12">
        <f>E11*D17</f>
        <v>137.45285477654724</v>
      </c>
    </row>
    <row r="22" spans="3:6" ht="15" thickBot="1" x14ac:dyDescent="0.4">
      <c r="C22" s="6" t="s">
        <v>8</v>
      </c>
      <c r="D22" s="12">
        <f>E12*D17</f>
        <v>53.012905223452748</v>
      </c>
      <c r="F22">
        <f>(D22*1000000000)/1000000</f>
        <v>53012.905223452748</v>
      </c>
    </row>
    <row r="23" spans="3:6" x14ac:dyDescent="0.35">
      <c r="D23" s="11"/>
      <c r="F23">
        <f>F22/46</f>
        <v>1152.4544613794076</v>
      </c>
    </row>
    <row r="24" spans="3:6" x14ac:dyDescent="0.35">
      <c r="C24" s="10" t="s">
        <v>15</v>
      </c>
    </row>
    <row r="25" spans="3:6" x14ac:dyDescent="0.35">
      <c r="C25" s="2" t="s">
        <v>16</v>
      </c>
      <c r="D25" s="13">
        <f>0.6*D21</f>
        <v>82.471712865928339</v>
      </c>
    </row>
    <row r="26" spans="3:6" x14ac:dyDescent="0.35">
      <c r="C26" s="2" t="s">
        <v>17</v>
      </c>
      <c r="D26" s="13">
        <f>0.4*D21</f>
        <v>54.981141910618902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 LCA at 1</vt:lpstr>
      <vt:lpstr>AD LCA at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2024-05-13T07:10:30Z</dcterms:created>
  <dcterms:modified xsi:type="dcterms:W3CDTF">2024-05-13T17:52:23Z</dcterms:modified>
</cp:coreProperties>
</file>