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3.xml" ContentType="application/vnd.openxmlformats-officedocument.drawing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4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5.xml" ContentType="application/vnd.openxmlformats-officedocument.drawing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8.xml" ContentType="application/vnd.openxmlformats-officedocument.drawing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9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20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21.xml" ContentType="application/vnd.openxmlformats-officedocument.drawing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4.xml" ContentType="application/vnd.openxmlformats-officedocument.drawing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5.xml" ContentType="application/vnd.openxmlformats-officedocument.drawing+xml"/>
  <Override PartName="/xl/charts/chart24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6.xml" ContentType="application/vnd.openxmlformats-officedocument.drawing+xml"/>
  <Override PartName="/xl/charts/chart25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7.xml" ContentType="application/vnd.openxmlformats-officedocument.drawing+xml"/>
  <Override PartName="/xl/charts/chart26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8.xml" ContentType="application/vnd.openxmlformats-officedocument.drawing+xml"/>
  <Override PartName="/xl/charts/chart27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8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30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30.xml" ContentType="application/vnd.openxmlformats-officedocument.drawing+xml"/>
  <Override PartName="/xl/charts/chart31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2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31.xml" ContentType="application/vnd.openxmlformats-officedocument.drawing+xml"/>
  <Override PartName="/xl/charts/chart33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32.xml" ContentType="application/vnd.openxmlformats-officedocument.drawing+xml"/>
  <Override PartName="/xl/charts/chart34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charts/chart35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theme/themeOverride1.xml" ContentType="application/vnd.openxmlformats-officedocument.themeOverride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charts/chart36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7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41.xml" ContentType="application/vnd.openxmlformats-officedocument.drawing+xml"/>
  <Override PartName="/xl/charts/chart38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9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42.xml" ContentType="application/vnd.openxmlformats-officedocument.drawing+xml"/>
  <Override PartName="/xl/charts/chart40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theme/themeOverride2.xml" ContentType="application/vnd.openxmlformats-officedocument.themeOverride+xml"/>
  <Override PartName="/xl/charts/chart41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2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3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4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43.xml" ContentType="application/vnd.openxmlformats-officedocument.drawing+xml"/>
  <Override PartName="/xl/charts/chart45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ource final\"/>
    </mc:Choice>
  </mc:AlternateContent>
  <bookViews>
    <workbookView xWindow="0" yWindow="0" windowWidth="22020" windowHeight="7470" firstSheet="32" activeTab="43"/>
  </bookViews>
  <sheets>
    <sheet name="Figure1B" sheetId="1" r:id="rId1"/>
    <sheet name="Figure 1C" sheetId="3" r:id="rId2"/>
    <sheet name="Figure 1D" sheetId="2" r:id="rId3"/>
    <sheet name="Figure 1F" sheetId="4" r:id="rId4"/>
    <sheet name="Figure 1G" sheetId="6" r:id="rId5"/>
    <sheet name="Figure 1H" sheetId="8" r:id="rId6"/>
    <sheet name="Figure 1I" sheetId="5" r:id="rId7"/>
    <sheet name="Figure 1J" sheetId="7" r:id="rId8"/>
    <sheet name="Figure 2B" sheetId="10" r:id="rId9"/>
    <sheet name="Figure 2C" sheetId="11" r:id="rId10"/>
    <sheet name="Figure 3A" sheetId="12" r:id="rId11"/>
    <sheet name="Figure 3B" sheetId="13" r:id="rId12"/>
    <sheet name="Figure 3C" sheetId="14" r:id="rId13"/>
    <sheet name="FIGURE 3DE" sheetId="15" r:id="rId14"/>
    <sheet name="Figure 3F" sheetId="16" r:id="rId15"/>
    <sheet name="Figure4A" sheetId="17" r:id="rId16"/>
    <sheet name="Figure4B" sheetId="18" r:id="rId17"/>
    <sheet name="Figure4C" sheetId="19" r:id="rId18"/>
    <sheet name="Figure4J-I" sheetId="20" r:id="rId19"/>
    <sheet name="Figure5a" sheetId="21" r:id="rId20"/>
    <sheet name="figure5b" sheetId="22" r:id="rId21"/>
    <sheet name="figure5c" sheetId="23" r:id="rId22"/>
    <sheet name="figure5d" sheetId="24" r:id="rId23"/>
    <sheet name="Figure 5f" sheetId="25" r:id="rId24"/>
    <sheet name="figure5g" sheetId="26" r:id="rId25"/>
    <sheet name="figure5h" sheetId="27" r:id="rId26"/>
    <sheet name="figure5i" sheetId="28" r:id="rId27"/>
    <sheet name="FIGURE 6A" sheetId="29" r:id="rId28"/>
    <sheet name="figure6b-d" sheetId="30" r:id="rId29"/>
    <sheet name="figure6c-f" sheetId="31" r:id="rId30"/>
    <sheet name="figure6g-h" sheetId="32" r:id="rId31"/>
    <sheet name="figure_7A" sheetId="33" r:id="rId32"/>
    <sheet name="figure_7c" sheetId="34" r:id="rId33"/>
    <sheet name="figure7d" sheetId="35" r:id="rId34"/>
    <sheet name="figure7e" sheetId="36" r:id="rId35"/>
    <sheet name="figure 7f" sheetId="37" r:id="rId36"/>
    <sheet name="figure7g" sheetId="38" r:id="rId37"/>
    <sheet name="figure 7h" sheetId="39" r:id="rId38"/>
    <sheet name="figure7i" sheetId="40" r:id="rId39"/>
    <sheet name="figure7j" sheetId="41" r:id="rId40"/>
    <sheet name="Figure S1B" sheetId="42" r:id="rId41"/>
    <sheet name="Figure S3C" sheetId="43" r:id="rId42"/>
    <sheet name="figureS4" sheetId="44" r:id="rId43"/>
    <sheet name="figure S5" sheetId="45" r:id="rId44"/>
  </sheets>
  <externalReferences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</externalReferences>
  <calcPr calcId="152511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" i="42" l="1"/>
  <c r="W4" i="42"/>
  <c r="Z4" i="42"/>
  <c r="AC4" i="42"/>
  <c r="T5" i="42"/>
  <c r="W5" i="42"/>
  <c r="Z5" i="42"/>
  <c r="AC5" i="42"/>
  <c r="T6" i="42"/>
  <c r="W6" i="42"/>
  <c r="Z6" i="42"/>
  <c r="AC6" i="42"/>
  <c r="T7" i="42"/>
  <c r="W7" i="42"/>
  <c r="Z7" i="42"/>
  <c r="AC7" i="42"/>
  <c r="T8" i="42"/>
  <c r="W8" i="42"/>
  <c r="Z8" i="42"/>
  <c r="AC8" i="42"/>
  <c r="A48" i="42"/>
  <c r="B48" i="42"/>
  <c r="A49" i="42"/>
  <c r="B49" i="42"/>
  <c r="B50" i="42"/>
  <c r="P13" i="34" l="1"/>
  <c r="Q13" i="34"/>
  <c r="R13" i="34"/>
  <c r="S13" i="34"/>
  <c r="P14" i="34"/>
  <c r="Q14" i="34"/>
  <c r="R14" i="34"/>
  <c r="S14" i="34"/>
  <c r="P15" i="34"/>
  <c r="Q15" i="34"/>
  <c r="R15" i="34"/>
  <c r="S15" i="34"/>
  <c r="P16" i="34"/>
  <c r="Q16" i="34"/>
  <c r="R16" i="34"/>
  <c r="S16" i="34"/>
  <c r="P17" i="34"/>
  <c r="Q17" i="34"/>
  <c r="R17" i="34"/>
  <c r="S17" i="34"/>
  <c r="P18" i="34"/>
  <c r="Q18" i="34"/>
  <c r="R18" i="34"/>
  <c r="S18" i="34"/>
  <c r="P19" i="34"/>
  <c r="Q19" i="34"/>
  <c r="R19" i="34"/>
  <c r="S19" i="34"/>
  <c r="E3" i="26" l="1"/>
  <c r="H3" i="26"/>
  <c r="E4" i="26"/>
  <c r="H4" i="26"/>
  <c r="E5" i="26"/>
  <c r="H5" i="26"/>
  <c r="E6" i="26"/>
  <c r="H6" i="26"/>
  <c r="E7" i="26"/>
  <c r="H7" i="26"/>
  <c r="E8" i="26"/>
  <c r="H8" i="26"/>
  <c r="E9" i="26"/>
  <c r="H9" i="26"/>
  <c r="E10" i="26"/>
  <c r="H10" i="26"/>
  <c r="E11" i="26"/>
  <c r="H11" i="26"/>
  <c r="E12" i="26"/>
  <c r="H12" i="26"/>
  <c r="E13" i="26"/>
  <c r="H13" i="26"/>
  <c r="E14" i="26"/>
  <c r="H14" i="26"/>
  <c r="E19" i="26"/>
  <c r="F19" i="26"/>
  <c r="J19" i="26"/>
  <c r="K19" i="26"/>
  <c r="L19" i="26"/>
  <c r="E20" i="26"/>
  <c r="F20" i="26"/>
  <c r="J20" i="26"/>
  <c r="K20" i="26"/>
  <c r="L20" i="26"/>
  <c r="E21" i="26"/>
  <c r="F21" i="26"/>
  <c r="J21" i="26"/>
  <c r="K21" i="26"/>
  <c r="L21" i="26"/>
  <c r="E22" i="26"/>
  <c r="F22" i="26"/>
  <c r="J22" i="26"/>
  <c r="K22" i="26"/>
  <c r="L22" i="26"/>
  <c r="E5" i="24"/>
  <c r="K5" i="24"/>
  <c r="E6" i="24"/>
  <c r="K6" i="24"/>
  <c r="E7" i="24"/>
  <c r="K7" i="24"/>
  <c r="E8" i="24"/>
  <c r="K8" i="24"/>
  <c r="E9" i="24"/>
  <c r="K9" i="24"/>
  <c r="E10" i="24"/>
  <c r="K10" i="24"/>
  <c r="E15" i="24"/>
  <c r="K15" i="24"/>
  <c r="E16" i="24"/>
  <c r="K16" i="24"/>
  <c r="E17" i="24"/>
  <c r="K17" i="24"/>
  <c r="E18" i="24"/>
  <c r="K18" i="24"/>
  <c r="E19" i="24"/>
  <c r="K19" i="24"/>
  <c r="E20" i="24"/>
  <c r="K20" i="24"/>
  <c r="F6" i="22"/>
  <c r="G6" i="22"/>
  <c r="F7" i="22"/>
  <c r="G7" i="22"/>
  <c r="F8" i="22"/>
  <c r="G8" i="22"/>
  <c r="F9" i="22"/>
  <c r="G9" i="22"/>
  <c r="F10" i="22"/>
  <c r="G10" i="22"/>
  <c r="F11" i="22"/>
  <c r="G11" i="22"/>
  <c r="F12" i="22"/>
  <c r="G12" i="22"/>
  <c r="F18" i="22"/>
  <c r="G18" i="22"/>
  <c r="H18" i="22"/>
  <c r="F19" i="22"/>
  <c r="G19" i="22"/>
  <c r="H19" i="22"/>
  <c r="F20" i="22"/>
  <c r="G20" i="22"/>
  <c r="H20" i="22"/>
  <c r="F21" i="22"/>
  <c r="G21" i="22"/>
  <c r="H21" i="22"/>
  <c r="F22" i="22"/>
  <c r="G22" i="22"/>
  <c r="H22" i="22"/>
  <c r="F23" i="22"/>
  <c r="G23" i="22"/>
  <c r="H23" i="22"/>
  <c r="F24" i="22"/>
  <c r="G24" i="22"/>
  <c r="H24" i="22"/>
  <c r="E5" i="20" l="1"/>
  <c r="F5" i="20"/>
  <c r="S5" i="20"/>
  <c r="E6" i="20"/>
  <c r="F6" i="20"/>
  <c r="S6" i="20"/>
  <c r="E7" i="20"/>
  <c r="F7" i="20"/>
  <c r="S7" i="20"/>
  <c r="E8" i="20"/>
  <c r="F8" i="20"/>
  <c r="S8" i="20"/>
  <c r="E9" i="20"/>
  <c r="F9" i="20"/>
  <c r="S9" i="20"/>
  <c r="E10" i="20"/>
  <c r="F10" i="20"/>
  <c r="S10" i="20"/>
  <c r="E11" i="20"/>
  <c r="F11" i="20"/>
  <c r="S11" i="20"/>
  <c r="E12" i="20"/>
  <c r="F12" i="20"/>
  <c r="S12" i="20"/>
  <c r="E13" i="20"/>
  <c r="F13" i="20"/>
  <c r="S13" i="20"/>
  <c r="E14" i="20"/>
  <c r="F14" i="20"/>
  <c r="S14" i="20"/>
  <c r="E42" i="20"/>
  <c r="F42" i="20"/>
  <c r="N42" i="20"/>
  <c r="O42" i="20"/>
  <c r="R42" i="20"/>
  <c r="E43" i="20"/>
  <c r="F43" i="20"/>
  <c r="N43" i="20"/>
  <c r="O43" i="20"/>
  <c r="R43" i="20"/>
  <c r="E44" i="20"/>
  <c r="F44" i="20"/>
  <c r="N44" i="20"/>
  <c r="O44" i="20"/>
  <c r="R44" i="20"/>
  <c r="E45" i="20"/>
  <c r="F45" i="20"/>
  <c r="N45" i="20"/>
  <c r="O45" i="20"/>
  <c r="R45" i="20"/>
  <c r="E46" i="20"/>
  <c r="F46" i="20"/>
  <c r="N46" i="20"/>
  <c r="O46" i="20"/>
  <c r="R46" i="20"/>
  <c r="E47" i="20"/>
  <c r="F47" i="20"/>
  <c r="N47" i="20"/>
  <c r="O47" i="20"/>
  <c r="R47" i="20"/>
  <c r="E48" i="20"/>
  <c r="F48" i="20"/>
  <c r="N48" i="20"/>
  <c r="O48" i="20"/>
  <c r="R48" i="20"/>
  <c r="E49" i="20"/>
  <c r="F49" i="20"/>
  <c r="N49" i="20"/>
  <c r="O49" i="20"/>
  <c r="R49" i="20"/>
  <c r="E50" i="20"/>
  <c r="F50" i="20"/>
  <c r="N50" i="20"/>
  <c r="O50" i="20"/>
  <c r="R50" i="20"/>
  <c r="E51" i="20"/>
  <c r="F51" i="20"/>
  <c r="N51" i="20"/>
  <c r="O51" i="20"/>
  <c r="R51" i="20"/>
  <c r="E2" i="18"/>
  <c r="F2" i="18"/>
  <c r="E3" i="18"/>
  <c r="F3" i="18"/>
  <c r="E4" i="18"/>
  <c r="F4" i="18"/>
  <c r="E5" i="18"/>
  <c r="F5" i="18"/>
  <c r="E6" i="18"/>
  <c r="F6" i="18"/>
  <c r="E7" i="18"/>
  <c r="F7" i="18"/>
  <c r="C3" i="12" l="1"/>
  <c r="F3" i="12"/>
  <c r="C4" i="12"/>
  <c r="F4" i="12"/>
  <c r="L4" i="12" s="1"/>
  <c r="C6" i="12"/>
  <c r="L5" i="12" s="1"/>
  <c r="F6" i="12"/>
  <c r="C7" i="12"/>
  <c r="F7" i="12"/>
  <c r="F8" i="12"/>
  <c r="L7" i="12" s="1"/>
  <c r="L9" i="12" s="1"/>
  <c r="C10" i="12"/>
  <c r="L8" i="12" s="1"/>
  <c r="L10" i="12" s="1"/>
  <c r="F10" i="12"/>
  <c r="C11" i="12"/>
  <c r="F11" i="12"/>
  <c r="C14" i="12"/>
  <c r="M5" i="12" s="1"/>
  <c r="F14" i="12"/>
  <c r="M4" i="12" s="1"/>
  <c r="C15" i="12"/>
  <c r="F15" i="12"/>
  <c r="C16" i="12"/>
  <c r="F16" i="12"/>
  <c r="C17" i="12"/>
  <c r="C18" i="12"/>
  <c r="C19" i="12"/>
  <c r="C21" i="12"/>
  <c r="F21" i="12"/>
  <c r="C22" i="12"/>
  <c r="F22" i="12"/>
  <c r="C23" i="12"/>
  <c r="F23" i="12"/>
  <c r="C24" i="12"/>
  <c r="C26" i="12"/>
  <c r="F26" i="12"/>
  <c r="C27" i="12"/>
  <c r="F27" i="12"/>
  <c r="C28" i="12"/>
  <c r="F28" i="12"/>
  <c r="C29" i="12"/>
  <c r="C30" i="12"/>
  <c r="C31" i="12"/>
  <c r="C34" i="12"/>
  <c r="F34" i="12"/>
  <c r="N7" i="12" s="1"/>
  <c r="N9" i="12" s="1"/>
  <c r="F35" i="12"/>
  <c r="F36" i="12"/>
  <c r="C38" i="12"/>
  <c r="N8" i="12" s="1"/>
  <c r="N10" i="12" s="1"/>
  <c r="F38" i="12"/>
  <c r="C39" i="12"/>
  <c r="F39" i="12"/>
  <c r="F40" i="12"/>
  <c r="C42" i="12"/>
  <c r="F42" i="12"/>
  <c r="C43" i="12"/>
  <c r="F43" i="12"/>
  <c r="C46" i="12"/>
  <c r="O5" i="12" s="1"/>
  <c r="F46" i="12"/>
  <c r="O7" i="12" s="1"/>
  <c r="O9" i="12" s="1"/>
  <c r="C47" i="12"/>
  <c r="F47" i="12"/>
  <c r="C48" i="12"/>
  <c r="F48" i="12"/>
  <c r="C49" i="12"/>
  <c r="F49" i="12"/>
  <c r="C50" i="12"/>
  <c r="C52" i="12"/>
  <c r="F52" i="12"/>
  <c r="C53" i="12"/>
  <c r="F53" i="12"/>
  <c r="C54" i="12"/>
  <c r="F54" i="12"/>
  <c r="C55" i="12"/>
  <c r="F55" i="12"/>
  <c r="C56" i="12"/>
  <c r="F56" i="12"/>
  <c r="C57" i="12"/>
  <c r="F57" i="12"/>
  <c r="C58" i="12"/>
  <c r="C60" i="12"/>
  <c r="F60" i="12"/>
  <c r="C61" i="12"/>
  <c r="F61" i="12"/>
  <c r="C62" i="12"/>
  <c r="F62" i="12"/>
  <c r="C63" i="12"/>
  <c r="F63" i="12"/>
  <c r="C64" i="12"/>
  <c r="M7" i="12" l="1"/>
  <c r="M9" i="12" s="1"/>
  <c r="O8" i="12"/>
  <c r="O10" i="12" s="1"/>
  <c r="O4" i="12"/>
  <c r="M8" i="12"/>
  <c r="M10" i="12" s="1"/>
  <c r="F11" i="8"/>
  <c r="F10" i="8"/>
  <c r="G9" i="8"/>
  <c r="F9" i="8"/>
  <c r="B9" i="8"/>
  <c r="H8" i="8"/>
  <c r="D8" i="8"/>
  <c r="H7" i="8"/>
  <c r="D7" i="8"/>
  <c r="H6" i="8"/>
  <c r="D6" i="8"/>
  <c r="H5" i="8"/>
  <c r="D5" i="8"/>
  <c r="H4" i="8"/>
  <c r="C4" i="8"/>
  <c r="D4" i="8" s="1"/>
  <c r="H3" i="8"/>
  <c r="D3" i="8"/>
  <c r="F12" i="8" s="1"/>
  <c r="C9" i="8" l="1"/>
  <c r="B10" i="8" s="1"/>
  <c r="B11" i="8"/>
  <c r="P7" i="7" l="1"/>
  <c r="O7" i="7"/>
  <c r="N7" i="7"/>
  <c r="M7" i="7"/>
  <c r="L7" i="7"/>
  <c r="G7" i="7"/>
  <c r="F7" i="7"/>
  <c r="E7" i="7"/>
  <c r="D7" i="7"/>
  <c r="C7" i="7"/>
  <c r="P6" i="7"/>
  <c r="O6" i="7"/>
  <c r="N6" i="7"/>
  <c r="M6" i="7"/>
  <c r="L6" i="7"/>
  <c r="K6" i="7"/>
  <c r="G6" i="7"/>
  <c r="F6" i="7"/>
  <c r="E6" i="7"/>
  <c r="D6" i="7"/>
  <c r="C6" i="7"/>
  <c r="B6" i="7"/>
  <c r="P5" i="7"/>
  <c r="O5" i="7"/>
  <c r="N5" i="7"/>
  <c r="M5" i="7"/>
  <c r="L5" i="7"/>
  <c r="K5" i="7"/>
  <c r="G5" i="7"/>
  <c r="F5" i="7"/>
  <c r="E5" i="7"/>
  <c r="D5" i="7"/>
  <c r="C5" i="7"/>
  <c r="B5" i="7"/>
  <c r="T9" i="5"/>
  <c r="S9" i="5"/>
  <c r="R9" i="5"/>
  <c r="Q9" i="5"/>
  <c r="P9" i="5"/>
  <c r="O9" i="5"/>
  <c r="N9" i="5"/>
  <c r="I9" i="5"/>
  <c r="H9" i="5"/>
  <c r="G9" i="5"/>
  <c r="F9" i="5"/>
  <c r="E9" i="5"/>
  <c r="D9" i="5"/>
  <c r="C9" i="5"/>
  <c r="T8" i="5"/>
  <c r="S8" i="5"/>
  <c r="R8" i="5"/>
  <c r="Q8" i="5"/>
  <c r="P8" i="5"/>
  <c r="O8" i="5"/>
  <c r="N8" i="5"/>
  <c r="M8" i="5"/>
  <c r="I8" i="5"/>
  <c r="H8" i="5"/>
  <c r="G8" i="5"/>
  <c r="F8" i="5"/>
  <c r="E8" i="5"/>
  <c r="D8" i="5"/>
  <c r="C8" i="5"/>
  <c r="B8" i="5"/>
  <c r="T7" i="5"/>
  <c r="S7" i="5"/>
  <c r="R7" i="5"/>
  <c r="Q7" i="5"/>
  <c r="P7" i="5"/>
  <c r="O7" i="5"/>
  <c r="N7" i="5"/>
  <c r="M7" i="5"/>
  <c r="I7" i="5"/>
  <c r="H7" i="5"/>
  <c r="G7" i="5"/>
  <c r="F7" i="5"/>
  <c r="E7" i="5"/>
  <c r="D7" i="5"/>
  <c r="C7" i="5"/>
  <c r="B7" i="5"/>
  <c r="B46" i="3" l="1"/>
  <c r="B45" i="3"/>
  <c r="D27" i="3"/>
  <c r="D26" i="3"/>
</calcChain>
</file>

<file path=xl/sharedStrings.xml><?xml version="1.0" encoding="utf-8"?>
<sst xmlns="http://schemas.openxmlformats.org/spreadsheetml/2006/main" count="1344" uniqueCount="475">
  <si>
    <t>bXAB2</t>
  </si>
  <si>
    <t>WT</t>
  </si>
  <si>
    <t>Days</t>
  </si>
  <si>
    <t>Weight</t>
  </si>
  <si>
    <t>stdev</t>
  </si>
  <si>
    <t>bXab2</t>
  </si>
  <si>
    <t>Average</t>
  </si>
  <si>
    <t>average</t>
  </si>
  <si>
    <t>Ladder: Nippon Blue star prestained protein ladder (Cat. MWP04)</t>
  </si>
  <si>
    <t>HOM=aviXAB2</t>
  </si>
  <si>
    <t>Β6</t>
  </si>
  <si>
    <r>
      <t>UV (J/m</t>
    </r>
    <r>
      <rPr>
        <vertAlign val="superscript"/>
        <sz val="11"/>
        <color theme="1"/>
        <rFont val="Calibri"/>
        <family val="2"/>
        <charset val="161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</si>
  <si>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Untr</t>
  </si>
  <si>
    <r>
      <t>J/m</t>
    </r>
    <r>
      <rPr>
        <vertAlign val="superscript"/>
        <sz val="11"/>
        <color theme="1"/>
        <rFont val="Calibri"/>
        <family val="2"/>
        <charset val="161"/>
        <scheme val="minor"/>
      </rPr>
      <t>2</t>
    </r>
  </si>
  <si>
    <t>B6</t>
  </si>
  <si>
    <t>PD=Pull Down</t>
  </si>
  <si>
    <t>FT=Flow Through</t>
  </si>
  <si>
    <t>MMC (μg/mL)</t>
  </si>
  <si>
    <t>total</t>
  </si>
  <si>
    <t>%</t>
  </si>
  <si>
    <t>p-value</t>
  </si>
  <si>
    <t>EdU+ cells</t>
  </si>
  <si>
    <r>
      <t>b</t>
    </r>
    <r>
      <rPr>
        <i/>
        <sz val="11"/>
        <color theme="1"/>
        <rFont val="Arial"/>
        <family val="2"/>
      </rPr>
      <t>Xab2</t>
    </r>
  </si>
  <si>
    <t>PD=Pull down</t>
  </si>
  <si>
    <t>Additional gels used in MS analysis</t>
  </si>
  <si>
    <t>Gel used in Figure 2C</t>
  </si>
  <si>
    <t>scrb_24hrs3</t>
  </si>
  <si>
    <t>si_24hrs3</t>
  </si>
  <si>
    <t>mean</t>
  </si>
  <si>
    <t>CPD +</t>
  </si>
  <si>
    <t>Total</t>
  </si>
  <si>
    <t>siXab2</t>
  </si>
  <si>
    <t>scrb_24hrs2</t>
  </si>
  <si>
    <t>si_24hrs2</t>
  </si>
  <si>
    <t>siScrb</t>
  </si>
  <si>
    <t>UV, 24h</t>
  </si>
  <si>
    <t>scrb_24hrs1</t>
  </si>
  <si>
    <t>si_24hrs1</t>
  </si>
  <si>
    <t>scrb_8hrs3</t>
  </si>
  <si>
    <t>si_8hrs3</t>
  </si>
  <si>
    <t>scrb_8hrs2</t>
  </si>
  <si>
    <t>si_8hrs2</t>
  </si>
  <si>
    <t>scrb_8hrs1</t>
  </si>
  <si>
    <t>si_8hrs1</t>
  </si>
  <si>
    <t>UV, 8h</t>
  </si>
  <si>
    <t>UV, 4h</t>
  </si>
  <si>
    <t>% CPD+</t>
  </si>
  <si>
    <t>ssrb_2hrs3</t>
  </si>
  <si>
    <t>si_2hrs3</t>
  </si>
  <si>
    <t>scrb_2hrs2</t>
  </si>
  <si>
    <t>si_2hrs2</t>
  </si>
  <si>
    <t>scrb_2hrs</t>
  </si>
  <si>
    <t>si_2hrs1</t>
  </si>
  <si>
    <t>scrb_0hrs3</t>
  </si>
  <si>
    <t>si_0hrs3</t>
  </si>
  <si>
    <t>si</t>
  </si>
  <si>
    <t>scrb_0hrs2</t>
  </si>
  <si>
    <t>si_0hrs2</t>
  </si>
  <si>
    <t>scrb</t>
  </si>
  <si>
    <t>24hrshrs</t>
  </si>
  <si>
    <t>8hrs</t>
  </si>
  <si>
    <t>2hrs</t>
  </si>
  <si>
    <t>scrb_0hrs1</t>
  </si>
  <si>
    <t>CPD</t>
  </si>
  <si>
    <t>DAPI</t>
  </si>
  <si>
    <t>si_0hrs1</t>
  </si>
  <si>
    <t>sI+UV</t>
  </si>
  <si>
    <t>scrd-UV</t>
  </si>
  <si>
    <t>sCRB+UV</t>
  </si>
  <si>
    <t>si+UV</t>
  </si>
  <si>
    <t>scrb+UV</t>
  </si>
  <si>
    <t>si-UV</t>
  </si>
  <si>
    <t>scrb-UV</t>
  </si>
  <si>
    <t>SI-UV</t>
  </si>
  <si>
    <t>si2+UV3</t>
  </si>
  <si>
    <t>si2+UV_2</t>
  </si>
  <si>
    <t>si2+UV_1</t>
  </si>
  <si>
    <t>si2-UV2</t>
  </si>
  <si>
    <t>si2-UV3</t>
  </si>
  <si>
    <t>si2-UV_1</t>
  </si>
  <si>
    <t>si1+UV3</t>
  </si>
  <si>
    <t>si1+UV2</t>
  </si>
  <si>
    <t>si1+UV1</t>
  </si>
  <si>
    <t>si1-UV3</t>
  </si>
  <si>
    <t>si1-UV2</t>
  </si>
  <si>
    <t>si1-UV1</t>
  </si>
  <si>
    <t>scrb+UV1</t>
  </si>
  <si>
    <t>si2+UV</t>
  </si>
  <si>
    <t>si1+UV</t>
  </si>
  <si>
    <t>scrb+UV2</t>
  </si>
  <si>
    <t>scrb+UV3</t>
  </si>
  <si>
    <t>si2-UV</t>
  </si>
  <si>
    <t>si1-UV</t>
  </si>
  <si>
    <t>scrb-UV3</t>
  </si>
  <si>
    <t>sem</t>
  </si>
  <si>
    <t>average%</t>
  </si>
  <si>
    <t>scrb-UV2</t>
  </si>
  <si>
    <t>Bru</t>
  </si>
  <si>
    <t>dapi</t>
  </si>
  <si>
    <t>scrb-UV1</t>
  </si>
  <si>
    <t>+  Foci</t>
  </si>
  <si>
    <t>Foci</t>
  </si>
  <si>
    <t>Cells</t>
  </si>
  <si>
    <t>Xab2</t>
  </si>
  <si>
    <t>Scrb</t>
  </si>
  <si>
    <t>pvalue=t-test 1-tailed, type 2</t>
  </si>
  <si>
    <t>CPD+DDB1foci</t>
  </si>
  <si>
    <t>2h post UV</t>
  </si>
  <si>
    <t>CPD+XPA foci</t>
  </si>
  <si>
    <t>3h post UV</t>
  </si>
  <si>
    <t>inhibitor</t>
  </si>
  <si>
    <t>unt</t>
  </si>
  <si>
    <t>24HRSAUV</t>
  </si>
  <si>
    <t>5HRSAUV</t>
  </si>
  <si>
    <t>0hrs UV</t>
  </si>
  <si>
    <t>INH3</t>
  </si>
  <si>
    <t>INH2</t>
  </si>
  <si>
    <t>INH1</t>
  </si>
  <si>
    <t>UNT3</t>
  </si>
  <si>
    <t>UNT2</t>
  </si>
  <si>
    <t>UNT1</t>
  </si>
  <si>
    <t>U3</t>
  </si>
  <si>
    <t>U6</t>
  </si>
  <si>
    <t>U5</t>
  </si>
  <si>
    <t>U4</t>
  </si>
  <si>
    <t>U2</t>
  </si>
  <si>
    <t>U1</t>
  </si>
  <si>
    <t>sterror</t>
  </si>
  <si>
    <t>Mean</t>
  </si>
  <si>
    <t>BCAS2</t>
  </si>
  <si>
    <t>AQR</t>
  </si>
  <si>
    <t>XAB2</t>
  </si>
  <si>
    <t>SEM</t>
  </si>
  <si>
    <t xml:space="preserve">Mean </t>
  </si>
  <si>
    <t>Atr In45</t>
  </si>
  <si>
    <t>Rad9a In1</t>
  </si>
  <si>
    <t>Atm In60</t>
  </si>
  <si>
    <t>Atm In3</t>
  </si>
  <si>
    <t>Cdk7 In10</t>
  </si>
  <si>
    <t>Ercc1 In6</t>
  </si>
  <si>
    <t>Ercc1 In3</t>
  </si>
  <si>
    <t>Ercc2 In20</t>
  </si>
  <si>
    <t>Ddb1 In15</t>
  </si>
  <si>
    <t>Ddb1 In1</t>
  </si>
  <si>
    <t>p-value vs 48h</t>
  </si>
  <si>
    <t>p-value-2</t>
  </si>
  <si>
    <t>p-value-1</t>
  </si>
  <si>
    <t>pre-mRNA 72h</t>
  </si>
  <si>
    <t>pre-mRNA 48h</t>
  </si>
  <si>
    <t>*p-value-1: taking into account the variability of the control samples/ p-value-2: considering that control is set to 1 or 100%</t>
  </si>
  <si>
    <t>Atr Ex45-46</t>
  </si>
  <si>
    <t>Rad9a Ex1-2</t>
  </si>
  <si>
    <t>Atm Ex60-61</t>
  </si>
  <si>
    <t>Atm Ex3-4</t>
  </si>
  <si>
    <t>Cdk7 Ex10-11</t>
  </si>
  <si>
    <t>Ercc1 Ex6-7</t>
  </si>
  <si>
    <t>Ercc1 Ex3-4</t>
  </si>
  <si>
    <t>Ercc2 Ex20-21</t>
  </si>
  <si>
    <t>Ddb1 Ex15-16</t>
  </si>
  <si>
    <t>Ddb1 Ex1-2</t>
  </si>
  <si>
    <t>mRNA 72h</t>
  </si>
  <si>
    <t>mRNA 48h</t>
  </si>
  <si>
    <t>UV-6h</t>
  </si>
  <si>
    <t>UV-2h</t>
  </si>
  <si>
    <t>p-value= t-test 2-tailed, type 2</t>
  </si>
  <si>
    <t>p-value (:Untr)</t>
  </si>
  <si>
    <t>Fold Enrichment (AQR:IgG)</t>
  </si>
  <si>
    <t>Fold Enrichment (XAB2:IgG)</t>
  </si>
  <si>
    <t>IgG</t>
  </si>
  <si>
    <t>Ddb1</t>
  </si>
  <si>
    <t>Ercc2</t>
  </si>
  <si>
    <t>Ercc1</t>
  </si>
  <si>
    <t>Atm</t>
  </si>
  <si>
    <t>H2af.z</t>
  </si>
  <si>
    <t>Rad9a</t>
  </si>
  <si>
    <t>Cdk7</t>
  </si>
  <si>
    <t>p-value= t.test 2-tailed type 2</t>
  </si>
  <si>
    <t>UV</t>
  </si>
  <si>
    <t>UV+ATMi</t>
  </si>
  <si>
    <t>UV+ATRi</t>
  </si>
  <si>
    <t>Fold Enrichment (:IgG)</t>
  </si>
  <si>
    <t>XAB2 (IP)</t>
  </si>
  <si>
    <t>#</t>
  </si>
  <si>
    <t>* προτείνω ή δύο διαφορετικά γραφήματα, ένα για U4 και ένα για U6 για να φαίνονται καλύτερα οι διαφορές</t>
  </si>
  <si>
    <t>RAW CT Values- Fold Enrichment</t>
  </si>
  <si>
    <t>p-Value (:+Dark)</t>
  </si>
  <si>
    <t>Light</t>
  </si>
  <si>
    <t>Dark</t>
  </si>
  <si>
    <t>no UV</t>
  </si>
  <si>
    <t xml:space="preserve">SEM </t>
  </si>
  <si>
    <t>+Light</t>
  </si>
  <si>
    <t>+Dark</t>
  </si>
  <si>
    <t>noUV</t>
  </si>
  <si>
    <t>Fold Enrichment  (-IgG)</t>
  </si>
  <si>
    <t>XAB2(IP)</t>
  </si>
  <si>
    <t>Fold Enrichment (-IgG)</t>
  </si>
  <si>
    <t>H2af.z in7</t>
  </si>
  <si>
    <t>Rad9a in1</t>
  </si>
  <si>
    <t>Cdk7 i10</t>
  </si>
  <si>
    <t>Atm i60</t>
  </si>
  <si>
    <t>p-value=t-test 2-tailed type 2</t>
  </si>
  <si>
    <t>Cdk7 in10</t>
  </si>
  <si>
    <t>bio illudin</t>
  </si>
  <si>
    <t>bio</t>
  </si>
  <si>
    <t>birAilludin</t>
  </si>
  <si>
    <t>birA</t>
  </si>
  <si>
    <t>illudinbio</t>
  </si>
  <si>
    <t>trabio</t>
  </si>
  <si>
    <t>illudintbirA</t>
  </si>
  <si>
    <t>P</t>
  </si>
  <si>
    <t>bioilludin</t>
  </si>
  <si>
    <t>illudinbirA</t>
  </si>
  <si>
    <t>bXab2;Csbm/m</t>
  </si>
  <si>
    <t>p-value (:WT)</t>
  </si>
  <si>
    <t>Fold Enrichment (:birA)</t>
  </si>
  <si>
    <t>InputCor</t>
  </si>
  <si>
    <t>Input</t>
  </si>
  <si>
    <t>unt-ATM</t>
  </si>
  <si>
    <t>unt-uv</t>
  </si>
  <si>
    <t>ATM3</t>
  </si>
  <si>
    <t>CDK7</t>
  </si>
  <si>
    <t>ttest</t>
  </si>
  <si>
    <t>ATM2</t>
  </si>
  <si>
    <t>Atm+RNH</t>
  </si>
  <si>
    <t>ATM1</t>
  </si>
  <si>
    <t>UV4</t>
  </si>
  <si>
    <t>UV+RNH</t>
  </si>
  <si>
    <t>UV3</t>
  </si>
  <si>
    <t>UV1</t>
  </si>
  <si>
    <t>unt3</t>
  </si>
  <si>
    <t>unt2</t>
  </si>
  <si>
    <t>unt1</t>
  </si>
  <si>
    <t>S9.6_rnh</t>
  </si>
  <si>
    <t>s9.6</t>
  </si>
  <si>
    <t>INPUT</t>
  </si>
  <si>
    <t>UV2</t>
  </si>
  <si>
    <t>unt4</t>
  </si>
  <si>
    <t>NORMUV/NORMUNT</t>
  </si>
  <si>
    <t>CDK7_2</t>
  </si>
  <si>
    <t>inh+RNH</t>
  </si>
  <si>
    <t>inh</t>
  </si>
  <si>
    <t>unt+RNH</t>
  </si>
  <si>
    <t>3rd</t>
  </si>
  <si>
    <t>unt+rnh</t>
  </si>
  <si>
    <t>2nd exp</t>
  </si>
  <si>
    <t>t.test</t>
  </si>
  <si>
    <t>53bp1h2ax</t>
  </si>
  <si>
    <t>Γh2ax/53bp1</t>
  </si>
  <si>
    <t>t.test(inh-inh+RNH)</t>
  </si>
  <si>
    <t>inhibitor1</t>
  </si>
  <si>
    <t>t.test (unt-inh)</t>
  </si>
  <si>
    <t xml:space="preserve"> +RNH</t>
  </si>
  <si>
    <t>S9.6</t>
  </si>
  <si>
    <t>si2</t>
  </si>
  <si>
    <t>si2wt</t>
  </si>
  <si>
    <t>si1</t>
  </si>
  <si>
    <t>si1wt</t>
  </si>
  <si>
    <t>scr</t>
  </si>
  <si>
    <t>ttestS9.ssi1vssi1+RNH</t>
  </si>
  <si>
    <t>ttestXAB2scrbvssi2</t>
  </si>
  <si>
    <t>ttestXAB2scrbvssi1</t>
  </si>
  <si>
    <t>ttestxab2scrbvsscrb</t>
  </si>
  <si>
    <t>ttestS9.sscrbvssi2</t>
  </si>
  <si>
    <t>ttestS9.sscrbvssi1</t>
  </si>
  <si>
    <t>SI2</t>
  </si>
  <si>
    <t>SI1</t>
  </si>
  <si>
    <t>SCRB</t>
  </si>
  <si>
    <t>S9,6+RNH</t>
  </si>
  <si>
    <t>sem 53BP1/H2AX</t>
  </si>
  <si>
    <t>average 53BP1/H2AX</t>
  </si>
  <si>
    <t>SCRB_</t>
  </si>
  <si>
    <t>53BP1/H2AX-3rd</t>
  </si>
  <si>
    <t>53BP1/H2AX-2nd</t>
  </si>
  <si>
    <t>53BP1/H2AX-1st</t>
  </si>
  <si>
    <t>1st</t>
  </si>
  <si>
    <t>2nd</t>
  </si>
  <si>
    <t>H2AX</t>
  </si>
  <si>
    <t>53BP1</t>
  </si>
  <si>
    <t>xab2</t>
  </si>
  <si>
    <t>si+RNH</t>
  </si>
  <si>
    <t>3rdsi</t>
  </si>
  <si>
    <t>SI+rnh</t>
  </si>
  <si>
    <t>2ndsi</t>
  </si>
  <si>
    <t>2ndsi+RNH</t>
  </si>
  <si>
    <t>SI</t>
  </si>
  <si>
    <t xml:space="preserve"> +/ +</t>
  </si>
  <si>
    <t>1stsi+RNH</t>
  </si>
  <si>
    <t xml:space="preserve"> +/+</t>
  </si>
  <si>
    <t>1stsi</t>
  </si>
  <si>
    <t>tRA+illudin</t>
  </si>
  <si>
    <t>tRA</t>
  </si>
  <si>
    <t>untvstravsill</t>
  </si>
  <si>
    <t xml:space="preserve">  +   RNH</t>
  </si>
  <si>
    <t>tra</t>
  </si>
  <si>
    <t>fibingenebody</t>
  </si>
  <si>
    <t>stra6gene body</t>
  </si>
  <si>
    <t>stra6prom</t>
  </si>
  <si>
    <t>rarbgene body</t>
  </si>
  <si>
    <t>rarbprom</t>
  </si>
  <si>
    <t>chordcgenebody</t>
  </si>
  <si>
    <t>fc over unt</t>
  </si>
  <si>
    <t>ip over igg</t>
  </si>
  <si>
    <t>ipover input</t>
  </si>
  <si>
    <t>ip+rh</t>
  </si>
  <si>
    <t>f.c over unt</t>
  </si>
  <si>
    <t>ipoverigg</t>
  </si>
  <si>
    <t>iggover input</t>
  </si>
  <si>
    <t>igg</t>
  </si>
  <si>
    <t>ipoverinput</t>
  </si>
  <si>
    <t>ip</t>
  </si>
  <si>
    <t>normalised</t>
  </si>
  <si>
    <t>input</t>
  </si>
  <si>
    <t>chordcprom</t>
  </si>
  <si>
    <t>chordcgene</t>
  </si>
  <si>
    <t>fibin</t>
  </si>
  <si>
    <t>stra6gene</t>
  </si>
  <si>
    <t>S9.6+RNH</t>
  </si>
  <si>
    <t>IgG+RNH/INP</t>
  </si>
  <si>
    <t>igG+RNH</t>
  </si>
  <si>
    <t>ipoverigG</t>
  </si>
  <si>
    <t>igG over inp</t>
  </si>
  <si>
    <t>igG</t>
  </si>
  <si>
    <t>ip over inp</t>
  </si>
  <si>
    <t>norm inp</t>
  </si>
  <si>
    <t>inp</t>
  </si>
  <si>
    <t>rarbgene</t>
  </si>
  <si>
    <t>tra INP</t>
  </si>
  <si>
    <t>rarb2 promoter</t>
  </si>
  <si>
    <t>unt INP</t>
  </si>
  <si>
    <t>Fibin promoter</t>
  </si>
  <si>
    <t>fibinprom</t>
  </si>
  <si>
    <t>stra6 gene body</t>
  </si>
  <si>
    <t>stra6 promoter</t>
  </si>
  <si>
    <t>Fibin gene body</t>
  </si>
  <si>
    <t>rarb2 gene body</t>
  </si>
  <si>
    <t>chordcintron</t>
  </si>
  <si>
    <t>chordc1 gene body</t>
  </si>
  <si>
    <t>Chordc1 promoter</t>
  </si>
  <si>
    <t>sem RNH</t>
  </si>
  <si>
    <t>FC IPRNH/UNT</t>
  </si>
  <si>
    <t xml:space="preserve">sem </t>
  </si>
  <si>
    <t>FC IP/UNT</t>
  </si>
  <si>
    <t>stra6intron</t>
  </si>
  <si>
    <t>rarbintron</t>
  </si>
  <si>
    <t>RH Fcover unt</t>
  </si>
  <si>
    <t>FC over unt</t>
  </si>
  <si>
    <t>ip+rnh/ip</t>
  </si>
  <si>
    <t>ip/igg</t>
  </si>
  <si>
    <t>ip+RNH</t>
  </si>
  <si>
    <t>FC/unt</t>
  </si>
  <si>
    <t>biotRA</t>
  </si>
  <si>
    <t>biount</t>
  </si>
  <si>
    <t>birAtRA</t>
  </si>
  <si>
    <t>birAunt</t>
  </si>
  <si>
    <t>chordgene</t>
  </si>
  <si>
    <t>punttraill-chordc</t>
  </si>
  <si>
    <t>punttra-stra6</t>
  </si>
  <si>
    <t>chordc-sem</t>
  </si>
  <si>
    <t>stra6-sem</t>
  </si>
  <si>
    <t>chordc-average</t>
  </si>
  <si>
    <t>stra6-average</t>
  </si>
  <si>
    <t>F.C biotra</t>
  </si>
  <si>
    <t>F.Cbiount</t>
  </si>
  <si>
    <t>stragene</t>
  </si>
  <si>
    <t>cq S9.6</t>
  </si>
  <si>
    <t>CQIgG</t>
  </si>
  <si>
    <t>CQINPUT</t>
  </si>
  <si>
    <t>4:bXAB2+RNH</t>
  </si>
  <si>
    <t>3:bXAB2</t>
  </si>
  <si>
    <t>2:birA+RNH</t>
  </si>
  <si>
    <t>1:birA</t>
  </si>
  <si>
    <t xml:space="preserve">    +   fbsBRNH</t>
  </si>
  <si>
    <t xml:space="preserve">       +  FBS</t>
  </si>
  <si>
    <t xml:space="preserve">   -   fbs</t>
  </si>
  <si>
    <t xml:space="preserve">   -   fbsrnh</t>
  </si>
  <si>
    <t xml:space="preserve">    -FBS_RNH</t>
  </si>
  <si>
    <t xml:space="preserve">  -FBS</t>
  </si>
  <si>
    <t xml:space="preserve">     +FBSRNH</t>
  </si>
  <si>
    <t xml:space="preserve">   +FBS_RNH</t>
  </si>
  <si>
    <t>t.test+/-rnh</t>
  </si>
  <si>
    <t>ttest+/-fbs</t>
  </si>
  <si>
    <t xml:space="preserve">     +FBS</t>
  </si>
  <si>
    <t xml:space="preserve">    -FBSRNH</t>
  </si>
  <si>
    <t xml:space="preserve">   -FBS</t>
  </si>
  <si>
    <t xml:space="preserve">  +FBS</t>
  </si>
  <si>
    <t xml:space="preserve">   +FBSRNH</t>
  </si>
  <si>
    <t xml:space="preserve">   +rnh</t>
  </si>
  <si>
    <t xml:space="preserve">    -rnh</t>
  </si>
  <si>
    <t>birA-csb</t>
  </si>
  <si>
    <t>birA-bio</t>
  </si>
  <si>
    <t>igf1</t>
  </si>
  <si>
    <t>ghr</t>
  </si>
  <si>
    <t>ttestsDRIP</t>
  </si>
  <si>
    <t>csb3</t>
  </si>
  <si>
    <t>csb2</t>
  </si>
  <si>
    <t>Csb1</t>
  </si>
  <si>
    <t>bio4</t>
  </si>
  <si>
    <t>bio3</t>
  </si>
  <si>
    <t>bio2</t>
  </si>
  <si>
    <t>bio1</t>
  </si>
  <si>
    <t>birA3</t>
  </si>
  <si>
    <t>birA2</t>
  </si>
  <si>
    <t>birA1</t>
  </si>
  <si>
    <t>IgF1</t>
  </si>
  <si>
    <t>ip/igG</t>
  </si>
  <si>
    <t>CqS9.6</t>
  </si>
  <si>
    <t>CqIgG</t>
  </si>
  <si>
    <t>CqINPUT</t>
  </si>
  <si>
    <t>GHR</t>
  </si>
  <si>
    <t>isoC2</t>
  </si>
  <si>
    <t>isoC1</t>
  </si>
  <si>
    <t>ATM</t>
  </si>
  <si>
    <t>CDK7-sem</t>
  </si>
  <si>
    <t>Ercc1-sem</t>
  </si>
  <si>
    <t>ATM-sem</t>
  </si>
  <si>
    <t>CDK7-avg</t>
  </si>
  <si>
    <t>Ercc1-avg</t>
  </si>
  <si>
    <t>ATM-average</t>
  </si>
  <si>
    <t>96h</t>
  </si>
  <si>
    <t>72h</t>
  </si>
  <si>
    <t>48h</t>
  </si>
  <si>
    <t>24h</t>
  </si>
  <si>
    <t>% Live cells</t>
  </si>
  <si>
    <t>over Scrb</t>
  </si>
  <si>
    <t>si2_3</t>
  </si>
  <si>
    <t>si2_2</t>
  </si>
  <si>
    <t>si2_1</t>
  </si>
  <si>
    <t>mock3</t>
  </si>
  <si>
    <t>mock2</t>
  </si>
  <si>
    <t>mock1</t>
  </si>
  <si>
    <t>DDB1</t>
  </si>
  <si>
    <t>Ercc1intron</t>
  </si>
  <si>
    <t>Atmintron</t>
  </si>
  <si>
    <t>FC</t>
  </si>
  <si>
    <t>over Untr</t>
  </si>
  <si>
    <t>over Exon</t>
  </si>
  <si>
    <t>csbbio3</t>
  </si>
  <si>
    <t>csbbio2</t>
  </si>
  <si>
    <t>csbbio1</t>
  </si>
  <si>
    <t>bira3</t>
  </si>
  <si>
    <t>bira2</t>
  </si>
  <si>
    <t>bira1</t>
  </si>
  <si>
    <t>bioXAB2</t>
  </si>
  <si>
    <t>Cdk7_2</t>
  </si>
  <si>
    <t>t.tests</t>
  </si>
  <si>
    <t>GhR</t>
  </si>
  <si>
    <t>avg</t>
  </si>
  <si>
    <t>bXAB2;Csbm/m</t>
  </si>
  <si>
    <t>Atr</t>
  </si>
  <si>
    <t>normto inp</t>
  </si>
  <si>
    <t xml:space="preserve">   +FBS</t>
  </si>
  <si>
    <t>G2</t>
  </si>
  <si>
    <t>S</t>
  </si>
  <si>
    <t>G1</t>
  </si>
  <si>
    <t>t.est</t>
  </si>
  <si>
    <t>bioRNH</t>
  </si>
  <si>
    <t>uv1</t>
  </si>
  <si>
    <t>uv2</t>
  </si>
  <si>
    <t>untsi</t>
  </si>
  <si>
    <t>si/si+UV</t>
  </si>
  <si>
    <t>unt/uv</t>
  </si>
  <si>
    <t>unt/unt+UV</t>
  </si>
  <si>
    <t>si_3</t>
  </si>
  <si>
    <t>si_2</t>
  </si>
  <si>
    <t>si+UV_3</t>
  </si>
  <si>
    <t>si_UV</t>
  </si>
  <si>
    <t>uv3</t>
  </si>
  <si>
    <t>si+UV2</t>
  </si>
  <si>
    <t>si+UV_2</t>
  </si>
  <si>
    <t xml:space="preserve"> + / +</t>
  </si>
  <si>
    <t>ttests 1stCHIP</t>
  </si>
  <si>
    <t>xpa-/-</t>
  </si>
  <si>
    <t>wt3</t>
  </si>
  <si>
    <t>wt</t>
  </si>
  <si>
    <t>wt2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</si>
</sst>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.00;\-#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vertAlign val="superscript"/>
      <sz val="11"/>
      <color theme="1"/>
      <name val="Calibri"/>
      <family val="2"/>
      <charset val="161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0000"/>
      <name val="Calibri"/>
      <family val="2"/>
      <charset val="161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8.25"/>
      <color rgb="FFFF0000"/>
      <name val="Microsoft Sans Serif"/>
      <family val="2"/>
      <charset val="161"/>
    </font>
    <font>
      <sz val="8.25"/>
      <color rgb="FFFF0000"/>
      <name val="Microsoft Sans Serif"/>
      <family val="2"/>
      <charset val="161"/>
    </font>
    <font>
      <sz val="8.25"/>
      <name val="Microsoft Sans Serif"/>
      <charset val="1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0" borderId="0" xfId="0" quotePrefix="1" applyFont="1"/>
    <xf numFmtId="0" fontId="7" fillId="0" borderId="0" xfId="0" quotePrefix="1" applyFont="1"/>
    <xf numFmtId="0" fontId="7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1"/>
    <xf numFmtId="0" fontId="9" fillId="0" borderId="0" xfId="1" applyFont="1"/>
    <xf numFmtId="0" fontId="1" fillId="0" borderId="0" xfId="1" applyAlignment="1">
      <alignment vertical="top"/>
    </xf>
    <xf numFmtId="0" fontId="2" fillId="0" borderId="0" xfId="1" applyFont="1"/>
    <xf numFmtId="0" fontId="1" fillId="0" borderId="0" xfId="1" applyBorder="1"/>
    <xf numFmtId="0" fontId="10" fillId="0" borderId="0" xfId="1" applyFont="1" applyFill="1" applyBorder="1" applyAlignment="1" applyProtection="1">
      <alignment vertical="top"/>
      <protection locked="0"/>
    </xf>
    <xf numFmtId="0" fontId="1" fillId="0" borderId="0" xfId="1" applyFill="1"/>
    <xf numFmtId="0" fontId="2" fillId="0" borderId="0" xfId="1" applyFont="1" applyFill="1"/>
    <xf numFmtId="0" fontId="2" fillId="0" borderId="0" xfId="1" applyFont="1" applyAlignment="1" applyProtection="1"/>
    <xf numFmtId="0" fontId="11" fillId="0" borderId="0" xfId="1" applyFont="1" applyFill="1" applyBorder="1" applyAlignment="1" applyProtection="1">
      <alignment vertical="top"/>
      <protection locked="0"/>
    </xf>
    <xf numFmtId="0" fontId="3" fillId="0" borderId="0" xfId="1" applyFont="1" applyFill="1"/>
    <xf numFmtId="0" fontId="0" fillId="0" borderId="0" xfId="0" applyFill="1"/>
    <xf numFmtId="0" fontId="3" fillId="0" borderId="0" xfId="0" applyFont="1" applyFill="1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0" fontId="1" fillId="0" borderId="0" xfId="1" applyNumberFormat="1"/>
    <xf numFmtId="0" fontId="1" fillId="3" borderId="0" xfId="1" applyFill="1"/>
    <xf numFmtId="0" fontId="1" fillId="4" borderId="0" xfId="1" applyFill="1"/>
    <xf numFmtId="0" fontId="12" fillId="0" borderId="0" xfId="1" applyFont="1" applyFill="1" applyBorder="1" applyAlignment="1" applyProtection="1">
      <alignment horizontal="center" vertical="center"/>
      <protection locked="0"/>
    </xf>
    <xf numFmtId="0" fontId="13" fillId="0" borderId="9" xfId="1" applyFont="1" applyFill="1" applyBorder="1" applyAlignment="1" applyProtection="1">
      <alignment vertical="top"/>
      <protection locked="0"/>
    </xf>
    <xf numFmtId="0" fontId="13" fillId="0" borderId="10" xfId="1" applyFont="1" applyFill="1" applyBorder="1" applyAlignment="1" applyProtection="1">
      <alignment vertical="top"/>
      <protection locked="0"/>
    </xf>
    <xf numFmtId="0" fontId="3" fillId="0" borderId="0" xfId="1" applyFont="1"/>
    <xf numFmtId="0" fontId="1" fillId="5" borderId="0" xfId="1" applyFill="1"/>
    <xf numFmtId="0" fontId="14" fillId="0" borderId="0" xfId="1" applyFont="1" applyFill="1" applyBorder="1" applyAlignment="1" applyProtection="1">
      <alignment vertical="center"/>
    </xf>
    <xf numFmtId="164" fontId="14" fillId="0" borderId="0" xfId="1" applyNumberFormat="1" applyFont="1" applyFill="1" applyBorder="1" applyAlignment="1" applyProtection="1">
      <alignment vertical="center"/>
    </xf>
    <xf numFmtId="0" fontId="1" fillId="0" borderId="0" xfId="1" applyFont="1" applyFill="1" applyBorder="1" applyAlignment="1" applyProtection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3.xml"/><Relationship Id="rId63" Type="http://schemas.openxmlformats.org/officeDocument/2006/relationships/externalLink" Target="externalLinks/externalLink19.xml"/><Relationship Id="rId68" Type="http://schemas.openxmlformats.org/officeDocument/2006/relationships/externalLink" Target="externalLinks/externalLink2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1.xml"/><Relationship Id="rId53" Type="http://schemas.openxmlformats.org/officeDocument/2006/relationships/externalLink" Target="externalLinks/externalLink9.xml"/><Relationship Id="rId58" Type="http://schemas.openxmlformats.org/officeDocument/2006/relationships/externalLink" Target="externalLinks/externalLink14.xml"/><Relationship Id="rId66" Type="http://schemas.openxmlformats.org/officeDocument/2006/relationships/externalLink" Target="externalLinks/externalLink22.xml"/><Relationship Id="rId74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17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4.xml"/><Relationship Id="rId56" Type="http://schemas.openxmlformats.org/officeDocument/2006/relationships/externalLink" Target="externalLinks/externalLink12.xml"/><Relationship Id="rId64" Type="http://schemas.openxmlformats.org/officeDocument/2006/relationships/externalLink" Target="externalLinks/externalLink20.xml"/><Relationship Id="rId69" Type="http://schemas.openxmlformats.org/officeDocument/2006/relationships/externalLink" Target="externalLinks/externalLink2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7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2.xml"/><Relationship Id="rId59" Type="http://schemas.openxmlformats.org/officeDocument/2006/relationships/externalLink" Target="externalLinks/externalLink15.xml"/><Relationship Id="rId67" Type="http://schemas.openxmlformats.org/officeDocument/2006/relationships/externalLink" Target="externalLinks/externalLink2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0.xml"/><Relationship Id="rId62" Type="http://schemas.openxmlformats.org/officeDocument/2006/relationships/externalLink" Target="externalLinks/externalLink18.xml"/><Relationship Id="rId70" Type="http://schemas.openxmlformats.org/officeDocument/2006/relationships/externalLink" Target="externalLinks/externalLink2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5.xml"/><Relationship Id="rId57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8.xml"/><Relationship Id="rId60" Type="http://schemas.openxmlformats.org/officeDocument/2006/relationships/externalLink" Target="externalLinks/externalLink16.xml"/><Relationship Id="rId65" Type="http://schemas.openxmlformats.org/officeDocument/2006/relationships/externalLink" Target="externalLinks/externalLink21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6.xml"/><Relationship Id="rId55" Type="http://schemas.openxmlformats.org/officeDocument/2006/relationships/externalLink" Target="externalLinks/externalLink11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4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[1]Litters!$I$2:$I$3</c:f>
                <c:numCache>
                  <c:formatCode>General</c:formatCode>
                  <c:ptCount val="2"/>
                  <c:pt idx="0">
                    <c:v>2.1517717853360576</c:v>
                  </c:pt>
                  <c:pt idx="1">
                    <c:v>1.8292114401439818</c:v>
                  </c:pt>
                </c:numCache>
              </c:numRef>
            </c:plus>
            <c:minus>
              <c:numRef>
                <c:f>[1]Litters!$I$2:$I$3</c:f>
                <c:numCache>
                  <c:formatCode>General</c:formatCode>
                  <c:ptCount val="2"/>
                  <c:pt idx="0">
                    <c:v>2.1517717853360576</c:v>
                  </c:pt>
                  <c:pt idx="1">
                    <c:v>1.8292114401439818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[1]Litters!$G$2:$G$3</c:f>
              <c:strCache>
                <c:ptCount val="2"/>
                <c:pt idx="0">
                  <c:v>bXab2</c:v>
                </c:pt>
                <c:pt idx="1">
                  <c:v>WT</c:v>
                </c:pt>
              </c:strCache>
            </c:strRef>
          </c:cat>
          <c:val>
            <c:numRef>
              <c:f>[1]Litters!$H$2:$H$3</c:f>
              <c:numCache>
                <c:formatCode>General</c:formatCode>
                <c:ptCount val="2"/>
                <c:pt idx="0">
                  <c:v>7.4186046511627906</c:v>
                </c:pt>
                <c:pt idx="1">
                  <c:v>7.708333333333333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B37-40DA-AA59-02FEA9C469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8"/>
        <c:overlap val="-27"/>
        <c:axId val="1689264720"/>
        <c:axId val="1689265808"/>
      </c:barChart>
      <c:catAx>
        <c:axId val="1689264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65808"/>
        <c:crosses val="autoZero"/>
        <c:auto val="1"/>
        <c:lblAlgn val="ctr"/>
        <c:lblOffset val="100"/>
        <c:noMultiLvlLbl val="0"/>
      </c:catAx>
      <c:valAx>
        <c:axId val="1689265808"/>
        <c:scaling>
          <c:orientation val="minMax"/>
          <c:max val="1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Number of pups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64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91852580927384"/>
          <c:y val="0.10126312335958003"/>
          <c:w val="0.74516163604549435"/>
          <c:h val="0.65756415864683582"/>
        </c:manualLayout>
      </c:layout>
      <c:lineChart>
        <c:grouping val="standard"/>
        <c:varyColors val="0"/>
        <c:ser>
          <c:idx val="0"/>
          <c:order val="0"/>
          <c:tx>
            <c:strRef>
              <c:f>[1]Weight!$B$1</c:f>
              <c:strCache>
                <c:ptCount val="1"/>
                <c:pt idx="0">
                  <c:v>bXAB2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[1]Weight!$C$3:$C$10</c:f>
                <c:numCache>
                  <c:formatCode>General</c:formatCode>
                  <c:ptCount val="8"/>
                  <c:pt idx="0">
                    <c:v>0.7184955792737352</c:v>
                  </c:pt>
                  <c:pt idx="1">
                    <c:v>1.8321942848496948</c:v>
                  </c:pt>
                  <c:pt idx="2">
                    <c:v>2.1669173425008164</c:v>
                  </c:pt>
                  <c:pt idx="3">
                    <c:v>3.3005222727209964</c:v>
                  </c:pt>
                  <c:pt idx="4">
                    <c:v>3.1617285260957062</c:v>
                  </c:pt>
                  <c:pt idx="5">
                    <c:v>3.2587000000000002</c:v>
                  </c:pt>
                  <c:pt idx="6">
                    <c:v>3.1747999999999998</c:v>
                  </c:pt>
                  <c:pt idx="7">
                    <c:v>3.4525000000000001</c:v>
                  </c:pt>
                </c:numCache>
              </c:numRef>
            </c:plus>
            <c:minus>
              <c:numRef>
                <c:f>[1]Weight!$C$3:$C$10</c:f>
                <c:numCache>
                  <c:formatCode>General</c:formatCode>
                  <c:ptCount val="8"/>
                  <c:pt idx="0">
                    <c:v>0.7184955792737352</c:v>
                  </c:pt>
                  <c:pt idx="1">
                    <c:v>1.8321942848496948</c:v>
                  </c:pt>
                  <c:pt idx="2">
                    <c:v>2.1669173425008164</c:v>
                  </c:pt>
                  <c:pt idx="3">
                    <c:v>3.3005222727209964</c:v>
                  </c:pt>
                  <c:pt idx="4">
                    <c:v>3.1617285260957062</c:v>
                  </c:pt>
                  <c:pt idx="5">
                    <c:v>3.2587000000000002</c:v>
                  </c:pt>
                  <c:pt idx="6">
                    <c:v>3.1747999999999998</c:v>
                  </c:pt>
                  <c:pt idx="7">
                    <c:v>3.4525000000000001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[1]Weight!$A$3:$A$10</c:f>
              <c:numCache>
                <c:formatCode>General</c:formatCode>
                <c:ptCount val="8"/>
                <c:pt idx="0">
                  <c:v>10</c:v>
                </c:pt>
                <c:pt idx="1">
                  <c:v>25</c:v>
                </c:pt>
                <c:pt idx="2">
                  <c:v>35</c:v>
                </c:pt>
                <c:pt idx="3">
                  <c:v>50</c:v>
                </c:pt>
                <c:pt idx="4">
                  <c:v>60</c:v>
                </c:pt>
                <c:pt idx="5">
                  <c:v>75</c:v>
                </c:pt>
                <c:pt idx="6">
                  <c:v>90</c:v>
                </c:pt>
                <c:pt idx="7">
                  <c:v>105</c:v>
                </c:pt>
              </c:numCache>
            </c:numRef>
          </c:cat>
          <c:val>
            <c:numRef>
              <c:f>[1]Weight!$B$3:$B$10</c:f>
              <c:numCache>
                <c:formatCode>General</c:formatCode>
                <c:ptCount val="8"/>
                <c:pt idx="0">
                  <c:v>6.0319444444444441</c:v>
                </c:pt>
                <c:pt idx="1">
                  <c:v>13.330555555555556</c:v>
                </c:pt>
                <c:pt idx="2">
                  <c:v>18.692083333333333</c:v>
                </c:pt>
                <c:pt idx="3">
                  <c:v>20.775535714285716</c:v>
                </c:pt>
                <c:pt idx="4">
                  <c:v>23.315178571428568</c:v>
                </c:pt>
                <c:pt idx="5">
                  <c:v>25.318149999999999</c:v>
                </c:pt>
                <c:pt idx="6">
                  <c:v>27.727349999999998</c:v>
                </c:pt>
                <c:pt idx="7">
                  <c:v>29.874599999999997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4960-42B4-B78F-DB968B2FE4C8}"/>
            </c:ext>
          </c:extLst>
        </c:ser>
        <c:ser>
          <c:idx val="1"/>
          <c:order val="1"/>
          <c:tx>
            <c:strRef>
              <c:f>[1]Weight!$D$1</c:f>
              <c:strCache>
                <c:ptCount val="1"/>
                <c:pt idx="0">
                  <c:v>WT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[1]Weight!$E$3:$E$10</c:f>
                <c:numCache>
                  <c:formatCode>General</c:formatCode>
                  <c:ptCount val="8"/>
                  <c:pt idx="0">
                    <c:v>0.82353144955792701</c:v>
                  </c:pt>
                  <c:pt idx="1">
                    <c:v>1.63254798484969</c:v>
                  </c:pt>
                  <c:pt idx="2">
                    <c:v>2.53658648250082</c:v>
                  </c:pt>
                  <c:pt idx="3">
                    <c:v>3.5170222727209999</c:v>
                  </c:pt>
                  <c:pt idx="4">
                    <c:v>2.9483455260957099</c:v>
                  </c:pt>
                  <c:pt idx="5">
                    <c:v>3.1278000000000001</c:v>
                  </c:pt>
                  <c:pt idx="6">
                    <c:v>3.0577999999999999</c:v>
                  </c:pt>
                  <c:pt idx="7">
                    <c:v>3.5482999999999998</c:v>
                  </c:pt>
                </c:numCache>
              </c:numRef>
            </c:plus>
            <c:minus>
              <c:numRef>
                <c:f>[1]Weight!$E$3:$E$10</c:f>
                <c:numCache>
                  <c:formatCode>General</c:formatCode>
                  <c:ptCount val="8"/>
                  <c:pt idx="0">
                    <c:v>0.82353144955792701</c:v>
                  </c:pt>
                  <c:pt idx="1">
                    <c:v>1.63254798484969</c:v>
                  </c:pt>
                  <c:pt idx="2">
                    <c:v>2.53658648250082</c:v>
                  </c:pt>
                  <c:pt idx="3">
                    <c:v>3.5170222727209999</c:v>
                  </c:pt>
                  <c:pt idx="4">
                    <c:v>2.9483455260957099</c:v>
                  </c:pt>
                  <c:pt idx="5">
                    <c:v>3.1278000000000001</c:v>
                  </c:pt>
                  <c:pt idx="6">
                    <c:v>3.0577999999999999</c:v>
                  </c:pt>
                  <c:pt idx="7">
                    <c:v>3.5482999999999998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[1]Weight!$A$3:$A$10</c:f>
              <c:numCache>
                <c:formatCode>General</c:formatCode>
                <c:ptCount val="8"/>
                <c:pt idx="0">
                  <c:v>10</c:v>
                </c:pt>
                <c:pt idx="1">
                  <c:v>25</c:v>
                </c:pt>
                <c:pt idx="2">
                  <c:v>35</c:v>
                </c:pt>
                <c:pt idx="3">
                  <c:v>50</c:v>
                </c:pt>
                <c:pt idx="4">
                  <c:v>60</c:v>
                </c:pt>
                <c:pt idx="5">
                  <c:v>75</c:v>
                </c:pt>
                <c:pt idx="6">
                  <c:v>90</c:v>
                </c:pt>
                <c:pt idx="7">
                  <c:v>105</c:v>
                </c:pt>
              </c:numCache>
            </c:numRef>
          </c:cat>
          <c:val>
            <c:numRef>
              <c:f>[1]Weight!$D$3:$D$10</c:f>
              <c:numCache>
                <c:formatCode>General</c:formatCode>
                <c:ptCount val="8"/>
                <c:pt idx="0">
                  <c:v>5.9831748500000002</c:v>
                </c:pt>
                <c:pt idx="1">
                  <c:v>12.9230555555555</c:v>
                </c:pt>
                <c:pt idx="2">
                  <c:v>18.9820833333333</c:v>
                </c:pt>
                <c:pt idx="3">
                  <c:v>21.087553571428501</c:v>
                </c:pt>
                <c:pt idx="4">
                  <c:v>24.024878571428602</c:v>
                </c:pt>
                <c:pt idx="5">
                  <c:v>24.929815000000001</c:v>
                </c:pt>
                <c:pt idx="6">
                  <c:v>26.997373499999998</c:v>
                </c:pt>
                <c:pt idx="7">
                  <c:v>29.784600000000001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4960-42B4-B78F-DB968B2FE4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89252752"/>
        <c:axId val="1689259280"/>
      </c:lineChart>
      <c:catAx>
        <c:axId val="16892527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Days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9280"/>
        <c:crosses val="autoZero"/>
        <c:auto val="1"/>
        <c:lblAlgn val="ctr"/>
        <c:lblOffset val="100"/>
        <c:noMultiLvlLbl val="0"/>
      </c:catAx>
      <c:valAx>
        <c:axId val="168925928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Weight (g)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2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702680227471566"/>
          <c:y val="0.48148148148148145"/>
          <c:w val="0.23898643919510063"/>
          <c:h val="0.23989720034995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8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 1H'!$C$15:$C$16</c:f>
                <c:numCache>
                  <c:formatCode>General</c:formatCode>
                  <c:ptCount val="2"/>
                  <c:pt idx="0">
                    <c:v>10.057696665378817</c:v>
                  </c:pt>
                  <c:pt idx="1">
                    <c:v>7.8330312811840033</c:v>
                  </c:pt>
                </c:numCache>
              </c:numRef>
            </c:plus>
            <c:minus>
              <c:numRef>
                <c:f>'Figure 1H'!$C$15:$C$16</c:f>
                <c:numCache>
                  <c:formatCode>General</c:formatCode>
                  <c:ptCount val="2"/>
                  <c:pt idx="0">
                    <c:v>10.057696665378817</c:v>
                  </c:pt>
                  <c:pt idx="1">
                    <c:v>7.8330312811840033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 1H'!$A$15:$A$16</c:f>
              <c:strCache>
                <c:ptCount val="2"/>
                <c:pt idx="0">
                  <c:v>bXab2</c:v>
                </c:pt>
                <c:pt idx="1">
                  <c:v>WT</c:v>
                </c:pt>
              </c:strCache>
            </c:strRef>
          </c:cat>
          <c:val>
            <c:numRef>
              <c:f>'Figure 1H'!$B$15:$B$16</c:f>
              <c:numCache>
                <c:formatCode>General</c:formatCode>
                <c:ptCount val="2"/>
                <c:pt idx="0">
                  <c:v>50.308641975308639</c:v>
                </c:pt>
                <c:pt idx="1">
                  <c:v>43.209876543209873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CE7-489F-87BD-191F47A0F8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1689259824"/>
        <c:axId val="1689251664"/>
      </c:barChart>
      <c:catAx>
        <c:axId val="1689259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1664"/>
        <c:crosses val="autoZero"/>
        <c:auto val="1"/>
        <c:lblAlgn val="ctr"/>
        <c:lblOffset val="100"/>
        <c:noMultiLvlLbl val="0"/>
      </c:catAx>
      <c:valAx>
        <c:axId val="16892516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EdU+ cells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9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 b="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91852580927384"/>
          <c:y val="6.9699256342957136E-2"/>
          <c:w val="0.76743963254593162"/>
          <c:h val="0.6193128463108778"/>
        </c:manualLayout>
      </c:layout>
      <c:lineChart>
        <c:grouping val="standard"/>
        <c:varyColors val="0"/>
        <c:ser>
          <c:idx val="0"/>
          <c:order val="0"/>
          <c:tx>
            <c:strRef>
              <c:f>[2]UV!$B$12</c:f>
              <c:strCache>
                <c:ptCount val="1"/>
                <c:pt idx="0">
                  <c:v>B6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[2]UV!$D$13:$D$20</c:f>
                <c:numCache>
                  <c:formatCode>General</c:formatCode>
                  <c:ptCount val="8"/>
                  <c:pt idx="0">
                    <c:v>6.1101009266077808</c:v>
                  </c:pt>
                  <c:pt idx="1">
                    <c:v>2.5166114784235836</c:v>
                  </c:pt>
                  <c:pt idx="2">
                    <c:v>3</c:v>
                  </c:pt>
                  <c:pt idx="3">
                    <c:v>5.686240703077325</c:v>
                  </c:pt>
                  <c:pt idx="4">
                    <c:v>2.0816659994661282</c:v>
                  </c:pt>
                  <c:pt idx="5">
                    <c:v>3.7859388972001797</c:v>
                  </c:pt>
                  <c:pt idx="6">
                    <c:v>2.3094010767585051</c:v>
                  </c:pt>
                  <c:pt idx="7">
                    <c:v>1.7320508075688772</c:v>
                  </c:pt>
                </c:numCache>
              </c:numRef>
            </c:plus>
            <c:minus>
              <c:numRef>
                <c:f>[2]UV!$D$13:$D$20</c:f>
                <c:numCache>
                  <c:formatCode>General</c:formatCode>
                  <c:ptCount val="8"/>
                  <c:pt idx="0">
                    <c:v>6.1101009266077808</c:v>
                  </c:pt>
                  <c:pt idx="1">
                    <c:v>2.5166114784235836</c:v>
                  </c:pt>
                  <c:pt idx="2">
                    <c:v>3</c:v>
                  </c:pt>
                  <c:pt idx="3">
                    <c:v>5.686240703077325</c:v>
                  </c:pt>
                  <c:pt idx="4">
                    <c:v>2.0816659994661282</c:v>
                  </c:pt>
                  <c:pt idx="5">
                    <c:v>3.7859388972001797</c:v>
                  </c:pt>
                  <c:pt idx="6">
                    <c:v>2.3094010767585051</c:v>
                  </c:pt>
                  <c:pt idx="7">
                    <c:v>1.7320508075688772</c:v>
                  </c:pt>
                </c:numCache>
              </c:numRef>
            </c:minus>
          </c:errBars>
          <c:cat>
            <c:numRef>
              <c:f>[2]UV!$A$13:$A$20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15</c:v>
                </c:pt>
                <c:pt idx="7">
                  <c:v>20</c:v>
                </c:pt>
              </c:numCache>
            </c:numRef>
          </c:cat>
          <c:val>
            <c:numRef>
              <c:f>[2]UV!$B$13:$B$20</c:f>
              <c:numCache>
                <c:formatCode>General</c:formatCode>
                <c:ptCount val="8"/>
                <c:pt idx="0">
                  <c:v>29.333333333333332</c:v>
                </c:pt>
                <c:pt idx="1">
                  <c:v>25.666666666666668</c:v>
                </c:pt>
                <c:pt idx="2">
                  <c:v>21</c:v>
                </c:pt>
                <c:pt idx="3">
                  <c:v>18.333333333333332</c:v>
                </c:pt>
                <c:pt idx="4">
                  <c:v>16.333333333333332</c:v>
                </c:pt>
                <c:pt idx="5">
                  <c:v>14.333333333333334</c:v>
                </c:pt>
                <c:pt idx="6">
                  <c:v>10.333333333333334</c:v>
                </c:pt>
                <c:pt idx="7">
                  <c:v>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E0D-4821-B2A9-82D7385A188B}"/>
            </c:ext>
          </c:extLst>
        </c:ser>
        <c:ser>
          <c:idx val="1"/>
          <c:order val="1"/>
          <c:tx>
            <c:strRef>
              <c:f>[2]UV!$C$12</c:f>
              <c:strCache>
                <c:ptCount val="1"/>
                <c:pt idx="0">
                  <c:v>bXab2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[2]UV!$E$13:$E$20</c:f>
                <c:numCache>
                  <c:formatCode>General</c:formatCode>
                  <c:ptCount val="8"/>
                  <c:pt idx="0">
                    <c:v>5.2915026221291814</c:v>
                  </c:pt>
                  <c:pt idx="1">
                    <c:v>3.2145502536643242</c:v>
                  </c:pt>
                  <c:pt idx="2">
                    <c:v>2.5166114784235836</c:v>
                  </c:pt>
                  <c:pt idx="3">
                    <c:v>1</c:v>
                  </c:pt>
                  <c:pt idx="4">
                    <c:v>1</c:v>
                  </c:pt>
                  <c:pt idx="5">
                    <c:v>4.1633319989322635</c:v>
                  </c:pt>
                  <c:pt idx="6">
                    <c:v>1.1547005383792517</c:v>
                  </c:pt>
                  <c:pt idx="7">
                    <c:v>1.5275252316519474</c:v>
                  </c:pt>
                </c:numCache>
              </c:numRef>
            </c:plus>
            <c:minus>
              <c:numRef>
                <c:f>[2]UV!$E$13:$E$20</c:f>
                <c:numCache>
                  <c:formatCode>General</c:formatCode>
                  <c:ptCount val="8"/>
                  <c:pt idx="0">
                    <c:v>5.2915026221291814</c:v>
                  </c:pt>
                  <c:pt idx="1">
                    <c:v>3.2145502536643242</c:v>
                  </c:pt>
                  <c:pt idx="2">
                    <c:v>2.5166114784235836</c:v>
                  </c:pt>
                  <c:pt idx="3">
                    <c:v>1</c:v>
                  </c:pt>
                  <c:pt idx="4">
                    <c:v>1</c:v>
                  </c:pt>
                  <c:pt idx="5">
                    <c:v>4.1633319989322635</c:v>
                  </c:pt>
                  <c:pt idx="6">
                    <c:v>1.1547005383792517</c:v>
                  </c:pt>
                  <c:pt idx="7">
                    <c:v>1.5275252316519474</c:v>
                  </c:pt>
                </c:numCache>
              </c:numRef>
            </c:minus>
          </c:errBars>
          <c:cat>
            <c:numRef>
              <c:f>[2]UV!$A$13:$A$20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6</c:v>
                </c:pt>
                <c:pt idx="4">
                  <c:v>8</c:v>
                </c:pt>
                <c:pt idx="5">
                  <c:v>10</c:v>
                </c:pt>
                <c:pt idx="6">
                  <c:v>15</c:v>
                </c:pt>
                <c:pt idx="7">
                  <c:v>20</c:v>
                </c:pt>
              </c:numCache>
            </c:numRef>
          </c:cat>
          <c:val>
            <c:numRef>
              <c:f>[2]UV!$C$13:$C$20</c:f>
              <c:numCache>
                <c:formatCode>General</c:formatCode>
                <c:ptCount val="8"/>
                <c:pt idx="0">
                  <c:v>32</c:v>
                </c:pt>
                <c:pt idx="1">
                  <c:v>24.666666666666668</c:v>
                </c:pt>
                <c:pt idx="2">
                  <c:v>22.666666666666668</c:v>
                </c:pt>
                <c:pt idx="3">
                  <c:v>17</c:v>
                </c:pt>
                <c:pt idx="4">
                  <c:v>16</c:v>
                </c:pt>
                <c:pt idx="5">
                  <c:v>15.333333333333334</c:v>
                </c:pt>
                <c:pt idx="6">
                  <c:v>11.333333333333334</c:v>
                </c:pt>
                <c:pt idx="7">
                  <c:v>5.333333333333333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7E0D-4821-B2A9-82D7385A18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89265264"/>
        <c:axId val="1689250576"/>
      </c:lineChart>
      <c:catAx>
        <c:axId val="1689265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b="0"/>
                </a:pPr>
                <a:r>
                  <a:rPr lang="en-US" b="0"/>
                  <a:t>UV dose (J/m2)</a:t>
                </a:r>
              </a:p>
            </c:rich>
          </c:tx>
          <c:layout>
            <c:manualLayout>
              <c:xMode val="edge"/>
              <c:yMode val="edge"/>
              <c:x val="0.62588298337707782"/>
              <c:y val="0.88331000291630213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crossAx val="1689250576"/>
        <c:crosses val="autoZero"/>
        <c:auto val="1"/>
        <c:lblAlgn val="ctr"/>
        <c:lblOffset val="100"/>
        <c:noMultiLvlLbl val="0"/>
      </c:catAx>
      <c:valAx>
        <c:axId val="1689250576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b="0"/>
                </a:pPr>
                <a:r>
                  <a:rPr lang="en-US" b="0"/>
                  <a:t># of colonies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crossAx val="16892652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495822397200353"/>
          <c:y val="7.8914406532516773E-2"/>
          <c:w val="0.22504177602799649"/>
          <c:h val="0.23989720034995626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800"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448622047244094"/>
          <c:y val="8.2348352289297155E-2"/>
          <c:w val="0.78695778652668413"/>
          <c:h val="0.70149424030329555"/>
        </c:manualLayout>
      </c:layout>
      <c:lineChart>
        <c:grouping val="standard"/>
        <c:varyColors val="0"/>
        <c:ser>
          <c:idx val="1"/>
          <c:order val="0"/>
          <c:tx>
            <c:strRef>
              <c:f>[2]MMC!$B$14</c:f>
              <c:strCache>
                <c:ptCount val="1"/>
                <c:pt idx="0">
                  <c:v>B6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[2]MMC!$D$15:$D$20</c:f>
                <c:numCache>
                  <c:formatCode>General</c:formatCode>
                  <c:ptCount val="6"/>
                  <c:pt idx="0">
                    <c:v>6.5064070986477232</c:v>
                  </c:pt>
                  <c:pt idx="1">
                    <c:v>4.5092497528228863</c:v>
                  </c:pt>
                  <c:pt idx="2">
                    <c:v>2.6457513110645907</c:v>
                  </c:pt>
                  <c:pt idx="3">
                    <c:v>2.0816659994661348</c:v>
                  </c:pt>
                  <c:pt idx="4">
                    <c:v>2</c:v>
                  </c:pt>
                  <c:pt idx="5">
                    <c:v>2.0816659994661317</c:v>
                  </c:pt>
                </c:numCache>
              </c:numRef>
            </c:plus>
            <c:minus>
              <c:numRef>
                <c:f>[2]MMC!$D$15:$D$20</c:f>
                <c:numCache>
                  <c:formatCode>General</c:formatCode>
                  <c:ptCount val="6"/>
                  <c:pt idx="0">
                    <c:v>6.5064070986477232</c:v>
                  </c:pt>
                  <c:pt idx="1">
                    <c:v>4.5092497528228863</c:v>
                  </c:pt>
                  <c:pt idx="2">
                    <c:v>2.6457513110645907</c:v>
                  </c:pt>
                  <c:pt idx="3">
                    <c:v>2.0816659994661348</c:v>
                  </c:pt>
                  <c:pt idx="4">
                    <c:v>2</c:v>
                  </c:pt>
                  <c:pt idx="5">
                    <c:v>2.0816659994661317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[2]MMC!$A$15:$A$20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cat>
          <c:val>
            <c:numRef>
              <c:f>[2]MMC!$B$15:$B$20</c:f>
              <c:numCache>
                <c:formatCode>General</c:formatCode>
                <c:ptCount val="6"/>
                <c:pt idx="0">
                  <c:v>46.333333333333336</c:v>
                </c:pt>
                <c:pt idx="1">
                  <c:v>35.666666666666664</c:v>
                </c:pt>
                <c:pt idx="2">
                  <c:v>21</c:v>
                </c:pt>
                <c:pt idx="3">
                  <c:v>12.666666666666666</c:v>
                </c:pt>
                <c:pt idx="4">
                  <c:v>10</c:v>
                </c:pt>
                <c:pt idx="5">
                  <c:v>7.666666666666667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04BC-48A1-A555-A9853A89B5E1}"/>
            </c:ext>
          </c:extLst>
        </c:ser>
        <c:ser>
          <c:idx val="2"/>
          <c:order val="1"/>
          <c:tx>
            <c:strRef>
              <c:f>[2]MMC!$C$14</c:f>
              <c:strCache>
                <c:ptCount val="1"/>
                <c:pt idx="0">
                  <c:v>bXab2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[2]MMC!$E$14:$E$20</c:f>
                <c:numCache>
                  <c:formatCode>General</c:formatCode>
                  <c:ptCount val="7"/>
                  <c:pt idx="0">
                    <c:v>0</c:v>
                  </c:pt>
                  <c:pt idx="1">
                    <c:v>4.0414518843273806</c:v>
                  </c:pt>
                  <c:pt idx="2">
                    <c:v>4.5825756949558398</c:v>
                  </c:pt>
                  <c:pt idx="3">
                    <c:v>1</c:v>
                  </c:pt>
                  <c:pt idx="4">
                    <c:v>0.57735026918962573</c:v>
                  </c:pt>
                  <c:pt idx="5">
                    <c:v>2.5166114784235849</c:v>
                  </c:pt>
                  <c:pt idx="6">
                    <c:v>2.0816659994661317</c:v>
                  </c:pt>
                </c:numCache>
              </c:numRef>
            </c:plus>
            <c:minus>
              <c:numRef>
                <c:f>[2]MMC!$E$15:$E$20</c:f>
                <c:numCache>
                  <c:formatCode>General</c:formatCode>
                  <c:ptCount val="6"/>
                  <c:pt idx="0">
                    <c:v>4.0414518843273806</c:v>
                  </c:pt>
                  <c:pt idx="1">
                    <c:v>4.5825756949558398</c:v>
                  </c:pt>
                  <c:pt idx="2">
                    <c:v>1</c:v>
                  </c:pt>
                  <c:pt idx="3">
                    <c:v>0.57735026918962573</c:v>
                  </c:pt>
                  <c:pt idx="4">
                    <c:v>2.5166114784235849</c:v>
                  </c:pt>
                  <c:pt idx="5">
                    <c:v>2.0816659994661317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[2]MMC!$A$15:$A$20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cat>
          <c:val>
            <c:numRef>
              <c:f>[2]MMC!$C$15:$C$20</c:f>
              <c:numCache>
                <c:formatCode>General</c:formatCode>
                <c:ptCount val="6"/>
                <c:pt idx="0">
                  <c:v>48</c:v>
                </c:pt>
                <c:pt idx="1">
                  <c:v>35</c:v>
                </c:pt>
                <c:pt idx="2">
                  <c:v>22</c:v>
                </c:pt>
                <c:pt idx="3">
                  <c:v>13.666666666666666</c:v>
                </c:pt>
                <c:pt idx="4">
                  <c:v>11.333333333333334</c:v>
                </c:pt>
                <c:pt idx="5">
                  <c:v>7.333333333333333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04BC-48A1-A555-A9853A89B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89251120"/>
        <c:axId val="1689252208"/>
      </c:lineChart>
      <c:catAx>
        <c:axId val="16892511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MMC (</a:t>
                </a:r>
                <a:r>
                  <a:rPr lang="el-GR"/>
                  <a:t>μ</a:t>
                </a:r>
                <a:r>
                  <a:rPr lang="en-US"/>
                  <a:t>g/mL)</a:t>
                </a:r>
              </a:p>
            </c:rich>
          </c:tx>
          <c:layout>
            <c:manualLayout>
              <c:xMode val="edge"/>
              <c:yMode val="edge"/>
              <c:x val="0.65543044619422575"/>
              <c:y val="0.9023148148148147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2208"/>
        <c:crosses val="autoZero"/>
        <c:auto val="1"/>
        <c:lblAlgn val="ctr"/>
        <c:lblOffset val="100"/>
        <c:noMultiLvlLbl val="0"/>
      </c:catAx>
      <c:valAx>
        <c:axId val="16892522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# of colonies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1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76811067366579178"/>
          <c:y val="2.7777777777777776E-2"/>
          <c:w val="0.1957782152230971"/>
          <c:h val="0.198922426363371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[4]Sheet1!$M$3</c:f>
              <c:strCache>
                <c:ptCount val="1"/>
                <c:pt idx="0">
                  <c:v>scrb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2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[4]Sheet1!$N$9:$R$9</c15:sqref>
                    </c15:fullRef>
                  </c:ext>
                </c:extLst>
                <c:f>[4]Sheet1!$O$9:$R$9</c:f>
                <c:numCache>
                  <c:formatCode>General</c:formatCode>
                  <c:ptCount val="4"/>
                  <c:pt idx="0">
                    <c:v>0.30769323189167103</c:v>
                  </c:pt>
                  <c:pt idx="1">
                    <c:v>0.12160284120262055</c:v>
                  </c:pt>
                  <c:pt idx="2">
                    <c:v>1.8520592476457447</c:v>
                  </c:pt>
                  <c:pt idx="3">
                    <c:v>4.4305175021868122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[4]Sheet1!$N$9:$R$9</c15:sqref>
                    </c15:fullRef>
                  </c:ext>
                </c:extLst>
                <c:f>[4]Sheet1!$O$9:$R$9</c:f>
                <c:numCache>
                  <c:formatCode>General</c:formatCode>
                  <c:ptCount val="4"/>
                  <c:pt idx="0">
                    <c:v>0.30769323189167103</c:v>
                  </c:pt>
                  <c:pt idx="1">
                    <c:v>0.12160284120262055</c:v>
                  </c:pt>
                  <c:pt idx="2">
                    <c:v>1.8520592476457447</c:v>
                  </c:pt>
                  <c:pt idx="3">
                    <c:v>4.4305175021868122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[4]Sheet1!$N$2:$R$2</c15:sqref>
                  </c15:fullRef>
                </c:ext>
              </c:extLst>
              <c:f>[4]Sheet1!$O$2:$R$2</c:f>
              <c:strCache>
                <c:ptCount val="4"/>
                <c:pt idx="0">
                  <c:v>0</c:v>
                </c:pt>
                <c:pt idx="1">
                  <c:v>4hrs</c:v>
                </c:pt>
                <c:pt idx="2">
                  <c:v>8hrs</c:v>
                </c:pt>
                <c:pt idx="3">
                  <c:v>24hrshrs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[4]Sheet1!$N$3:$R$3</c15:sqref>
                  </c15:fullRef>
                </c:ext>
              </c:extLst>
              <c:f>[4]Sheet1!$O$3:$R$3</c:f>
              <c:numCache>
                <c:formatCode>General</c:formatCode>
                <c:ptCount val="4"/>
                <c:pt idx="0">
                  <c:v>1.7619047619047616</c:v>
                </c:pt>
                <c:pt idx="1">
                  <c:v>98.97500507169913</c:v>
                </c:pt>
                <c:pt idx="2">
                  <c:v>60</c:v>
                </c:pt>
                <c:pt idx="3">
                  <c:v>26.086119301091419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[4]Sheet1!$M$4</c:f>
              <c:strCache>
                <c:ptCount val="1"/>
                <c:pt idx="0">
                  <c:v>si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[4]Sheet1!$N$8:$R$8</c15:sqref>
                    </c15:fullRef>
                  </c:ext>
                </c:extLst>
                <c:f>[4]Sheet1!$O$8:$R$8</c:f>
                <c:numCache>
                  <c:formatCode>General</c:formatCode>
                  <c:ptCount val="4"/>
                  <c:pt idx="0">
                    <c:v>0.22231475698460137</c:v>
                  </c:pt>
                  <c:pt idx="1">
                    <c:v>0.30012786456332013</c:v>
                  </c:pt>
                  <c:pt idx="2">
                    <c:v>4.5805319848570907</c:v>
                  </c:pt>
                  <c:pt idx="3">
                    <c:v>2.298410633504238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[4]Sheet1!$N$8:$R$8</c15:sqref>
                    </c15:fullRef>
                  </c:ext>
                </c:extLst>
                <c:f>[4]Sheet1!$O$8:$R$8</c:f>
                <c:numCache>
                  <c:formatCode>General</c:formatCode>
                  <c:ptCount val="4"/>
                  <c:pt idx="0">
                    <c:v>0.22231475698460137</c:v>
                  </c:pt>
                  <c:pt idx="1">
                    <c:v>0.30012786456332013</c:v>
                  </c:pt>
                  <c:pt idx="2">
                    <c:v>4.5805319848570907</c:v>
                  </c:pt>
                  <c:pt idx="3">
                    <c:v>2.298410633504238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[4]Sheet1!$N$2:$R$2</c15:sqref>
                  </c15:fullRef>
                </c:ext>
              </c:extLst>
              <c:f>[4]Sheet1!$O$2:$R$2</c:f>
              <c:strCache>
                <c:ptCount val="4"/>
                <c:pt idx="0">
                  <c:v>0</c:v>
                </c:pt>
                <c:pt idx="1">
                  <c:v>4hrs</c:v>
                </c:pt>
                <c:pt idx="2">
                  <c:v>8hrs</c:v>
                </c:pt>
                <c:pt idx="3">
                  <c:v>24hrshrs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[4]Sheet1!$N$4:$R$4</c15:sqref>
                  </c15:fullRef>
                </c:ext>
              </c:extLst>
              <c:f>[4]Sheet1!$O$4:$R$4</c:f>
              <c:numCache>
                <c:formatCode>General</c:formatCode>
                <c:ptCount val="4"/>
                <c:pt idx="0">
                  <c:v>1.5196078431372548</c:v>
                </c:pt>
                <c:pt idx="1">
                  <c:v>99.906759906759902</c:v>
                </c:pt>
                <c:pt idx="2">
                  <c:v>91.2</c:v>
                </c:pt>
                <c:pt idx="3">
                  <c:v>42.754736127792803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categoryFilterExceptions>
                <c15:categoryFilterException>
                  <c15:sqref>[4]Sheet1!$N$4</c15:sqref>
                  <c15:bubble3D val="0"/>
                  <c15:marker>
                    <c:symbol val="circle"/>
                    <c:size val="5"/>
                    <c:spPr>
                      <a:solidFill>
                        <a:schemeClr val="tx1"/>
                      </a:solidFill>
                      <a:ln w="9525">
                        <a:solidFill>
                          <a:srgbClr val="FF0000"/>
                        </a:solidFill>
                      </a:ln>
                      <a:effectLst/>
                    </c:spPr>
                  </c15:marker>
                </c15:categoryFilterException>
              </c15:categoryFilterExceptions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8206608"/>
        <c:axId val="1998207152"/>
      </c:lineChart>
      <c:catAx>
        <c:axId val="1998206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207152"/>
        <c:crosses val="autoZero"/>
        <c:auto val="1"/>
        <c:lblAlgn val="ctr"/>
        <c:lblOffset val="100"/>
        <c:noMultiLvlLbl val="0"/>
      </c:catAx>
      <c:valAx>
        <c:axId val="19982071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6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[5]Sheet1!$B$66</c:f>
              <c:strCache>
                <c:ptCount val="1"/>
                <c:pt idx="0">
                  <c:v>siScrb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2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f>[5]Sheet1!$D$67:$D$70</c:f>
                <c:numCache>
                  <c:formatCode>General</c:formatCode>
                  <c:ptCount val="4"/>
                  <c:pt idx="0">
                    <c:v>0.6733735970042688</c:v>
                  </c:pt>
                  <c:pt idx="1">
                    <c:v>4.9238583738651132</c:v>
                  </c:pt>
                  <c:pt idx="2">
                    <c:v>6.0283212849292189</c:v>
                  </c:pt>
                  <c:pt idx="3">
                    <c:v>4.4212145973645214</c:v>
                  </c:pt>
                </c:numCache>
              </c:numRef>
            </c:plus>
            <c:minus>
              <c:numRef>
                <c:f>[5]Sheet1!$D$67:$D$70</c:f>
                <c:numCache>
                  <c:formatCode>General</c:formatCode>
                  <c:ptCount val="4"/>
                  <c:pt idx="0">
                    <c:v>0.6733735970042688</c:v>
                  </c:pt>
                  <c:pt idx="1">
                    <c:v>4.9238583738651132</c:v>
                  </c:pt>
                  <c:pt idx="2">
                    <c:v>6.0283212849292189</c:v>
                  </c:pt>
                  <c:pt idx="3">
                    <c:v>4.4212145973645214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[5]Sheet1!$A$67:$A$70</c:f>
              <c:strCache>
                <c:ptCount val="4"/>
                <c:pt idx="0">
                  <c:v>Untr</c:v>
                </c:pt>
                <c:pt idx="1">
                  <c:v>UV, 4h</c:v>
                </c:pt>
                <c:pt idx="2">
                  <c:v>UV, 8h</c:v>
                </c:pt>
                <c:pt idx="3">
                  <c:v>UV, 24h</c:v>
                </c:pt>
              </c:strCache>
            </c:strRef>
          </c:cat>
          <c:val>
            <c:numRef>
              <c:f>[5]Sheet1!$B$67:$B$70</c:f>
              <c:numCache>
                <c:formatCode>General</c:formatCode>
                <c:ptCount val="4"/>
                <c:pt idx="0">
                  <c:v>6.3395810363836826</c:v>
                </c:pt>
                <c:pt idx="1">
                  <c:v>31.522516082916368</c:v>
                </c:pt>
                <c:pt idx="2">
                  <c:v>30.696798493408664</c:v>
                </c:pt>
                <c:pt idx="3">
                  <c:v>22.886937431394074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[5]Sheet1!$C$66</c:f>
              <c:strCache>
                <c:ptCount val="1"/>
                <c:pt idx="0">
                  <c:v>siXab2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f>'Figure 3A'!$M$30:$M$33</c:f>
                <c:numCache>
                  <c:formatCode>General</c:formatCode>
                  <c:ptCount val="4"/>
                  <c:pt idx="0">
                    <c:v>5.7305880892121213</c:v>
                  </c:pt>
                  <c:pt idx="1">
                    <c:v>5.0931538411648001</c:v>
                  </c:pt>
                  <c:pt idx="2">
                    <c:v>5.2946611035486431</c:v>
                  </c:pt>
                  <c:pt idx="3">
                    <c:v>6.0489028823541222</c:v>
                  </c:pt>
                </c:numCache>
              </c:numRef>
            </c:plus>
            <c:minus>
              <c:numRef>
                <c:f>'Figure 3A'!$M$30:$M$33</c:f>
                <c:numCache>
                  <c:formatCode>General</c:formatCode>
                  <c:ptCount val="4"/>
                  <c:pt idx="0">
                    <c:v>5.7305880892121213</c:v>
                  </c:pt>
                  <c:pt idx="1">
                    <c:v>5.0931538411648001</c:v>
                  </c:pt>
                  <c:pt idx="2">
                    <c:v>5.2946611035486431</c:v>
                  </c:pt>
                  <c:pt idx="3">
                    <c:v>6.0489028823541222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[5]Sheet1!$A$67:$A$70</c:f>
              <c:strCache>
                <c:ptCount val="4"/>
                <c:pt idx="0">
                  <c:v>Untr</c:v>
                </c:pt>
                <c:pt idx="1">
                  <c:v>UV, 4h</c:v>
                </c:pt>
                <c:pt idx="2">
                  <c:v>UV, 8h</c:v>
                </c:pt>
                <c:pt idx="3">
                  <c:v>UV, 24h</c:v>
                </c:pt>
              </c:strCache>
            </c:strRef>
          </c:cat>
          <c:val>
            <c:numRef>
              <c:f>[5]Sheet1!$C$67:$C$70</c:f>
              <c:numCache>
                <c:formatCode>General</c:formatCode>
                <c:ptCount val="4"/>
                <c:pt idx="0">
                  <c:v>11.751824817518248</c:v>
                </c:pt>
                <c:pt idx="1">
                  <c:v>33.115610711952975</c:v>
                </c:pt>
                <c:pt idx="2">
                  <c:v>51.680358476474979</c:v>
                </c:pt>
                <c:pt idx="3">
                  <c:v>46.848249027237351</c:v>
                </c:pt>
              </c:numCache>
            </c:numRef>
          </c:val>
          <c:smooth val="0"/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8208240"/>
        <c:axId val="1998207696"/>
      </c:lineChart>
      <c:catAx>
        <c:axId val="1998208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207696"/>
        <c:crosses val="autoZero"/>
        <c:auto val="1"/>
        <c:lblAlgn val="ctr"/>
        <c:lblOffset val="100"/>
        <c:noMultiLvlLbl val="0"/>
      </c:catAx>
      <c:valAx>
        <c:axId val="19982076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[6]Edu!$N$372:$N$375</c:f>
                <c:numCache>
                  <c:formatCode>General</c:formatCode>
                  <c:ptCount val="4"/>
                  <c:pt idx="0">
                    <c:v>1.2531820489684948</c:v>
                  </c:pt>
                  <c:pt idx="1">
                    <c:v>0.57940415703202541</c:v>
                  </c:pt>
                  <c:pt idx="2">
                    <c:v>1.2202513949182863</c:v>
                  </c:pt>
                  <c:pt idx="3">
                    <c:v>0.86322933778819566</c:v>
                  </c:pt>
                </c:numCache>
              </c:numRef>
            </c:plus>
            <c:minus>
              <c:numRef>
                <c:f>[6]Edu!$N$372:$N$375</c:f>
                <c:numCache>
                  <c:formatCode>General</c:formatCode>
                  <c:ptCount val="4"/>
                  <c:pt idx="0">
                    <c:v>1.2531820489684948</c:v>
                  </c:pt>
                  <c:pt idx="1">
                    <c:v>0.57940415703202541</c:v>
                  </c:pt>
                  <c:pt idx="2">
                    <c:v>1.2202513949182863</c:v>
                  </c:pt>
                  <c:pt idx="3">
                    <c:v>0.86322933778819566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[6]Edu!$L$372:$L$375</c:f>
              <c:strCache>
                <c:ptCount val="4"/>
                <c:pt idx="0">
                  <c:v>scrb-UV</c:v>
                </c:pt>
                <c:pt idx="1">
                  <c:v>si-UV</c:v>
                </c:pt>
                <c:pt idx="2">
                  <c:v>scrb+UV</c:v>
                </c:pt>
                <c:pt idx="3">
                  <c:v>si+UV</c:v>
                </c:pt>
              </c:strCache>
            </c:strRef>
          </c:cat>
          <c:val>
            <c:numRef>
              <c:f>[6]Edu!$M$372:$M$375</c:f>
              <c:numCache>
                <c:formatCode>General</c:formatCode>
                <c:ptCount val="4"/>
                <c:pt idx="0">
                  <c:v>3.9596559782608698</c:v>
                </c:pt>
                <c:pt idx="1">
                  <c:v>3.0296920976762101</c:v>
                </c:pt>
                <c:pt idx="2">
                  <c:v>5.7960888059701494</c:v>
                </c:pt>
                <c:pt idx="3">
                  <c:v>4.3320218875502006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200080"/>
        <c:axId val="1998201712"/>
      </c:barChart>
      <c:catAx>
        <c:axId val="1998200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1712"/>
        <c:crosses val="autoZero"/>
        <c:auto val="1"/>
        <c:lblAlgn val="ctr"/>
        <c:lblOffset val="100"/>
        <c:noMultiLvlLbl val="0"/>
      </c:catAx>
      <c:valAx>
        <c:axId val="19982017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008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692038495188102E-2"/>
          <c:y val="7.381776239907728E-2"/>
          <c:w val="0.90286351706036749"/>
          <c:h val="0.842222524952547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[7]Sheet1!$I$4:$I$10</c:f>
                <c:numCache>
                  <c:formatCode>General</c:formatCode>
                  <c:ptCount val="7"/>
                  <c:pt idx="0">
                    <c:v>1.7640505367121067</c:v>
                  </c:pt>
                  <c:pt idx="1">
                    <c:v>0.49292929292929499</c:v>
                  </c:pt>
                  <c:pt idx="2">
                    <c:v>1.55735728839634</c:v>
                  </c:pt>
                  <c:pt idx="4">
                    <c:v>2.3615923321646655</c:v>
                  </c:pt>
                  <c:pt idx="5">
                    <c:v>0.12820512820512822</c:v>
                  </c:pt>
                  <c:pt idx="6">
                    <c:v>0.79220779220779214</c:v>
                  </c:pt>
                </c:numCache>
              </c:numRef>
            </c:plus>
            <c:minus>
              <c:numRef>
                <c:f>[7]Sheet1!$I$4:$I$10</c:f>
                <c:numCache>
                  <c:formatCode>General</c:formatCode>
                  <c:ptCount val="7"/>
                  <c:pt idx="0">
                    <c:v>1.7640505367121067</c:v>
                  </c:pt>
                  <c:pt idx="1">
                    <c:v>0.49292929292929499</c:v>
                  </c:pt>
                  <c:pt idx="2">
                    <c:v>1.55735728839634</c:v>
                  </c:pt>
                  <c:pt idx="4">
                    <c:v>2.3615923321646655</c:v>
                  </c:pt>
                  <c:pt idx="5">
                    <c:v>0.12820512820512822</c:v>
                  </c:pt>
                  <c:pt idx="6">
                    <c:v>0.79220779220779214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[7]Sheet1!$E$4:$E$10</c:f>
              <c:strCache>
                <c:ptCount val="7"/>
                <c:pt idx="0">
                  <c:v>scrb-UV</c:v>
                </c:pt>
                <c:pt idx="1">
                  <c:v>si1-UV</c:v>
                </c:pt>
                <c:pt idx="2">
                  <c:v>si2-UV</c:v>
                </c:pt>
                <c:pt idx="4">
                  <c:v>scrb+UV</c:v>
                </c:pt>
                <c:pt idx="5">
                  <c:v>si1+UV</c:v>
                </c:pt>
                <c:pt idx="6">
                  <c:v>si2+UV</c:v>
                </c:pt>
              </c:strCache>
            </c:strRef>
          </c:cat>
          <c:val>
            <c:numRef>
              <c:f>[7]Sheet1!$H$4:$H$10</c:f>
              <c:numCache>
                <c:formatCode>General</c:formatCode>
                <c:ptCount val="7"/>
                <c:pt idx="0">
                  <c:v>16.374269005847953</c:v>
                </c:pt>
                <c:pt idx="1">
                  <c:v>5.8305084745762707</c:v>
                </c:pt>
                <c:pt idx="2">
                  <c:v>10.705289672544081</c:v>
                </c:pt>
                <c:pt idx="4">
                  <c:v>7.0098576122672505</c:v>
                </c:pt>
                <c:pt idx="5">
                  <c:v>0.11627906976744186</c:v>
                </c:pt>
                <c:pt idx="6">
                  <c:v>2.6086956521739131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205520"/>
        <c:axId val="1998197360"/>
      </c:barChart>
      <c:catAx>
        <c:axId val="1998205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197360"/>
        <c:crosses val="autoZero"/>
        <c:auto val="1"/>
        <c:lblAlgn val="ctr"/>
        <c:lblOffset val="100"/>
        <c:noMultiLvlLbl val="0"/>
      </c:catAx>
      <c:valAx>
        <c:axId val="1998197360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20552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[6]XPA!$I$2</c:f>
              <c:strCache>
                <c:ptCount val="1"/>
                <c:pt idx="0">
                  <c:v>CPD+XPA foci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[6]XPA!$J$3:$J$4</c:f>
                <c:numCache>
                  <c:formatCode>General</c:formatCode>
                  <c:ptCount val="2"/>
                  <c:pt idx="0">
                    <c:v>23.03021650264127</c:v>
                  </c:pt>
                  <c:pt idx="1">
                    <c:v>15.19216374865843</c:v>
                  </c:pt>
                </c:numCache>
              </c:numRef>
            </c:plus>
            <c:minus>
              <c:numRef>
                <c:f>[6]XPA!$J$3:$J$4</c:f>
                <c:numCache>
                  <c:formatCode>General</c:formatCode>
                  <c:ptCount val="2"/>
                  <c:pt idx="0">
                    <c:v>23.03021650264127</c:v>
                  </c:pt>
                  <c:pt idx="1">
                    <c:v>15.19216374865843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[6]XPA!$H$3:$H$4</c:f>
              <c:strCache>
                <c:ptCount val="2"/>
                <c:pt idx="0">
                  <c:v>Scrb</c:v>
                </c:pt>
                <c:pt idx="1">
                  <c:v>Xab2</c:v>
                </c:pt>
              </c:strCache>
            </c:strRef>
          </c:cat>
          <c:val>
            <c:numRef>
              <c:f>[6]XPA!$I$3:$I$4</c:f>
              <c:numCache>
                <c:formatCode>General</c:formatCode>
                <c:ptCount val="2"/>
                <c:pt idx="0">
                  <c:v>46.962616822429908</c:v>
                </c:pt>
                <c:pt idx="1">
                  <c:v>29.15766738660907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202800"/>
        <c:axId val="1998204432"/>
      </c:barChart>
      <c:catAx>
        <c:axId val="199820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4432"/>
        <c:crosses val="autoZero"/>
        <c:auto val="1"/>
        <c:lblAlgn val="ctr"/>
        <c:lblOffset val="100"/>
        <c:noMultiLvlLbl val="0"/>
      </c:catAx>
      <c:valAx>
        <c:axId val="1998204432"/>
        <c:scaling>
          <c:orientation val="minMax"/>
          <c:max val="8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2800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[6]DDB1!$I$2</c:f>
              <c:strCache>
                <c:ptCount val="1"/>
                <c:pt idx="0">
                  <c:v>CPD+DDB1foci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[6]DDB1!$J$3:$J$4</c:f>
                <c:numCache>
                  <c:formatCode>General</c:formatCode>
                  <c:ptCount val="2"/>
                  <c:pt idx="0">
                    <c:v>8.088612756284574</c:v>
                  </c:pt>
                  <c:pt idx="1">
                    <c:v>6.6310081715924118</c:v>
                  </c:pt>
                </c:numCache>
              </c:numRef>
            </c:plus>
            <c:minus>
              <c:numRef>
                <c:f>[6]DDB1!$J$3:$J$4</c:f>
                <c:numCache>
                  <c:formatCode>General</c:formatCode>
                  <c:ptCount val="2"/>
                  <c:pt idx="0">
                    <c:v>8.088612756284574</c:v>
                  </c:pt>
                  <c:pt idx="1">
                    <c:v>6.6310081715924118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[6]DDB1!$H$3:$H$4</c:f>
              <c:strCache>
                <c:ptCount val="2"/>
                <c:pt idx="0">
                  <c:v>Scrb</c:v>
                </c:pt>
                <c:pt idx="1">
                  <c:v>Xab2</c:v>
                </c:pt>
              </c:strCache>
            </c:strRef>
          </c:cat>
          <c:val>
            <c:numRef>
              <c:f>[6]DDB1!$I$3:$I$4</c:f>
              <c:numCache>
                <c:formatCode>General</c:formatCode>
                <c:ptCount val="2"/>
                <c:pt idx="0">
                  <c:v>76.041666666666671</c:v>
                </c:pt>
                <c:pt idx="1">
                  <c:v>74.418604651162795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206064"/>
        <c:axId val="1689254928"/>
      </c:barChart>
      <c:catAx>
        <c:axId val="1998206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89254928"/>
        <c:crosses val="autoZero"/>
        <c:auto val="1"/>
        <c:lblAlgn val="ctr"/>
        <c:lblOffset val="100"/>
        <c:noMultiLvlLbl val="0"/>
      </c:catAx>
      <c:valAx>
        <c:axId val="1689254928"/>
        <c:scaling>
          <c:orientation val="minMax"/>
          <c:max val="10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606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[8]Sheet2!$R$53:$S$53</c:f>
              <c:strCache>
                <c:ptCount val="1"/>
                <c:pt idx="0">
                  <c:v>average unt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tx1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f>[8]Sheet2!$T$55:$W$55</c:f>
                <c:numCache>
                  <c:formatCode>General</c:formatCode>
                  <c:ptCount val="4"/>
                  <c:pt idx="0">
                    <c:v>1.6857046004564389</c:v>
                  </c:pt>
                  <c:pt idx="1">
                    <c:v>7.6324599209196071</c:v>
                  </c:pt>
                  <c:pt idx="2">
                    <c:v>8.8886319407306846</c:v>
                  </c:pt>
                  <c:pt idx="3">
                    <c:v>0.99279627539815285</c:v>
                  </c:pt>
                </c:numCache>
              </c:numRef>
            </c:plus>
            <c:minus>
              <c:numRef>
                <c:f>[8]Sheet2!$S$55:$W$55</c:f>
                <c:numCache>
                  <c:formatCode>General</c:formatCode>
                  <c:ptCount val="5"/>
                  <c:pt idx="0">
                    <c:v>0</c:v>
                  </c:pt>
                  <c:pt idx="1">
                    <c:v>1.6857046004564389</c:v>
                  </c:pt>
                  <c:pt idx="2">
                    <c:v>7.6324599209196071</c:v>
                  </c:pt>
                  <c:pt idx="3">
                    <c:v>8.8886319407306846</c:v>
                  </c:pt>
                  <c:pt idx="4">
                    <c:v>0.99279627539815285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[8]Sheet2!$T$52:$W$52</c:f>
              <c:strCache>
                <c:ptCount val="4"/>
                <c:pt idx="0">
                  <c:v>0hrs UV</c:v>
                </c:pt>
                <c:pt idx="1">
                  <c:v>24HRSAUV</c:v>
                </c:pt>
                <c:pt idx="2">
                  <c:v>5HRSAUV</c:v>
                </c:pt>
                <c:pt idx="3">
                  <c:v>24HRSAUV</c:v>
                </c:pt>
              </c:strCache>
            </c:strRef>
          </c:cat>
          <c:val>
            <c:numRef>
              <c:f>[8]Sheet2!$T$53:$W$53</c:f>
              <c:numCache>
                <c:formatCode>General</c:formatCode>
                <c:ptCount val="4"/>
                <c:pt idx="0">
                  <c:v>5.44</c:v>
                </c:pt>
                <c:pt idx="1">
                  <c:v>75.63333333333334</c:v>
                </c:pt>
                <c:pt idx="2">
                  <c:v>18.966666666666669</c:v>
                </c:pt>
                <c:pt idx="3">
                  <c:v>2.0333333333333332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[8]Sheet2!$R$54:$S$54</c:f>
              <c:strCache>
                <c:ptCount val="1"/>
                <c:pt idx="0">
                  <c:v>average inhibitor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0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chemeClr val="tx1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</c:dPt>
          <c:errBars>
            <c:errDir val="y"/>
            <c:errBarType val="both"/>
            <c:errValType val="cust"/>
            <c:noEndCap val="0"/>
            <c:plus>
              <c:numRef>
                <c:f>[8]Sheet2!$T$56:$W$56</c:f>
                <c:numCache>
                  <c:formatCode>General</c:formatCode>
                  <c:ptCount val="4"/>
                  <c:pt idx="0">
                    <c:v>2.8485863940636316</c:v>
                  </c:pt>
                  <c:pt idx="1">
                    <c:v>6.5224024203764257</c:v>
                  </c:pt>
                  <c:pt idx="2">
                    <c:v>5.8949130612757985</c:v>
                  </c:pt>
                  <c:pt idx="3">
                    <c:v>0.35791060336346564</c:v>
                  </c:pt>
                </c:numCache>
              </c:numRef>
            </c:plus>
            <c:minus>
              <c:numRef>
                <c:f>[8]Sheet2!$T$56:$W$56</c:f>
                <c:numCache>
                  <c:formatCode>General</c:formatCode>
                  <c:ptCount val="4"/>
                  <c:pt idx="0">
                    <c:v>2.8485863940636316</c:v>
                  </c:pt>
                  <c:pt idx="1">
                    <c:v>6.5224024203764257</c:v>
                  </c:pt>
                  <c:pt idx="2">
                    <c:v>5.8949130612757985</c:v>
                  </c:pt>
                  <c:pt idx="3">
                    <c:v>0.35791060336346564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[8]Sheet2!$T$52:$W$52</c:f>
              <c:strCache>
                <c:ptCount val="4"/>
                <c:pt idx="0">
                  <c:v>0hrs UV</c:v>
                </c:pt>
                <c:pt idx="1">
                  <c:v>24HRSAUV</c:v>
                </c:pt>
                <c:pt idx="2">
                  <c:v>5HRSAUV</c:v>
                </c:pt>
                <c:pt idx="3">
                  <c:v>24HRSAUV</c:v>
                </c:pt>
              </c:strCache>
            </c:strRef>
          </c:cat>
          <c:val>
            <c:numRef>
              <c:f>[8]Sheet2!$T$54:$W$54</c:f>
              <c:numCache>
                <c:formatCode>General</c:formatCode>
                <c:ptCount val="4"/>
                <c:pt idx="0">
                  <c:v>7.6333333333333329</c:v>
                </c:pt>
                <c:pt idx="1">
                  <c:v>68.720000000000013</c:v>
                </c:pt>
                <c:pt idx="2">
                  <c:v>13.5</c:v>
                </c:pt>
                <c:pt idx="3">
                  <c:v>0.61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8199536"/>
        <c:axId val="1998202256"/>
      </c:lineChart>
      <c:catAx>
        <c:axId val="199819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noFill/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202256"/>
        <c:crosses val="autoZero"/>
        <c:auto val="1"/>
        <c:lblAlgn val="ctr"/>
        <c:lblOffset val="100"/>
        <c:noMultiLvlLbl val="0"/>
      </c:catAx>
      <c:valAx>
        <c:axId val="1998202256"/>
        <c:scaling>
          <c:orientation val="minMax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9536"/>
        <c:crosses val="autoZero"/>
        <c:crossBetween val="between"/>
        <c:majorUnit val="3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[9]Total_URNAs!$F$2:$F$7</c:f>
                <c:numCache>
                  <c:formatCode>General</c:formatCode>
                  <c:ptCount val="6"/>
                  <c:pt idx="0">
                    <c:v>1.7232839511199378</c:v>
                  </c:pt>
                  <c:pt idx="1">
                    <c:v>1.2775990314635755</c:v>
                  </c:pt>
                  <c:pt idx="2">
                    <c:v>1.3067384327791545</c:v>
                  </c:pt>
                  <c:pt idx="3">
                    <c:v>6.4394991597107287</c:v>
                  </c:pt>
                  <c:pt idx="4">
                    <c:v>6.5544319369701505</c:v>
                  </c:pt>
                  <c:pt idx="5">
                    <c:v>0.26086231159815615</c:v>
                  </c:pt>
                </c:numCache>
              </c:numRef>
            </c:plus>
            <c:minus>
              <c:numRef>
                <c:f>[9]Total_URNAs!$F$2:$F$7</c:f>
                <c:numCache>
                  <c:formatCode>General</c:formatCode>
                  <c:ptCount val="6"/>
                  <c:pt idx="0">
                    <c:v>1.7232839511199378</c:v>
                  </c:pt>
                  <c:pt idx="1">
                    <c:v>1.2775990314635755</c:v>
                  </c:pt>
                  <c:pt idx="2">
                    <c:v>1.3067384327791545</c:v>
                  </c:pt>
                  <c:pt idx="3">
                    <c:v>6.4394991597107287</c:v>
                  </c:pt>
                  <c:pt idx="4">
                    <c:v>6.5544319369701505</c:v>
                  </c:pt>
                  <c:pt idx="5">
                    <c:v>0.26086231159815615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[9]Total_URNAs!$A$2:$A$7</c:f>
              <c:strCache>
                <c:ptCount val="6"/>
                <c:pt idx="0">
                  <c:v>U1</c:v>
                </c:pt>
                <c:pt idx="1">
                  <c:v>U2</c:v>
                </c:pt>
                <c:pt idx="2">
                  <c:v>U4</c:v>
                </c:pt>
                <c:pt idx="3">
                  <c:v>U5</c:v>
                </c:pt>
                <c:pt idx="4">
                  <c:v>U6</c:v>
                </c:pt>
                <c:pt idx="5">
                  <c:v>U3</c:v>
                </c:pt>
              </c:strCache>
            </c:strRef>
          </c:cat>
          <c:val>
            <c:numRef>
              <c:f>[9]Total_URNAs!$E$2:$E$7</c:f>
              <c:numCache>
                <c:formatCode>General</c:formatCode>
                <c:ptCount val="6"/>
                <c:pt idx="0">
                  <c:v>2.869842610295926</c:v>
                </c:pt>
                <c:pt idx="1">
                  <c:v>1.2775990314635752</c:v>
                </c:pt>
                <c:pt idx="2">
                  <c:v>4.6828718259608948</c:v>
                </c:pt>
                <c:pt idx="3">
                  <c:v>9.5559881214498912</c:v>
                </c:pt>
                <c:pt idx="4">
                  <c:v>16.628484580841473</c:v>
                </c:pt>
                <c:pt idx="5">
                  <c:v>0.29258019523263656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E2D-405A-A045-23A251A87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-27"/>
        <c:axId val="1999908896"/>
        <c:axId val="1999906720"/>
      </c:barChart>
      <c:catAx>
        <c:axId val="1999908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6720"/>
        <c:crosses val="autoZero"/>
        <c:auto val="1"/>
        <c:lblAlgn val="ctr"/>
        <c:lblOffset val="100"/>
        <c:noMultiLvlLbl val="0"/>
      </c:catAx>
      <c:valAx>
        <c:axId val="1999906720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Fold Enrichment: birA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8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'[10]Figure 5F'!$G$31:$G$36</c:f>
                <c:numCache>
                  <c:formatCode>General</c:formatCode>
                  <c:ptCount val="6"/>
                  <c:pt idx="0">
                    <c:v>4.6226322341816184</c:v>
                  </c:pt>
                  <c:pt idx="1">
                    <c:v>12.616501762429658</c:v>
                  </c:pt>
                  <c:pt idx="2">
                    <c:v>0.2966018103418655</c:v>
                  </c:pt>
                  <c:pt idx="3">
                    <c:v>1.841184756051627</c:v>
                  </c:pt>
                  <c:pt idx="4">
                    <c:v>9.5508110696777777</c:v>
                  </c:pt>
                  <c:pt idx="5">
                    <c:v>0.26133798366937505</c:v>
                  </c:pt>
                </c:numCache>
              </c:numRef>
            </c:plus>
            <c:minus>
              <c:numRef>
                <c:f>'[10]Figure 5F'!$G$31:$G$36</c:f>
                <c:numCache>
                  <c:formatCode>General</c:formatCode>
                  <c:ptCount val="6"/>
                  <c:pt idx="0">
                    <c:v>4.6226322341816184</c:v>
                  </c:pt>
                  <c:pt idx="1">
                    <c:v>12.616501762429658</c:v>
                  </c:pt>
                  <c:pt idx="2">
                    <c:v>0.2966018103418655</c:v>
                  </c:pt>
                  <c:pt idx="3">
                    <c:v>1.841184756051627</c:v>
                  </c:pt>
                  <c:pt idx="4">
                    <c:v>9.5508110696777777</c:v>
                  </c:pt>
                  <c:pt idx="5">
                    <c:v>0.26133798366937505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'[10]Figure 5F'!$A$31:$B$36</c:f>
              <c:multiLvlStrCache>
                <c:ptCount val="6"/>
                <c:lvl>
                  <c:pt idx="0">
                    <c:v>XAB2</c:v>
                  </c:pt>
                  <c:pt idx="1">
                    <c:v>AQR</c:v>
                  </c:pt>
                  <c:pt idx="2">
                    <c:v>BCAS2</c:v>
                  </c:pt>
                  <c:pt idx="3">
                    <c:v>XAB2</c:v>
                  </c:pt>
                  <c:pt idx="4">
                    <c:v>AQR</c:v>
                  </c:pt>
                  <c:pt idx="5">
                    <c:v>BCAS2</c:v>
                  </c:pt>
                </c:lvl>
                <c:lvl>
                  <c:pt idx="0">
                    <c:v>U4</c:v>
                  </c:pt>
                  <c:pt idx="3">
                    <c:v>U6</c:v>
                  </c:pt>
                </c:lvl>
              </c:multiLvlStrCache>
            </c:multiLvlStrRef>
          </c:cat>
          <c:val>
            <c:numRef>
              <c:f>'[10]Figure 5F'!$F$31:$F$36</c:f>
              <c:numCache>
                <c:formatCode>General</c:formatCode>
                <c:ptCount val="6"/>
                <c:pt idx="0">
                  <c:v>23.273768553282817</c:v>
                </c:pt>
                <c:pt idx="1">
                  <c:v>46.813178371280969</c:v>
                </c:pt>
                <c:pt idx="2">
                  <c:v>0.58189033571401338</c:v>
                </c:pt>
                <c:pt idx="3">
                  <c:v>10.268652637270135</c:v>
                </c:pt>
                <c:pt idx="4">
                  <c:v>30.371375102487097</c:v>
                </c:pt>
                <c:pt idx="5">
                  <c:v>0.27058289264202995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DE3-4B95-B25A-3EC5AE60F6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-27"/>
        <c:axId val="1999910528"/>
        <c:axId val="1999911072"/>
      </c:barChart>
      <c:catAx>
        <c:axId val="199991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1072"/>
        <c:crosses val="autoZero"/>
        <c:auto val="1"/>
        <c:lblAlgn val="ctr"/>
        <c:lblOffset val="100"/>
        <c:noMultiLvlLbl val="0"/>
      </c:catAx>
      <c:valAx>
        <c:axId val="19999110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Fold Enrichment- IgG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0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'[11]48h'!$P$5:$P$14</c:f>
                <c:numCache>
                  <c:formatCode>General</c:formatCode>
                  <c:ptCount val="10"/>
                  <c:pt idx="0">
                    <c:v>13.365043335530707</c:v>
                  </c:pt>
                  <c:pt idx="1">
                    <c:v>11.687422551078882</c:v>
                  </c:pt>
                  <c:pt idx="2">
                    <c:v>13.018866566911726</c:v>
                  </c:pt>
                  <c:pt idx="3">
                    <c:v>9.2504265478589183</c:v>
                  </c:pt>
                  <c:pt idx="4">
                    <c:v>9.2904068560784427</c:v>
                  </c:pt>
                  <c:pt idx="5">
                    <c:v>4.9258919449584218</c:v>
                  </c:pt>
                  <c:pt idx="6">
                    <c:v>1.8008941740060918</c:v>
                  </c:pt>
                  <c:pt idx="7">
                    <c:v>10.253372124720249</c:v>
                  </c:pt>
                  <c:pt idx="8">
                    <c:v>6.2281612326313933</c:v>
                  </c:pt>
                  <c:pt idx="9">
                    <c:v>18.938838607295818</c:v>
                  </c:pt>
                </c:numCache>
              </c:numRef>
            </c:plus>
            <c:minus>
              <c:numRef>
                <c:f>'[11]48h'!$P$5:$P$14</c:f>
                <c:numCache>
                  <c:formatCode>General</c:formatCode>
                  <c:ptCount val="10"/>
                  <c:pt idx="0">
                    <c:v>13.365043335530707</c:v>
                  </c:pt>
                  <c:pt idx="1">
                    <c:v>11.687422551078882</c:v>
                  </c:pt>
                  <c:pt idx="2">
                    <c:v>13.018866566911726</c:v>
                  </c:pt>
                  <c:pt idx="3">
                    <c:v>9.2504265478589183</c:v>
                  </c:pt>
                  <c:pt idx="4">
                    <c:v>9.2904068560784427</c:v>
                  </c:pt>
                  <c:pt idx="5">
                    <c:v>4.9258919449584218</c:v>
                  </c:pt>
                  <c:pt idx="6">
                    <c:v>1.8008941740060918</c:v>
                  </c:pt>
                  <c:pt idx="7">
                    <c:v>10.253372124720249</c:v>
                  </c:pt>
                  <c:pt idx="8">
                    <c:v>6.2281612326313933</c:v>
                  </c:pt>
                  <c:pt idx="9">
                    <c:v>18.938838607295818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'[11]48h'!$K$5:$K$14</c:f>
              <c:strCache>
                <c:ptCount val="10"/>
                <c:pt idx="0">
                  <c:v>Ddb1 Ex1-2</c:v>
                </c:pt>
                <c:pt idx="1">
                  <c:v>Ddb1 Ex15-16</c:v>
                </c:pt>
                <c:pt idx="2">
                  <c:v>Ercc2 Ex20-21</c:v>
                </c:pt>
                <c:pt idx="3">
                  <c:v>Ercc1 Ex3-4</c:v>
                </c:pt>
                <c:pt idx="4">
                  <c:v>Ercc1 Ex6-7</c:v>
                </c:pt>
                <c:pt idx="5">
                  <c:v>Cdk7 Ex10-11</c:v>
                </c:pt>
                <c:pt idx="6">
                  <c:v>Atm Ex3-4</c:v>
                </c:pt>
                <c:pt idx="7">
                  <c:v>Atm Ex60-61</c:v>
                </c:pt>
                <c:pt idx="8">
                  <c:v>Rad9a Ex1-2</c:v>
                </c:pt>
                <c:pt idx="9">
                  <c:v>Atr Ex45-46</c:v>
                </c:pt>
              </c:strCache>
            </c:strRef>
          </c:cat>
          <c:val>
            <c:numRef>
              <c:f>'[11]48h'!$O$5:$O$14</c:f>
              <c:numCache>
                <c:formatCode>General</c:formatCode>
                <c:ptCount val="10"/>
                <c:pt idx="0">
                  <c:v>83.747125965969317</c:v>
                </c:pt>
                <c:pt idx="1">
                  <c:v>81.189657767890807</c:v>
                </c:pt>
                <c:pt idx="2">
                  <c:v>79.88956132603218</c:v>
                </c:pt>
                <c:pt idx="3">
                  <c:v>50.952281014805386</c:v>
                </c:pt>
                <c:pt idx="4">
                  <c:v>55.976990752376985</c:v>
                </c:pt>
                <c:pt idx="5">
                  <c:v>68.199215881417899</c:v>
                </c:pt>
                <c:pt idx="6">
                  <c:v>46.213496152706512</c:v>
                </c:pt>
                <c:pt idx="7">
                  <c:v>48.085980590314897</c:v>
                </c:pt>
                <c:pt idx="8">
                  <c:v>75.93401008600415</c:v>
                </c:pt>
                <c:pt idx="9">
                  <c:v>67.634932033808056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2A3-45BB-B14F-CC72420CA6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-27"/>
        <c:axId val="1999908352"/>
        <c:axId val="1999904544"/>
      </c:barChart>
      <c:catAx>
        <c:axId val="1999908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4544"/>
        <c:crosses val="autoZero"/>
        <c:auto val="1"/>
        <c:lblAlgn val="ctr"/>
        <c:lblOffset val="100"/>
        <c:noMultiLvlLbl val="0"/>
      </c:catAx>
      <c:valAx>
        <c:axId val="1999904544"/>
        <c:scaling>
          <c:orientation val="minMax"/>
          <c:max val="1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mRNA levels (siSxab2:siScrb) -U1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835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'[12]72h_U1'!$O$4:$O$13</c:f>
                <c:numCache>
                  <c:formatCode>General</c:formatCode>
                  <c:ptCount val="10"/>
                  <c:pt idx="0">
                    <c:v>5.1689870202057104</c:v>
                  </c:pt>
                  <c:pt idx="1">
                    <c:v>4.8463397474818066</c:v>
                  </c:pt>
                  <c:pt idx="2">
                    <c:v>20.337202016623021</c:v>
                  </c:pt>
                  <c:pt idx="3">
                    <c:v>4.8149988564839798</c:v>
                  </c:pt>
                  <c:pt idx="4">
                    <c:v>2.0560858827189952</c:v>
                  </c:pt>
                  <c:pt idx="5">
                    <c:v>4.1360618429970755</c:v>
                  </c:pt>
                  <c:pt idx="6">
                    <c:v>4.1555675248026569</c:v>
                  </c:pt>
                  <c:pt idx="7">
                    <c:v>4.2156182960667223</c:v>
                  </c:pt>
                  <c:pt idx="8">
                    <c:v>12.524442423331545</c:v>
                  </c:pt>
                  <c:pt idx="9">
                    <c:v>12.188930111065824</c:v>
                  </c:pt>
                </c:numCache>
              </c:numRef>
            </c:plus>
            <c:minus>
              <c:numRef>
                <c:f>'[12]72h_U1'!$O$4:$O$13</c:f>
                <c:numCache>
                  <c:formatCode>General</c:formatCode>
                  <c:ptCount val="10"/>
                  <c:pt idx="0">
                    <c:v>5.1689870202057104</c:v>
                  </c:pt>
                  <c:pt idx="1">
                    <c:v>4.8463397474818066</c:v>
                  </c:pt>
                  <c:pt idx="2">
                    <c:v>20.337202016623021</c:v>
                  </c:pt>
                  <c:pt idx="3">
                    <c:v>4.8149988564839798</c:v>
                  </c:pt>
                  <c:pt idx="4">
                    <c:v>2.0560858827189952</c:v>
                  </c:pt>
                  <c:pt idx="5">
                    <c:v>4.1360618429970755</c:v>
                  </c:pt>
                  <c:pt idx="6">
                    <c:v>4.1555675248026569</c:v>
                  </c:pt>
                  <c:pt idx="7">
                    <c:v>4.2156182960667223</c:v>
                  </c:pt>
                  <c:pt idx="8">
                    <c:v>12.524442423331545</c:v>
                  </c:pt>
                  <c:pt idx="9">
                    <c:v>12.188930111065824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'[12]72h_U1'!$J$4:$J$13</c:f>
              <c:strCache>
                <c:ptCount val="10"/>
                <c:pt idx="0">
                  <c:v>Ddb1 Ex1-2</c:v>
                </c:pt>
                <c:pt idx="1">
                  <c:v>Ddb1 Ex15-16</c:v>
                </c:pt>
                <c:pt idx="2">
                  <c:v>Ercc2 Ex20-21</c:v>
                </c:pt>
                <c:pt idx="3">
                  <c:v>Ercc1 Ex3-4</c:v>
                </c:pt>
                <c:pt idx="4">
                  <c:v>Ercc1 Ex6-7</c:v>
                </c:pt>
                <c:pt idx="5">
                  <c:v>Cdk7 Ex10-11</c:v>
                </c:pt>
                <c:pt idx="6">
                  <c:v>Atm Ex3-4</c:v>
                </c:pt>
                <c:pt idx="7">
                  <c:v>Atm Ex60-61</c:v>
                </c:pt>
                <c:pt idx="8">
                  <c:v>Rad9a Ex1-2</c:v>
                </c:pt>
                <c:pt idx="9">
                  <c:v>Atr Ex45-46</c:v>
                </c:pt>
              </c:strCache>
            </c:strRef>
          </c:cat>
          <c:val>
            <c:numRef>
              <c:f>'[12]72h_U1'!$N$4:$N$13</c:f>
              <c:numCache>
                <c:formatCode>General</c:formatCode>
                <c:ptCount val="10"/>
                <c:pt idx="0">
                  <c:v>40.075087482961713</c:v>
                </c:pt>
                <c:pt idx="1">
                  <c:v>42.489712800922909</c:v>
                </c:pt>
                <c:pt idx="2">
                  <c:v>69.382504166571735</c:v>
                </c:pt>
                <c:pt idx="3">
                  <c:v>29.974406661792813</c:v>
                </c:pt>
                <c:pt idx="4">
                  <c:v>36.979902156692582</c:v>
                </c:pt>
                <c:pt idx="5">
                  <c:v>51.341201079263676</c:v>
                </c:pt>
                <c:pt idx="6">
                  <c:v>29.950377564077261</c:v>
                </c:pt>
                <c:pt idx="7">
                  <c:v>27.796839276192305</c:v>
                </c:pt>
                <c:pt idx="8">
                  <c:v>72.607525261159836</c:v>
                </c:pt>
                <c:pt idx="9">
                  <c:v>49.420929454460541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070-484C-8D8A-723695B0E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-27"/>
        <c:axId val="1999918688"/>
        <c:axId val="1999919776"/>
      </c:barChart>
      <c:catAx>
        <c:axId val="1999918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9776"/>
        <c:crosses val="autoZero"/>
        <c:auto val="1"/>
        <c:lblAlgn val="ctr"/>
        <c:lblOffset val="100"/>
        <c:noMultiLvlLbl val="0"/>
      </c:catAx>
      <c:valAx>
        <c:axId val="199991977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mRNA levels (siXab2:siScrb) -U1 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8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'[11]48h'!$F$5:$F$14</c:f>
                <c:numCache>
                  <c:formatCode>General</c:formatCode>
                  <c:ptCount val="10"/>
                  <c:pt idx="0">
                    <c:v>0.63019391074047382</c:v>
                  </c:pt>
                  <c:pt idx="1">
                    <c:v>5.6047470432922436E-2</c:v>
                  </c:pt>
                  <c:pt idx="2">
                    <c:v>0.43903688091727772</c:v>
                  </c:pt>
                  <c:pt idx="3">
                    <c:v>0.24516225409399084</c:v>
                  </c:pt>
                  <c:pt idx="4">
                    <c:v>0.24022426347302175</c:v>
                  </c:pt>
                  <c:pt idx="5">
                    <c:v>1.1119493944331358</c:v>
                  </c:pt>
                  <c:pt idx="6">
                    <c:v>9.5375789994537344E-2</c:v>
                  </c:pt>
                  <c:pt idx="7">
                    <c:v>0.16707196006943059</c:v>
                  </c:pt>
                  <c:pt idx="8">
                    <c:v>0.24968803024541208</c:v>
                  </c:pt>
                  <c:pt idx="9">
                    <c:v>0.17433765010452723</c:v>
                  </c:pt>
                </c:numCache>
              </c:numRef>
            </c:plus>
            <c:minus>
              <c:numRef>
                <c:f>'[11]48h'!$F$5:$F$14</c:f>
                <c:numCache>
                  <c:formatCode>General</c:formatCode>
                  <c:ptCount val="10"/>
                  <c:pt idx="0">
                    <c:v>0.63019391074047382</c:v>
                  </c:pt>
                  <c:pt idx="1">
                    <c:v>5.6047470432922436E-2</c:v>
                  </c:pt>
                  <c:pt idx="2">
                    <c:v>0.43903688091727772</c:v>
                  </c:pt>
                  <c:pt idx="3">
                    <c:v>0.24516225409399084</c:v>
                  </c:pt>
                  <c:pt idx="4">
                    <c:v>0.24022426347302175</c:v>
                  </c:pt>
                  <c:pt idx="5">
                    <c:v>1.1119493944331358</c:v>
                  </c:pt>
                  <c:pt idx="6">
                    <c:v>9.5375789994537344E-2</c:v>
                  </c:pt>
                  <c:pt idx="7">
                    <c:v>0.16707196006943059</c:v>
                  </c:pt>
                  <c:pt idx="8">
                    <c:v>0.24968803024541208</c:v>
                  </c:pt>
                  <c:pt idx="9">
                    <c:v>0.17433765010452723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'[11]48h'!$A$5:$A$14</c:f>
              <c:strCache>
                <c:ptCount val="10"/>
                <c:pt idx="0">
                  <c:v>Ddb1 In1</c:v>
                </c:pt>
                <c:pt idx="1">
                  <c:v>Ddb1 In15</c:v>
                </c:pt>
                <c:pt idx="2">
                  <c:v>Ercc2 In20</c:v>
                </c:pt>
                <c:pt idx="3">
                  <c:v>Ercc1 In3</c:v>
                </c:pt>
                <c:pt idx="4">
                  <c:v>Ercc1 In6</c:v>
                </c:pt>
                <c:pt idx="5">
                  <c:v>Cdk7 In10</c:v>
                </c:pt>
                <c:pt idx="6">
                  <c:v>Atm In3</c:v>
                </c:pt>
                <c:pt idx="7">
                  <c:v>Atm In60</c:v>
                </c:pt>
                <c:pt idx="8">
                  <c:v>Rad9a In1</c:v>
                </c:pt>
                <c:pt idx="9">
                  <c:v>Atr In45</c:v>
                </c:pt>
              </c:strCache>
            </c:strRef>
          </c:cat>
          <c:val>
            <c:numRef>
              <c:f>'[11]48h'!$E$5:$E$14</c:f>
              <c:numCache>
                <c:formatCode>General</c:formatCode>
                <c:ptCount val="10"/>
                <c:pt idx="0">
                  <c:v>2.5336377720134977</c:v>
                </c:pt>
                <c:pt idx="1">
                  <c:v>1.6299645490417733</c:v>
                </c:pt>
                <c:pt idx="2">
                  <c:v>2.5378849803951433</c:v>
                </c:pt>
                <c:pt idx="3">
                  <c:v>1.4208151150964088</c:v>
                </c:pt>
                <c:pt idx="4">
                  <c:v>0.98016101790330745</c:v>
                </c:pt>
                <c:pt idx="5">
                  <c:v>2.719463958220119</c:v>
                </c:pt>
                <c:pt idx="6">
                  <c:v>1.8657891501817134</c:v>
                </c:pt>
                <c:pt idx="7">
                  <c:v>1.6338714675790407</c:v>
                </c:pt>
                <c:pt idx="8">
                  <c:v>1.4332430439521822</c:v>
                </c:pt>
                <c:pt idx="9">
                  <c:v>1.3335553692465989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6FF-4820-9125-C63680B29C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-27"/>
        <c:axId val="1999913792"/>
        <c:axId val="1999911616"/>
      </c:barChart>
      <c:catAx>
        <c:axId val="19999137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1616"/>
        <c:crosses val="autoZero"/>
        <c:auto val="1"/>
        <c:lblAlgn val="ctr"/>
        <c:lblOffset val="100"/>
        <c:noMultiLvlLbl val="0"/>
      </c:catAx>
      <c:valAx>
        <c:axId val="199991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pre-mRNA fold change (siXab2:siScrb)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3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989702802301227"/>
          <c:y val="0.1051159230096238"/>
          <c:w val="0.79047334234735811"/>
          <c:h val="0.599482356372120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'[12]72h_Hprt'!$C$5:$C$15</c:f>
                <c:numCache>
                  <c:formatCode>General</c:formatCode>
                  <c:ptCount val="11"/>
                  <c:pt idx="0">
                    <c:v>0.83739573211495122</c:v>
                  </c:pt>
                  <c:pt idx="1">
                    <c:v>0.37942971086628757</c:v>
                  </c:pt>
                  <c:pt idx="2">
                    <c:v>1.4244129527675462</c:v>
                  </c:pt>
                  <c:pt idx="3">
                    <c:v>2.0105248680418688</c:v>
                  </c:pt>
                  <c:pt idx="4">
                    <c:v>0.41824423328401039</c:v>
                  </c:pt>
                  <c:pt idx="5">
                    <c:v>0.2362597501555064</c:v>
                  </c:pt>
                  <c:pt idx="6">
                    <c:v>0.47459228693681732</c:v>
                  </c:pt>
                  <c:pt idx="7">
                    <c:v>0.22202656705706819</c:v>
                  </c:pt>
                  <c:pt idx="8">
                    <c:v>0.29575928346545161</c:v>
                  </c:pt>
                  <c:pt idx="9">
                    <c:v>0.27786277720724717</c:v>
                  </c:pt>
                  <c:pt idx="10">
                    <c:v>5.1708912037779795</c:v>
                  </c:pt>
                </c:numCache>
              </c:numRef>
            </c:plus>
            <c:minus>
              <c:numRef>
                <c:f>'[12]72h_Hprt'!$C$5:$C$15</c:f>
                <c:numCache>
                  <c:formatCode>General</c:formatCode>
                  <c:ptCount val="11"/>
                  <c:pt idx="0">
                    <c:v>0.83739573211495122</c:v>
                  </c:pt>
                  <c:pt idx="1">
                    <c:v>0.37942971086628757</c:v>
                  </c:pt>
                  <c:pt idx="2">
                    <c:v>1.4244129527675462</c:v>
                  </c:pt>
                  <c:pt idx="3">
                    <c:v>2.0105248680418688</c:v>
                  </c:pt>
                  <c:pt idx="4">
                    <c:v>0.41824423328401039</c:v>
                  </c:pt>
                  <c:pt idx="5">
                    <c:v>0.2362597501555064</c:v>
                  </c:pt>
                  <c:pt idx="6">
                    <c:v>0.47459228693681732</c:v>
                  </c:pt>
                  <c:pt idx="7">
                    <c:v>0.22202656705706819</c:v>
                  </c:pt>
                  <c:pt idx="8">
                    <c:v>0.29575928346545161</c:v>
                  </c:pt>
                  <c:pt idx="9">
                    <c:v>0.27786277720724717</c:v>
                  </c:pt>
                  <c:pt idx="10">
                    <c:v>5.1708912037779795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'[12]72h_Hprt'!$A$5:$A$15</c:f>
              <c:strCache>
                <c:ptCount val="11"/>
                <c:pt idx="0">
                  <c:v>Ddb1 In1</c:v>
                </c:pt>
                <c:pt idx="1">
                  <c:v>Ddb1 In15</c:v>
                </c:pt>
                <c:pt idx="2">
                  <c:v>Ercc2 In20</c:v>
                </c:pt>
                <c:pt idx="3">
                  <c:v>Ercc1 In3</c:v>
                </c:pt>
                <c:pt idx="4">
                  <c:v>Ercc1 In6</c:v>
                </c:pt>
                <c:pt idx="5">
                  <c:v>Cdk7 In10</c:v>
                </c:pt>
                <c:pt idx="6">
                  <c:v>Atm In3</c:v>
                </c:pt>
                <c:pt idx="7">
                  <c:v>Atm In60</c:v>
                </c:pt>
                <c:pt idx="8">
                  <c:v>Rad9a In1</c:v>
                </c:pt>
                <c:pt idx="9">
                  <c:v>Atr In45</c:v>
                </c:pt>
                <c:pt idx="10">
                  <c:v>Pold1 In23</c:v>
                </c:pt>
              </c:strCache>
            </c:strRef>
          </c:cat>
          <c:val>
            <c:numRef>
              <c:f>'[12]72h_Hprt'!$B$5:$B$15</c:f>
              <c:numCache>
                <c:formatCode>General</c:formatCode>
                <c:ptCount val="11"/>
                <c:pt idx="0">
                  <c:v>4.0329357939121309</c:v>
                </c:pt>
                <c:pt idx="1">
                  <c:v>2.2141769573916137</c:v>
                </c:pt>
                <c:pt idx="2">
                  <c:v>3.1250946508242787</c:v>
                </c:pt>
                <c:pt idx="3">
                  <c:v>3.4880247738952987</c:v>
                </c:pt>
                <c:pt idx="4">
                  <c:v>1.2963511608532075</c:v>
                </c:pt>
                <c:pt idx="5">
                  <c:v>1.4156979842369211</c:v>
                </c:pt>
                <c:pt idx="6">
                  <c:v>2.0264858281228397</c:v>
                </c:pt>
                <c:pt idx="7">
                  <c:v>1.9798218634608535</c:v>
                </c:pt>
                <c:pt idx="8">
                  <c:v>0.97566764285825214</c:v>
                </c:pt>
                <c:pt idx="9">
                  <c:v>1.1846474531207558</c:v>
                </c:pt>
                <c:pt idx="10">
                  <c:v>5.8738137090739313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F52-48A5-B4B0-E4A6DA61EB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9"/>
        <c:overlap val="-27"/>
        <c:axId val="1999905088"/>
        <c:axId val="1999912160"/>
      </c:barChart>
      <c:catAx>
        <c:axId val="1999905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2160"/>
        <c:crosses val="autoZero"/>
        <c:auto val="1"/>
        <c:lblAlgn val="ctr"/>
        <c:lblOffset val="100"/>
        <c:noMultiLvlLbl val="0"/>
      </c:catAx>
      <c:valAx>
        <c:axId val="199991216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pre-mRNA fold change (siXab2:siScrb)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5088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ysClr val="window" lastClr="FFFFFF"/>
              </a:solidFill>
              <a:ln>
                <a:solidFill>
                  <a:sysClr val="windowText" lastClr="000000"/>
                </a:solidFill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  <a:effectLst/>
            </c:spPr>
          </c:dPt>
          <c:errBars>
            <c:errBarType val="both"/>
            <c:errValType val="cust"/>
            <c:noEndCap val="0"/>
            <c:plus>
              <c:numRef>
                <c:f>Figure5a!$H$13:$H$26</c:f>
                <c:numCache>
                  <c:formatCode>General</c:formatCode>
                  <c:ptCount val="14"/>
                  <c:pt idx="0">
                    <c:v>2.4044002019719746</c:v>
                  </c:pt>
                  <c:pt idx="1">
                    <c:v>4.0821861711767147</c:v>
                  </c:pt>
                  <c:pt idx="2">
                    <c:v>0.25657531190990951</c:v>
                  </c:pt>
                  <c:pt idx="3">
                    <c:v>0.75151623091055886</c:v>
                  </c:pt>
                  <c:pt idx="5">
                    <c:v>7.6097764862168352E-5</c:v>
                  </c:pt>
                  <c:pt idx="6">
                    <c:v>7.6097764862168352E-5</c:v>
                  </c:pt>
                  <c:pt idx="7">
                    <c:v>2.2531763576672891E-5</c:v>
                  </c:pt>
                  <c:pt idx="8">
                    <c:v>2.2531763576672891E-5</c:v>
                  </c:pt>
                  <c:pt idx="10">
                    <c:v>2.1750841017206348E-3</c:v>
                  </c:pt>
                  <c:pt idx="11">
                    <c:v>0.12683686163698082</c:v>
                  </c:pt>
                  <c:pt idx="12">
                    <c:v>2.7082158351408266E-3</c:v>
                  </c:pt>
                  <c:pt idx="13">
                    <c:v>0.1300398612976143</c:v>
                  </c:pt>
                </c:numCache>
              </c:numRef>
            </c:plus>
            <c:minus>
              <c:numRef>
                <c:f>Figure5a!$H$13:$H$26</c:f>
                <c:numCache>
                  <c:formatCode>General</c:formatCode>
                  <c:ptCount val="14"/>
                  <c:pt idx="0">
                    <c:v>2.4044002019719746</c:v>
                  </c:pt>
                  <c:pt idx="1">
                    <c:v>4.0821861711767147</c:v>
                  </c:pt>
                  <c:pt idx="2">
                    <c:v>0.25657531190990951</c:v>
                  </c:pt>
                  <c:pt idx="3">
                    <c:v>0.75151623091055886</c:v>
                  </c:pt>
                  <c:pt idx="5">
                    <c:v>7.6097764862168352E-5</c:v>
                  </c:pt>
                  <c:pt idx="6">
                    <c:v>7.6097764862168352E-5</c:v>
                  </c:pt>
                  <c:pt idx="7">
                    <c:v>2.2531763576672891E-5</c:v>
                  </c:pt>
                  <c:pt idx="8">
                    <c:v>2.2531763576672891E-5</c:v>
                  </c:pt>
                  <c:pt idx="10">
                    <c:v>2.1750841017206348E-3</c:v>
                  </c:pt>
                  <c:pt idx="11">
                    <c:v>0.12683686163698082</c:v>
                  </c:pt>
                  <c:pt idx="12">
                    <c:v>2.7082158351408266E-3</c:v>
                  </c:pt>
                  <c:pt idx="13">
                    <c:v>0.1300398612976143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Figure5a!$B$13:$B$26</c:f>
              <c:strCache>
                <c:ptCount val="13"/>
                <c:pt idx="0">
                  <c:v>U4</c:v>
                </c:pt>
                <c:pt idx="2">
                  <c:v>U6</c:v>
                </c:pt>
                <c:pt idx="5">
                  <c:v>U4</c:v>
                </c:pt>
                <c:pt idx="7">
                  <c:v>U6</c:v>
                </c:pt>
                <c:pt idx="10">
                  <c:v>U4</c:v>
                </c:pt>
                <c:pt idx="12">
                  <c:v>U6</c:v>
                </c:pt>
              </c:strCache>
            </c:strRef>
          </c:cat>
          <c:val>
            <c:numRef>
              <c:f>Figure5a!$G$13:$G$26</c:f>
              <c:numCache>
                <c:formatCode>General</c:formatCode>
                <c:ptCount val="14"/>
                <c:pt idx="0">
                  <c:v>28.633504818493236</c:v>
                </c:pt>
                <c:pt idx="1">
                  <c:v>55.832637629435233</c:v>
                </c:pt>
                <c:pt idx="2">
                  <c:v>8.3873910568769663</c:v>
                </c:pt>
                <c:pt idx="3">
                  <c:v>17.698911313972815</c:v>
                </c:pt>
                <c:pt idx="5">
                  <c:v>6.3328697654090927E-4</c:v>
                </c:pt>
                <c:pt idx="6">
                  <c:v>6.3328697654090927E-4</c:v>
                </c:pt>
                <c:pt idx="7">
                  <c:v>2.5132728196010904E-4</c:v>
                </c:pt>
                <c:pt idx="8">
                  <c:v>2.5132728196010904E-4</c:v>
                </c:pt>
                <c:pt idx="10">
                  <c:v>1.7527286964973177E-2</c:v>
                </c:pt>
                <c:pt idx="11">
                  <c:v>0.8218518745749831</c:v>
                </c:pt>
                <c:pt idx="12">
                  <c:v>1.9233926481873779E-2</c:v>
                </c:pt>
                <c:pt idx="13">
                  <c:v>1.0849660491449198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07504"/>
        <c:axId val="2002205872"/>
      </c:barChart>
      <c:catAx>
        <c:axId val="200220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5872"/>
        <c:crosses val="autoZero"/>
        <c:auto val="1"/>
        <c:lblAlgn val="ctr"/>
        <c:lblOffset val="100"/>
        <c:noMultiLvlLbl val="0"/>
      </c:catAx>
      <c:valAx>
        <c:axId val="2002205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7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figure5b!$N$5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figure5b!$O$6:$O$19</c:f>
                <c:numCache>
                  <c:formatCode>General</c:formatCode>
                  <c:ptCount val="14"/>
                  <c:pt idx="0">
                    <c:v>0.39534979648691665</c:v>
                  </c:pt>
                  <c:pt idx="1">
                    <c:v>0.36881064067649744</c:v>
                  </c:pt>
                  <c:pt idx="2">
                    <c:v>1.2953156062824691</c:v>
                  </c:pt>
                  <c:pt idx="3">
                    <c:v>0.5318539830050304</c:v>
                  </c:pt>
                  <c:pt idx="4">
                    <c:v>0.45063441672013921</c:v>
                  </c:pt>
                  <c:pt idx="5">
                    <c:v>8.7353618892188928E-2</c:v>
                  </c:pt>
                  <c:pt idx="6">
                    <c:v>0.2417993786404026</c:v>
                  </c:pt>
                  <c:pt idx="7">
                    <c:v>0.10303573601966204</c:v>
                  </c:pt>
                  <c:pt idx="8">
                    <c:v>0.3660268319149716</c:v>
                  </c:pt>
                  <c:pt idx="9">
                    <c:v>8.32326597185582E-2</c:v>
                  </c:pt>
                  <c:pt idx="10">
                    <c:v>3.8132240082445132E-2</c:v>
                  </c:pt>
                  <c:pt idx="11">
                    <c:v>6.8555947991758279E-2</c:v>
                  </c:pt>
                  <c:pt idx="12">
                    <c:v>0.1327787418319987</c:v>
                  </c:pt>
                  <c:pt idx="13">
                    <c:v>4.6944384114333701E-2</c:v>
                  </c:pt>
                </c:numCache>
              </c:numRef>
            </c:plus>
            <c:minus>
              <c:numRef>
                <c:f>figure5b!$O$6:$O$19</c:f>
                <c:numCache>
                  <c:formatCode>General</c:formatCode>
                  <c:ptCount val="14"/>
                  <c:pt idx="0">
                    <c:v>0.39534979648691665</c:v>
                  </c:pt>
                  <c:pt idx="1">
                    <c:v>0.36881064067649744</c:v>
                  </c:pt>
                  <c:pt idx="2">
                    <c:v>1.2953156062824691</c:v>
                  </c:pt>
                  <c:pt idx="3">
                    <c:v>0.5318539830050304</c:v>
                  </c:pt>
                  <c:pt idx="4">
                    <c:v>0.45063441672013921</c:v>
                  </c:pt>
                  <c:pt idx="5">
                    <c:v>8.7353618892188928E-2</c:v>
                  </c:pt>
                  <c:pt idx="6">
                    <c:v>0.2417993786404026</c:v>
                  </c:pt>
                  <c:pt idx="7">
                    <c:v>0.10303573601966204</c:v>
                  </c:pt>
                  <c:pt idx="8">
                    <c:v>0.3660268319149716</c:v>
                  </c:pt>
                  <c:pt idx="9">
                    <c:v>8.32326597185582E-2</c:v>
                  </c:pt>
                  <c:pt idx="10">
                    <c:v>3.8132240082445132E-2</c:v>
                  </c:pt>
                  <c:pt idx="11">
                    <c:v>6.8555947991758279E-2</c:v>
                  </c:pt>
                  <c:pt idx="12">
                    <c:v>0.1327787418319987</c:v>
                  </c:pt>
                  <c:pt idx="13">
                    <c:v>4.6944384114333701E-2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figure5b!$L$6:$M$19</c:f>
              <c:multiLvlStrCache>
                <c:ptCount val="14"/>
                <c:lvl>
                  <c:pt idx="0">
                    <c:v>Cdk7</c:v>
                  </c:pt>
                  <c:pt idx="1">
                    <c:v>Rad9a</c:v>
                  </c:pt>
                  <c:pt idx="2">
                    <c:v>H2af.z</c:v>
                  </c:pt>
                  <c:pt idx="3">
                    <c:v>Atm</c:v>
                  </c:pt>
                  <c:pt idx="4">
                    <c:v>Ercc1</c:v>
                  </c:pt>
                  <c:pt idx="5">
                    <c:v>Ercc2</c:v>
                  </c:pt>
                  <c:pt idx="6">
                    <c:v>Ddb1</c:v>
                  </c:pt>
                  <c:pt idx="7">
                    <c:v>Cdk7</c:v>
                  </c:pt>
                  <c:pt idx="8">
                    <c:v>Rad9a</c:v>
                  </c:pt>
                  <c:pt idx="9">
                    <c:v>H2af.z</c:v>
                  </c:pt>
                  <c:pt idx="10">
                    <c:v>Atm</c:v>
                  </c:pt>
                  <c:pt idx="11">
                    <c:v>Ercc1</c:v>
                  </c:pt>
                  <c:pt idx="12">
                    <c:v>Ercc2</c:v>
                  </c:pt>
                  <c:pt idx="13">
                    <c:v>Ddb1</c:v>
                  </c:pt>
                </c:lvl>
                <c:lvl>
                  <c:pt idx="0">
                    <c:v>Untr</c:v>
                  </c:pt>
                  <c:pt idx="7">
                    <c:v>UV</c:v>
                  </c:pt>
                </c:lvl>
              </c:multiLvlStrCache>
            </c:multiLvlStrRef>
          </c:cat>
          <c:val>
            <c:numRef>
              <c:f>figure5b!$N$6:$N$19</c:f>
              <c:numCache>
                <c:formatCode>General</c:formatCode>
                <c:ptCount val="14"/>
                <c:pt idx="0">
                  <c:v>8.042373029328024</c:v>
                </c:pt>
                <c:pt idx="1">
                  <c:v>9.2652677290465775</c:v>
                </c:pt>
                <c:pt idx="2">
                  <c:v>17.822693705129556</c:v>
                </c:pt>
                <c:pt idx="3">
                  <c:v>6.8852089625563773</c:v>
                </c:pt>
                <c:pt idx="4">
                  <c:v>9.0163485730834676</c:v>
                </c:pt>
                <c:pt idx="5">
                  <c:v>23.520462831482661</c:v>
                </c:pt>
                <c:pt idx="6">
                  <c:v>15.435419532743943</c:v>
                </c:pt>
                <c:pt idx="7">
                  <c:v>0.7450888446685423</c:v>
                </c:pt>
                <c:pt idx="8">
                  <c:v>3.0686462066496065</c:v>
                </c:pt>
                <c:pt idx="9">
                  <c:v>0.66264300715904645</c:v>
                </c:pt>
                <c:pt idx="10">
                  <c:v>1.029988154244315</c:v>
                </c:pt>
                <c:pt idx="11">
                  <c:v>2.6039576373551339</c:v>
                </c:pt>
                <c:pt idx="12">
                  <c:v>1.2924685868907873</c:v>
                </c:pt>
                <c:pt idx="13">
                  <c:v>0.43466618202271984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06416"/>
        <c:axId val="2002206960"/>
      </c:barChart>
      <c:catAx>
        <c:axId val="2002206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6960"/>
        <c:crosses val="autoZero"/>
        <c:auto val="1"/>
        <c:lblAlgn val="ctr"/>
        <c:lblOffset val="100"/>
        <c:noMultiLvlLbl val="0"/>
      </c:catAx>
      <c:valAx>
        <c:axId val="20022069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6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figure5d!$A$26:$B$26</c:f>
              <c:strCache>
                <c:ptCount val="2"/>
                <c:pt idx="0">
                  <c:v>Untr</c:v>
                </c:pt>
                <c:pt idx="1">
                  <c:v>U4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figure5d!$C$26</c:f>
              <c:numCache>
                <c:formatCode>General</c:formatCode>
                <c:ptCount val="1"/>
                <c:pt idx="0">
                  <c:v>114.89534877734364</c:v>
                </c:pt>
              </c:numCache>
            </c:numRef>
          </c:val>
        </c:ser>
        <c:ser>
          <c:idx val="1"/>
          <c:order val="1"/>
          <c:tx>
            <c:strRef>
              <c:f>figure5d!$A$28:$B$28</c:f>
              <c:strCache>
                <c:ptCount val="2"/>
                <c:pt idx="0">
                  <c:v>UV</c:v>
                </c:pt>
                <c:pt idx="1">
                  <c:v>U4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figure5d!$C$28</c:f>
              <c:numCache>
                <c:formatCode>General</c:formatCode>
                <c:ptCount val="1"/>
                <c:pt idx="0">
                  <c:v>7.4720177589430579</c:v>
                </c:pt>
              </c:numCache>
            </c:numRef>
          </c:val>
        </c:ser>
        <c:ser>
          <c:idx val="2"/>
          <c:order val="2"/>
          <c:tx>
            <c:strRef>
              <c:f>figure5d!$A$30:$B$30</c:f>
              <c:strCache>
                <c:ptCount val="2"/>
                <c:pt idx="0">
                  <c:v>UV+ATRi</c:v>
                </c:pt>
                <c:pt idx="1">
                  <c:v>U4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figure5d!$C$30</c:f>
              <c:numCache>
                <c:formatCode>General</c:formatCode>
                <c:ptCount val="1"/>
                <c:pt idx="0">
                  <c:v>0.38215889122817365</c:v>
                </c:pt>
              </c:numCache>
            </c:numRef>
          </c:val>
        </c:ser>
        <c:ser>
          <c:idx val="3"/>
          <c:order val="3"/>
          <c:tx>
            <c:strRef>
              <c:f>figure5d!$A$32:$B$32</c:f>
              <c:strCache>
                <c:ptCount val="2"/>
                <c:pt idx="0">
                  <c:v>UV+ATMi</c:v>
                </c:pt>
                <c:pt idx="1">
                  <c:v>U4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figure5d!$C$32</c:f>
              <c:numCache>
                <c:formatCode>General</c:formatCode>
                <c:ptCount val="1"/>
                <c:pt idx="0">
                  <c:v>8.6199925855470791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10224"/>
        <c:axId val="2002209136"/>
      </c:barChart>
      <c:catAx>
        <c:axId val="200221022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9136"/>
        <c:crosses val="autoZero"/>
        <c:auto val="1"/>
        <c:lblAlgn val="ctr"/>
        <c:lblOffset val="100"/>
        <c:noMultiLvlLbl val="0"/>
      </c:catAx>
      <c:valAx>
        <c:axId val="20022091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0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(figure5d!$A$27:$B$27,figure5d!$A$29:$B$29,figure5d!$A$31:$B$31,figure5d!$A$33:$B$33)</c:f>
              <c:multiLvlStrCache>
                <c:ptCount val="4"/>
                <c:lvl>
                  <c:pt idx="0">
                    <c:v>U6</c:v>
                  </c:pt>
                  <c:pt idx="1">
                    <c:v>U6</c:v>
                  </c:pt>
                  <c:pt idx="2">
                    <c:v>U6</c:v>
                  </c:pt>
                  <c:pt idx="3">
                    <c:v>U6</c:v>
                  </c:pt>
                </c:lvl>
                <c:lvl>
                  <c:pt idx="0">
                    <c:v>Untr</c:v>
                  </c:pt>
                  <c:pt idx="1">
                    <c:v>UV</c:v>
                  </c:pt>
                  <c:pt idx="2">
                    <c:v>UV+ATRi</c:v>
                  </c:pt>
                  <c:pt idx="3">
                    <c:v>UV+ATMi</c:v>
                  </c:pt>
                </c:lvl>
              </c:multiLvlStrCache>
            </c:multiLvlStrRef>
          </c:cat>
          <c:val>
            <c:numRef>
              <c:f>(figure5d!$C$27,figure5d!$C$29,figure5d!$C$31,figure5d!$C$33)</c:f>
              <c:numCache>
                <c:formatCode>General</c:formatCode>
                <c:ptCount val="4"/>
                <c:pt idx="0">
                  <c:v>9.4364478784272645</c:v>
                </c:pt>
                <c:pt idx="1">
                  <c:v>0.28391694899789727</c:v>
                </c:pt>
                <c:pt idx="2">
                  <c:v>0.42490485864295086</c:v>
                </c:pt>
                <c:pt idx="3">
                  <c:v>1.7953640921589464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13488"/>
        <c:axId val="2002202608"/>
      </c:barChart>
      <c:catAx>
        <c:axId val="200221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2608"/>
        <c:crosses val="autoZero"/>
        <c:auto val="1"/>
        <c:lblAlgn val="ctr"/>
        <c:lblOffset val="100"/>
        <c:noMultiLvlLbl val="0"/>
      </c:catAx>
      <c:valAx>
        <c:axId val="2002202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3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148600174978127"/>
          <c:y val="7.6291557305336835E-2"/>
          <c:w val="0.83310826771653534"/>
          <c:h val="0.778199183435403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'[13]Figure 6G'!$P$24</c:f>
              <c:strCache>
                <c:ptCount val="1"/>
                <c:pt idx="0">
                  <c:v>no UV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'[13]Figure 6G'!$S$25:$S$26</c:f>
                <c:numCache>
                  <c:formatCode>General</c:formatCode>
                  <c:ptCount val="2"/>
                  <c:pt idx="0">
                    <c:v>9.7634755868928877</c:v>
                  </c:pt>
                  <c:pt idx="1">
                    <c:v>1.6585501629575399</c:v>
                  </c:pt>
                </c:numCache>
              </c:numRef>
            </c:plus>
            <c:minus>
              <c:numRef>
                <c:f>'[13]Figure 6G'!$S$25:$S$26</c:f>
                <c:numCache>
                  <c:formatCode>General</c:formatCode>
                  <c:ptCount val="2"/>
                  <c:pt idx="0">
                    <c:v>9.7634755868928877</c:v>
                  </c:pt>
                  <c:pt idx="1">
                    <c:v>1.6585501629575399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'[13]Figure 6G'!$O$25:$O$26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'[13]Figure 6G'!$P$25:$P$26</c:f>
              <c:numCache>
                <c:formatCode>General</c:formatCode>
                <c:ptCount val="2"/>
                <c:pt idx="0">
                  <c:v>23.583964613747156</c:v>
                </c:pt>
                <c:pt idx="1">
                  <c:v>7.3963127020259876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759-4C2C-ABC5-83DC4EF4CE87}"/>
            </c:ext>
          </c:extLst>
        </c:ser>
        <c:ser>
          <c:idx val="1"/>
          <c:order val="1"/>
          <c:tx>
            <c:strRef>
              <c:f>'[13]Figure 6G'!$Q$24</c:f>
              <c:strCache>
                <c:ptCount val="1"/>
                <c:pt idx="0">
                  <c:v>Dark</c:v>
                </c:pt>
              </c:strCache>
            </c:strRef>
          </c:tx>
          <c:spPr>
            <a:solidFill>
              <a:sysClr val="window" lastClr="FFFFFF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'[13]Figure 6G'!$T$25:$T$26</c:f>
                <c:numCache>
                  <c:formatCode>General</c:formatCode>
                  <c:ptCount val="2"/>
                  <c:pt idx="0">
                    <c:v>0.6297745679664688</c:v>
                  </c:pt>
                  <c:pt idx="1">
                    <c:v>1.964763055040333E-2</c:v>
                  </c:pt>
                </c:numCache>
              </c:numRef>
            </c:plus>
            <c:minus>
              <c:numRef>
                <c:f>'[13]Figure 6G'!$T$25:$T$26</c:f>
                <c:numCache>
                  <c:formatCode>General</c:formatCode>
                  <c:ptCount val="2"/>
                  <c:pt idx="0">
                    <c:v>0.6297745679664688</c:v>
                  </c:pt>
                  <c:pt idx="1">
                    <c:v>1.964763055040333E-2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'[13]Figure 6G'!$O$25:$O$26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'[13]Figure 6G'!$Q$25:$Q$26</c:f>
              <c:numCache>
                <c:formatCode>General</c:formatCode>
                <c:ptCount val="2"/>
                <c:pt idx="0">
                  <c:v>1.2976958270469547</c:v>
                </c:pt>
                <c:pt idx="1">
                  <c:v>0.6000657276601461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8759-4C2C-ABC5-83DC4EF4CE87}"/>
            </c:ext>
          </c:extLst>
        </c:ser>
        <c:ser>
          <c:idx val="2"/>
          <c:order val="2"/>
          <c:tx>
            <c:strRef>
              <c:f>'[13]Figure 6G'!$R$24</c:f>
              <c:strCache>
                <c:ptCount val="1"/>
                <c:pt idx="0">
                  <c:v>Light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'[13]Figure 6G'!$U$25:$U$26</c:f>
                <c:numCache>
                  <c:formatCode>General</c:formatCode>
                  <c:ptCount val="2"/>
                  <c:pt idx="0">
                    <c:v>1.6198786070556819</c:v>
                  </c:pt>
                  <c:pt idx="1">
                    <c:v>0.71115521410171456</c:v>
                  </c:pt>
                </c:numCache>
              </c:numRef>
            </c:plus>
            <c:minus>
              <c:numRef>
                <c:f>'[13]Figure 6G'!$U$25:$U$26</c:f>
                <c:numCache>
                  <c:formatCode>General</c:formatCode>
                  <c:ptCount val="2"/>
                  <c:pt idx="0">
                    <c:v>1.6198786070556819</c:v>
                  </c:pt>
                  <c:pt idx="1">
                    <c:v>0.71115521410171456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'[13]Figure 6G'!$O$25:$O$26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'[13]Figure 6G'!$R$25:$R$26</c:f>
              <c:numCache>
                <c:formatCode>General</c:formatCode>
                <c:ptCount val="2"/>
                <c:pt idx="0">
                  <c:v>6.9124507705847096</c:v>
                </c:pt>
                <c:pt idx="1">
                  <c:v>4.4325489241852649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15664"/>
        <c:axId val="2002211312"/>
      </c:barChart>
      <c:catAx>
        <c:axId val="200221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11312"/>
        <c:crosses val="autoZero"/>
        <c:auto val="1"/>
        <c:lblAlgn val="ctr"/>
        <c:lblOffset val="100"/>
        <c:noMultiLvlLbl val="0"/>
      </c:catAx>
      <c:valAx>
        <c:axId val="200221131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Fold Enrichment- IgG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15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r"/>
      <c:layout>
        <c:manualLayout>
          <c:xMode val="edge"/>
          <c:yMode val="edge"/>
          <c:x val="0.65500918635170591"/>
          <c:y val="0.1388888888888889"/>
          <c:w val="0.13151684164479441"/>
          <c:h val="0.168213035870516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l-GR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figure5g!$D$24</c:f>
              <c:strCache>
                <c:ptCount val="1"/>
                <c:pt idx="0">
                  <c:v>+Dark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figure5g!$F$19:$F$22</c:f>
                <c:numCache>
                  <c:formatCode>General</c:formatCode>
                  <c:ptCount val="4"/>
                  <c:pt idx="0">
                    <c:v>0.34841841288598518</c:v>
                  </c:pt>
                  <c:pt idx="1">
                    <c:v>0.27097620859140686</c:v>
                  </c:pt>
                  <c:pt idx="2">
                    <c:v>0.21631982583978254</c:v>
                  </c:pt>
                  <c:pt idx="3">
                    <c:v>0.6800541379115006</c:v>
                  </c:pt>
                </c:numCache>
              </c:numRef>
            </c:plus>
            <c:minus>
              <c:numRef>
                <c:f>figure5g!$F$19:$F$22</c:f>
                <c:numCache>
                  <c:formatCode>General</c:formatCode>
                  <c:ptCount val="4"/>
                  <c:pt idx="0">
                    <c:v>0.34841841288598518</c:v>
                  </c:pt>
                  <c:pt idx="1">
                    <c:v>0.27097620859140686</c:v>
                  </c:pt>
                  <c:pt idx="2">
                    <c:v>0.21631982583978254</c:v>
                  </c:pt>
                  <c:pt idx="3">
                    <c:v>0.6800541379115006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figure5g!$C$25:$C$28</c:f>
              <c:strCache>
                <c:ptCount val="4"/>
                <c:pt idx="0">
                  <c:v>Atm i60</c:v>
                </c:pt>
                <c:pt idx="1">
                  <c:v>Cdk7 i10</c:v>
                </c:pt>
                <c:pt idx="2">
                  <c:v>Rad9a in1</c:v>
                </c:pt>
                <c:pt idx="3">
                  <c:v>H2af.z in7</c:v>
                </c:pt>
              </c:strCache>
            </c:strRef>
          </c:cat>
          <c:val>
            <c:numRef>
              <c:f>figure5g!$D$25:$D$28</c:f>
              <c:numCache>
                <c:formatCode>General</c:formatCode>
                <c:ptCount val="4"/>
                <c:pt idx="0">
                  <c:v>0.77800674114305191</c:v>
                </c:pt>
                <c:pt idx="1">
                  <c:v>1.2190423658731924</c:v>
                </c:pt>
                <c:pt idx="2">
                  <c:v>1.2163198258397823</c:v>
                </c:pt>
                <c:pt idx="3">
                  <c:v>1.2417667662750507</c:v>
                </c:pt>
              </c:numCache>
            </c:numRef>
          </c:val>
        </c:ser>
        <c:ser>
          <c:idx val="1"/>
          <c:order val="1"/>
          <c:tx>
            <c:strRef>
              <c:f>figure5g!$E$24</c:f>
              <c:strCache>
                <c:ptCount val="1"/>
                <c:pt idx="0">
                  <c:v>+Light</c:v>
                </c:pt>
              </c:strCache>
            </c:strRef>
          </c:tx>
          <c:spPr>
            <a:solidFill>
              <a:schemeClr val="bg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figure5g!$K$19:$K$22</c:f>
                <c:numCache>
                  <c:formatCode>General</c:formatCode>
                  <c:ptCount val="4"/>
                  <c:pt idx="0">
                    <c:v>3.3546723285946598</c:v>
                  </c:pt>
                  <c:pt idx="1">
                    <c:v>8.6817679788900759E-2</c:v>
                  </c:pt>
                  <c:pt idx="2">
                    <c:v>4.281054730328882</c:v>
                  </c:pt>
                  <c:pt idx="3">
                    <c:v>0.85143612089413945</c:v>
                  </c:pt>
                </c:numCache>
              </c:numRef>
            </c:plus>
            <c:minus>
              <c:numRef>
                <c:f>figure5g!$K$19:$K$22</c:f>
                <c:numCache>
                  <c:formatCode>General</c:formatCode>
                  <c:ptCount val="4"/>
                  <c:pt idx="0">
                    <c:v>3.3546723285946598</c:v>
                  </c:pt>
                  <c:pt idx="1">
                    <c:v>8.6817679788900759E-2</c:v>
                  </c:pt>
                  <c:pt idx="2">
                    <c:v>4.281054730328882</c:v>
                  </c:pt>
                  <c:pt idx="3">
                    <c:v>0.85143612089413945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figure5g!$C$25:$C$28</c:f>
              <c:strCache>
                <c:ptCount val="4"/>
                <c:pt idx="0">
                  <c:v>Atm i60</c:v>
                </c:pt>
                <c:pt idx="1">
                  <c:v>Cdk7 i10</c:v>
                </c:pt>
                <c:pt idx="2">
                  <c:v>Rad9a in1</c:v>
                </c:pt>
                <c:pt idx="3">
                  <c:v>H2af.z in7</c:v>
                </c:pt>
              </c:strCache>
            </c:strRef>
          </c:cat>
          <c:val>
            <c:numRef>
              <c:f>figure5g!$E$25:$E$28</c:f>
              <c:numCache>
                <c:formatCode>General</c:formatCode>
                <c:ptCount val="4"/>
                <c:pt idx="0">
                  <c:v>11.42947888946002</c:v>
                </c:pt>
                <c:pt idx="1">
                  <c:v>3.6082660369723265</c:v>
                </c:pt>
                <c:pt idx="2">
                  <c:v>14.541871119347759</c:v>
                </c:pt>
                <c:pt idx="3">
                  <c:v>5.0135533944170065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2"/>
        <c:overlap val="-27"/>
        <c:axId val="2002210768"/>
        <c:axId val="2002202064"/>
      </c:barChart>
      <c:catAx>
        <c:axId val="2002210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2064"/>
        <c:crosses val="autoZero"/>
        <c:auto val="1"/>
        <c:lblAlgn val="ctr"/>
        <c:lblOffset val="100"/>
        <c:noMultiLvlLbl val="0"/>
      </c:catAx>
      <c:valAx>
        <c:axId val="20022020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076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figure5h!$H$16</c:f>
              <c:strCache>
                <c:ptCount val="1"/>
                <c:pt idx="0">
                  <c:v>bio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figure5h!$K$16:$L$16</c:f>
                <c:numCache>
                  <c:formatCode>General</c:formatCode>
                  <c:ptCount val="2"/>
                  <c:pt idx="0">
                    <c:v>3.6965106367824987</c:v>
                  </c:pt>
                  <c:pt idx="1">
                    <c:v>2.0958237300069622</c:v>
                  </c:pt>
                </c:numCache>
              </c:numRef>
            </c:plus>
            <c:minus>
              <c:numRef>
                <c:f>figure5h!$K$16:$L$16</c:f>
                <c:numCache>
                  <c:formatCode>General</c:formatCode>
                  <c:ptCount val="2"/>
                  <c:pt idx="0">
                    <c:v>3.6965106367824987</c:v>
                  </c:pt>
                  <c:pt idx="1">
                    <c:v>2.0958237300069622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figure5h!$I$15:$J$15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figure5h!$I$16:$J$16</c:f>
              <c:numCache>
                <c:formatCode>General</c:formatCode>
                <c:ptCount val="2"/>
                <c:pt idx="0">
                  <c:v>18.673403358952935</c:v>
                </c:pt>
                <c:pt idx="1">
                  <c:v>29.33571665811283</c:v>
                </c:pt>
              </c:numCache>
            </c:numRef>
          </c:val>
        </c:ser>
        <c:ser>
          <c:idx val="1"/>
          <c:order val="1"/>
          <c:tx>
            <c:strRef>
              <c:f>figure5h!$H$17</c:f>
              <c:strCache>
                <c:ptCount val="1"/>
                <c:pt idx="0">
                  <c:v>bioilludin</c:v>
                </c:pt>
              </c:strCache>
            </c:strRef>
          </c:tx>
          <c:spPr>
            <a:solidFill>
              <a:schemeClr val="bg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figure5h!$K$17:$L$17</c:f>
                <c:numCache>
                  <c:formatCode>General</c:formatCode>
                  <c:ptCount val="2"/>
                  <c:pt idx="0">
                    <c:v>1.9332472288066542</c:v>
                  </c:pt>
                  <c:pt idx="1">
                    <c:v>3.6643403303969659</c:v>
                  </c:pt>
                </c:numCache>
              </c:numRef>
            </c:plus>
            <c:minus>
              <c:numRef>
                <c:f>figure5h!$K$17:$L$17</c:f>
                <c:numCache>
                  <c:formatCode>General</c:formatCode>
                  <c:ptCount val="2"/>
                  <c:pt idx="0">
                    <c:v>1.9332472288066542</c:v>
                  </c:pt>
                  <c:pt idx="1">
                    <c:v>3.6643403303969659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figure5h!$I$15:$J$15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figure5h!$I$17:$J$17</c:f>
              <c:numCache>
                <c:formatCode>General</c:formatCode>
                <c:ptCount val="2"/>
                <c:pt idx="0">
                  <c:v>4.2022342020742753</c:v>
                </c:pt>
                <c:pt idx="1">
                  <c:v>13.009983446307048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2"/>
        <c:overlap val="-27"/>
        <c:axId val="2002214576"/>
        <c:axId val="2002215120"/>
      </c:barChart>
      <c:catAx>
        <c:axId val="200221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5120"/>
        <c:crosses val="autoZero"/>
        <c:auto val="1"/>
        <c:lblAlgn val="ctr"/>
        <c:lblOffset val="100"/>
        <c:noMultiLvlLbl val="0"/>
      </c:catAx>
      <c:valAx>
        <c:axId val="20022151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4576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figure5i!$G$15:$G$18</c:f>
                <c:numCache>
                  <c:formatCode>General</c:formatCode>
                  <c:ptCount val="4"/>
                  <c:pt idx="0">
                    <c:v>3.4315436722928854</c:v>
                  </c:pt>
                  <c:pt idx="1">
                    <c:v>0.28568505938424188</c:v>
                  </c:pt>
                  <c:pt idx="2">
                    <c:v>3.5854762478508873</c:v>
                  </c:pt>
                  <c:pt idx="3">
                    <c:v>6.0938866367594873</c:v>
                  </c:pt>
                </c:numCache>
              </c:numRef>
            </c:plus>
            <c:minus>
              <c:numRef>
                <c:f>figure5i!$G$15:$G$18</c:f>
                <c:numCache>
                  <c:formatCode>General</c:formatCode>
                  <c:ptCount val="4"/>
                  <c:pt idx="0">
                    <c:v>3.4315436722928854</c:v>
                  </c:pt>
                  <c:pt idx="1">
                    <c:v>0.28568505938424188</c:v>
                  </c:pt>
                  <c:pt idx="2">
                    <c:v>3.5854762478508873</c:v>
                  </c:pt>
                  <c:pt idx="3">
                    <c:v>6.0938866367594873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multiLvlStrRef>
              <c:f>figure5i!$A$15:$B$18</c:f>
              <c:multiLvlStrCache>
                <c:ptCount val="4"/>
                <c:lvl>
                  <c:pt idx="0">
                    <c:v>WT</c:v>
                  </c:pt>
                  <c:pt idx="1">
                    <c:v>bXab2;Csbm/m</c:v>
                  </c:pt>
                  <c:pt idx="2">
                    <c:v>WT</c:v>
                  </c:pt>
                  <c:pt idx="3">
                    <c:v>bXab2;Csbm/m</c:v>
                  </c:pt>
                </c:lvl>
                <c:lvl>
                  <c:pt idx="0">
                    <c:v>U4</c:v>
                  </c:pt>
                  <c:pt idx="2">
                    <c:v>U6</c:v>
                  </c:pt>
                </c:lvl>
              </c:multiLvlStrCache>
            </c:multiLvlStrRef>
          </c:cat>
          <c:val>
            <c:numRef>
              <c:f>figure5i!$F$15:$F$18</c:f>
              <c:numCache>
                <c:formatCode>General</c:formatCode>
                <c:ptCount val="4"/>
                <c:pt idx="0">
                  <c:v>10.382507257767527</c:v>
                </c:pt>
                <c:pt idx="1">
                  <c:v>0.8900042614277579</c:v>
                </c:pt>
                <c:pt idx="2">
                  <c:v>30.970004142172133</c:v>
                </c:pt>
                <c:pt idx="3">
                  <c:v>11.721820615589889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2"/>
        <c:overlap val="-27"/>
        <c:axId val="2002200976"/>
        <c:axId val="2002212400"/>
      </c:barChart>
      <c:catAx>
        <c:axId val="200220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12400"/>
        <c:crosses val="autoZero"/>
        <c:auto val="1"/>
        <c:lblAlgn val="ctr"/>
        <c:lblOffset val="100"/>
        <c:noMultiLvlLbl val="0"/>
      </c:catAx>
      <c:valAx>
        <c:axId val="2002212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2200976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'[14]splicing inhibitors'!$L$6</c:f>
              <c:strCache>
                <c:ptCount val="1"/>
                <c:pt idx="0">
                  <c:v>S9.6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'[14]splicing inhibitors'!$O$6:$P$6</c:f>
                <c:numCache>
                  <c:formatCode>General</c:formatCode>
                  <c:ptCount val="2"/>
                  <c:pt idx="0">
                    <c:v>1.7386493368232669</c:v>
                  </c:pt>
                  <c:pt idx="1">
                    <c:v>1.0174494622993955</c:v>
                  </c:pt>
                </c:numCache>
              </c:numRef>
            </c:plus>
            <c:minus>
              <c:numRef>
                <c:f>'[14]splicing inhibitors'!$O$6:$P$6</c:f>
                <c:numCache>
                  <c:formatCode>General</c:formatCode>
                  <c:ptCount val="2"/>
                  <c:pt idx="0">
                    <c:v>1.7386493368232669</c:v>
                  </c:pt>
                  <c:pt idx="1">
                    <c:v>1.0174494622993955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'[14]splicing inhibitors'!$M$5:$N$5</c:f>
              <c:strCache>
                <c:ptCount val="2"/>
                <c:pt idx="0">
                  <c:v>unt</c:v>
                </c:pt>
                <c:pt idx="1">
                  <c:v>inh</c:v>
                </c:pt>
              </c:strCache>
            </c:strRef>
          </c:cat>
          <c:val>
            <c:numRef>
              <c:f>'[14]splicing inhibitors'!$M$6:$N$6</c:f>
              <c:numCache>
                <c:formatCode>General</c:formatCode>
                <c:ptCount val="2"/>
                <c:pt idx="0">
                  <c:v>14.963176470588236</c:v>
                </c:pt>
                <c:pt idx="1">
                  <c:v>29.593499999999999</c:v>
                </c:pt>
              </c:numCache>
            </c:numRef>
          </c:val>
        </c:ser>
        <c:ser>
          <c:idx val="1"/>
          <c:order val="1"/>
          <c:tx>
            <c:strRef>
              <c:f>'[14]splicing inhibitors'!$L$7</c:f>
              <c:strCache>
                <c:ptCount val="1"/>
                <c:pt idx="0">
                  <c:v>#NAME?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'[14]splicing inhibitors'!$O$7:$P$7</c:f>
                <c:numCache>
                  <c:formatCode>General</c:formatCode>
                  <c:ptCount val="2"/>
                  <c:pt idx="0">
                    <c:v>1.9933706796947426</c:v>
                  </c:pt>
                  <c:pt idx="1">
                    <c:v>1.2023441474800778</c:v>
                  </c:pt>
                </c:numCache>
              </c:numRef>
            </c:plus>
            <c:minus>
              <c:numRef>
                <c:f>'[14]splicing inhibitors'!$O$7:$P$7</c:f>
                <c:numCache>
                  <c:formatCode>General</c:formatCode>
                  <c:ptCount val="2"/>
                  <c:pt idx="0">
                    <c:v>1.9933706796947426</c:v>
                  </c:pt>
                  <c:pt idx="1">
                    <c:v>1.2023441474800778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'[14]splicing inhibitors'!$M$5:$N$5</c:f>
              <c:strCache>
                <c:ptCount val="2"/>
                <c:pt idx="0">
                  <c:v>unt</c:v>
                </c:pt>
                <c:pt idx="1">
                  <c:v>inh</c:v>
                </c:pt>
              </c:strCache>
            </c:strRef>
          </c:cat>
          <c:val>
            <c:numRef>
              <c:f>'[14]splicing inhibitors'!$M$7:$N$7</c:f>
              <c:numCache>
                <c:formatCode>General</c:formatCode>
                <c:ptCount val="2"/>
                <c:pt idx="0">
                  <c:v>17.579999999999998</c:v>
                </c:pt>
                <c:pt idx="1">
                  <c:v>14.150142857142855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194096"/>
        <c:axId val="1998195184"/>
      </c:barChart>
      <c:catAx>
        <c:axId val="199819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5184"/>
        <c:crosses val="autoZero"/>
        <c:auto val="1"/>
        <c:lblAlgn val="ctr"/>
        <c:lblOffset val="100"/>
        <c:noMultiLvlLbl val="0"/>
      </c:catAx>
      <c:valAx>
        <c:axId val="1998195184"/>
        <c:scaling>
          <c:orientation val="minMax"/>
          <c:max val="4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4096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'[14]splicing inhibitors'!$M$16</c:f>
              <c:strCache>
                <c:ptCount val="1"/>
                <c:pt idx="0">
                  <c:v>53bp1h2ax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'[14]splicing inhibitors'!$N$17:$N$18</c:f>
                <c:numCache>
                  <c:formatCode>General</c:formatCode>
                  <c:ptCount val="2"/>
                  <c:pt idx="0">
                    <c:v>0.37280277019646241</c:v>
                  </c:pt>
                  <c:pt idx="1">
                    <c:v>3.0696414164407759</c:v>
                  </c:pt>
                </c:numCache>
              </c:numRef>
            </c:plus>
            <c:minus>
              <c:numRef>
                <c:f>'[14]splicing inhibitors'!$N$17:$N$18</c:f>
                <c:numCache>
                  <c:formatCode>General</c:formatCode>
                  <c:ptCount val="2"/>
                  <c:pt idx="0">
                    <c:v>0.37280277019646241</c:v>
                  </c:pt>
                  <c:pt idx="1">
                    <c:v>3.0696414164407759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'[14]splicing inhibitors'!$L$17:$L$18</c:f>
              <c:strCache>
                <c:ptCount val="2"/>
                <c:pt idx="0">
                  <c:v>unt</c:v>
                </c:pt>
                <c:pt idx="1">
                  <c:v>inh</c:v>
                </c:pt>
              </c:strCache>
            </c:strRef>
          </c:cat>
          <c:val>
            <c:numRef>
              <c:f>'[14]splicing inhibitors'!$M$17:$M$18</c:f>
              <c:numCache>
                <c:formatCode>General</c:formatCode>
                <c:ptCount val="2"/>
                <c:pt idx="0">
                  <c:v>0.68659715870518534</c:v>
                </c:pt>
                <c:pt idx="1">
                  <c:v>12.688850250272749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195728"/>
        <c:axId val="1998196272"/>
      </c:barChart>
      <c:catAx>
        <c:axId val="1998195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6272"/>
        <c:crosses val="autoZero"/>
        <c:auto val="1"/>
        <c:lblAlgn val="ctr"/>
        <c:lblOffset val="100"/>
        <c:noMultiLvlLbl val="0"/>
      </c:catAx>
      <c:valAx>
        <c:axId val="1998196272"/>
        <c:scaling>
          <c:orientation val="minMax"/>
          <c:max val="1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5728"/>
        <c:crosses val="autoZero"/>
        <c:crossBetween val="between"/>
        <c:majorUnit val="3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182473679554098E-2"/>
          <c:y val="0.12104148439778359"/>
          <c:w val="0.8898737060957268"/>
          <c:h val="0.71878718285214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'[14]si_301219(mefs)'!$N$36</c:f>
              <c:strCache>
                <c:ptCount val="1"/>
                <c:pt idx="0">
                  <c:v>S9.6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'[14]si_301219(mefs)'!$R$36:$R$38</c:f>
                <c:numCache>
                  <c:formatCode>General</c:formatCode>
                  <c:ptCount val="3"/>
                  <c:pt idx="0">
                    <c:v>1.6150011373405118</c:v>
                  </c:pt>
                  <c:pt idx="1">
                    <c:v>1.4546649894327821</c:v>
                  </c:pt>
                  <c:pt idx="2">
                    <c:v>3.6537938901673566</c:v>
                  </c:pt>
                </c:numCache>
              </c:numRef>
            </c:plus>
            <c:minus>
              <c:numRef>
                <c:f>'[14]si_301219(mefs)'!$R$36:$R$38</c:f>
                <c:numCache>
                  <c:formatCode>General</c:formatCode>
                  <c:ptCount val="3"/>
                  <c:pt idx="0">
                    <c:v>1.6150011373405118</c:v>
                  </c:pt>
                  <c:pt idx="1">
                    <c:v>1.4546649894327821</c:v>
                  </c:pt>
                  <c:pt idx="2">
                    <c:v>3.6537938901673566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'[14]si_301219(mefs)'!$O$35:$Q$35</c:f>
              <c:strCache>
                <c:ptCount val="3"/>
                <c:pt idx="0">
                  <c:v>scrb</c:v>
                </c:pt>
                <c:pt idx="1">
                  <c:v>si1</c:v>
                </c:pt>
                <c:pt idx="2">
                  <c:v>si2</c:v>
                </c:pt>
              </c:strCache>
            </c:strRef>
          </c:cat>
          <c:val>
            <c:numRef>
              <c:f>'[14]si_301219(mefs)'!$O$36:$Q$36</c:f>
              <c:numCache>
                <c:formatCode>General</c:formatCode>
                <c:ptCount val="3"/>
                <c:pt idx="0">
                  <c:v>15.056916666666666</c:v>
                </c:pt>
                <c:pt idx="1">
                  <c:v>28.043472222222224</c:v>
                </c:pt>
                <c:pt idx="2">
                  <c:v>32.006647619047619</c:v>
                </c:pt>
              </c:numCache>
            </c:numRef>
          </c:val>
        </c:ser>
        <c:ser>
          <c:idx val="1"/>
          <c:order val="1"/>
          <c:tx>
            <c:strRef>
              <c:f>'[14]si_301219(mefs)'!$N$37</c:f>
              <c:strCache>
                <c:ptCount val="1"/>
                <c:pt idx="0">
                  <c:v>S9,6+RNH</c:v>
                </c:pt>
              </c:strCache>
            </c:strRef>
          </c:tx>
          <c:spPr>
            <a:solidFill>
              <a:schemeClr val="tx1">
                <a:lumMod val="65000"/>
                <a:lumOff val="3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'[14]si_301219(mefs)'!$S$36:$S$38</c:f>
                <c:numCache>
                  <c:formatCode>General</c:formatCode>
                  <c:ptCount val="3"/>
                  <c:pt idx="0">
                    <c:v>0.64054538454390075</c:v>
                  </c:pt>
                  <c:pt idx="1">
                    <c:v>1.0184389982156126</c:v>
                  </c:pt>
                  <c:pt idx="2">
                    <c:v>2.7741259739001078</c:v>
                  </c:pt>
                </c:numCache>
              </c:numRef>
            </c:plus>
            <c:minus>
              <c:numRef>
                <c:f>'[14]si_301219(mefs)'!$S$36:$S$38</c:f>
                <c:numCache>
                  <c:formatCode>General</c:formatCode>
                  <c:ptCount val="3"/>
                  <c:pt idx="0">
                    <c:v>0.64054538454390075</c:v>
                  </c:pt>
                  <c:pt idx="1">
                    <c:v>1.0184389982156126</c:v>
                  </c:pt>
                  <c:pt idx="2">
                    <c:v>2.7741259739001078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'[14]si_301219(mefs)'!$O$35:$Q$35</c:f>
              <c:strCache>
                <c:ptCount val="3"/>
                <c:pt idx="0">
                  <c:v>scrb</c:v>
                </c:pt>
                <c:pt idx="1">
                  <c:v>si1</c:v>
                </c:pt>
                <c:pt idx="2">
                  <c:v>si2</c:v>
                </c:pt>
              </c:strCache>
            </c:strRef>
          </c:cat>
          <c:val>
            <c:numRef>
              <c:f>'[14]si_301219(mefs)'!$O$37:$Q$37</c:f>
              <c:numCache>
                <c:formatCode>General</c:formatCode>
                <c:ptCount val="3"/>
                <c:pt idx="0">
                  <c:v>16.873333333333335</c:v>
                </c:pt>
                <c:pt idx="1">
                  <c:v>19.771244444444445</c:v>
                </c:pt>
                <c:pt idx="2">
                  <c:v>19.086277777777777</c:v>
                </c:pt>
              </c:numCache>
            </c:numRef>
          </c:val>
        </c:ser>
        <c:ser>
          <c:idx val="2"/>
          <c:order val="2"/>
          <c:tx>
            <c:strRef>
              <c:f>'[14]si_301219(mefs)'!$N$38</c:f>
              <c:strCache>
                <c:ptCount val="1"/>
                <c:pt idx="0">
                  <c:v>XAB2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'[14]si_301219(mefs)'!$T$36:$T$38</c:f>
                <c:numCache>
                  <c:formatCode>General</c:formatCode>
                  <c:ptCount val="3"/>
                  <c:pt idx="0">
                    <c:v>3.965476828396989</c:v>
                  </c:pt>
                  <c:pt idx="1">
                    <c:v>1.4732379190237552</c:v>
                  </c:pt>
                  <c:pt idx="2">
                    <c:v>2.6069364032902462</c:v>
                  </c:pt>
                </c:numCache>
              </c:numRef>
            </c:plus>
            <c:minus>
              <c:numRef>
                <c:f>'[14]si_301219(mefs)'!$T$36:$T$38</c:f>
                <c:numCache>
                  <c:formatCode>General</c:formatCode>
                  <c:ptCount val="3"/>
                  <c:pt idx="0">
                    <c:v>3.965476828396989</c:v>
                  </c:pt>
                  <c:pt idx="1">
                    <c:v>1.4732379190237552</c:v>
                  </c:pt>
                  <c:pt idx="2">
                    <c:v>2.6069364032902462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'[14]si_301219(mefs)'!$O$35:$Q$35</c:f>
              <c:strCache>
                <c:ptCount val="3"/>
                <c:pt idx="0">
                  <c:v>scrb</c:v>
                </c:pt>
                <c:pt idx="1">
                  <c:v>si1</c:v>
                </c:pt>
                <c:pt idx="2">
                  <c:v>si2</c:v>
                </c:pt>
              </c:strCache>
            </c:strRef>
          </c:cat>
          <c:val>
            <c:numRef>
              <c:f>'[14]si_301219(mefs)'!$O$38:$Q$38</c:f>
              <c:numCache>
                <c:formatCode>General</c:formatCode>
                <c:ptCount val="3"/>
                <c:pt idx="0">
                  <c:v>33.043881481481485</c:v>
                </c:pt>
                <c:pt idx="1">
                  <c:v>16.464592592592592</c:v>
                </c:pt>
                <c:pt idx="2">
                  <c:v>15.318116161616166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9914880"/>
        <c:axId val="1999915968"/>
      </c:barChart>
      <c:catAx>
        <c:axId val="1999914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5968"/>
        <c:crosses val="autoZero"/>
        <c:auto val="1"/>
        <c:lblAlgn val="ctr"/>
        <c:lblOffset val="100"/>
        <c:noMultiLvlLbl val="0"/>
      </c:catAx>
      <c:valAx>
        <c:axId val="19999159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488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[14]sidamage!$O$19</c:f>
              <c:strCache>
                <c:ptCount val="1"/>
                <c:pt idx="0">
                  <c:v>average 53BP1/H2AX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[14]sidamage!$P$20:$P$22</c:f>
                <c:numCache>
                  <c:formatCode>General</c:formatCode>
                  <c:ptCount val="3"/>
                  <c:pt idx="0">
                    <c:v>0.38031884633827195</c:v>
                  </c:pt>
                  <c:pt idx="1">
                    <c:v>0.62441462880551846</c:v>
                  </c:pt>
                  <c:pt idx="2">
                    <c:v>0.86253694604234543</c:v>
                  </c:pt>
                </c:numCache>
              </c:numRef>
            </c:plus>
            <c:minus>
              <c:numRef>
                <c:f>[14]sidamage!$P$20:$P$22</c:f>
                <c:numCache>
                  <c:formatCode>General</c:formatCode>
                  <c:ptCount val="3"/>
                  <c:pt idx="0">
                    <c:v>0.38031884633827195</c:v>
                  </c:pt>
                  <c:pt idx="1">
                    <c:v>0.62441462880551846</c:v>
                  </c:pt>
                  <c:pt idx="2">
                    <c:v>0.86253694604234543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[14]sidamage!$N$20:$N$22</c:f>
              <c:strCache>
                <c:ptCount val="3"/>
                <c:pt idx="0">
                  <c:v>SCRB</c:v>
                </c:pt>
                <c:pt idx="1">
                  <c:v>SI1</c:v>
                </c:pt>
                <c:pt idx="2">
                  <c:v>SI2</c:v>
                </c:pt>
              </c:strCache>
            </c:strRef>
          </c:cat>
          <c:val>
            <c:numRef>
              <c:f>[14]sidamage!$O$20:$O$22</c:f>
              <c:numCache>
                <c:formatCode>General</c:formatCode>
                <c:ptCount val="3"/>
                <c:pt idx="0">
                  <c:v>0.64188690570767781</c:v>
                </c:pt>
                <c:pt idx="1">
                  <c:v>6.9855551824005211</c:v>
                </c:pt>
                <c:pt idx="2">
                  <c:v>6.1002527108843632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9917056"/>
        <c:axId val="1999917600"/>
      </c:barChart>
      <c:catAx>
        <c:axId val="1999917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7600"/>
        <c:crosses val="autoZero"/>
        <c:auto val="1"/>
        <c:lblAlgn val="ctr"/>
        <c:lblOffset val="100"/>
        <c:noMultiLvlLbl val="0"/>
      </c:catAx>
      <c:valAx>
        <c:axId val="1999917600"/>
        <c:scaling>
          <c:orientation val="minMax"/>
          <c:max val="8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17056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'figure6g-h'!$E$31:$E$32</c:f>
                <c:numCache>
                  <c:formatCode>General</c:formatCode>
                  <c:ptCount val="2"/>
                  <c:pt idx="0">
                    <c:v>1.8285874726622471</c:v>
                  </c:pt>
                  <c:pt idx="1">
                    <c:v>1.2744904597468947</c:v>
                  </c:pt>
                </c:numCache>
              </c:numRef>
            </c:plus>
            <c:minus>
              <c:numRef>
                <c:f>'figure6g-h'!$E$31:$E$32</c:f>
                <c:numCache>
                  <c:formatCode>General</c:formatCode>
                  <c:ptCount val="2"/>
                  <c:pt idx="0">
                    <c:v>1.8285874726622471</c:v>
                  </c:pt>
                  <c:pt idx="1">
                    <c:v>1.2744904597468947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'figure6g-h'!$C$31:$C$32</c:f>
              <c:strCache>
                <c:ptCount val="2"/>
                <c:pt idx="0">
                  <c:v>si</c:v>
                </c:pt>
                <c:pt idx="1">
                  <c:v>si+RNH</c:v>
                </c:pt>
              </c:strCache>
            </c:strRef>
          </c:cat>
          <c:val>
            <c:numRef>
              <c:f>'figure6g-h'!$D$31:$D$32</c:f>
              <c:numCache>
                <c:formatCode>General</c:formatCode>
                <c:ptCount val="2"/>
                <c:pt idx="0">
                  <c:v>19.704799937358079</c:v>
                </c:pt>
                <c:pt idx="1">
                  <c:v>10.044936520397391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198448"/>
        <c:axId val="1998196816"/>
      </c:barChart>
      <c:catAx>
        <c:axId val="199819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6816"/>
        <c:crosses val="autoZero"/>
        <c:auto val="1"/>
        <c:lblAlgn val="ctr"/>
        <c:lblOffset val="100"/>
        <c:noMultiLvlLbl val="0"/>
      </c:catAx>
      <c:valAx>
        <c:axId val="1998196816"/>
        <c:scaling>
          <c:orientation val="minMax"/>
          <c:max val="25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844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'figure6g-h'!$M$31:$M$32</c:f>
                <c:numCache>
                  <c:formatCode>General</c:formatCode>
                  <c:ptCount val="2"/>
                  <c:pt idx="0">
                    <c:v>6.6761990975064798</c:v>
                  </c:pt>
                  <c:pt idx="1">
                    <c:v>2.04247514403851</c:v>
                  </c:pt>
                </c:numCache>
              </c:numRef>
            </c:plus>
            <c:minus>
              <c:numRef>
                <c:f>'figure6g-h'!$M$31:$M$32</c:f>
                <c:numCache>
                  <c:formatCode>General</c:formatCode>
                  <c:ptCount val="2"/>
                  <c:pt idx="0">
                    <c:v>6.6761990975064798</c:v>
                  </c:pt>
                  <c:pt idx="1">
                    <c:v>2.04247514403851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'figure6g-h'!$K$31:$K$32</c:f>
              <c:strCache>
                <c:ptCount val="2"/>
                <c:pt idx="0">
                  <c:v>si</c:v>
                </c:pt>
                <c:pt idx="1">
                  <c:v>si+RNH</c:v>
                </c:pt>
              </c:strCache>
            </c:strRef>
          </c:cat>
          <c:val>
            <c:numRef>
              <c:f>'figure6g-h'!$L$31:$L$32</c:f>
              <c:numCache>
                <c:formatCode>General</c:formatCode>
                <c:ptCount val="2"/>
                <c:pt idx="0">
                  <c:v>47.041692307692301</c:v>
                </c:pt>
                <c:pt idx="1">
                  <c:v>13.88275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8204976"/>
        <c:axId val="1998198992"/>
      </c:barChart>
      <c:catAx>
        <c:axId val="1998204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198992"/>
        <c:crosses val="autoZero"/>
        <c:auto val="1"/>
        <c:lblAlgn val="ctr"/>
        <c:lblOffset val="100"/>
        <c:noMultiLvlLbl val="0"/>
      </c:catAx>
      <c:valAx>
        <c:axId val="1998198992"/>
        <c:scaling>
          <c:orientation val="minMax"/>
          <c:max val="6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8204976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[15]Sheet2!$J$5:$J$7</c:f>
                <c:numCache>
                  <c:formatCode>General</c:formatCode>
                  <c:ptCount val="3"/>
                  <c:pt idx="0">
                    <c:v>7.629325596047468</c:v>
                  </c:pt>
                  <c:pt idx="1">
                    <c:v>5.5009424932315296</c:v>
                  </c:pt>
                  <c:pt idx="2">
                    <c:v>6.6395650902928534</c:v>
                  </c:pt>
                </c:numCache>
              </c:numRef>
            </c:plus>
            <c:minus>
              <c:numRef>
                <c:f>[15]Sheet2!$J$5:$J$7</c:f>
                <c:numCache>
                  <c:formatCode>General</c:formatCode>
                  <c:ptCount val="3"/>
                  <c:pt idx="0">
                    <c:v>7.629325596047468</c:v>
                  </c:pt>
                  <c:pt idx="1">
                    <c:v>5.5009424932315296</c:v>
                  </c:pt>
                  <c:pt idx="2">
                    <c:v>6.6395650902928534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[15]Sheet2!$G$5:$G$7</c:f>
              <c:strCache>
                <c:ptCount val="3"/>
                <c:pt idx="0">
                  <c:v>unt</c:v>
                </c:pt>
                <c:pt idx="1">
                  <c:v>tRA</c:v>
                </c:pt>
                <c:pt idx="2">
                  <c:v>tRA+illudin</c:v>
                </c:pt>
              </c:strCache>
            </c:strRef>
          </c:cat>
          <c:val>
            <c:numRef>
              <c:f>[15]Sheet2!$H$5:$H$7</c:f>
              <c:numCache>
                <c:formatCode>General</c:formatCode>
                <c:ptCount val="3"/>
                <c:pt idx="0">
                  <c:v>25.350333333333335</c:v>
                </c:pt>
                <c:pt idx="1">
                  <c:v>35.10605263157894</c:v>
                </c:pt>
                <c:pt idx="2">
                  <c:v>44.564999999999991</c:v>
                </c:pt>
              </c:numCache>
            </c:numRef>
          </c:val>
        </c:ser>
        <c:ser>
          <c:idx val="1"/>
          <c:order val="1"/>
          <c:spPr>
            <a:solidFill>
              <a:schemeClr val="tx1">
                <a:lumMod val="65000"/>
                <a:lumOff val="3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[15]Sheet2!$K$5:$K$7</c:f>
                <c:numCache>
                  <c:formatCode>General</c:formatCode>
                  <c:ptCount val="3"/>
                  <c:pt idx="0">
                    <c:v>8.570093827161358</c:v>
                  </c:pt>
                  <c:pt idx="1">
                    <c:v>5.1075334765702358</c:v>
                  </c:pt>
                  <c:pt idx="2">
                    <c:v>2.8473299519998472</c:v>
                  </c:pt>
                </c:numCache>
              </c:numRef>
            </c:plus>
            <c:minus>
              <c:numRef>
                <c:f>[15]Sheet2!$K$5:$K$7</c:f>
                <c:numCache>
                  <c:formatCode>General</c:formatCode>
                  <c:ptCount val="3"/>
                  <c:pt idx="0">
                    <c:v>8.570093827161358</c:v>
                  </c:pt>
                  <c:pt idx="1">
                    <c:v>5.1075334765702358</c:v>
                  </c:pt>
                  <c:pt idx="2">
                    <c:v>2.8473299519998472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[15]Sheet2!$G$5:$G$7</c:f>
              <c:strCache>
                <c:ptCount val="3"/>
                <c:pt idx="0">
                  <c:v>unt</c:v>
                </c:pt>
                <c:pt idx="1">
                  <c:v>tRA</c:v>
                </c:pt>
                <c:pt idx="2">
                  <c:v>tRA+illudin</c:v>
                </c:pt>
              </c:strCache>
            </c:strRef>
          </c:cat>
          <c:val>
            <c:numRef>
              <c:f>[15]Sheet2!$I$5:$I$7</c:f>
              <c:numCache>
                <c:formatCode>General</c:formatCode>
                <c:ptCount val="3"/>
                <c:pt idx="0">
                  <c:v>19.848571428571429</c:v>
                </c:pt>
                <c:pt idx="1">
                  <c:v>14.408750000000001</c:v>
                </c:pt>
                <c:pt idx="2">
                  <c:v>25.890300000000007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04784"/>
        <c:axId val="2002211856"/>
      </c:barChart>
      <c:catAx>
        <c:axId val="2002204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11856"/>
        <c:crosses val="autoZero"/>
        <c:auto val="1"/>
        <c:lblAlgn val="ctr"/>
        <c:lblOffset val="100"/>
        <c:noMultiLvlLbl val="0"/>
      </c:catAx>
      <c:valAx>
        <c:axId val="20022118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0478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'[17]0'!$AG$22</c:f>
              <c:strCache>
                <c:ptCount val="1"/>
                <c:pt idx="0">
                  <c:v>FC IP/UNT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'[17]0'!$AH$23:$AH$30</c15:sqref>
                    </c15:fullRef>
                  </c:ext>
                </c:extLst>
                <c:f>'[17]0'!$AH$23:$AH$29</c:f>
                <c:numCache>
                  <c:formatCode>General</c:formatCode>
                  <c:ptCount val="7"/>
                  <c:pt idx="0">
                    <c:v>0.21508679276750775</c:v>
                  </c:pt>
                  <c:pt idx="1">
                    <c:v>0.24413028147526278</c:v>
                  </c:pt>
                  <c:pt idx="2">
                    <c:v>0.51628310376476538</c:v>
                  </c:pt>
                  <c:pt idx="3">
                    <c:v>0.56262169877605395</c:v>
                  </c:pt>
                  <c:pt idx="4">
                    <c:v>0.66355592559819143</c:v>
                  </c:pt>
                  <c:pt idx="5">
                    <c:v>0.70247829451109922</c:v>
                  </c:pt>
                  <c:pt idx="6">
                    <c:v>0.63465291334555063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'[17]0'!$AH$23:$AH$30</c15:sqref>
                    </c15:fullRef>
                  </c:ext>
                </c:extLst>
                <c:f>'[17]0'!$AH$23:$AH$29</c:f>
                <c:numCache>
                  <c:formatCode>General</c:formatCode>
                  <c:ptCount val="7"/>
                  <c:pt idx="0">
                    <c:v>0.21508679276750775</c:v>
                  </c:pt>
                  <c:pt idx="1">
                    <c:v>0.24413028147526278</c:v>
                  </c:pt>
                  <c:pt idx="2">
                    <c:v>0.51628310376476538</c:v>
                  </c:pt>
                  <c:pt idx="3">
                    <c:v>0.56262169877605395</c:v>
                  </c:pt>
                  <c:pt idx="4">
                    <c:v>0.66355592559819143</c:v>
                  </c:pt>
                  <c:pt idx="5">
                    <c:v>0.70247829451109922</c:v>
                  </c:pt>
                  <c:pt idx="6">
                    <c:v>0.63465291334555063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'[17]0'!$AF$23:$AF$30</c15:sqref>
                  </c15:fullRef>
                </c:ext>
              </c:extLst>
              <c:f>'[17]0'!$AF$23:$AF$29</c:f>
              <c:strCache>
                <c:ptCount val="7"/>
                <c:pt idx="0">
                  <c:v>Chordc1 promoter</c:v>
                </c:pt>
                <c:pt idx="1">
                  <c:v>chordc1 gene body</c:v>
                </c:pt>
                <c:pt idx="2">
                  <c:v>rarb2 promoter</c:v>
                </c:pt>
                <c:pt idx="3">
                  <c:v>rarb2 gene body</c:v>
                </c:pt>
                <c:pt idx="4">
                  <c:v>stra6 promoter</c:v>
                </c:pt>
                <c:pt idx="5">
                  <c:v>stra6 gene body</c:v>
                </c:pt>
                <c:pt idx="6">
                  <c:v>Fibin promoter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'[17]0'!$AG$23:$AG$30</c15:sqref>
                  </c15:fullRef>
                </c:ext>
              </c:extLst>
              <c:f>'[17]0'!$AG$23:$AG$29</c:f>
              <c:numCache>
                <c:formatCode>General</c:formatCode>
                <c:ptCount val="7"/>
                <c:pt idx="0">
                  <c:v>0.58746307924422736</c:v>
                </c:pt>
                <c:pt idx="1">
                  <c:v>0.58138925766053939</c:v>
                </c:pt>
                <c:pt idx="2">
                  <c:v>3.071422978430713</c:v>
                </c:pt>
                <c:pt idx="3">
                  <c:v>2.1954948950223456</c:v>
                </c:pt>
                <c:pt idx="4">
                  <c:v>4.5946594506198766</c:v>
                </c:pt>
                <c:pt idx="5">
                  <c:v>2.1827847877840409</c:v>
                </c:pt>
                <c:pt idx="6">
                  <c:v>2.5493976148678588</c:v>
                </c:pt>
              </c:numCache>
            </c:numRef>
          </c:val>
        </c:ser>
        <c:ser>
          <c:idx val="1"/>
          <c:order val="1"/>
          <c:tx>
            <c:strRef>
              <c:f>'[17]0'!$AI$22</c:f>
              <c:strCache>
                <c:ptCount val="1"/>
                <c:pt idx="0">
                  <c:v>FC IPRNH/UNT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'[17]0'!$AJ$23:$AJ$30</c15:sqref>
                    </c15:fullRef>
                  </c:ext>
                </c:extLst>
                <c:f>'[17]0'!$AJ$23:$AJ$29</c:f>
                <c:numCache>
                  <c:formatCode>General</c:formatCode>
                  <c:ptCount val="7"/>
                  <c:pt idx="0">
                    <c:v>0.38090367336869974</c:v>
                  </c:pt>
                  <c:pt idx="1">
                    <c:v>8.791322568976552E-2</c:v>
                  </c:pt>
                  <c:pt idx="2">
                    <c:v>0.62607576240932417</c:v>
                  </c:pt>
                  <c:pt idx="3">
                    <c:v>8.2909259240925487E-2</c:v>
                  </c:pt>
                  <c:pt idx="4">
                    <c:v>0.58255630222637189</c:v>
                  </c:pt>
                  <c:pt idx="5">
                    <c:v>0.17566148154879616</c:v>
                  </c:pt>
                  <c:pt idx="6">
                    <c:v>0.44898296570709934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'[17]0'!$AJ$23:$AJ$30</c15:sqref>
                    </c15:fullRef>
                  </c:ext>
                </c:extLst>
                <c:f>'[17]0'!$AJ$23:$AJ$29</c:f>
                <c:numCache>
                  <c:formatCode>General</c:formatCode>
                  <c:ptCount val="7"/>
                  <c:pt idx="0">
                    <c:v>0.38090367336869974</c:v>
                  </c:pt>
                  <c:pt idx="1">
                    <c:v>8.791322568976552E-2</c:v>
                  </c:pt>
                  <c:pt idx="2">
                    <c:v>0.62607576240932417</c:v>
                  </c:pt>
                  <c:pt idx="3">
                    <c:v>8.2909259240925487E-2</c:v>
                  </c:pt>
                  <c:pt idx="4">
                    <c:v>0.58255630222637189</c:v>
                  </c:pt>
                  <c:pt idx="5">
                    <c:v>0.17566148154879616</c:v>
                  </c:pt>
                  <c:pt idx="6">
                    <c:v>0.44898296570709934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'[17]0'!$AF$23:$AF$30</c15:sqref>
                  </c15:fullRef>
                </c:ext>
              </c:extLst>
              <c:f>'[17]0'!$AF$23:$AF$29</c:f>
              <c:strCache>
                <c:ptCount val="7"/>
                <c:pt idx="0">
                  <c:v>Chordc1 promoter</c:v>
                </c:pt>
                <c:pt idx="1">
                  <c:v>chordc1 gene body</c:v>
                </c:pt>
                <c:pt idx="2">
                  <c:v>rarb2 promoter</c:v>
                </c:pt>
                <c:pt idx="3">
                  <c:v>rarb2 gene body</c:v>
                </c:pt>
                <c:pt idx="4">
                  <c:v>stra6 promoter</c:v>
                </c:pt>
                <c:pt idx="5">
                  <c:v>stra6 gene body</c:v>
                </c:pt>
                <c:pt idx="6">
                  <c:v>Fibin promoter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'[17]0'!$AI$23:$AI$30</c15:sqref>
                  </c15:fullRef>
                </c:ext>
              </c:extLst>
              <c:f>'[17]0'!$AI$23:$AI$29</c:f>
              <c:numCache>
                <c:formatCode>General</c:formatCode>
                <c:ptCount val="7"/>
                <c:pt idx="0">
                  <c:v>0.59507773524141105</c:v>
                </c:pt>
                <c:pt idx="1">
                  <c:v>0.3526414340174715</c:v>
                </c:pt>
                <c:pt idx="2">
                  <c:v>1.398845564238913</c:v>
                </c:pt>
                <c:pt idx="3">
                  <c:v>0.89082909590719972</c:v>
                </c:pt>
                <c:pt idx="4">
                  <c:v>1.7106154228778079</c:v>
                </c:pt>
                <c:pt idx="5">
                  <c:v>1.6385259789709863</c:v>
                </c:pt>
                <c:pt idx="6">
                  <c:v>1.1141968461315017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2204240"/>
        <c:axId val="1999905632"/>
      </c:barChart>
      <c:catAx>
        <c:axId val="2002204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999905632"/>
        <c:crosses val="autoZero"/>
        <c:auto val="1"/>
        <c:lblAlgn val="ctr"/>
        <c:lblOffset val="100"/>
        <c:noMultiLvlLbl val="0"/>
      </c:catAx>
      <c:valAx>
        <c:axId val="19999056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04240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[18]Sheet1!$J$3:$J$6</c:f>
                <c:numCache>
                  <c:formatCode>General</c:formatCode>
                  <c:ptCount val="4"/>
                  <c:pt idx="0">
                    <c:v>1.0893018049911758</c:v>
                  </c:pt>
                  <c:pt idx="1">
                    <c:v>0.32041172454878791</c:v>
                  </c:pt>
                  <c:pt idx="2">
                    <c:v>0.67455500585585049</c:v>
                  </c:pt>
                  <c:pt idx="3">
                    <c:v>0.55152578755616943</c:v>
                  </c:pt>
                </c:numCache>
              </c:numRef>
            </c:plus>
            <c:minus>
              <c:numRef>
                <c:f>[18]Sheet1!$J$3:$J$6</c:f>
                <c:numCache>
                  <c:formatCode>General</c:formatCode>
                  <c:ptCount val="4"/>
                  <c:pt idx="0">
                    <c:v>1.0893018049911758</c:v>
                  </c:pt>
                  <c:pt idx="1">
                    <c:v>0.32041172454878791</c:v>
                  </c:pt>
                  <c:pt idx="2">
                    <c:v>0.67455500585585049</c:v>
                  </c:pt>
                  <c:pt idx="3">
                    <c:v>0.55152578755616943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[18]Sheet1!$H$3:$H$6</c:f>
              <c:strCache>
                <c:ptCount val="4"/>
                <c:pt idx="0">
                  <c:v>  +FBS</c:v>
                </c:pt>
                <c:pt idx="1">
                  <c:v>   +FBSRNH</c:v>
                </c:pt>
                <c:pt idx="2">
                  <c:v>   -FBS</c:v>
                </c:pt>
                <c:pt idx="3">
                  <c:v>    -FBSRNH</c:v>
                </c:pt>
              </c:strCache>
            </c:strRef>
          </c:cat>
          <c:val>
            <c:numRef>
              <c:f>[18]Sheet1!$I$3:$I$6</c:f>
              <c:numCache>
                <c:formatCode>General</c:formatCode>
                <c:ptCount val="4"/>
                <c:pt idx="0">
                  <c:v>9.8296474953324946</c:v>
                </c:pt>
                <c:pt idx="1">
                  <c:v>5.8088227444600307</c:v>
                </c:pt>
                <c:pt idx="2">
                  <c:v>7.0984778350648883</c:v>
                </c:pt>
                <c:pt idx="3">
                  <c:v>4.4058970590138031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9"/>
        <c:overlap val="52"/>
        <c:axId val="2002203152"/>
        <c:axId val="2002203696"/>
      </c:barChart>
      <c:catAx>
        <c:axId val="2002203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03696"/>
        <c:crosses val="autoZero"/>
        <c:auto val="1"/>
        <c:lblAlgn val="ctr"/>
        <c:lblOffset val="100"/>
        <c:noMultiLvlLbl val="0"/>
      </c:catAx>
      <c:valAx>
        <c:axId val="20022036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03152"/>
        <c:crosses val="autoZero"/>
        <c:crossBetween val="between"/>
        <c:majorUnit val="3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71272965879265"/>
          <c:y val="4.137722368037329E-2"/>
          <c:w val="0.76287270341207347"/>
          <c:h val="0.777920312044327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'[19]% Live'!$D$14:$D$17</c:f>
                <c:numCache>
                  <c:formatCode>General</c:formatCode>
                  <c:ptCount val="4"/>
                  <c:pt idx="0">
                    <c:v>1.7190162897209749</c:v>
                  </c:pt>
                  <c:pt idx="1">
                    <c:v>14.057195274213822</c:v>
                  </c:pt>
                  <c:pt idx="2">
                    <c:v>6.0443142993731325</c:v>
                  </c:pt>
                  <c:pt idx="3">
                    <c:v>10.909181069671881</c:v>
                  </c:pt>
                </c:numCache>
              </c:numRef>
            </c:plus>
            <c:minus>
              <c:numRef>
                <c:f>'[19]% Live'!$E$14:$E$17</c:f>
                <c:numCache>
                  <c:formatCode>General</c:formatCode>
                  <c:ptCount val="4"/>
                  <c:pt idx="0">
                    <c:v>1.7190162897209749</c:v>
                  </c:pt>
                  <c:pt idx="1">
                    <c:v>14.057195274213822</c:v>
                  </c:pt>
                  <c:pt idx="2">
                    <c:v>6.0443142993731325</c:v>
                  </c:pt>
                  <c:pt idx="3">
                    <c:v>10.909181069671881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'[19]% Live'!$B$14:$B$17</c:f>
              <c:strCache>
                <c:ptCount val="4"/>
                <c:pt idx="0">
                  <c:v>24h</c:v>
                </c:pt>
                <c:pt idx="1">
                  <c:v>48h</c:v>
                </c:pt>
                <c:pt idx="2">
                  <c:v>72h</c:v>
                </c:pt>
                <c:pt idx="3">
                  <c:v>96h</c:v>
                </c:pt>
              </c:strCache>
            </c:strRef>
          </c:cat>
          <c:val>
            <c:numRef>
              <c:f>'[19]% Live'!$C$14:$C$17</c:f>
              <c:numCache>
                <c:formatCode>General</c:formatCode>
                <c:ptCount val="4"/>
                <c:pt idx="0">
                  <c:v>98.931022774549945</c:v>
                </c:pt>
                <c:pt idx="1">
                  <c:v>100</c:v>
                </c:pt>
                <c:pt idx="2">
                  <c:v>79.325126880506687</c:v>
                </c:pt>
                <c:pt idx="3">
                  <c:v>36.659751031756109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1A-40D9-B681-B7C9C052D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78678368"/>
        <c:axId val="2078681088"/>
      </c:barChart>
      <c:catAx>
        <c:axId val="20786783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81088"/>
        <c:crosses val="autoZero"/>
        <c:auto val="1"/>
        <c:lblAlgn val="ctr"/>
        <c:lblOffset val="100"/>
        <c:noMultiLvlLbl val="0"/>
      </c:catAx>
      <c:valAx>
        <c:axId val="2078681088"/>
        <c:scaling>
          <c:orientation val="minMax"/>
          <c:max val="12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% Live cells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78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6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159487417014049"/>
          <c:y val="4.6551108194808982E-2"/>
          <c:w val="0.67566002779064382"/>
          <c:h val="0.756812846310877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'[20]7 days'!$C$12:$C$13</c:f>
                <c:numCache>
                  <c:formatCode>General</c:formatCode>
                  <c:ptCount val="2"/>
                  <c:pt idx="0">
                    <c:v>3.8815804341359033</c:v>
                  </c:pt>
                  <c:pt idx="1">
                    <c:v>1.8973665961010275</c:v>
                  </c:pt>
                </c:numCache>
              </c:numRef>
            </c:plus>
            <c:minus>
              <c:numRef>
                <c:f>'[20]7 days'!$C$12:$C$13</c:f>
                <c:numCache>
                  <c:formatCode>General</c:formatCode>
                  <c:ptCount val="2"/>
                  <c:pt idx="0">
                    <c:v>3.8815804341359033</c:v>
                  </c:pt>
                  <c:pt idx="1">
                    <c:v>1.8973665961010275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'[20]7 days'!$A$12:$A$13</c:f>
              <c:strCache>
                <c:ptCount val="2"/>
                <c:pt idx="0">
                  <c:v>siScrb</c:v>
                </c:pt>
                <c:pt idx="1">
                  <c:v>siXab2</c:v>
                </c:pt>
              </c:strCache>
            </c:strRef>
          </c:cat>
          <c:val>
            <c:numRef>
              <c:f>'[20]7 days'!$B$12:$B$13</c:f>
              <c:numCache>
                <c:formatCode>General</c:formatCode>
                <c:ptCount val="2"/>
                <c:pt idx="0">
                  <c:v>55.333333333333336</c:v>
                </c:pt>
                <c:pt idx="1">
                  <c:v>18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C44-49CF-BD76-DD0D2E3B8C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78670208"/>
        <c:axId val="2078683808"/>
      </c:barChart>
      <c:catAx>
        <c:axId val="2078670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83808"/>
        <c:crosses val="autoZero"/>
        <c:auto val="1"/>
        <c:lblAlgn val="ctr"/>
        <c:lblOffset val="100"/>
        <c:noMultiLvlLbl val="0"/>
      </c:catAx>
      <c:valAx>
        <c:axId val="20786838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Number of colonies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70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8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441247846615455"/>
          <c:y val="3.6203703703703703E-2"/>
          <c:w val="0.59114478799031744"/>
          <c:h val="0.881296296296296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'[21]0'!$AC$82</c:f>
              <c:strCache>
                <c:ptCount val="1"/>
                <c:pt idx="0">
                  <c:v>XAB2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'[21]0'!$V$81</c:f>
                <c:numCache>
                  <c:formatCode>General</c:formatCode>
                  <c:ptCount val="1"/>
                  <c:pt idx="0">
                    <c:v>7.2791912004882608E-2</c:v>
                  </c:pt>
                </c:numCache>
              </c:numRef>
            </c:plus>
            <c:minus>
              <c:numRef>
                <c:f>'[21]0'!$V$81</c:f>
                <c:numCache>
                  <c:formatCode>General</c:formatCode>
                  <c:ptCount val="1"/>
                  <c:pt idx="0">
                    <c:v>7.2791912004882608E-2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'[21]0'!$AC$83</c:f>
              <c:numCache>
                <c:formatCode>General</c:formatCode>
                <c:ptCount val="1"/>
                <c:pt idx="0">
                  <c:v>0.54696509859626496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E2D-405A-A045-23A251A87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70"/>
        <c:overlap val="-27"/>
        <c:axId val="2078680544"/>
        <c:axId val="2078675104"/>
      </c:barChart>
      <c:catAx>
        <c:axId val="2078680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75104"/>
        <c:crosses val="autoZero"/>
        <c:auto val="1"/>
        <c:lblAlgn val="ctr"/>
        <c:lblOffset val="100"/>
        <c:noMultiLvlLbl val="0"/>
      </c:catAx>
      <c:valAx>
        <c:axId val="2078675104"/>
        <c:scaling>
          <c:orientation val="minMax"/>
          <c:max val="1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8054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808415660072317"/>
          <c:y val="8.1176426354016645E-2"/>
          <c:w val="0.69636750070483056"/>
          <c:h val="0.7990277777777777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('[21]0'!$V$88,'[21]0'!$V$98,'[21]0'!$V$112)</c:f>
                <c:numCache>
                  <c:formatCode>General</c:formatCode>
                  <c:ptCount val="3"/>
                  <c:pt idx="0">
                    <c:v>9.3664986476560212</c:v>
                  </c:pt>
                  <c:pt idx="1">
                    <c:v>0.53742246926543547</c:v>
                  </c:pt>
                  <c:pt idx="2">
                    <c:v>2.4577010997741731</c:v>
                  </c:pt>
                </c:numCache>
              </c:numRef>
            </c:plus>
            <c:minus>
              <c:numRef>
                <c:f>('[21]0'!$V$88,'[21]0'!$V$98,'[21]0'!$V$112)</c:f>
                <c:numCache>
                  <c:formatCode>General</c:formatCode>
                  <c:ptCount val="3"/>
                  <c:pt idx="0">
                    <c:v>9.3664986476560212</c:v>
                  </c:pt>
                  <c:pt idx="1">
                    <c:v>0.53742246926543547</c:v>
                  </c:pt>
                  <c:pt idx="2">
                    <c:v>2.4577010997741731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'[21]0'!$Z$82:$AB$82</c:f>
              <c:strCache>
                <c:ptCount val="3"/>
                <c:pt idx="0">
                  <c:v>ATM</c:v>
                </c:pt>
                <c:pt idx="1">
                  <c:v>Ercc1</c:v>
                </c:pt>
                <c:pt idx="2">
                  <c:v>Ddb1</c:v>
                </c:pt>
              </c:strCache>
            </c:strRef>
          </c:cat>
          <c:val>
            <c:numRef>
              <c:f>'[21]0'!$Z$83:$AB$83</c:f>
              <c:numCache>
                <c:formatCode>General</c:formatCode>
                <c:ptCount val="3"/>
                <c:pt idx="0">
                  <c:v>22.930129181144064</c:v>
                </c:pt>
                <c:pt idx="1">
                  <c:v>3.0115751770795076</c:v>
                </c:pt>
                <c:pt idx="2">
                  <c:v>6.049679617173747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E2D-405A-A045-23A251A87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3"/>
        <c:overlap val="-27"/>
        <c:axId val="2078677824"/>
        <c:axId val="2078670752"/>
        <c:extLst/>
      </c:barChart>
      <c:catAx>
        <c:axId val="2078677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70752"/>
        <c:crosses val="autoZero"/>
        <c:auto val="1"/>
        <c:lblAlgn val="ctr"/>
        <c:lblOffset val="100"/>
        <c:noMultiLvlLbl val="0"/>
      </c:catAx>
      <c:valAx>
        <c:axId val="207867075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Fo</a:t>
                </a:r>
              </a:p>
              <a:p>
                <a:pPr>
                  <a:defRPr/>
                </a:pPr>
                <a:r>
                  <a:rPr lang="en-US"/>
                  <a:t>ld Enrichment: birA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l-G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78677824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400">
          <a:solidFill>
            <a:sysClr val="windowText" lastClr="000000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[22]Sheet1!$J$36:$J$39</c:f>
                <c:numCache>
                  <c:formatCode>General</c:formatCode>
                  <c:ptCount val="4"/>
                  <c:pt idx="0">
                    <c:v>6239.463727239332</c:v>
                  </c:pt>
                  <c:pt idx="1">
                    <c:v>5783.6041443886716</c:v>
                  </c:pt>
                  <c:pt idx="2">
                    <c:v>11255.880324754045</c:v>
                  </c:pt>
                  <c:pt idx="3">
                    <c:v>24233.586899802987</c:v>
                  </c:pt>
                </c:numCache>
              </c:numRef>
            </c:plus>
            <c:minus>
              <c:numRef>
                <c:f>[22]Sheet1!$J$36:$J$39</c:f>
                <c:numCache>
                  <c:formatCode>General</c:formatCode>
                  <c:ptCount val="4"/>
                  <c:pt idx="0">
                    <c:v>6239.463727239332</c:v>
                  </c:pt>
                  <c:pt idx="1">
                    <c:v>5783.6041443886716</c:v>
                  </c:pt>
                  <c:pt idx="2">
                    <c:v>11255.880324754045</c:v>
                  </c:pt>
                  <c:pt idx="3">
                    <c:v>24233.586899802987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[22]Sheet1!$H$36:$H$39</c:f>
              <c:strCache>
                <c:ptCount val="4"/>
                <c:pt idx="0">
                  <c:v>unt</c:v>
                </c:pt>
                <c:pt idx="1">
                  <c:v>UV</c:v>
                </c:pt>
                <c:pt idx="2">
                  <c:v>si</c:v>
                </c:pt>
                <c:pt idx="3">
                  <c:v>si+UV</c:v>
                </c:pt>
              </c:strCache>
            </c:strRef>
          </c:cat>
          <c:val>
            <c:numRef>
              <c:f>[22]Sheet1!$I$36:$I$39</c:f>
              <c:numCache>
                <c:formatCode>General</c:formatCode>
                <c:ptCount val="4"/>
                <c:pt idx="0">
                  <c:v>33707.416666666664</c:v>
                </c:pt>
                <c:pt idx="1">
                  <c:v>58256.166666666664</c:v>
                </c:pt>
                <c:pt idx="2">
                  <c:v>72135.899999999994</c:v>
                </c:pt>
                <c:pt idx="3">
                  <c:v>101921.5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9914336"/>
        <c:axId val="1998203344"/>
      </c:barChart>
      <c:catAx>
        <c:axId val="1999914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8203344"/>
        <c:crosses val="autoZero"/>
        <c:auto val="1"/>
        <c:lblAlgn val="ctr"/>
        <c:lblOffset val="100"/>
        <c:noMultiLvlLbl val="0"/>
      </c:catAx>
      <c:valAx>
        <c:axId val="199820334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1999914336"/>
        <c:crosses val="autoZero"/>
        <c:crossBetween val="between"/>
        <c:majorUnit val="40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[22]Sheet2!$D$24:$D$27</c:f>
                <c:numCache>
                  <c:formatCode>General</c:formatCode>
                  <c:ptCount val="4"/>
                  <c:pt idx="0">
                    <c:v>2.431330961930366</c:v>
                  </c:pt>
                  <c:pt idx="1">
                    <c:v>1.9054944434364465</c:v>
                  </c:pt>
                  <c:pt idx="2">
                    <c:v>2.8365883930224425</c:v>
                  </c:pt>
                  <c:pt idx="3">
                    <c:v>3.3897055411408656</c:v>
                  </c:pt>
                </c:numCache>
              </c:numRef>
            </c:plus>
            <c:minus>
              <c:numRef>
                <c:f>[22]Sheet2!$D$24:$D$27</c:f>
                <c:numCache>
                  <c:formatCode>General</c:formatCode>
                  <c:ptCount val="4"/>
                  <c:pt idx="0">
                    <c:v>2.431330961930366</c:v>
                  </c:pt>
                  <c:pt idx="1">
                    <c:v>1.9054944434364465</c:v>
                  </c:pt>
                  <c:pt idx="2">
                    <c:v>2.8365883930224425</c:v>
                  </c:pt>
                  <c:pt idx="3">
                    <c:v>3.3897055411408656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[22]Sheet2!$B$24:$B$27</c:f>
              <c:strCache>
                <c:ptCount val="4"/>
                <c:pt idx="0">
                  <c:v>unt</c:v>
                </c:pt>
                <c:pt idx="1">
                  <c:v>UV</c:v>
                </c:pt>
                <c:pt idx="2">
                  <c:v>si</c:v>
                </c:pt>
                <c:pt idx="3">
                  <c:v>si+UV</c:v>
                </c:pt>
              </c:strCache>
            </c:strRef>
          </c:cat>
          <c:val>
            <c:numRef>
              <c:f>[22]Sheet2!$C$24:$C$27</c:f>
              <c:numCache>
                <c:formatCode>General</c:formatCode>
                <c:ptCount val="4"/>
                <c:pt idx="0">
                  <c:v>4.7430830039525693</c:v>
                </c:pt>
                <c:pt idx="1">
                  <c:v>14.251207729468598</c:v>
                </c:pt>
                <c:pt idx="2">
                  <c:v>15.575620767494357</c:v>
                </c:pt>
                <c:pt idx="3">
                  <c:v>22.352941176470587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05195616"/>
        <c:axId val="2002214032"/>
      </c:barChart>
      <c:catAx>
        <c:axId val="1605195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2214032"/>
        <c:crosses val="autoZero"/>
        <c:auto val="1"/>
        <c:lblAlgn val="ctr"/>
        <c:lblOffset val="100"/>
        <c:noMultiLvlLbl val="0"/>
      </c:catAx>
      <c:valAx>
        <c:axId val="200221403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1605195616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'[23]0'!$AA$38</c:f>
              <c:strCache>
                <c:ptCount val="1"/>
                <c:pt idx="0">
                  <c:v>birA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'[23]0'!$AD$38:$AE$38</c:f>
                <c:numCache>
                  <c:formatCode>General</c:formatCode>
                  <c:ptCount val="2"/>
                  <c:pt idx="0">
                    <c:v>0.11883610898436443</c:v>
                  </c:pt>
                  <c:pt idx="1">
                    <c:v>0.23927453697923784</c:v>
                  </c:pt>
                </c:numCache>
              </c:numRef>
            </c:plus>
            <c:minus>
              <c:numRef>
                <c:f>'[23]0'!$AD$38:$AE$38</c:f>
                <c:numCache>
                  <c:formatCode>General</c:formatCode>
                  <c:ptCount val="2"/>
                  <c:pt idx="0">
                    <c:v>0.11883610898436443</c:v>
                  </c:pt>
                  <c:pt idx="1">
                    <c:v>0.23927453697923784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'[23]0'!$AB$37:$AC$37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'[23]0'!$AB$38:$AC$38</c:f>
              <c:numCache>
                <c:formatCode>General</c:formatCode>
                <c:ptCount val="2"/>
                <c:pt idx="0">
                  <c:v>0.65520325178694494</c:v>
                </c:pt>
                <c:pt idx="1">
                  <c:v>0.80016189031590501</c:v>
                </c:pt>
              </c:numCache>
            </c:numRef>
          </c:val>
        </c:ser>
        <c:ser>
          <c:idx val="1"/>
          <c:order val="1"/>
          <c:tx>
            <c:strRef>
              <c:f>'[23]0'!$AA$39</c:f>
              <c:strCache>
                <c:ptCount val="1"/>
                <c:pt idx="0">
                  <c:v>bio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'[23]0'!$AD$39:$AE$39</c:f>
                <c:numCache>
                  <c:formatCode>General</c:formatCode>
                  <c:ptCount val="2"/>
                  <c:pt idx="0">
                    <c:v>6.7473489736031997E-2</c:v>
                  </c:pt>
                  <c:pt idx="1">
                    <c:v>0.26956388686997168</c:v>
                  </c:pt>
                </c:numCache>
              </c:numRef>
            </c:plus>
            <c:minus>
              <c:numRef>
                <c:f>'[23]0'!$AD$39:$AE$39</c:f>
                <c:numCache>
                  <c:formatCode>General</c:formatCode>
                  <c:ptCount val="2"/>
                  <c:pt idx="0">
                    <c:v>6.7473489736031997E-2</c:v>
                  </c:pt>
                  <c:pt idx="1">
                    <c:v>0.26956388686997168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'[23]0'!$AB$37:$AC$37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'[23]0'!$AB$39:$AC$39</c:f>
              <c:numCache>
                <c:formatCode>General</c:formatCode>
                <c:ptCount val="2"/>
                <c:pt idx="0">
                  <c:v>0.78322109199851508</c:v>
                </c:pt>
                <c:pt idx="1">
                  <c:v>1.1616656349257706</c:v>
                </c:pt>
              </c:numCache>
            </c:numRef>
          </c:val>
        </c:ser>
        <c:ser>
          <c:idx val="2"/>
          <c:order val="2"/>
          <c:tx>
            <c:strRef>
              <c:f>'[23]0'!$AA$40</c:f>
              <c:strCache>
                <c:ptCount val="1"/>
                <c:pt idx="0">
                  <c:v>bioRNH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'[23]0'!$AD$40:$AE$40</c:f>
                <c:numCache>
                  <c:formatCode>General</c:formatCode>
                  <c:ptCount val="2"/>
                  <c:pt idx="0">
                    <c:v>0.85147618377475798</c:v>
                  </c:pt>
                  <c:pt idx="1">
                    <c:v>0.85739076233704836</c:v>
                  </c:pt>
                </c:numCache>
              </c:numRef>
            </c:plus>
            <c:minus>
              <c:numRef>
                <c:f>'[23]0'!$AD$40:$AE$40</c:f>
                <c:numCache>
                  <c:formatCode>General</c:formatCode>
                  <c:ptCount val="2"/>
                  <c:pt idx="0">
                    <c:v>0.85147618377475798</c:v>
                  </c:pt>
                  <c:pt idx="1">
                    <c:v>0.85739076233704836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'[23]0'!$AB$37:$AC$37</c:f>
              <c:strCache>
                <c:ptCount val="2"/>
                <c:pt idx="0">
                  <c:v>U4</c:v>
                </c:pt>
                <c:pt idx="1">
                  <c:v>U6</c:v>
                </c:pt>
              </c:strCache>
            </c:strRef>
          </c:cat>
          <c:val>
            <c:numRef>
              <c:f>'[23]0'!$AB$40:$AC$40</c:f>
              <c:numCache>
                <c:formatCode>General</c:formatCode>
                <c:ptCount val="2"/>
                <c:pt idx="0">
                  <c:v>3.6147778817264182</c:v>
                </c:pt>
                <c:pt idx="1">
                  <c:v>3.9919828859298487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4834816"/>
        <c:axId val="2004834272"/>
      </c:barChart>
      <c:catAx>
        <c:axId val="2004834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34272"/>
        <c:crosses val="autoZero"/>
        <c:auto val="1"/>
        <c:lblAlgn val="ctr"/>
        <c:lblOffset val="100"/>
        <c:noMultiLvlLbl val="0"/>
      </c:catAx>
      <c:valAx>
        <c:axId val="20048342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34816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l-G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[18]Sheet3!$E$4</c:f>
              <c:strCache>
                <c:ptCount val="1"/>
                <c:pt idx="0">
                  <c:v>   +FBS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[18]Sheet3!$I$4:$K$4</c:f>
                <c:numCache>
                  <c:formatCode>General</c:formatCode>
                  <c:ptCount val="3"/>
                  <c:pt idx="0">
                    <c:v>0.46308146631499403</c:v>
                  </c:pt>
                  <c:pt idx="1">
                    <c:v>0.28480012484391826</c:v>
                  </c:pt>
                  <c:pt idx="2">
                    <c:v>0.70945988845975883</c:v>
                  </c:pt>
                </c:numCache>
              </c:numRef>
            </c:plus>
            <c:minus>
              <c:numRef>
                <c:f>[18]Sheet3!$I$4:$K$4</c:f>
                <c:numCache>
                  <c:formatCode>General</c:formatCode>
                  <c:ptCount val="3"/>
                  <c:pt idx="0">
                    <c:v>0.46308146631499403</c:v>
                  </c:pt>
                  <c:pt idx="1">
                    <c:v>0.28480012484391826</c:v>
                  </c:pt>
                  <c:pt idx="2">
                    <c:v>0.70945988845975883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[18]Sheet3!$F$3:$H$3</c:f>
              <c:strCache>
                <c:ptCount val="3"/>
                <c:pt idx="0">
                  <c:v>G1</c:v>
                </c:pt>
                <c:pt idx="1">
                  <c:v>S</c:v>
                </c:pt>
                <c:pt idx="2">
                  <c:v>G2</c:v>
                </c:pt>
              </c:strCache>
            </c:strRef>
          </c:cat>
          <c:val>
            <c:numRef>
              <c:f>[18]Sheet3!$F$4:$H$4</c:f>
              <c:numCache>
                <c:formatCode>General</c:formatCode>
                <c:ptCount val="3"/>
                <c:pt idx="0">
                  <c:v>48.866666666666674</c:v>
                </c:pt>
                <c:pt idx="1">
                  <c:v>21.733333333333334</c:v>
                </c:pt>
                <c:pt idx="2">
                  <c:v>20.900000000000002</c:v>
                </c:pt>
              </c:numCache>
            </c:numRef>
          </c:val>
        </c:ser>
        <c:ser>
          <c:idx val="1"/>
          <c:order val="1"/>
          <c:tx>
            <c:strRef>
              <c:f>[18]Sheet3!$E$5</c:f>
              <c:strCache>
                <c:ptCount val="1"/>
                <c:pt idx="0">
                  <c:v>  -FBS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[18]Sheet3!$I$5:$K$5</c:f>
                <c:numCache>
                  <c:formatCode>General</c:formatCode>
                  <c:ptCount val="3"/>
                  <c:pt idx="0">
                    <c:v>0.37118429085533539</c:v>
                  </c:pt>
                  <c:pt idx="1">
                    <c:v>1.0170764201594908</c:v>
                  </c:pt>
                  <c:pt idx="2">
                    <c:v>0.20816659994661355</c:v>
                  </c:pt>
                </c:numCache>
              </c:numRef>
            </c:plus>
            <c:minus>
              <c:numRef>
                <c:f>[18]Sheet3!$I$5:$K$5</c:f>
                <c:numCache>
                  <c:formatCode>General</c:formatCode>
                  <c:ptCount val="3"/>
                  <c:pt idx="0">
                    <c:v>0.37118429085533539</c:v>
                  </c:pt>
                  <c:pt idx="1">
                    <c:v>1.0170764201594908</c:v>
                  </c:pt>
                  <c:pt idx="2">
                    <c:v>0.20816659994661355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[18]Sheet3!$F$3:$H$3</c:f>
              <c:strCache>
                <c:ptCount val="3"/>
                <c:pt idx="0">
                  <c:v>G1</c:v>
                </c:pt>
                <c:pt idx="1">
                  <c:v>S</c:v>
                </c:pt>
                <c:pt idx="2">
                  <c:v>G2</c:v>
                </c:pt>
              </c:strCache>
            </c:strRef>
          </c:cat>
          <c:val>
            <c:numRef>
              <c:f>[18]Sheet3!$F$5:$H$5</c:f>
              <c:numCache>
                <c:formatCode>General</c:formatCode>
                <c:ptCount val="3"/>
                <c:pt idx="0">
                  <c:v>63.933333333333337</c:v>
                </c:pt>
                <c:pt idx="1">
                  <c:v>15.233333333333334</c:v>
                </c:pt>
                <c:pt idx="2">
                  <c:v>13.6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4820672"/>
        <c:axId val="2004835360"/>
      </c:barChart>
      <c:catAx>
        <c:axId val="2004820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35360"/>
        <c:crosses val="autoZero"/>
        <c:auto val="1"/>
        <c:lblAlgn val="ctr"/>
        <c:lblOffset val="100"/>
        <c:noMultiLvlLbl val="0"/>
      </c:catAx>
      <c:valAx>
        <c:axId val="2004835360"/>
        <c:scaling>
          <c:orientation val="minMax"/>
          <c:max val="80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20672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'[24]0'!$BC$35</c:f>
              <c:strCache>
                <c:ptCount val="1"/>
                <c:pt idx="0">
                  <c:v>stra6gene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'[24]0'!$BB$41:$BD$41</c:f>
                <c:numCache>
                  <c:formatCode>General</c:formatCode>
                  <c:ptCount val="3"/>
                  <c:pt idx="0">
                    <c:v>0.67578906634008029</c:v>
                  </c:pt>
                  <c:pt idx="1">
                    <c:v>0.46315928427645042</c:v>
                  </c:pt>
                  <c:pt idx="2">
                    <c:v>0.64511942201511763</c:v>
                  </c:pt>
                </c:numCache>
              </c:numRef>
            </c:plus>
            <c:minus>
              <c:numRef>
                <c:f>'[24]0'!$BB$41:$BD$41</c:f>
                <c:numCache>
                  <c:formatCode>General</c:formatCode>
                  <c:ptCount val="3"/>
                  <c:pt idx="0">
                    <c:v>0.67578906634008029</c:v>
                  </c:pt>
                  <c:pt idx="1">
                    <c:v>0.46315928427645042</c:v>
                  </c:pt>
                  <c:pt idx="2">
                    <c:v>0.64511942201511763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'[24]0'!$BA$36:$BA$38</c:f>
              <c:strCache>
                <c:ptCount val="3"/>
                <c:pt idx="0">
                  <c:v>biount</c:v>
                </c:pt>
                <c:pt idx="1">
                  <c:v>biotRA</c:v>
                </c:pt>
                <c:pt idx="2">
                  <c:v>bioilludin</c:v>
                </c:pt>
              </c:strCache>
            </c:strRef>
          </c:cat>
          <c:val>
            <c:numRef>
              <c:f>'[24]0'!$BC$36:$BC$38</c:f>
              <c:numCache>
                <c:formatCode>General</c:formatCode>
                <c:ptCount val="3"/>
                <c:pt idx="0">
                  <c:v>0.89643563012409311</c:v>
                </c:pt>
                <c:pt idx="1">
                  <c:v>2.4236135553213196</c:v>
                </c:pt>
                <c:pt idx="2">
                  <c:v>0.96761454670646141</c:v>
                </c:pt>
              </c:numCache>
            </c:numRef>
          </c:val>
        </c:ser>
        <c:ser>
          <c:idx val="2"/>
          <c:order val="2"/>
          <c:tx>
            <c:strRef>
              <c:f>'[24]0'!$BD$35</c:f>
              <c:strCache>
                <c:ptCount val="1"/>
                <c:pt idx="0">
                  <c:v>chordcgene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'[24]0'!$BB$42:$BD$42</c:f>
                <c:numCache>
                  <c:formatCode>General</c:formatCode>
                  <c:ptCount val="3"/>
                  <c:pt idx="0">
                    <c:v>4.3517805881561178E-2</c:v>
                  </c:pt>
                  <c:pt idx="1">
                    <c:v>0.22497916896796419</c:v>
                  </c:pt>
                  <c:pt idx="2">
                    <c:v>1.037724456149469E-2</c:v>
                  </c:pt>
                </c:numCache>
              </c:numRef>
            </c:plus>
            <c:minus>
              <c:numRef>
                <c:f>'[24]0'!$BB$42:$BD$42</c:f>
                <c:numCache>
                  <c:formatCode>General</c:formatCode>
                  <c:ptCount val="3"/>
                  <c:pt idx="0">
                    <c:v>4.3517805881561178E-2</c:v>
                  </c:pt>
                  <c:pt idx="1">
                    <c:v>0.22497916896796419</c:v>
                  </c:pt>
                  <c:pt idx="2">
                    <c:v>1.037724456149469E-2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'[24]0'!$BA$36:$BA$38</c:f>
              <c:strCache>
                <c:ptCount val="3"/>
                <c:pt idx="0">
                  <c:v>biount</c:v>
                </c:pt>
                <c:pt idx="1">
                  <c:v>biotRA</c:v>
                </c:pt>
                <c:pt idx="2">
                  <c:v>bioilludin</c:v>
                </c:pt>
              </c:strCache>
            </c:strRef>
          </c:cat>
          <c:val>
            <c:numRef>
              <c:f>'[24]0'!$BD$36:$BD$38</c:f>
              <c:numCache>
                <c:formatCode>General</c:formatCode>
                <c:ptCount val="3"/>
                <c:pt idx="0">
                  <c:v>1.0713136430181003</c:v>
                </c:pt>
                <c:pt idx="1">
                  <c:v>1.4869031284539995</c:v>
                </c:pt>
                <c:pt idx="2">
                  <c:v>1.0759012268233348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4830464"/>
        <c:axId val="2004829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'[24]0'!$BB$35</c15:sqref>
                        </c15:formulaRef>
                      </c:ext>
                    </c:extLst>
                    <c:strCache>
                      <c:ptCount val="1"/>
                      <c:pt idx="0">
                        <c:v>rarbgene</c:v>
                      </c:pt>
                    </c:strCache>
                  </c:strRef>
                </c:tx>
                <c:spPr>
                  <a:solidFill>
                    <a:schemeClr val="tx1"/>
                  </a:solidFill>
                  <a:ln>
                    <a:noFill/>
                  </a:ln>
                  <a:effectLst/>
                </c:spPr>
                <c:invertIfNegative val="0"/>
                <c:errBars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'[24]0'!$BB$40:$BD$40</c15:sqref>
                          </c15:formulaRef>
                        </c:ext>
                      </c:extLst>
                      <c:numCache>
                        <c:formatCode>General</c:formatCode>
                        <c:ptCount val="3"/>
                        <c:pt idx="0">
                          <c:v>0.2066499939625778</c:v>
                        </c:pt>
                        <c:pt idx="1">
                          <c:v>5.4856602192158557E-2</c:v>
                        </c:pt>
                        <c:pt idx="2">
                          <c:v>0.338454773078394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'[24]0'!$BB$40:$BD$40</c15:sqref>
                          </c15:formulaRef>
                        </c:ext>
                      </c:extLst>
                      <c:numCache>
                        <c:formatCode>General</c:formatCode>
                        <c:ptCount val="3"/>
                        <c:pt idx="0">
                          <c:v>0.2066499939625778</c:v>
                        </c:pt>
                        <c:pt idx="1">
                          <c:v>5.4856602192158557E-2</c:v>
                        </c:pt>
                        <c:pt idx="2">
                          <c:v>0.338454773078394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round/>
                    </a:ln>
                    <a:effectLst/>
                  </c:spPr>
                </c:errBars>
                <c:cat>
                  <c:strRef>
                    <c:extLst>
                      <c:ext uri="{02D57815-91ED-43cb-92C2-25804820EDAC}">
                        <c15:formulaRef>
                          <c15:sqref>'[24]0'!$BA$36:$BA$38</c15:sqref>
                        </c15:formulaRef>
                      </c:ext>
                    </c:extLst>
                    <c:strCache>
                      <c:ptCount val="3"/>
                      <c:pt idx="0">
                        <c:v>biount</c:v>
                      </c:pt>
                      <c:pt idx="1">
                        <c:v>biotRA</c:v>
                      </c:pt>
                      <c:pt idx="2">
                        <c:v>bioilludin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'[24]0'!$BB$36:$BB$38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0.79071783140712915</c:v>
                      </c:pt>
                      <c:pt idx="1">
                        <c:v>2.2503423142362231</c:v>
                      </c:pt>
                      <c:pt idx="2">
                        <c:v>1.1987033699787317</c:v>
                      </c:pt>
                    </c:numCache>
                  </c:numRef>
                </c:val>
              </c15:ser>
            </c15:filteredBarSeries>
          </c:ext>
        </c:extLst>
      </c:barChart>
      <c:catAx>
        <c:axId val="2004830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29920"/>
        <c:crosses val="autoZero"/>
        <c:auto val="1"/>
        <c:lblAlgn val="ctr"/>
        <c:lblOffset val="100"/>
        <c:noMultiLvlLbl val="0"/>
      </c:catAx>
      <c:valAx>
        <c:axId val="2004829920"/>
        <c:scaling>
          <c:orientation val="minMax"/>
          <c:max val="4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l-GR"/>
          </a:p>
        </c:txPr>
        <c:crossAx val="2004830464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'[26]0'!$Q$3</c:f>
              <c:strCache>
                <c:ptCount val="1"/>
                <c:pt idx="0">
                  <c:v>birA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'[26]0'!$V$3:$Y$3</c15:sqref>
                    </c15:fullRef>
                  </c:ext>
                </c:extLst>
                <c:f>'[26]0'!$X$3:$Y$3</c:f>
                <c:numCache>
                  <c:formatCode>General</c:formatCode>
                  <c:ptCount val="2"/>
                  <c:pt idx="0">
                    <c:v>4.3003166703948856E-3</c:v>
                  </c:pt>
                  <c:pt idx="1">
                    <c:v>7.5547078775755797E-2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'[26]0'!$V$3:$Y$3</c15:sqref>
                    </c15:fullRef>
                  </c:ext>
                </c:extLst>
                <c:f>'[26]0'!$X$3:$Y$3</c:f>
                <c:numCache>
                  <c:formatCode>General</c:formatCode>
                  <c:ptCount val="2"/>
                  <c:pt idx="0">
                    <c:v>4.3003166703948856E-3</c:v>
                  </c:pt>
                  <c:pt idx="1">
                    <c:v>7.5547078775755797E-2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'[26]0'!$R$2:$U$2</c15:sqref>
                  </c15:fullRef>
                </c:ext>
              </c:extLst>
              <c:f>'[26]0'!$T$2:$U$2</c:f>
              <c:strCache>
                <c:ptCount val="2"/>
                <c:pt idx="0">
                  <c:v>ghr</c:v>
                </c:pt>
                <c:pt idx="1">
                  <c:v>igf1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'[26]0'!$R$3:$U$3</c15:sqref>
                  </c15:fullRef>
                </c:ext>
              </c:extLst>
              <c:f>'[26]0'!$T$3:$U$3</c:f>
              <c:numCache>
                <c:formatCode>General</c:formatCode>
                <c:ptCount val="2"/>
                <c:pt idx="0">
                  <c:v>0.14169810164384697</c:v>
                </c:pt>
                <c:pt idx="1">
                  <c:v>0.17766153379101832</c:v>
                </c:pt>
              </c:numCache>
            </c:numRef>
          </c:val>
        </c:ser>
        <c:ser>
          <c:idx val="1"/>
          <c:order val="1"/>
          <c:tx>
            <c:strRef>
              <c:f>'[26]0'!$Q$4</c:f>
              <c:strCache>
                <c:ptCount val="1"/>
                <c:pt idx="0">
                  <c:v>bio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'[26]0'!$V$4:$Y$4</c15:sqref>
                    </c15:fullRef>
                  </c:ext>
                </c:extLst>
                <c:f>'[26]0'!$X$4:$Y$4</c:f>
                <c:numCache>
                  <c:formatCode>General</c:formatCode>
                  <c:ptCount val="2"/>
                  <c:pt idx="0">
                    <c:v>0.14774486766327505</c:v>
                  </c:pt>
                  <c:pt idx="1">
                    <c:v>0.13080010235170272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'[26]0'!$V$4:$Y$4</c15:sqref>
                    </c15:fullRef>
                  </c:ext>
                </c:extLst>
                <c:f>'[26]0'!$X$4:$Y$4</c:f>
                <c:numCache>
                  <c:formatCode>General</c:formatCode>
                  <c:ptCount val="2"/>
                  <c:pt idx="0">
                    <c:v>0.14774486766327505</c:v>
                  </c:pt>
                  <c:pt idx="1">
                    <c:v>0.13080010235170272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'[26]0'!$R$2:$U$2</c15:sqref>
                  </c15:fullRef>
                </c:ext>
              </c:extLst>
              <c:f>'[26]0'!$T$2:$U$2</c:f>
              <c:strCache>
                <c:ptCount val="2"/>
                <c:pt idx="0">
                  <c:v>ghr</c:v>
                </c:pt>
                <c:pt idx="1">
                  <c:v>igf1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'[26]0'!$R$4:$U$4</c15:sqref>
                  </c15:fullRef>
                </c:ext>
              </c:extLst>
              <c:f>'[26]0'!$T$4:$U$4</c:f>
              <c:numCache>
                <c:formatCode>General</c:formatCode>
                <c:ptCount val="2"/>
                <c:pt idx="0">
                  <c:v>0.52940678587698176</c:v>
                </c:pt>
                <c:pt idx="1">
                  <c:v>0.70613892110851495</c:v>
                </c:pt>
              </c:numCache>
            </c:numRef>
          </c:val>
        </c:ser>
        <c:ser>
          <c:idx val="2"/>
          <c:order val="2"/>
          <c:tx>
            <c:strRef>
              <c:f>'[26]0'!$Q$5</c:f>
              <c:strCache>
                <c:ptCount val="1"/>
                <c:pt idx="0">
                  <c:v>Csbbio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'[26]0'!$V$5:$Y$5</c15:sqref>
                    </c15:fullRef>
                  </c:ext>
                </c:extLst>
                <c:f>'[26]0'!$X$5:$Y$5</c:f>
                <c:numCache>
                  <c:formatCode>General</c:formatCode>
                  <c:ptCount val="2"/>
                  <c:pt idx="0">
                    <c:v>2.6273216853669127E-2</c:v>
                  </c:pt>
                  <c:pt idx="1">
                    <c:v>3.2914957171977233E-2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'[26]0'!$V$5:$Y$5</c15:sqref>
                    </c15:fullRef>
                  </c:ext>
                </c:extLst>
                <c:f>'[26]0'!$X$5:$Y$5</c:f>
                <c:numCache>
                  <c:formatCode>General</c:formatCode>
                  <c:ptCount val="2"/>
                  <c:pt idx="0">
                    <c:v>2.6273216853669127E-2</c:v>
                  </c:pt>
                  <c:pt idx="1">
                    <c:v>3.2914957171977233E-2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'[26]0'!$R$2:$U$2</c15:sqref>
                  </c15:fullRef>
                </c:ext>
              </c:extLst>
              <c:f>'[26]0'!$T$2:$U$2</c:f>
              <c:strCache>
                <c:ptCount val="2"/>
                <c:pt idx="0">
                  <c:v>ghr</c:v>
                </c:pt>
                <c:pt idx="1">
                  <c:v>igf1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'[26]0'!$R$5:$U$5</c15:sqref>
                  </c15:fullRef>
                </c:ext>
              </c:extLst>
              <c:f>'[26]0'!$T$5:$U$5</c:f>
              <c:numCache>
                <c:formatCode>General</c:formatCode>
                <c:ptCount val="2"/>
                <c:pt idx="0">
                  <c:v>0.13750865210820382</c:v>
                </c:pt>
                <c:pt idx="1">
                  <c:v>0.1664966325998965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04822848"/>
        <c:axId val="2004821216"/>
      </c:barChart>
      <c:catAx>
        <c:axId val="200482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4821216"/>
        <c:crosses val="autoZero"/>
        <c:auto val="1"/>
        <c:lblAlgn val="ctr"/>
        <c:lblOffset val="100"/>
        <c:noMultiLvlLbl val="0"/>
      </c:catAx>
      <c:valAx>
        <c:axId val="20048212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l-GR"/>
          </a:p>
        </c:txPr>
        <c:crossAx val="2004822848"/>
        <c:crosses val="autoZero"/>
        <c:crossBetween val="between"/>
        <c:majorUnit val="0.3000000000000000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l-G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7.tiff"/><Relationship Id="rId1" Type="http://schemas.openxmlformats.org/officeDocument/2006/relationships/image" Target="../media/image16.pn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tiff"/><Relationship Id="rId2" Type="http://schemas.openxmlformats.org/officeDocument/2006/relationships/image" Target="../media/image19.tiff"/><Relationship Id="rId1" Type="http://schemas.openxmlformats.org/officeDocument/2006/relationships/image" Target="../media/image18.tiff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tiff"/><Relationship Id="rId2" Type="http://schemas.openxmlformats.org/officeDocument/2006/relationships/image" Target="../media/image22.tiff"/><Relationship Id="rId1" Type="http://schemas.openxmlformats.org/officeDocument/2006/relationships/image" Target="../media/image2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_rels/drawing40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png"/><Relationship Id="rId3" Type="http://schemas.openxmlformats.org/officeDocument/2006/relationships/chart" Target="../charts/chart37.xml"/><Relationship Id="rId7" Type="http://schemas.openxmlformats.org/officeDocument/2006/relationships/image" Target="../media/image30.png"/><Relationship Id="rId2" Type="http://schemas.openxmlformats.org/officeDocument/2006/relationships/image" Target="../media/image26.png"/><Relationship Id="rId1" Type="http://schemas.openxmlformats.org/officeDocument/2006/relationships/chart" Target="../charts/chart36.xml"/><Relationship Id="rId6" Type="http://schemas.openxmlformats.org/officeDocument/2006/relationships/image" Target="../media/image29.png"/><Relationship Id="rId5" Type="http://schemas.openxmlformats.org/officeDocument/2006/relationships/image" Target="../media/image28.png"/><Relationship Id="rId4" Type="http://schemas.openxmlformats.org/officeDocument/2006/relationships/image" Target="../media/image27.pn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png"/><Relationship Id="rId2" Type="http://schemas.openxmlformats.org/officeDocument/2006/relationships/chart" Target="../charts/chart39.xml"/><Relationship Id="rId1" Type="http://schemas.openxmlformats.org/officeDocument/2006/relationships/chart" Target="../charts/chart38.xml"/></Relationships>
</file>

<file path=xl/drawings/_rels/drawing4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tiff"/><Relationship Id="rId3" Type="http://schemas.openxmlformats.org/officeDocument/2006/relationships/chart" Target="../charts/chart42.xml"/><Relationship Id="rId7" Type="http://schemas.openxmlformats.org/officeDocument/2006/relationships/image" Target="../media/image36.tiff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6" Type="http://schemas.openxmlformats.org/officeDocument/2006/relationships/image" Target="../media/image35.tiff"/><Relationship Id="rId5" Type="http://schemas.openxmlformats.org/officeDocument/2006/relationships/image" Target="../media/image34.tiff"/><Relationship Id="rId10" Type="http://schemas.openxmlformats.org/officeDocument/2006/relationships/chart" Target="../charts/chart44.xml"/><Relationship Id="rId4" Type="http://schemas.openxmlformats.org/officeDocument/2006/relationships/image" Target="../media/image33.tiff"/><Relationship Id="rId9" Type="http://schemas.openxmlformats.org/officeDocument/2006/relationships/chart" Target="../charts/chart43.xml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image" Target="../media/image39.png"/><Relationship Id="rId1" Type="http://schemas.openxmlformats.org/officeDocument/2006/relationships/image" Target="../media/image38.png"/><Relationship Id="rId6" Type="http://schemas.openxmlformats.org/officeDocument/2006/relationships/image" Target="../media/image42.tiff"/><Relationship Id="rId5" Type="http://schemas.openxmlformats.org/officeDocument/2006/relationships/image" Target="../media/image41.tiff"/><Relationship Id="rId4" Type="http://schemas.openxmlformats.org/officeDocument/2006/relationships/image" Target="../media/image40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4983</xdr:rowOff>
    </xdr:from>
    <xdr:to>
      <xdr:col>8</xdr:col>
      <xdr:colOff>52168</xdr:colOff>
      <xdr:row>20</xdr:row>
      <xdr:rowOff>109317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5CEC2568-CD63-4490-AB38-454C53AC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78767" y="-330884"/>
          <a:ext cx="3723834" cy="4776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128587</xdr:colOff>
      <xdr:row>6</xdr:row>
      <xdr:rowOff>95250</xdr:rowOff>
    </xdr:from>
    <xdr:to>
      <xdr:col>12</xdr:col>
      <xdr:colOff>433387</xdr:colOff>
      <xdr:row>20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B3E23AA-AD37-49AA-B4A6-EE221E7EA5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581025</xdr:colOff>
      <xdr:row>0</xdr:row>
      <xdr:rowOff>104775</xdr:rowOff>
    </xdr:from>
    <xdr:to>
      <xdr:col>13</xdr:col>
      <xdr:colOff>276225</xdr:colOff>
      <xdr:row>14</xdr:row>
      <xdr:rowOff>180975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C5E08D30-469A-4FF5-9B48-A2ACB30AC8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276226</xdr:colOff>
      <xdr:row>1</xdr:row>
      <xdr:rowOff>38099</xdr:rowOff>
    </xdr:from>
    <xdr:to>
      <xdr:col>6</xdr:col>
      <xdr:colOff>466725</xdr:colOff>
      <xdr:row>17</xdr:row>
      <xdr:rowOff>104774</xdr:rowOff>
    </xdr:to>
    <xdr:grpSp>
      <xdr:nvGrpSpPr>
        <xdr:cNvPr id="34" name="Group 33">
          <a:extLst>
            <a:ext uri="{FF2B5EF4-FFF2-40B4-BE49-F238E27FC236}">
              <a16:creationId xmlns="" xmlns:a16="http://schemas.microsoft.com/office/drawing/2014/main" id="{FEE60E73-4279-4054-9337-FCA16B2C102F}"/>
            </a:ext>
          </a:extLst>
        </xdr:cNvPr>
        <xdr:cNvGrpSpPr/>
      </xdr:nvGrpSpPr>
      <xdr:grpSpPr>
        <a:xfrm>
          <a:off x="276226" y="228599"/>
          <a:ext cx="3848099" cy="3114675"/>
          <a:chOff x="276226" y="228599"/>
          <a:chExt cx="3848099" cy="3114675"/>
        </a:xfrm>
      </xdr:grpSpPr>
      <xdr:pic>
        <xdr:nvPicPr>
          <xdr:cNvPr id="11" name="Picture 10">
            <a:extLst>
              <a:ext uri="{FF2B5EF4-FFF2-40B4-BE49-F238E27FC236}">
                <a16:creationId xmlns="" xmlns:a16="http://schemas.microsoft.com/office/drawing/2014/main" id="{609CCAC8-E147-4ADA-ABB5-C0436C59528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0800000">
            <a:off x="276226" y="228599"/>
            <a:ext cx="1875641" cy="311467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7" name="Picture 6">
            <a:extLst>
              <a:ext uri="{FF2B5EF4-FFF2-40B4-BE49-F238E27FC236}">
                <a16:creationId xmlns="" xmlns:a16="http://schemas.microsoft.com/office/drawing/2014/main" id="{E99965C1-2AC0-494F-8B55-A466390A2DBC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7979"/>
          <a:stretch/>
        </xdr:blipFill>
        <xdr:spPr bwMode="auto">
          <a:xfrm rot="10800000">
            <a:off x="2171697" y="950727"/>
            <a:ext cx="1524001" cy="2306823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TextBox 7">
            <a:extLst>
              <a:ext uri="{FF2B5EF4-FFF2-40B4-BE49-F238E27FC236}">
                <a16:creationId xmlns="" xmlns:a16="http://schemas.microsoft.com/office/drawing/2014/main" id="{4057DCF5-56B2-4F93-9269-D7FA9BDAC0F3}"/>
              </a:ext>
            </a:extLst>
          </xdr:cNvPr>
          <xdr:cNvSpPr txBox="1"/>
        </xdr:nvSpPr>
        <xdr:spPr>
          <a:xfrm>
            <a:off x="1771650" y="1047751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a-Strep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="" xmlns:a16="http://schemas.microsoft.com/office/drawing/2014/main" id="{4580F445-D7D8-4CA4-B7B6-4C75852C7159}"/>
              </a:ext>
            </a:extLst>
          </xdr:cNvPr>
          <xdr:cNvSpPr txBox="1"/>
        </xdr:nvSpPr>
        <xdr:spPr>
          <a:xfrm>
            <a:off x="1866900" y="2057401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a-HA</a:t>
            </a:r>
          </a:p>
        </xdr:txBody>
      </xdr:sp>
      <xdr:sp macro="" textlink="">
        <xdr:nvSpPr>
          <xdr:cNvPr id="12" name="TextBox 11">
            <a:extLst>
              <a:ext uri="{FF2B5EF4-FFF2-40B4-BE49-F238E27FC236}">
                <a16:creationId xmlns="" xmlns:a16="http://schemas.microsoft.com/office/drawing/2014/main" id="{81E4121F-6BA7-48A6-BDF1-83AD7D670AC8}"/>
              </a:ext>
            </a:extLst>
          </xdr:cNvPr>
          <xdr:cNvSpPr txBox="1"/>
        </xdr:nvSpPr>
        <xdr:spPr>
          <a:xfrm>
            <a:off x="2314575" y="2990851"/>
            <a:ext cx="1809750" cy="3428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longer exposure</a:t>
            </a:r>
          </a:p>
        </xdr:txBody>
      </xdr:sp>
    </xdr:grpSp>
    <xdr:clientData/>
  </xdr:twoCellAnchor>
  <xdr:twoCellAnchor>
    <xdr:from>
      <xdr:col>12</xdr:col>
      <xdr:colOff>600075</xdr:colOff>
      <xdr:row>1</xdr:row>
      <xdr:rowOff>0</xdr:rowOff>
    </xdr:from>
    <xdr:to>
      <xdr:col>16</xdr:col>
      <xdr:colOff>117775</xdr:colOff>
      <xdr:row>17</xdr:row>
      <xdr:rowOff>137140</xdr:rowOff>
    </xdr:to>
    <xdr:grpSp>
      <xdr:nvGrpSpPr>
        <xdr:cNvPr id="22" name="Group 21">
          <a:extLst>
            <a:ext uri="{FF2B5EF4-FFF2-40B4-BE49-F238E27FC236}">
              <a16:creationId xmlns="" xmlns:a16="http://schemas.microsoft.com/office/drawing/2014/main" id="{021BD67C-152F-4D59-86B7-B0B24A09F4C8}"/>
            </a:ext>
          </a:extLst>
        </xdr:cNvPr>
        <xdr:cNvGrpSpPr/>
      </xdr:nvGrpSpPr>
      <xdr:grpSpPr>
        <a:xfrm>
          <a:off x="7915275" y="190500"/>
          <a:ext cx="1956100" cy="3185140"/>
          <a:chOff x="4610100" y="266700"/>
          <a:chExt cx="1956100" cy="3185140"/>
        </a:xfrm>
      </xdr:grpSpPr>
      <xdr:pic>
        <xdr:nvPicPr>
          <xdr:cNvPr id="13" name="Picture 12">
            <a:extLst>
              <a:ext uri="{FF2B5EF4-FFF2-40B4-BE49-F238E27FC236}">
                <a16:creationId xmlns="" xmlns:a16="http://schemas.microsoft.com/office/drawing/2014/main" id="{9004AD61-9EC4-49E3-B81E-DBA3CC3CF41D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0800000">
            <a:off x="4982262" y="266700"/>
            <a:ext cx="1583938" cy="318514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4" name="TextBox 13">
            <a:extLst>
              <a:ext uri="{FF2B5EF4-FFF2-40B4-BE49-F238E27FC236}">
                <a16:creationId xmlns="" xmlns:a16="http://schemas.microsoft.com/office/drawing/2014/main" id="{3DC7F8F4-0C0A-4F89-8EE1-FC48FBA4A07F}"/>
              </a:ext>
            </a:extLst>
          </xdr:cNvPr>
          <xdr:cNvSpPr txBox="1"/>
        </xdr:nvSpPr>
        <xdr:spPr>
          <a:xfrm>
            <a:off x="4686300" y="1819276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</a:t>
            </a:r>
            <a:r>
              <a:rPr lang="el-GR" sz="1100" b="1">
                <a:latin typeface="Arial" panose="020B0604020202020204" pitchFamily="34" charset="0"/>
                <a:cs typeface="Arial" panose="020B0604020202020204" pitchFamily="34" charset="0"/>
              </a:rPr>
              <a:t>γ</a:t>
            </a:r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TUB</a:t>
            </a:r>
          </a:p>
        </xdr:txBody>
      </xdr:sp>
      <xdr:sp macro="" textlink="">
        <xdr:nvSpPr>
          <xdr:cNvPr id="15" name="TextBox 14">
            <a:extLst>
              <a:ext uri="{FF2B5EF4-FFF2-40B4-BE49-F238E27FC236}">
                <a16:creationId xmlns="" xmlns:a16="http://schemas.microsoft.com/office/drawing/2014/main" id="{83401D0B-AAB5-4E66-9A93-839875B24306}"/>
              </a:ext>
            </a:extLst>
          </xdr:cNvPr>
          <xdr:cNvSpPr txBox="1"/>
        </xdr:nvSpPr>
        <xdr:spPr>
          <a:xfrm>
            <a:off x="4610100" y="1228726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</a:t>
            </a:r>
            <a:r>
              <a:rPr lang="el-GR" sz="1100" b="1">
                <a:latin typeface="Arial" panose="020B0604020202020204" pitchFamily="34" charset="0"/>
                <a:cs typeface="Arial" panose="020B0604020202020204" pitchFamily="34" charset="0"/>
              </a:rPr>
              <a:t>ΧΑΒ2</a:t>
            </a:r>
            <a:endParaRPr lang="en-US" sz="1100" b="1"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533400</xdr:colOff>
      <xdr:row>1</xdr:row>
      <xdr:rowOff>85726</xdr:rowOff>
    </xdr:from>
    <xdr:to>
      <xdr:col>12</xdr:col>
      <xdr:colOff>204141</xdr:colOff>
      <xdr:row>18</xdr:row>
      <xdr:rowOff>9525</xdr:rowOff>
    </xdr:to>
    <xdr:grpSp>
      <xdr:nvGrpSpPr>
        <xdr:cNvPr id="35" name="Group 34">
          <a:extLst>
            <a:ext uri="{FF2B5EF4-FFF2-40B4-BE49-F238E27FC236}">
              <a16:creationId xmlns="" xmlns:a16="http://schemas.microsoft.com/office/drawing/2014/main" id="{1ECA57BD-3A4B-4D74-9A0F-B2D5E7C55F0D}"/>
            </a:ext>
          </a:extLst>
        </xdr:cNvPr>
        <xdr:cNvGrpSpPr/>
      </xdr:nvGrpSpPr>
      <xdr:grpSpPr>
        <a:xfrm>
          <a:off x="4191000" y="276226"/>
          <a:ext cx="3328341" cy="3162299"/>
          <a:chOff x="4000500" y="276226"/>
          <a:chExt cx="3328341" cy="3162299"/>
        </a:xfrm>
      </xdr:grpSpPr>
      <xdr:grpSp>
        <xdr:nvGrpSpPr>
          <xdr:cNvPr id="33" name="Group 32">
            <a:extLst>
              <a:ext uri="{FF2B5EF4-FFF2-40B4-BE49-F238E27FC236}">
                <a16:creationId xmlns="" xmlns:a16="http://schemas.microsoft.com/office/drawing/2014/main" id="{0691D418-CF8B-4EE1-AE2F-BB59CB8D265E}"/>
              </a:ext>
            </a:extLst>
          </xdr:cNvPr>
          <xdr:cNvGrpSpPr/>
        </xdr:nvGrpSpPr>
        <xdr:grpSpPr>
          <a:xfrm>
            <a:off x="4267201" y="276226"/>
            <a:ext cx="3061640" cy="3162299"/>
            <a:chOff x="7372351" y="371476"/>
            <a:chExt cx="3061640" cy="3162299"/>
          </a:xfrm>
        </xdr:grpSpPr>
        <xdr:pic>
          <xdr:nvPicPr>
            <xdr:cNvPr id="16" name="Picture 15">
              <a:extLst>
                <a:ext uri="{FF2B5EF4-FFF2-40B4-BE49-F238E27FC236}">
                  <a16:creationId xmlns="" xmlns:a16="http://schemas.microsoft.com/office/drawing/2014/main" id="{53DF6EA5-ECC3-44E1-BD7F-8914017F8862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 rot="10800000">
              <a:off x="7372351" y="790575"/>
              <a:ext cx="1660448" cy="2600325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25" name="TextBox 24">
              <a:extLst>
                <a:ext uri="{FF2B5EF4-FFF2-40B4-BE49-F238E27FC236}">
                  <a16:creationId xmlns="" xmlns:a16="http://schemas.microsoft.com/office/drawing/2014/main" id="{2DA5F8AB-AFFB-4888-A9C7-E72121BAB28C}"/>
                </a:ext>
              </a:extLst>
            </xdr:cNvPr>
            <xdr:cNvSpPr txBox="1"/>
          </xdr:nvSpPr>
          <xdr:spPr>
            <a:xfrm rot="16200000">
              <a:off x="8001000" y="628651"/>
              <a:ext cx="704850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bXAB2</a:t>
              </a:r>
            </a:p>
          </xdr:txBody>
        </xdr:sp>
        <xdr:sp macro="" textlink="">
          <xdr:nvSpPr>
            <xdr:cNvPr id="26" name="TextBox 25">
              <a:extLst>
                <a:ext uri="{FF2B5EF4-FFF2-40B4-BE49-F238E27FC236}">
                  <a16:creationId xmlns="" xmlns:a16="http://schemas.microsoft.com/office/drawing/2014/main" id="{77E1731E-F127-481B-955C-810985B5F155}"/>
                </a:ext>
              </a:extLst>
            </xdr:cNvPr>
            <xdr:cNvSpPr txBox="1"/>
          </xdr:nvSpPr>
          <xdr:spPr>
            <a:xfrm rot="16200000">
              <a:off x="8353425" y="609601"/>
              <a:ext cx="704850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birA</a:t>
              </a:r>
            </a:p>
          </xdr:txBody>
        </xdr:sp>
        <xdr:pic>
          <xdr:nvPicPr>
            <xdr:cNvPr id="28" name="Picture 27">
              <a:extLst>
                <a:ext uri="{FF2B5EF4-FFF2-40B4-BE49-F238E27FC236}">
                  <a16:creationId xmlns="" xmlns:a16="http://schemas.microsoft.com/office/drawing/2014/main" id="{3EE3262D-220C-486D-A5BB-6BFCC51D32CF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 rot="10800000">
              <a:off x="9067801" y="914400"/>
              <a:ext cx="1366190" cy="245745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29" name="TextBox 28">
              <a:extLst>
                <a:ext uri="{FF2B5EF4-FFF2-40B4-BE49-F238E27FC236}">
                  <a16:creationId xmlns="" xmlns:a16="http://schemas.microsoft.com/office/drawing/2014/main" id="{FA163969-C9AF-47ED-95BB-831085EBB655}"/>
                </a:ext>
              </a:extLst>
            </xdr:cNvPr>
            <xdr:cNvSpPr txBox="1"/>
          </xdr:nvSpPr>
          <xdr:spPr>
            <a:xfrm rot="16200000">
              <a:off x="9144000" y="666751"/>
              <a:ext cx="704850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HOM</a:t>
              </a:r>
            </a:p>
          </xdr:txBody>
        </xdr:sp>
        <xdr:sp macro="" textlink="">
          <xdr:nvSpPr>
            <xdr:cNvPr id="30" name="TextBox 29">
              <a:extLst>
                <a:ext uri="{FF2B5EF4-FFF2-40B4-BE49-F238E27FC236}">
                  <a16:creationId xmlns="" xmlns:a16="http://schemas.microsoft.com/office/drawing/2014/main" id="{C3F11A7F-5D88-4A2F-88EE-360E02A6C903}"/>
                </a:ext>
              </a:extLst>
            </xdr:cNvPr>
            <xdr:cNvSpPr txBox="1"/>
          </xdr:nvSpPr>
          <xdr:spPr>
            <a:xfrm rot="16200000">
              <a:off x="9467850" y="666751"/>
              <a:ext cx="704850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bXAB2</a:t>
              </a:r>
            </a:p>
          </xdr:txBody>
        </xdr:sp>
        <xdr:sp macro="" textlink="">
          <xdr:nvSpPr>
            <xdr:cNvPr id="31" name="TextBox 30">
              <a:extLst>
                <a:ext uri="{FF2B5EF4-FFF2-40B4-BE49-F238E27FC236}">
                  <a16:creationId xmlns="" xmlns:a16="http://schemas.microsoft.com/office/drawing/2014/main" id="{4E2DD147-2D82-42EE-A44E-58130CD3A479}"/>
                </a:ext>
              </a:extLst>
            </xdr:cNvPr>
            <xdr:cNvSpPr txBox="1"/>
          </xdr:nvSpPr>
          <xdr:spPr>
            <a:xfrm rot="16200000">
              <a:off x="9820275" y="657226"/>
              <a:ext cx="704850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birA</a:t>
              </a:r>
            </a:p>
          </xdr:txBody>
        </xdr:sp>
        <xdr:sp macro="" textlink="">
          <xdr:nvSpPr>
            <xdr:cNvPr id="32" name="TextBox 31">
              <a:extLst>
                <a:ext uri="{FF2B5EF4-FFF2-40B4-BE49-F238E27FC236}">
                  <a16:creationId xmlns="" xmlns:a16="http://schemas.microsoft.com/office/drawing/2014/main" id="{EC6D7C6A-B9E4-4478-9D90-BE0CD561B6E8}"/>
                </a:ext>
              </a:extLst>
            </xdr:cNvPr>
            <xdr:cNvSpPr txBox="1"/>
          </xdr:nvSpPr>
          <xdr:spPr>
            <a:xfrm>
              <a:off x="7658100" y="3190876"/>
              <a:ext cx="1809750" cy="34289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 b="1">
                  <a:latin typeface="Arial" panose="020B0604020202020204" pitchFamily="34" charset="0"/>
                  <a:cs typeface="Arial" panose="020B0604020202020204" pitchFamily="34" charset="0"/>
                </a:rPr>
                <a:t>longer exposure</a:t>
              </a:r>
            </a:p>
          </xdr:txBody>
        </xdr:sp>
      </xdr:grpSp>
      <xdr:sp macro="" textlink="">
        <xdr:nvSpPr>
          <xdr:cNvPr id="23" name="TextBox 22">
            <a:extLst>
              <a:ext uri="{FF2B5EF4-FFF2-40B4-BE49-F238E27FC236}">
                <a16:creationId xmlns="" xmlns:a16="http://schemas.microsoft.com/office/drawing/2014/main" id="{DA2075F3-B32D-493A-822A-46F893716ED5}"/>
              </a:ext>
            </a:extLst>
          </xdr:cNvPr>
          <xdr:cNvSpPr txBox="1"/>
        </xdr:nvSpPr>
        <xdr:spPr>
          <a:xfrm>
            <a:off x="4000500" y="1095376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a-Flag</a:t>
            </a:r>
          </a:p>
        </xdr:txBody>
      </xdr:sp>
      <xdr:sp macro="" textlink="">
        <xdr:nvSpPr>
          <xdr:cNvPr id="24" name="TextBox 23">
            <a:extLst>
              <a:ext uri="{FF2B5EF4-FFF2-40B4-BE49-F238E27FC236}">
                <a16:creationId xmlns="" xmlns:a16="http://schemas.microsoft.com/office/drawing/2014/main" id="{C44CF158-D956-4E1F-A344-178319A1EAFF}"/>
              </a:ext>
            </a:extLst>
          </xdr:cNvPr>
          <xdr:cNvSpPr txBox="1"/>
        </xdr:nvSpPr>
        <xdr:spPr>
          <a:xfrm rot="16200000">
            <a:off x="4552950" y="514351"/>
            <a:ext cx="7048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HOM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400051</xdr:colOff>
      <xdr:row>1</xdr:row>
      <xdr:rowOff>152400</xdr:rowOff>
    </xdr:from>
    <xdr:to>
      <xdr:col>5</xdr:col>
      <xdr:colOff>434707</xdr:colOff>
      <xdr:row>16</xdr:row>
      <xdr:rowOff>133350</xdr:rowOff>
    </xdr:to>
    <xdr:grpSp>
      <xdr:nvGrpSpPr>
        <xdr:cNvPr id="6" name="Group 5">
          <a:extLst>
            <a:ext uri="{FF2B5EF4-FFF2-40B4-BE49-F238E27FC236}">
              <a16:creationId xmlns="" xmlns:a16="http://schemas.microsoft.com/office/drawing/2014/main" id="{A96EA9E0-C4A6-484E-BAF3-FABEBEC2F87A}"/>
            </a:ext>
          </a:extLst>
        </xdr:cNvPr>
        <xdr:cNvGrpSpPr/>
      </xdr:nvGrpSpPr>
      <xdr:grpSpPr>
        <a:xfrm>
          <a:off x="400051" y="342900"/>
          <a:ext cx="3082656" cy="2838450"/>
          <a:chOff x="400051" y="342900"/>
          <a:chExt cx="3082656" cy="2838450"/>
        </a:xfrm>
      </xdr:grpSpPr>
      <xdr:pic>
        <xdr:nvPicPr>
          <xdr:cNvPr id="3" name="Picture 2">
            <a:extLst>
              <a:ext uri="{FF2B5EF4-FFF2-40B4-BE49-F238E27FC236}">
                <a16:creationId xmlns="" xmlns:a16="http://schemas.microsoft.com/office/drawing/2014/main" id="{82573CEA-FA99-4B94-B9EE-184FFC30AE6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 rot="10800000">
            <a:off x="400051" y="342900"/>
            <a:ext cx="3082656" cy="283845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5" name="TextBox 4">
            <a:extLst>
              <a:ext uri="{FF2B5EF4-FFF2-40B4-BE49-F238E27FC236}">
                <a16:creationId xmlns="" xmlns:a16="http://schemas.microsoft.com/office/drawing/2014/main" id="{1BC44B5A-0817-46E5-AB31-E2599CFC30B9}"/>
              </a:ext>
            </a:extLst>
          </xdr:cNvPr>
          <xdr:cNvSpPr txBox="1"/>
        </xdr:nvSpPr>
        <xdr:spPr>
          <a:xfrm>
            <a:off x="552450" y="1743075"/>
            <a:ext cx="790575" cy="2952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latin typeface="Arial" panose="020B0604020202020204" pitchFamily="34" charset="0"/>
                <a:cs typeface="Arial" panose="020B0604020202020204" pitchFamily="34" charset="0"/>
              </a:rPr>
              <a:t>a-Flag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13</xdr:row>
      <xdr:rowOff>109537</xdr:rowOff>
    </xdr:from>
    <xdr:to>
      <xdr:col>9</xdr:col>
      <xdr:colOff>447675</xdr:colOff>
      <xdr:row>28</xdr:row>
      <xdr:rowOff>138112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0958462-D886-46F2-A8A7-DDAD80BDB0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200025</xdr:colOff>
      <xdr:row>11</xdr:row>
      <xdr:rowOff>180975</xdr:rowOff>
    </xdr:from>
    <xdr:to>
      <xdr:col>12</xdr:col>
      <xdr:colOff>504825</xdr:colOff>
      <xdr:row>26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66FAB3AB-93DA-4A81-A44B-C9533AED75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419100</xdr:colOff>
      <xdr:row>11</xdr:row>
      <xdr:rowOff>123825</xdr:rowOff>
    </xdr:from>
    <xdr:to>
      <xdr:col>16</xdr:col>
      <xdr:colOff>114300</xdr:colOff>
      <xdr:row>25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85BFC249-6DDC-4425-A415-544AA8710E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161926</xdr:colOff>
      <xdr:row>2</xdr:row>
      <xdr:rowOff>161925</xdr:rowOff>
    </xdr:from>
    <xdr:to>
      <xdr:col>6</xdr:col>
      <xdr:colOff>203515</xdr:colOff>
      <xdr:row>18</xdr:row>
      <xdr:rowOff>9524</xdr:rowOff>
    </xdr:to>
    <xdr:grpSp>
      <xdr:nvGrpSpPr>
        <xdr:cNvPr id="2" name="Group 1">
          <a:extLst>
            <a:ext uri="{FF2B5EF4-FFF2-40B4-BE49-F238E27FC236}">
              <a16:creationId xmlns="" xmlns:a16="http://schemas.microsoft.com/office/drawing/2014/main" id="{2C08DF0A-1F34-4442-95A0-E49BEDC79A46}"/>
            </a:ext>
          </a:extLst>
        </xdr:cNvPr>
        <xdr:cNvGrpSpPr/>
      </xdr:nvGrpSpPr>
      <xdr:grpSpPr>
        <a:xfrm>
          <a:off x="161926" y="542925"/>
          <a:ext cx="3699189" cy="2895599"/>
          <a:chOff x="66676" y="542925"/>
          <a:chExt cx="3699189" cy="2895599"/>
        </a:xfrm>
      </xdr:grpSpPr>
      <xdr:cxnSp macro="">
        <xdr:nvCxnSpPr>
          <xdr:cNvPr id="3" name="Straight Connector 2">
            <a:extLst>
              <a:ext uri="{FF2B5EF4-FFF2-40B4-BE49-F238E27FC236}">
                <a16:creationId xmlns="" xmlns:a16="http://schemas.microsoft.com/office/drawing/2014/main" id="{E95276EC-C053-487F-B993-8A4FD658EBDA}"/>
              </a:ext>
            </a:extLst>
          </xdr:cNvPr>
          <xdr:cNvCxnSpPr/>
        </xdr:nvCxnSpPr>
        <xdr:spPr>
          <a:xfrm>
            <a:off x="1238250" y="771525"/>
            <a:ext cx="581025" cy="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4" name="Group 3">
            <a:extLst>
              <a:ext uri="{FF2B5EF4-FFF2-40B4-BE49-F238E27FC236}">
                <a16:creationId xmlns="" xmlns:a16="http://schemas.microsoft.com/office/drawing/2014/main" id="{EF1F8605-3C8B-429F-BFDC-B312E8E1176E}"/>
              </a:ext>
            </a:extLst>
          </xdr:cNvPr>
          <xdr:cNvGrpSpPr/>
        </xdr:nvGrpSpPr>
        <xdr:grpSpPr>
          <a:xfrm>
            <a:off x="66676" y="542925"/>
            <a:ext cx="3699189" cy="2895599"/>
            <a:chOff x="66676" y="542925"/>
            <a:chExt cx="3699189" cy="2895599"/>
          </a:xfrm>
        </xdr:grpSpPr>
        <xdr:grpSp>
          <xdr:nvGrpSpPr>
            <xdr:cNvPr id="5" name="Group 4">
              <a:extLst>
                <a:ext uri="{FF2B5EF4-FFF2-40B4-BE49-F238E27FC236}">
                  <a16:creationId xmlns="" xmlns:a16="http://schemas.microsoft.com/office/drawing/2014/main" id="{25544874-928D-48D5-B14E-CB2E0CECAFD6}"/>
                </a:ext>
              </a:extLst>
            </xdr:cNvPr>
            <xdr:cNvGrpSpPr/>
          </xdr:nvGrpSpPr>
          <xdr:grpSpPr>
            <a:xfrm>
              <a:off x="66676" y="542925"/>
              <a:ext cx="3699189" cy="2895599"/>
              <a:chOff x="66676" y="542925"/>
              <a:chExt cx="3699189" cy="2895599"/>
            </a:xfrm>
          </xdr:grpSpPr>
          <xdr:pic>
            <xdr:nvPicPr>
              <xdr:cNvPr id="7" name="Picture 6">
                <a:extLst>
                  <a:ext uri="{FF2B5EF4-FFF2-40B4-BE49-F238E27FC236}">
                    <a16:creationId xmlns="" xmlns:a16="http://schemas.microsoft.com/office/drawing/2014/main" id="{FDC662F2-A4F2-451C-BB18-AAB228F382F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1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66676" y="552449"/>
                <a:ext cx="3699189" cy="288607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8" name="TextBox 7">
                <a:extLst>
                  <a:ext uri="{FF2B5EF4-FFF2-40B4-BE49-F238E27FC236}">
                    <a16:creationId xmlns="" xmlns:a16="http://schemas.microsoft.com/office/drawing/2014/main" id="{E6EE62FA-1756-480D-9D6E-F93F49BBF4AC}"/>
                  </a:ext>
                </a:extLst>
              </xdr:cNvPr>
              <xdr:cNvSpPr txBox="1"/>
            </xdr:nvSpPr>
            <xdr:spPr>
              <a:xfrm>
                <a:off x="1943101" y="542925"/>
                <a:ext cx="609600" cy="24765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Input</a:t>
                </a:r>
              </a:p>
            </xdr:txBody>
          </xdr:sp>
          <xdr:sp macro="" textlink="">
            <xdr:nvSpPr>
              <xdr:cNvPr id="9" name="TextBox 8">
                <a:extLst>
                  <a:ext uri="{FF2B5EF4-FFF2-40B4-BE49-F238E27FC236}">
                    <a16:creationId xmlns="" xmlns:a16="http://schemas.microsoft.com/office/drawing/2014/main" id="{94405BFA-B10E-44B8-A0D4-CE66FBE4413B}"/>
                  </a:ext>
                </a:extLst>
              </xdr:cNvPr>
              <xdr:cNvSpPr txBox="1"/>
            </xdr:nvSpPr>
            <xdr:spPr>
              <a:xfrm rot="16200000">
                <a:off x="1962151" y="895350"/>
                <a:ext cx="685800" cy="24765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bXAB2</a:t>
                </a:r>
              </a:p>
            </xdr:txBody>
          </xdr:sp>
          <xdr:sp macro="" textlink="">
            <xdr:nvSpPr>
              <xdr:cNvPr id="10" name="TextBox 9">
                <a:extLst>
                  <a:ext uri="{FF2B5EF4-FFF2-40B4-BE49-F238E27FC236}">
                    <a16:creationId xmlns="" xmlns:a16="http://schemas.microsoft.com/office/drawing/2014/main" id="{F4C58060-E7AC-4739-BDFA-F466A73DA6CF}"/>
                  </a:ext>
                </a:extLst>
              </xdr:cNvPr>
              <xdr:cNvSpPr txBox="1"/>
            </xdr:nvSpPr>
            <xdr:spPr>
              <a:xfrm rot="16200000">
                <a:off x="1709738" y="947737"/>
                <a:ext cx="581025" cy="24765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BirA</a:t>
                </a:r>
              </a:p>
            </xdr:txBody>
          </xdr:sp>
          <xdr:grpSp>
            <xdr:nvGrpSpPr>
              <xdr:cNvPr id="11" name="Group 10">
                <a:extLst>
                  <a:ext uri="{FF2B5EF4-FFF2-40B4-BE49-F238E27FC236}">
                    <a16:creationId xmlns="" xmlns:a16="http://schemas.microsoft.com/office/drawing/2014/main" id="{87D4B85A-BD62-465A-BB87-181113DF6478}"/>
                  </a:ext>
                </a:extLst>
              </xdr:cNvPr>
              <xdr:cNvGrpSpPr/>
            </xdr:nvGrpSpPr>
            <xdr:grpSpPr>
              <a:xfrm>
                <a:off x="1209676" y="571500"/>
                <a:ext cx="552450" cy="800100"/>
                <a:chOff x="1876426" y="561975"/>
                <a:chExt cx="552450" cy="800100"/>
              </a:xfrm>
            </xdr:grpSpPr>
            <xdr:sp macro="" textlink="">
              <xdr:nvSpPr>
                <xdr:cNvPr id="19" name="TextBox 18">
                  <a:extLst>
                    <a:ext uri="{FF2B5EF4-FFF2-40B4-BE49-F238E27FC236}">
                      <a16:creationId xmlns="" xmlns:a16="http://schemas.microsoft.com/office/drawing/2014/main" id="{C37DB9B4-C6E8-4CE1-8B6B-A66F20424F24}"/>
                    </a:ext>
                  </a:extLst>
                </xdr:cNvPr>
                <xdr:cNvSpPr txBox="1"/>
              </xdr:nvSpPr>
              <xdr:spPr>
                <a:xfrm rot="16200000">
                  <a:off x="1905001" y="838200"/>
                  <a:ext cx="800100" cy="247650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r>
                    <a:rPr lang="en-US" sz="1100">
                      <a:latin typeface="Arial" panose="020B0604020202020204" pitchFamily="34" charset="0"/>
                      <a:cs typeface="Arial" panose="020B0604020202020204" pitchFamily="34" charset="0"/>
                    </a:rPr>
                    <a:t>bXAB2</a:t>
                  </a:r>
                </a:p>
              </xdr:txBody>
            </xdr:sp>
            <xdr:sp macro="" textlink="">
              <xdr:nvSpPr>
                <xdr:cNvPr id="20" name="TextBox 19">
                  <a:extLst>
                    <a:ext uri="{FF2B5EF4-FFF2-40B4-BE49-F238E27FC236}">
                      <a16:creationId xmlns="" xmlns:a16="http://schemas.microsoft.com/office/drawing/2014/main" id="{BDF82F71-CBCB-42A0-8ECC-F4421F2F0E09}"/>
                    </a:ext>
                  </a:extLst>
                </xdr:cNvPr>
                <xdr:cNvSpPr txBox="1"/>
              </xdr:nvSpPr>
              <xdr:spPr>
                <a:xfrm rot="16200000">
                  <a:off x="1600201" y="838200"/>
                  <a:ext cx="800100" cy="247650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r>
                    <a:rPr lang="en-US" sz="1100">
                      <a:latin typeface="Arial" panose="020B0604020202020204" pitchFamily="34" charset="0"/>
                      <a:cs typeface="Arial" panose="020B0604020202020204" pitchFamily="34" charset="0"/>
                    </a:rPr>
                    <a:t>BirA</a:t>
                  </a:r>
                </a:p>
              </xdr:txBody>
            </xdr:sp>
          </xdr:grpSp>
          <xdr:grpSp>
            <xdr:nvGrpSpPr>
              <xdr:cNvPr id="12" name="Group 11">
                <a:extLst>
                  <a:ext uri="{FF2B5EF4-FFF2-40B4-BE49-F238E27FC236}">
                    <a16:creationId xmlns="" xmlns:a16="http://schemas.microsoft.com/office/drawing/2014/main" id="{6C1824B1-F022-4209-AFAD-75DC4E02C26C}"/>
                  </a:ext>
                </a:extLst>
              </xdr:cNvPr>
              <xdr:cNvGrpSpPr/>
            </xdr:nvGrpSpPr>
            <xdr:grpSpPr>
              <a:xfrm>
                <a:off x="457201" y="590550"/>
                <a:ext cx="552450" cy="800100"/>
                <a:chOff x="1876426" y="561975"/>
                <a:chExt cx="552450" cy="800100"/>
              </a:xfrm>
            </xdr:grpSpPr>
            <xdr:sp macro="" textlink="">
              <xdr:nvSpPr>
                <xdr:cNvPr id="17" name="TextBox 16">
                  <a:extLst>
                    <a:ext uri="{FF2B5EF4-FFF2-40B4-BE49-F238E27FC236}">
                      <a16:creationId xmlns="" xmlns:a16="http://schemas.microsoft.com/office/drawing/2014/main" id="{5BF30E4D-87FB-4B6B-A6C3-8449D0440783}"/>
                    </a:ext>
                  </a:extLst>
                </xdr:cNvPr>
                <xdr:cNvSpPr txBox="1"/>
              </xdr:nvSpPr>
              <xdr:spPr>
                <a:xfrm rot="16200000">
                  <a:off x="1905001" y="838200"/>
                  <a:ext cx="800100" cy="247650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r>
                    <a:rPr lang="en-US" sz="1100">
                      <a:latin typeface="Arial" panose="020B0604020202020204" pitchFamily="34" charset="0"/>
                      <a:cs typeface="Arial" panose="020B0604020202020204" pitchFamily="34" charset="0"/>
                    </a:rPr>
                    <a:t>bXAB2</a:t>
                  </a:r>
                </a:p>
              </xdr:txBody>
            </xdr:sp>
            <xdr:sp macro="" textlink="">
              <xdr:nvSpPr>
                <xdr:cNvPr id="18" name="TextBox 17">
                  <a:extLst>
                    <a:ext uri="{FF2B5EF4-FFF2-40B4-BE49-F238E27FC236}">
                      <a16:creationId xmlns="" xmlns:a16="http://schemas.microsoft.com/office/drawing/2014/main" id="{594CFFF0-9110-40DA-A499-E6D225882D09}"/>
                    </a:ext>
                  </a:extLst>
                </xdr:cNvPr>
                <xdr:cNvSpPr txBox="1"/>
              </xdr:nvSpPr>
              <xdr:spPr>
                <a:xfrm rot="16200000">
                  <a:off x="1600201" y="838200"/>
                  <a:ext cx="800100" cy="247650"/>
                </a:xfrm>
                <a:prstGeom prst="rect">
                  <a:avLst/>
                </a:prstGeom>
                <a:noFill/>
                <a:ln w="9525" cmpd="sng">
                  <a:noFill/>
                </a:ln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dk1"/>
                </a:fontRef>
              </xdr:style>
              <xdr:txBody>
                <a:bodyPr vertOverflow="clip" horzOverflow="clip" wrap="square" rtlCol="0" anchor="t"/>
                <a:lstStyle/>
                <a:p>
                  <a:r>
                    <a:rPr lang="en-US" sz="1100">
                      <a:latin typeface="Arial" panose="020B0604020202020204" pitchFamily="34" charset="0"/>
                      <a:cs typeface="Arial" panose="020B0604020202020204" pitchFamily="34" charset="0"/>
                    </a:rPr>
                    <a:t>BirA</a:t>
                  </a:r>
                </a:p>
              </xdr:txBody>
            </xdr:sp>
          </xdr:grpSp>
          <xdr:sp macro="" textlink="">
            <xdr:nvSpPr>
              <xdr:cNvPr id="13" name="TextBox 12">
                <a:extLst>
                  <a:ext uri="{FF2B5EF4-FFF2-40B4-BE49-F238E27FC236}">
                    <a16:creationId xmlns="" xmlns:a16="http://schemas.microsoft.com/office/drawing/2014/main" id="{0C036068-08C2-4713-A09E-9444B3229B7E}"/>
                  </a:ext>
                </a:extLst>
              </xdr:cNvPr>
              <xdr:cNvSpPr txBox="1"/>
            </xdr:nvSpPr>
            <xdr:spPr>
              <a:xfrm>
                <a:off x="1381126" y="542925"/>
                <a:ext cx="609600" cy="24765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PD</a:t>
                </a:r>
              </a:p>
            </xdr:txBody>
          </xdr:sp>
          <xdr:sp macro="" textlink="">
            <xdr:nvSpPr>
              <xdr:cNvPr id="14" name="TextBox 13">
                <a:extLst>
                  <a:ext uri="{FF2B5EF4-FFF2-40B4-BE49-F238E27FC236}">
                    <a16:creationId xmlns="" xmlns:a16="http://schemas.microsoft.com/office/drawing/2014/main" id="{8719D4DB-6A7B-4342-AF50-AB0F7BDBC911}"/>
                  </a:ext>
                </a:extLst>
              </xdr:cNvPr>
              <xdr:cNvSpPr txBox="1"/>
            </xdr:nvSpPr>
            <xdr:spPr>
              <a:xfrm>
                <a:off x="609601" y="542925"/>
                <a:ext cx="609600" cy="24765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lang="en-US" sz="1100">
                    <a:latin typeface="Arial" panose="020B0604020202020204" pitchFamily="34" charset="0"/>
                    <a:cs typeface="Arial" panose="020B0604020202020204" pitchFamily="34" charset="0"/>
                  </a:rPr>
                  <a:t>FT</a:t>
                </a:r>
              </a:p>
            </xdr:txBody>
          </xdr:sp>
          <xdr:cxnSp macro="">
            <xdr:nvCxnSpPr>
              <xdr:cNvPr id="15" name="Straight Connector 14">
                <a:extLst>
                  <a:ext uri="{FF2B5EF4-FFF2-40B4-BE49-F238E27FC236}">
                    <a16:creationId xmlns="" xmlns:a16="http://schemas.microsoft.com/office/drawing/2014/main" id="{8429E13A-DCC4-4B2A-A415-43B0585DFB60}"/>
                  </a:ext>
                </a:extLst>
              </xdr:cNvPr>
              <xdr:cNvCxnSpPr/>
            </xdr:nvCxnSpPr>
            <xdr:spPr>
              <a:xfrm>
                <a:off x="466725" y="771525"/>
                <a:ext cx="581025" cy="0"/>
              </a:xfrm>
              <a:prstGeom prst="line">
                <a:avLst/>
              </a:prstGeom>
              <a:ln w="19050">
                <a:solidFill>
                  <a:schemeClr val="tx1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16" name="Straight Connector 15">
                <a:extLst>
                  <a:ext uri="{FF2B5EF4-FFF2-40B4-BE49-F238E27FC236}">
                    <a16:creationId xmlns="" xmlns:a16="http://schemas.microsoft.com/office/drawing/2014/main" id="{9D8C3267-CBE4-4203-9AE1-68B7A0E16B8F}"/>
                  </a:ext>
                </a:extLst>
              </xdr:cNvPr>
              <xdr:cNvCxnSpPr/>
            </xdr:nvCxnSpPr>
            <xdr:spPr>
              <a:xfrm>
                <a:off x="1895475" y="771525"/>
                <a:ext cx="581025" cy="0"/>
              </a:xfrm>
              <a:prstGeom prst="line">
                <a:avLst/>
              </a:prstGeom>
              <a:ln w="19050">
                <a:solidFill>
                  <a:schemeClr val="tx1"/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cxnSp macro="">
          <xdr:nvCxnSpPr>
            <xdr:cNvPr id="6" name="Straight Connector 5">
              <a:extLst>
                <a:ext uri="{FF2B5EF4-FFF2-40B4-BE49-F238E27FC236}">
                  <a16:creationId xmlns="" xmlns:a16="http://schemas.microsoft.com/office/drawing/2014/main" id="{713E52EA-18A3-4186-8945-FC8E9A9815C5}"/>
                </a:ext>
              </a:extLst>
            </xdr:cNvPr>
            <xdr:cNvCxnSpPr/>
          </xdr:nvCxnSpPr>
          <xdr:spPr>
            <a:xfrm>
              <a:off x="1209676" y="771525"/>
              <a:ext cx="581025" cy="0"/>
            </a:xfrm>
            <a:prstGeom prst="line">
              <a:avLst/>
            </a:prstGeom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276227</xdr:colOff>
      <xdr:row>2</xdr:row>
      <xdr:rowOff>47625</xdr:rowOff>
    </xdr:from>
    <xdr:ext cx="3076575" cy="2257426"/>
    <xdr:pic>
      <xdr:nvPicPr>
        <xdr:cNvPr id="2" name="Picture 1">
          <a:extLst>
            <a:ext uri="{FF2B5EF4-FFF2-40B4-BE49-F238E27FC236}">
              <a16:creationId xmlns="" xmlns:a16="http://schemas.microsoft.com/office/drawing/2014/main" id="{F7DDDF7F-4A40-4B89-9258-38856FDD8D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69" t="28096" r="11840" b="7030"/>
        <a:stretch/>
      </xdr:blipFill>
      <xdr:spPr>
        <a:xfrm rot="5400000" flipH="1">
          <a:off x="4953002" y="19050"/>
          <a:ext cx="2257426" cy="3076575"/>
        </a:xfrm>
        <a:prstGeom prst="rect">
          <a:avLst/>
        </a:prstGeom>
      </xdr:spPr>
    </xdr:pic>
    <xdr:clientData/>
  </xdr:oneCellAnchor>
  <xdr:oneCellAnchor>
    <xdr:from>
      <xdr:col>0</xdr:col>
      <xdr:colOff>200841</xdr:colOff>
      <xdr:row>2</xdr:row>
      <xdr:rowOff>47261</xdr:rowOff>
    </xdr:from>
    <xdr:ext cx="3418659" cy="2286364"/>
    <xdr:pic>
      <xdr:nvPicPr>
        <xdr:cNvPr id="3" name="Picture 2">
          <a:extLst>
            <a:ext uri="{FF2B5EF4-FFF2-40B4-BE49-F238E27FC236}">
              <a16:creationId xmlns="" xmlns:a16="http://schemas.microsoft.com/office/drawing/2014/main" id="{2E9714F1-2B61-4C6F-BBEE-04F1D80E62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20" t="21596" r="28695" b="16372"/>
        <a:stretch/>
      </xdr:blipFill>
      <xdr:spPr>
        <a:xfrm rot="10800000" flipH="1">
          <a:off x="200841" y="428261"/>
          <a:ext cx="3418659" cy="2286364"/>
        </a:xfrm>
        <a:prstGeom prst="rect">
          <a:avLst/>
        </a:prstGeom>
      </xdr:spPr>
    </xdr:pic>
    <xdr:clientData/>
  </xdr:oneCellAnchor>
  <xdr:oneCellAnchor>
    <xdr:from>
      <xdr:col>12</xdr:col>
      <xdr:colOff>380997</xdr:colOff>
      <xdr:row>2</xdr:row>
      <xdr:rowOff>47625</xdr:rowOff>
    </xdr:from>
    <xdr:ext cx="3038478" cy="2230495"/>
    <xdr:pic>
      <xdr:nvPicPr>
        <xdr:cNvPr id="4" name="Picture 3">
          <a:extLst>
            <a:ext uri="{FF2B5EF4-FFF2-40B4-BE49-F238E27FC236}">
              <a16:creationId xmlns="" xmlns:a16="http://schemas.microsoft.com/office/drawing/2014/main" id="{9523CC14-1076-41B1-A71F-0610EC6A68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96" t="26930" r="16420" b="22213"/>
        <a:stretch/>
      </xdr:blipFill>
      <xdr:spPr>
        <a:xfrm rot="5400000" flipH="1">
          <a:off x="8100188" y="24634"/>
          <a:ext cx="2230495" cy="3038478"/>
        </a:xfrm>
        <a:prstGeom prst="rect">
          <a:avLst/>
        </a:prstGeom>
      </xdr:spPr>
    </xdr:pic>
    <xdr:clientData/>
  </xdr:oneCellAnchor>
  <xdr:twoCellAnchor>
    <xdr:from>
      <xdr:col>4</xdr:col>
      <xdr:colOff>123825</xdr:colOff>
      <xdr:row>2</xdr:row>
      <xdr:rowOff>28574</xdr:rowOff>
    </xdr:from>
    <xdr:to>
      <xdr:col>5</xdr:col>
      <xdr:colOff>85725</xdr:colOff>
      <xdr:row>3</xdr:row>
      <xdr:rowOff>57149</xdr:rowOff>
    </xdr:to>
    <xdr:sp macro="" textlink="">
      <xdr:nvSpPr>
        <xdr:cNvPr id="5" name="TextBox 4">
          <a:extLst>
            <a:ext uri="{FF2B5EF4-FFF2-40B4-BE49-F238E27FC236}">
              <a16:creationId xmlns="" xmlns:a16="http://schemas.microsoft.com/office/drawing/2014/main" id="{B97CE37B-9E80-4C3C-9B91-9013FD79E0A2}"/>
            </a:ext>
          </a:extLst>
        </xdr:cNvPr>
        <xdr:cNvSpPr txBox="1"/>
      </xdr:nvSpPr>
      <xdr:spPr>
        <a:xfrm>
          <a:off x="2562225" y="409574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MW</a:t>
          </a:r>
        </a:p>
      </xdr:txBody>
    </xdr:sp>
    <xdr:clientData/>
  </xdr:twoCellAnchor>
  <xdr:twoCellAnchor>
    <xdr:from>
      <xdr:col>3</xdr:col>
      <xdr:colOff>142874</xdr:colOff>
      <xdr:row>2</xdr:row>
      <xdr:rowOff>38101</xdr:rowOff>
    </xdr:from>
    <xdr:to>
      <xdr:col>4</xdr:col>
      <xdr:colOff>228599</xdr:colOff>
      <xdr:row>3</xdr:row>
      <xdr:rowOff>104775</xdr:rowOff>
    </xdr:to>
    <xdr:sp macro="" textlink="">
      <xdr:nvSpPr>
        <xdr:cNvPr id="6" name="TextBox 5">
          <a:extLst>
            <a:ext uri="{FF2B5EF4-FFF2-40B4-BE49-F238E27FC236}">
              <a16:creationId xmlns="" xmlns:a16="http://schemas.microsoft.com/office/drawing/2014/main" id="{FA70BC0E-960A-4151-BBF7-8E10DD78F2F5}"/>
            </a:ext>
          </a:extLst>
        </xdr:cNvPr>
        <xdr:cNvSpPr txBox="1"/>
      </xdr:nvSpPr>
      <xdr:spPr>
        <a:xfrm>
          <a:off x="1971674" y="419101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bXAB2</a:t>
          </a:r>
        </a:p>
      </xdr:txBody>
    </xdr:sp>
    <xdr:clientData/>
  </xdr:twoCellAnchor>
  <xdr:twoCellAnchor>
    <xdr:from>
      <xdr:col>2</xdr:col>
      <xdr:colOff>276224</xdr:colOff>
      <xdr:row>2</xdr:row>
      <xdr:rowOff>38101</xdr:rowOff>
    </xdr:from>
    <xdr:to>
      <xdr:col>3</xdr:col>
      <xdr:colOff>361949</xdr:colOff>
      <xdr:row>3</xdr:row>
      <xdr:rowOff>104775</xdr:rowOff>
    </xdr:to>
    <xdr:sp macro="" textlink="">
      <xdr:nvSpPr>
        <xdr:cNvPr id="7" name="TextBox 6">
          <a:extLst>
            <a:ext uri="{FF2B5EF4-FFF2-40B4-BE49-F238E27FC236}">
              <a16:creationId xmlns="" xmlns:a16="http://schemas.microsoft.com/office/drawing/2014/main" id="{17741AE1-7669-47E7-8F07-0CFA865906EA}"/>
            </a:ext>
          </a:extLst>
        </xdr:cNvPr>
        <xdr:cNvSpPr txBox="1"/>
      </xdr:nvSpPr>
      <xdr:spPr>
        <a:xfrm>
          <a:off x="1495424" y="419101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BirA</a:t>
          </a:r>
        </a:p>
      </xdr:txBody>
    </xdr:sp>
    <xdr:clientData/>
  </xdr:twoCellAnchor>
  <xdr:twoCellAnchor>
    <xdr:from>
      <xdr:col>8</xdr:col>
      <xdr:colOff>476250</xdr:colOff>
      <xdr:row>3</xdr:row>
      <xdr:rowOff>114299</xdr:rowOff>
    </xdr:from>
    <xdr:to>
      <xdr:col>9</xdr:col>
      <xdr:colOff>438150</xdr:colOff>
      <xdr:row>4</xdr:row>
      <xdr:rowOff>142874</xdr:rowOff>
    </xdr:to>
    <xdr:sp macro="" textlink="">
      <xdr:nvSpPr>
        <xdr:cNvPr id="8" name="TextBox 7">
          <a:extLst>
            <a:ext uri="{FF2B5EF4-FFF2-40B4-BE49-F238E27FC236}">
              <a16:creationId xmlns="" xmlns:a16="http://schemas.microsoft.com/office/drawing/2014/main" id="{79F5389A-1083-4CB2-BE50-CE5B3E8A9181}"/>
            </a:ext>
          </a:extLst>
        </xdr:cNvPr>
        <xdr:cNvSpPr txBox="1"/>
      </xdr:nvSpPr>
      <xdr:spPr>
        <a:xfrm>
          <a:off x="5353050" y="685799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MW</a:t>
          </a:r>
        </a:p>
      </xdr:txBody>
    </xdr:sp>
    <xdr:clientData/>
  </xdr:twoCellAnchor>
  <xdr:twoCellAnchor>
    <xdr:from>
      <xdr:col>9</xdr:col>
      <xdr:colOff>228599</xdr:colOff>
      <xdr:row>3</xdr:row>
      <xdr:rowOff>114301</xdr:rowOff>
    </xdr:from>
    <xdr:to>
      <xdr:col>10</xdr:col>
      <xdr:colOff>314324</xdr:colOff>
      <xdr:row>4</xdr:row>
      <xdr:rowOff>180975</xdr:rowOff>
    </xdr:to>
    <xdr:sp macro="" textlink="">
      <xdr:nvSpPr>
        <xdr:cNvPr id="9" name="TextBox 8">
          <a:extLst>
            <a:ext uri="{FF2B5EF4-FFF2-40B4-BE49-F238E27FC236}">
              <a16:creationId xmlns="" xmlns:a16="http://schemas.microsoft.com/office/drawing/2014/main" id="{91231D99-55C9-472E-B1EC-C8F7E5EBD192}"/>
            </a:ext>
          </a:extLst>
        </xdr:cNvPr>
        <xdr:cNvSpPr txBox="1"/>
      </xdr:nvSpPr>
      <xdr:spPr>
        <a:xfrm>
          <a:off x="5714999" y="685801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bXAB2</a:t>
          </a:r>
        </a:p>
      </xdr:txBody>
    </xdr:sp>
    <xdr:clientData/>
  </xdr:twoCellAnchor>
  <xdr:twoCellAnchor>
    <xdr:from>
      <xdr:col>10</xdr:col>
      <xdr:colOff>114299</xdr:colOff>
      <xdr:row>3</xdr:row>
      <xdr:rowOff>114301</xdr:rowOff>
    </xdr:from>
    <xdr:to>
      <xdr:col>11</xdr:col>
      <xdr:colOff>200024</xdr:colOff>
      <xdr:row>4</xdr:row>
      <xdr:rowOff>180975</xdr:rowOff>
    </xdr:to>
    <xdr:sp macro="" textlink="">
      <xdr:nvSpPr>
        <xdr:cNvPr id="10" name="TextBox 9">
          <a:extLst>
            <a:ext uri="{FF2B5EF4-FFF2-40B4-BE49-F238E27FC236}">
              <a16:creationId xmlns="" xmlns:a16="http://schemas.microsoft.com/office/drawing/2014/main" id="{E6B5FD8B-05A3-4DCA-8C23-297EECC54464}"/>
            </a:ext>
          </a:extLst>
        </xdr:cNvPr>
        <xdr:cNvSpPr txBox="1"/>
      </xdr:nvSpPr>
      <xdr:spPr>
        <a:xfrm>
          <a:off x="6210299" y="685801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BirA</a:t>
          </a:r>
        </a:p>
      </xdr:txBody>
    </xdr:sp>
    <xdr:clientData/>
  </xdr:twoCellAnchor>
  <xdr:twoCellAnchor>
    <xdr:from>
      <xdr:col>13</xdr:col>
      <xdr:colOff>180975</xdr:colOff>
      <xdr:row>2</xdr:row>
      <xdr:rowOff>47624</xdr:rowOff>
    </xdr:from>
    <xdr:to>
      <xdr:col>14</xdr:col>
      <xdr:colOff>142875</xdr:colOff>
      <xdr:row>3</xdr:row>
      <xdr:rowOff>76199</xdr:rowOff>
    </xdr:to>
    <xdr:sp macro="" textlink="">
      <xdr:nvSpPr>
        <xdr:cNvPr id="11" name="TextBox 10">
          <a:extLst>
            <a:ext uri="{FF2B5EF4-FFF2-40B4-BE49-F238E27FC236}">
              <a16:creationId xmlns="" xmlns:a16="http://schemas.microsoft.com/office/drawing/2014/main" id="{E46558BC-30AA-4C3D-BB89-68F39F42A09D}"/>
            </a:ext>
          </a:extLst>
        </xdr:cNvPr>
        <xdr:cNvSpPr txBox="1"/>
      </xdr:nvSpPr>
      <xdr:spPr>
        <a:xfrm>
          <a:off x="8105775" y="428624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MW</a:t>
          </a:r>
        </a:p>
      </xdr:txBody>
    </xdr:sp>
    <xdr:clientData/>
  </xdr:twoCellAnchor>
  <xdr:twoCellAnchor>
    <xdr:from>
      <xdr:col>14</xdr:col>
      <xdr:colOff>9524</xdr:colOff>
      <xdr:row>2</xdr:row>
      <xdr:rowOff>47626</xdr:rowOff>
    </xdr:from>
    <xdr:to>
      <xdr:col>15</xdr:col>
      <xdr:colOff>95249</xdr:colOff>
      <xdr:row>3</xdr:row>
      <xdr:rowOff>114300</xdr:rowOff>
    </xdr:to>
    <xdr:sp macro="" textlink="">
      <xdr:nvSpPr>
        <xdr:cNvPr id="12" name="TextBox 11">
          <a:extLst>
            <a:ext uri="{FF2B5EF4-FFF2-40B4-BE49-F238E27FC236}">
              <a16:creationId xmlns="" xmlns:a16="http://schemas.microsoft.com/office/drawing/2014/main" id="{C34E0FEF-D459-4BDB-B41B-23673690BF69}"/>
            </a:ext>
          </a:extLst>
        </xdr:cNvPr>
        <xdr:cNvSpPr txBox="1"/>
      </xdr:nvSpPr>
      <xdr:spPr>
        <a:xfrm>
          <a:off x="8543924" y="428626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bXAB2</a:t>
          </a:r>
        </a:p>
      </xdr:txBody>
    </xdr:sp>
    <xdr:clientData/>
  </xdr:twoCellAnchor>
  <xdr:twoCellAnchor>
    <xdr:from>
      <xdr:col>15</xdr:col>
      <xdr:colOff>76199</xdr:colOff>
      <xdr:row>2</xdr:row>
      <xdr:rowOff>47626</xdr:rowOff>
    </xdr:from>
    <xdr:to>
      <xdr:col>16</xdr:col>
      <xdr:colOff>161924</xdr:colOff>
      <xdr:row>3</xdr:row>
      <xdr:rowOff>114300</xdr:rowOff>
    </xdr:to>
    <xdr:sp macro="" textlink="">
      <xdr:nvSpPr>
        <xdr:cNvPr id="13" name="TextBox 12">
          <a:extLst>
            <a:ext uri="{FF2B5EF4-FFF2-40B4-BE49-F238E27FC236}">
              <a16:creationId xmlns="" xmlns:a16="http://schemas.microsoft.com/office/drawing/2014/main" id="{8214DE54-D086-4F1D-8EB7-A5607B3C9ADE}"/>
            </a:ext>
          </a:extLst>
        </xdr:cNvPr>
        <xdr:cNvSpPr txBox="1"/>
      </xdr:nvSpPr>
      <xdr:spPr>
        <a:xfrm>
          <a:off x="9220199" y="428626"/>
          <a:ext cx="695325" cy="2571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>
              <a:latin typeface="Arial" panose="020B0604020202020204" pitchFamily="34" charset="0"/>
              <a:cs typeface="Arial" panose="020B0604020202020204" pitchFamily="34" charset="0"/>
            </a:rPr>
            <a:t>BirA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333375</xdr:colOff>
      <xdr:row>11</xdr:row>
      <xdr:rowOff>66675</xdr:rowOff>
    </xdr:from>
    <xdr:to>
      <xdr:col>15</xdr:col>
      <xdr:colOff>28575</xdr:colOff>
      <xdr:row>25</xdr:row>
      <xdr:rowOff>142875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523875</xdr:colOff>
      <xdr:row>35</xdr:row>
      <xdr:rowOff>57150</xdr:rowOff>
    </xdr:from>
    <xdr:to>
      <xdr:col>17</xdr:col>
      <xdr:colOff>261938</xdr:colOff>
      <xdr:row>52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89DAE409-77D3-479E-A55A-C419863DCD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3</xdr:col>
      <xdr:colOff>420219</xdr:colOff>
      <xdr:row>33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0</xdr:rowOff>
    </xdr:from>
    <xdr:to>
      <xdr:col>13</xdr:col>
      <xdr:colOff>304800</xdr:colOff>
      <xdr:row>26</xdr:row>
      <xdr:rowOff>85725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142875</xdr:colOff>
      <xdr:row>4</xdr:row>
      <xdr:rowOff>161925</xdr:rowOff>
    </xdr:from>
    <xdr:to>
      <xdr:col>11</xdr:col>
      <xdr:colOff>361950</xdr:colOff>
      <xdr:row>19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27343C6E-9377-4DF2-A43C-08BF0449F6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342900</xdr:colOff>
      <xdr:row>27</xdr:row>
      <xdr:rowOff>180975</xdr:rowOff>
    </xdr:from>
    <xdr:to>
      <xdr:col>12</xdr:col>
      <xdr:colOff>228600</xdr:colOff>
      <xdr:row>42</xdr:row>
      <xdr:rowOff>66675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95DD5C49-D681-437A-B3F9-726018AA23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0</xdr:rowOff>
    </xdr:from>
    <xdr:to>
      <xdr:col>7</xdr:col>
      <xdr:colOff>304800</xdr:colOff>
      <xdr:row>29</xdr:row>
      <xdr:rowOff>76200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406808" cy="5456674"/>
    <xdr:pic>
      <xdr:nvPicPr>
        <xdr:cNvPr id="2" name="Picture 1">
          <a:extLst>
            <a:ext uri="{FF2B5EF4-FFF2-40B4-BE49-F238E27FC236}">
              <a16:creationId xmlns="" xmlns:a16="http://schemas.microsoft.com/office/drawing/2014/main" id="{23C235B6-94DA-4AFA-8007-0545608F9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406808" cy="5456674"/>
        </a:xfrm>
        <a:prstGeom prst="rect">
          <a:avLst/>
        </a:prstGeom>
      </xdr:spPr>
    </xdr:pic>
    <xdr:clientData/>
  </xdr:oneCellAnchor>
  <xdr:twoCellAnchor>
    <xdr:from>
      <xdr:col>5</xdr:col>
      <xdr:colOff>409575</xdr:colOff>
      <xdr:row>0</xdr:row>
      <xdr:rowOff>0</xdr:rowOff>
    </xdr:from>
    <xdr:to>
      <xdr:col>11</xdr:col>
      <xdr:colOff>461435</xdr:colOff>
      <xdr:row>26</xdr:row>
      <xdr:rowOff>114300</xdr:rowOff>
    </xdr:to>
    <xdr:grpSp>
      <xdr:nvGrpSpPr>
        <xdr:cNvPr id="3" name="Group 2">
          <a:extLst>
            <a:ext uri="{FF2B5EF4-FFF2-40B4-BE49-F238E27FC236}">
              <a16:creationId xmlns="" xmlns:a16="http://schemas.microsoft.com/office/drawing/2014/main" id="{FF065AB7-5CB8-4DE6-86A3-92A5169F19B5}"/>
            </a:ext>
          </a:extLst>
        </xdr:cNvPr>
        <xdr:cNvGrpSpPr/>
      </xdr:nvGrpSpPr>
      <xdr:grpSpPr>
        <a:xfrm>
          <a:off x="3457575" y="0"/>
          <a:ext cx="3709460" cy="5067300"/>
          <a:chOff x="3752850" y="752475"/>
          <a:chExt cx="3709460" cy="5067300"/>
        </a:xfrm>
      </xdr:grpSpPr>
      <xdr:pic>
        <xdr:nvPicPr>
          <xdr:cNvPr id="4" name="Picture 3">
            <a:extLst>
              <a:ext uri="{FF2B5EF4-FFF2-40B4-BE49-F238E27FC236}">
                <a16:creationId xmlns="" xmlns:a16="http://schemas.microsoft.com/office/drawing/2014/main" id="{2C9116B8-9855-45CD-8EEB-8C827CC9BC6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52850" y="752475"/>
            <a:ext cx="3709460" cy="50673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5" name="TextBox 4">
            <a:extLst>
              <a:ext uri="{FF2B5EF4-FFF2-40B4-BE49-F238E27FC236}">
                <a16:creationId xmlns="" xmlns:a16="http://schemas.microsoft.com/office/drawing/2014/main" id="{A46ED7DF-E1B6-4489-B419-8D3CE9F193FB}"/>
              </a:ext>
            </a:extLst>
          </xdr:cNvPr>
          <xdr:cNvSpPr txBox="1"/>
        </xdr:nvSpPr>
        <xdr:spPr>
          <a:xfrm>
            <a:off x="4629150" y="5553075"/>
            <a:ext cx="1609725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Longer Exposure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3175</xdr:rowOff>
    </xdr:from>
    <xdr:to>
      <xdr:col>7</xdr:col>
      <xdr:colOff>390525</xdr:colOff>
      <xdr:row>22</xdr:row>
      <xdr:rowOff>168275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7174565B-2A0F-4F24-A29F-D914FA1590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8</xdr:col>
      <xdr:colOff>304800</xdr:colOff>
      <xdr:row>24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431A456-0CD3-44B6-A6BD-4570B3BE21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300037</xdr:colOff>
      <xdr:row>15</xdr:row>
      <xdr:rowOff>152400</xdr:rowOff>
    </xdr:from>
    <xdr:to>
      <xdr:col>7</xdr:col>
      <xdr:colOff>214312</xdr:colOff>
      <xdr:row>30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153E6769-89F5-4A8D-8B70-4632C9D571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438149</xdr:colOff>
      <xdr:row>18</xdr:row>
      <xdr:rowOff>95250</xdr:rowOff>
    </xdr:from>
    <xdr:to>
      <xdr:col>16</xdr:col>
      <xdr:colOff>133350</xdr:colOff>
      <xdr:row>33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A0FED239-4D79-4A73-B646-CB9714E870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85726</xdr:colOff>
      <xdr:row>52</xdr:row>
      <xdr:rowOff>171450</xdr:rowOff>
    </xdr:from>
    <xdr:to>
      <xdr:col>8</xdr:col>
      <xdr:colOff>0</xdr:colOff>
      <xdr:row>67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CE828032-5F92-4487-B630-776FFAB60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0</xdr:colOff>
      <xdr:row>55</xdr:row>
      <xdr:rowOff>171450</xdr:rowOff>
    </xdr:from>
    <xdr:to>
      <xdr:col>15</xdr:col>
      <xdr:colOff>409575</xdr:colOff>
      <xdr:row>70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20F07D43-7286-4BED-95DE-75CC5D6A7C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371474</xdr:colOff>
      <xdr:row>15</xdr:row>
      <xdr:rowOff>19050</xdr:rowOff>
    </xdr:from>
    <xdr:to>
      <xdr:col>14</xdr:col>
      <xdr:colOff>400049</xdr:colOff>
      <xdr:row>24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20</xdr:row>
      <xdr:rowOff>52387</xdr:rowOff>
    </xdr:from>
    <xdr:to>
      <xdr:col>18</xdr:col>
      <xdr:colOff>333375</xdr:colOff>
      <xdr:row>34</xdr:row>
      <xdr:rowOff>128587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95250</xdr:colOff>
      <xdr:row>2</xdr:row>
      <xdr:rowOff>76200</xdr:rowOff>
    </xdr:from>
    <xdr:ext cx="5602710" cy="3365284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24050" y="457200"/>
          <a:ext cx="5602710" cy="3365284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23</xdr:row>
      <xdr:rowOff>23812</xdr:rowOff>
    </xdr:from>
    <xdr:to>
      <xdr:col>12</xdr:col>
      <xdr:colOff>552450</xdr:colOff>
      <xdr:row>37</xdr:row>
      <xdr:rowOff>100012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</xdr:colOff>
      <xdr:row>38</xdr:row>
      <xdr:rowOff>52387</xdr:rowOff>
    </xdr:from>
    <xdr:to>
      <xdr:col>12</xdr:col>
      <xdr:colOff>457200</xdr:colOff>
      <xdr:row>52</xdr:row>
      <xdr:rowOff>128587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21</xdr:row>
      <xdr:rowOff>28575</xdr:rowOff>
    </xdr:from>
    <xdr:to>
      <xdr:col>8</xdr:col>
      <xdr:colOff>504825</xdr:colOff>
      <xdr:row>35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452437</xdr:colOff>
      <xdr:row>23</xdr:row>
      <xdr:rowOff>14287</xdr:rowOff>
    </xdr:from>
    <xdr:to>
      <xdr:col>13</xdr:col>
      <xdr:colOff>147637</xdr:colOff>
      <xdr:row>37</xdr:row>
      <xdr:rowOff>90487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328612</xdr:colOff>
      <xdr:row>19</xdr:row>
      <xdr:rowOff>4762</xdr:rowOff>
    </xdr:from>
    <xdr:to>
      <xdr:col>14</xdr:col>
      <xdr:colOff>23812</xdr:colOff>
      <xdr:row>33</xdr:row>
      <xdr:rowOff>80962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433387</xdr:colOff>
      <xdr:row>20</xdr:row>
      <xdr:rowOff>147637</xdr:rowOff>
    </xdr:from>
    <xdr:to>
      <xdr:col>10</xdr:col>
      <xdr:colOff>128587</xdr:colOff>
      <xdr:row>35</xdr:row>
      <xdr:rowOff>33337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</xdr:colOff>
      <xdr:row>20</xdr:row>
      <xdr:rowOff>1</xdr:rowOff>
    </xdr:from>
    <xdr:to>
      <xdr:col>11</xdr:col>
      <xdr:colOff>476251</xdr:colOff>
      <xdr:row>30</xdr:row>
      <xdr:rowOff>171451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542926</xdr:colOff>
      <xdr:row>32</xdr:row>
      <xdr:rowOff>28575</xdr:rowOff>
    </xdr:from>
    <xdr:to>
      <xdr:col>12</xdr:col>
      <xdr:colOff>123826</xdr:colOff>
      <xdr:row>41</xdr:row>
      <xdr:rowOff>122017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47625</xdr:colOff>
      <xdr:row>58</xdr:row>
      <xdr:rowOff>57150</xdr:rowOff>
    </xdr:from>
    <xdr:to>
      <xdr:col>18</xdr:col>
      <xdr:colOff>301625</xdr:colOff>
      <xdr:row>72</xdr:row>
      <xdr:rowOff>133350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0</xdr:colOff>
      <xdr:row>31</xdr:row>
      <xdr:rowOff>0</xdr:rowOff>
    </xdr:from>
    <xdr:to>
      <xdr:col>24</xdr:col>
      <xdr:colOff>85725</xdr:colOff>
      <xdr:row>45</xdr:row>
      <xdr:rowOff>100013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33</xdr:row>
      <xdr:rowOff>119062</xdr:rowOff>
    </xdr:from>
    <xdr:to>
      <xdr:col>8</xdr:col>
      <xdr:colOff>381000</xdr:colOff>
      <xdr:row>48</xdr:row>
      <xdr:rowOff>4762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85725</xdr:colOff>
      <xdr:row>33</xdr:row>
      <xdr:rowOff>100012</xdr:rowOff>
    </xdr:from>
    <xdr:to>
      <xdr:col>16</xdr:col>
      <xdr:colOff>390525</xdr:colOff>
      <xdr:row>47</xdr:row>
      <xdr:rowOff>176212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257175</xdr:colOff>
      <xdr:row>8</xdr:row>
      <xdr:rowOff>28575</xdr:rowOff>
    </xdr:from>
    <xdr:to>
      <xdr:col>14</xdr:col>
      <xdr:colOff>142875</xdr:colOff>
      <xdr:row>22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190501</xdr:colOff>
      <xdr:row>23</xdr:row>
      <xdr:rowOff>81643</xdr:rowOff>
    </xdr:from>
    <xdr:to>
      <xdr:col>23</xdr:col>
      <xdr:colOff>476784</xdr:colOff>
      <xdr:row>37</xdr:row>
      <xdr:rowOff>157843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</xdr:row>
      <xdr:rowOff>0</xdr:rowOff>
    </xdr:from>
    <xdr:ext cx="4584589" cy="2755631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57600" y="4191000"/>
          <a:ext cx="4584589" cy="2755631"/>
        </a:xfrm>
        <a:prstGeom prst="rect">
          <a:avLst/>
        </a:prstGeom>
      </xdr:spPr>
    </xdr:pic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</xdr:colOff>
      <xdr:row>4</xdr:row>
      <xdr:rowOff>28575</xdr:rowOff>
    </xdr:from>
    <xdr:ext cx="3023878" cy="1609725"/>
    <xdr:pic>
      <xdr:nvPicPr>
        <xdr:cNvPr id="2" name="Picture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38738"/>
        <a:stretch/>
      </xdr:blipFill>
      <xdr:spPr>
        <a:xfrm>
          <a:off x="771525" y="790575"/>
          <a:ext cx="3023878" cy="1609725"/>
        </a:xfrm>
        <a:prstGeom prst="rect">
          <a:avLst/>
        </a:prstGeom>
      </xdr:spPr>
    </xdr:pic>
    <xdr:clientData/>
  </xdr:oneCellAnchor>
  <xdr:twoCellAnchor>
    <xdr:from>
      <xdr:col>0</xdr:col>
      <xdr:colOff>476250</xdr:colOff>
      <xdr:row>4</xdr:row>
      <xdr:rowOff>104775</xdr:rowOff>
    </xdr:from>
    <xdr:to>
      <xdr:col>1</xdr:col>
      <xdr:colOff>333375</xdr:colOff>
      <xdr:row>6</xdr:row>
      <xdr:rowOff>47625</xdr:rowOff>
    </xdr:to>
    <xdr:sp macro="" textlink="">
      <xdr:nvSpPr>
        <xdr:cNvPr id="3" name="TextBox 2"/>
        <xdr:cNvSpPr txBox="1"/>
      </xdr:nvSpPr>
      <xdr:spPr>
        <a:xfrm>
          <a:off x="476250" y="866775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245</a:t>
          </a:r>
          <a:endParaRPr lang="el-GR" sz="1100"/>
        </a:p>
      </xdr:txBody>
    </xdr:sp>
    <xdr:clientData/>
  </xdr:twoCellAnchor>
  <xdr:twoCellAnchor>
    <xdr:from>
      <xdr:col>0</xdr:col>
      <xdr:colOff>466725</xdr:colOff>
      <xdr:row>6</xdr:row>
      <xdr:rowOff>85725</xdr:rowOff>
    </xdr:from>
    <xdr:to>
      <xdr:col>1</xdr:col>
      <xdr:colOff>323850</xdr:colOff>
      <xdr:row>8</xdr:row>
      <xdr:rowOff>28575</xdr:rowOff>
    </xdr:to>
    <xdr:sp macro="" textlink="">
      <xdr:nvSpPr>
        <xdr:cNvPr id="4" name="TextBox 3"/>
        <xdr:cNvSpPr txBox="1"/>
      </xdr:nvSpPr>
      <xdr:spPr>
        <a:xfrm>
          <a:off x="466725" y="1228725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100</a:t>
          </a:r>
          <a:endParaRPr lang="el-GR" sz="1100"/>
        </a:p>
      </xdr:txBody>
    </xdr:sp>
    <xdr:clientData/>
  </xdr:twoCellAnchor>
  <xdr:twoCellAnchor>
    <xdr:from>
      <xdr:col>0</xdr:col>
      <xdr:colOff>457200</xdr:colOff>
      <xdr:row>9</xdr:row>
      <xdr:rowOff>142875</xdr:rowOff>
    </xdr:from>
    <xdr:to>
      <xdr:col>1</xdr:col>
      <xdr:colOff>314325</xdr:colOff>
      <xdr:row>11</xdr:row>
      <xdr:rowOff>85725</xdr:rowOff>
    </xdr:to>
    <xdr:sp macro="" textlink="">
      <xdr:nvSpPr>
        <xdr:cNvPr id="5" name="TextBox 4"/>
        <xdr:cNvSpPr txBox="1"/>
      </xdr:nvSpPr>
      <xdr:spPr>
        <a:xfrm>
          <a:off x="457200" y="1857375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80</a:t>
          </a:r>
        </a:p>
        <a:p>
          <a:endParaRPr lang="el-GR" sz="1100"/>
        </a:p>
      </xdr:txBody>
    </xdr:sp>
    <xdr:clientData/>
  </xdr:twoCellAnchor>
  <xdr:oneCellAnchor>
    <xdr:from>
      <xdr:col>1</xdr:col>
      <xdr:colOff>254733</xdr:colOff>
      <xdr:row>3</xdr:row>
      <xdr:rowOff>66675</xdr:rowOff>
    </xdr:from>
    <xdr:ext cx="421975" cy="264560"/>
    <xdr:sp macro="" textlink="">
      <xdr:nvSpPr>
        <xdr:cNvPr id="6" name="TextBox 5"/>
        <xdr:cNvSpPr txBox="1"/>
      </xdr:nvSpPr>
      <xdr:spPr>
        <a:xfrm rot="19419480">
          <a:off x="864333" y="638175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1</xdr:col>
      <xdr:colOff>481305</xdr:colOff>
      <xdr:row>3</xdr:row>
      <xdr:rowOff>95249</xdr:rowOff>
    </xdr:from>
    <xdr:ext cx="545214" cy="264560"/>
    <xdr:sp macro="" textlink="">
      <xdr:nvSpPr>
        <xdr:cNvPr id="7" name="TextBox 6"/>
        <xdr:cNvSpPr txBox="1"/>
      </xdr:nvSpPr>
      <xdr:spPr>
        <a:xfrm rot="19419480">
          <a:off x="1090905" y="666749"/>
          <a:ext cx="545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</a:t>
          </a:r>
          <a:endParaRPr lang="el-GR" sz="1100"/>
        </a:p>
      </xdr:txBody>
    </xdr:sp>
    <xdr:clientData/>
  </xdr:oneCellAnchor>
  <xdr:oneCellAnchor>
    <xdr:from>
      <xdr:col>2</xdr:col>
      <xdr:colOff>283308</xdr:colOff>
      <xdr:row>3</xdr:row>
      <xdr:rowOff>28575</xdr:rowOff>
    </xdr:from>
    <xdr:ext cx="421975" cy="264560"/>
    <xdr:sp macro="" textlink="">
      <xdr:nvSpPr>
        <xdr:cNvPr id="8" name="TextBox 7"/>
        <xdr:cNvSpPr txBox="1"/>
      </xdr:nvSpPr>
      <xdr:spPr>
        <a:xfrm rot="19419480">
          <a:off x="1502508" y="600075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3</xdr:col>
      <xdr:colOff>252706</xdr:colOff>
      <xdr:row>3</xdr:row>
      <xdr:rowOff>28575</xdr:rowOff>
    </xdr:from>
    <xdr:ext cx="545214" cy="264560"/>
    <xdr:sp macro="" textlink="">
      <xdr:nvSpPr>
        <xdr:cNvPr id="9" name="TextBox 8"/>
        <xdr:cNvSpPr txBox="1"/>
      </xdr:nvSpPr>
      <xdr:spPr>
        <a:xfrm rot="19419480">
          <a:off x="2081506" y="600075"/>
          <a:ext cx="545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</a:t>
          </a:r>
          <a:endParaRPr lang="el-GR" sz="1100"/>
        </a:p>
      </xdr:txBody>
    </xdr:sp>
    <xdr:clientData/>
  </xdr:oneCellAnchor>
  <xdr:oneCellAnchor>
    <xdr:from>
      <xdr:col>3</xdr:col>
      <xdr:colOff>503822</xdr:colOff>
      <xdr:row>2</xdr:row>
      <xdr:rowOff>127597</xdr:rowOff>
    </xdr:from>
    <xdr:ext cx="871072" cy="264560"/>
    <xdr:sp macro="" textlink="">
      <xdr:nvSpPr>
        <xdr:cNvPr id="10" name="TextBox 9"/>
        <xdr:cNvSpPr txBox="1"/>
      </xdr:nvSpPr>
      <xdr:spPr>
        <a:xfrm rot="19419480">
          <a:off x="2332622" y="508597"/>
          <a:ext cx="87107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bXab2+RNH</a:t>
          </a:r>
          <a:endParaRPr lang="el-GR" sz="1100"/>
        </a:p>
      </xdr:txBody>
    </xdr:sp>
    <xdr:clientData/>
  </xdr:oneCellAnchor>
  <xdr:oneCellAnchor>
    <xdr:from>
      <xdr:col>2</xdr:col>
      <xdr:colOff>503822</xdr:colOff>
      <xdr:row>3</xdr:row>
      <xdr:rowOff>5355</xdr:rowOff>
    </xdr:from>
    <xdr:ext cx="747833" cy="264560"/>
    <xdr:sp macro="" textlink="">
      <xdr:nvSpPr>
        <xdr:cNvPr id="11" name="TextBox 10"/>
        <xdr:cNvSpPr txBox="1"/>
      </xdr:nvSpPr>
      <xdr:spPr>
        <a:xfrm rot="19419480">
          <a:off x="1723022" y="576855"/>
          <a:ext cx="74783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birA+RNH</a:t>
          </a:r>
          <a:endParaRPr lang="el-GR" sz="1100"/>
        </a:p>
      </xdr:txBody>
    </xdr:sp>
    <xdr:clientData/>
  </xdr:oneCellAnchor>
  <xdr:twoCellAnchor>
    <xdr:from>
      <xdr:col>6</xdr:col>
      <xdr:colOff>180975</xdr:colOff>
      <xdr:row>1</xdr:row>
      <xdr:rowOff>32347</xdr:rowOff>
    </xdr:from>
    <xdr:to>
      <xdr:col>9</xdr:col>
      <xdr:colOff>381000</xdr:colOff>
      <xdr:row>12</xdr:row>
      <xdr:rowOff>114012</xdr:rowOff>
    </xdr:to>
    <xdr:grpSp>
      <xdr:nvGrpSpPr>
        <xdr:cNvPr id="12" name="Group 11"/>
        <xdr:cNvGrpSpPr/>
      </xdr:nvGrpSpPr>
      <xdr:grpSpPr>
        <a:xfrm>
          <a:off x="3838575" y="222847"/>
          <a:ext cx="2028825" cy="2177165"/>
          <a:chOff x="5429250" y="232372"/>
          <a:chExt cx="2028825" cy="2177165"/>
        </a:xfrm>
      </xdr:grpSpPr>
      <xdr:pic>
        <xdr:nvPicPr>
          <xdr:cNvPr id="13" name="Picture 12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2358" t="51231" r="15575"/>
          <a:stretch/>
        </xdr:blipFill>
        <xdr:spPr>
          <a:xfrm>
            <a:off x="5429250" y="466725"/>
            <a:ext cx="1596082" cy="1942812"/>
          </a:xfrm>
          <a:prstGeom prst="rect">
            <a:avLst/>
          </a:prstGeom>
        </xdr:spPr>
      </xdr:pic>
      <xdr:grpSp>
        <xdr:nvGrpSpPr>
          <xdr:cNvPr id="14" name="Group 13"/>
          <xdr:cNvGrpSpPr/>
        </xdr:nvGrpSpPr>
        <xdr:grpSpPr>
          <a:xfrm>
            <a:off x="5619750" y="232372"/>
            <a:ext cx="1838325" cy="1872653"/>
            <a:chOff x="5619750" y="232372"/>
            <a:chExt cx="1838325" cy="1872653"/>
          </a:xfrm>
        </xdr:grpSpPr>
        <xdr:sp macro="" textlink="">
          <xdr:nvSpPr>
            <xdr:cNvPr id="15" name="TextBox 14"/>
            <xdr:cNvSpPr txBox="1"/>
          </xdr:nvSpPr>
          <xdr:spPr>
            <a:xfrm>
              <a:off x="6915150" y="762000"/>
              <a:ext cx="466725" cy="3238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/>
                <a:t>XPG</a:t>
              </a:r>
              <a:endParaRPr lang="el-GR" sz="1100"/>
            </a:p>
          </xdr:txBody>
        </xdr:sp>
        <xdr:sp macro="" textlink="">
          <xdr:nvSpPr>
            <xdr:cNvPr id="16" name="TextBox 15"/>
            <xdr:cNvSpPr txBox="1"/>
          </xdr:nvSpPr>
          <xdr:spPr>
            <a:xfrm>
              <a:off x="6896100" y="1190625"/>
              <a:ext cx="466725" cy="3238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/>
                <a:t>XPF</a:t>
              </a:r>
              <a:endParaRPr lang="el-GR" sz="1100"/>
            </a:p>
          </xdr:txBody>
        </xdr:sp>
        <xdr:sp macro="" textlink="">
          <xdr:nvSpPr>
            <xdr:cNvPr id="17" name="TextBox 16"/>
            <xdr:cNvSpPr txBox="1"/>
          </xdr:nvSpPr>
          <xdr:spPr>
            <a:xfrm>
              <a:off x="6896100" y="1781175"/>
              <a:ext cx="561975" cy="3238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100"/>
                <a:t>PRP19</a:t>
              </a:r>
              <a:endParaRPr lang="el-GR" sz="1100"/>
            </a:p>
          </xdr:txBody>
        </xdr:sp>
        <xdr:sp macro="" textlink="">
          <xdr:nvSpPr>
            <xdr:cNvPr id="18" name="TextBox 17"/>
            <xdr:cNvSpPr txBox="1"/>
          </xdr:nvSpPr>
          <xdr:spPr>
            <a:xfrm rot="19419480">
              <a:off x="5619750" y="323850"/>
              <a:ext cx="421975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en-US" sz="1100"/>
                <a:t>birA</a:t>
              </a:r>
              <a:endParaRPr lang="el-GR" sz="1100"/>
            </a:p>
          </xdr:txBody>
        </xdr:sp>
        <xdr:sp macro="" textlink="">
          <xdr:nvSpPr>
            <xdr:cNvPr id="19" name="TextBox 18"/>
            <xdr:cNvSpPr txBox="1"/>
          </xdr:nvSpPr>
          <xdr:spPr>
            <a:xfrm rot="19419480">
              <a:off x="6198748" y="323850"/>
              <a:ext cx="545214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en-US" sz="1100"/>
                <a:t>bXab2</a:t>
              </a:r>
              <a:endParaRPr lang="el-GR" sz="1100"/>
            </a:p>
          </xdr:txBody>
        </xdr:sp>
        <xdr:sp macro="" textlink="">
          <xdr:nvSpPr>
            <xdr:cNvPr id="20" name="TextBox 19"/>
            <xdr:cNvSpPr txBox="1"/>
          </xdr:nvSpPr>
          <xdr:spPr>
            <a:xfrm rot="19419480">
              <a:off x="6449864" y="232372"/>
              <a:ext cx="871072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en-US" sz="1100"/>
                <a:t>bXab2+RNH</a:t>
              </a:r>
              <a:endParaRPr lang="el-GR" sz="1100"/>
            </a:p>
          </xdr:txBody>
        </xdr:sp>
        <xdr:sp macro="" textlink="">
          <xdr:nvSpPr>
            <xdr:cNvPr id="21" name="TextBox 20"/>
            <xdr:cNvSpPr txBox="1"/>
          </xdr:nvSpPr>
          <xdr:spPr>
            <a:xfrm rot="19419480">
              <a:off x="5840264" y="300630"/>
              <a:ext cx="747833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rtlCol="0" anchor="t">
              <a:spAutoFit/>
            </a:bodyPr>
            <a:lstStyle/>
            <a:p>
              <a:r>
                <a:rPr lang="en-US" sz="1100"/>
                <a:t>birA+RNH</a:t>
              </a:r>
              <a:endParaRPr lang="el-GR" sz="1100"/>
            </a:p>
          </xdr:txBody>
        </xdr:sp>
      </xdr:grpSp>
    </xdr:grp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21</xdr:row>
      <xdr:rowOff>0</xdr:rowOff>
    </xdr:from>
    <xdr:to>
      <xdr:col>10</xdr:col>
      <xdr:colOff>523875</xdr:colOff>
      <xdr:row>22</xdr:row>
      <xdr:rowOff>133350</xdr:rowOff>
    </xdr:to>
    <xdr:sp macro="" textlink="">
      <xdr:nvSpPr>
        <xdr:cNvPr id="2" name="TextBox 1"/>
        <xdr:cNvSpPr txBox="1"/>
      </xdr:nvSpPr>
      <xdr:spPr>
        <a:xfrm>
          <a:off x="6153150" y="4000500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XPF</a:t>
          </a:r>
          <a:endParaRPr lang="el-GR" sz="1100"/>
        </a:p>
      </xdr:txBody>
    </xdr:sp>
    <xdr:clientData/>
  </xdr:twoCellAnchor>
  <xdr:twoCellAnchor>
    <xdr:from>
      <xdr:col>17</xdr:col>
      <xdr:colOff>333375</xdr:colOff>
      <xdr:row>22</xdr:row>
      <xdr:rowOff>171450</xdr:rowOff>
    </xdr:from>
    <xdr:to>
      <xdr:col>18</xdr:col>
      <xdr:colOff>47625</xdr:colOff>
      <xdr:row>24</xdr:row>
      <xdr:rowOff>47625</xdr:rowOff>
    </xdr:to>
    <xdr:sp macro="" textlink="">
      <xdr:nvSpPr>
        <xdr:cNvPr id="3" name="TextBox 2"/>
        <xdr:cNvSpPr txBox="1"/>
      </xdr:nvSpPr>
      <xdr:spPr>
        <a:xfrm>
          <a:off x="10696575" y="4362450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FT</a:t>
          </a:r>
          <a:endParaRPr lang="el-GR" sz="1100"/>
        </a:p>
      </xdr:txBody>
    </xdr:sp>
    <xdr:clientData/>
  </xdr:twoCellAnchor>
  <xdr:twoCellAnchor>
    <xdr:from>
      <xdr:col>1</xdr:col>
      <xdr:colOff>552450</xdr:colOff>
      <xdr:row>6</xdr:row>
      <xdr:rowOff>133350</xdr:rowOff>
    </xdr:from>
    <xdr:to>
      <xdr:col>18</xdr:col>
      <xdr:colOff>532733</xdr:colOff>
      <xdr:row>33</xdr:row>
      <xdr:rowOff>47625</xdr:rowOff>
    </xdr:to>
    <xdr:grpSp>
      <xdr:nvGrpSpPr>
        <xdr:cNvPr id="4" name="Group 3"/>
        <xdr:cNvGrpSpPr/>
      </xdr:nvGrpSpPr>
      <xdr:grpSpPr>
        <a:xfrm>
          <a:off x="1162050" y="1276350"/>
          <a:ext cx="10343483" cy="5057775"/>
          <a:chOff x="1162050" y="1276350"/>
          <a:chExt cx="10343483" cy="5057775"/>
        </a:xfrm>
      </xdr:grpSpPr>
      <xdr:grpSp>
        <xdr:nvGrpSpPr>
          <xdr:cNvPr id="5" name="Group 4"/>
          <xdr:cNvGrpSpPr/>
        </xdr:nvGrpSpPr>
        <xdr:grpSpPr>
          <a:xfrm>
            <a:off x="1162050" y="1276350"/>
            <a:ext cx="10343483" cy="4776246"/>
            <a:chOff x="336967" y="132727"/>
            <a:chExt cx="10343483" cy="4776246"/>
          </a:xfrm>
        </xdr:grpSpPr>
        <xdr:pic>
          <xdr:nvPicPr>
            <xdr:cNvPr id="58" name="Picture 57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4297" t="27048" r="44822" b="19100"/>
            <a:stretch/>
          </xdr:blipFill>
          <xdr:spPr>
            <a:xfrm rot="5400000">
              <a:off x="186489" y="489284"/>
              <a:ext cx="3846094" cy="3256548"/>
            </a:xfrm>
            <a:prstGeom prst="rect">
              <a:avLst/>
            </a:prstGeom>
          </xdr:spPr>
        </xdr:pic>
        <xdr:pic>
          <xdr:nvPicPr>
            <xdr:cNvPr id="59" name="Picture 58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7251" t="56608" r="30117" b="5965"/>
            <a:stretch/>
          </xdr:blipFill>
          <xdr:spPr>
            <a:xfrm>
              <a:off x="4042611" y="194511"/>
              <a:ext cx="2887579" cy="2566737"/>
            </a:xfrm>
            <a:prstGeom prst="rect">
              <a:avLst/>
            </a:prstGeom>
          </xdr:spPr>
        </xdr:pic>
        <xdr:pic>
          <xdr:nvPicPr>
            <xdr:cNvPr id="60" name="Picture 59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0077" r="35992" b="40893"/>
            <a:stretch/>
          </xdr:blipFill>
          <xdr:spPr>
            <a:xfrm>
              <a:off x="7202907" y="132727"/>
              <a:ext cx="3320716" cy="3574300"/>
            </a:xfrm>
            <a:prstGeom prst="rect">
              <a:avLst/>
            </a:prstGeom>
          </xdr:spPr>
        </xdr:pic>
        <xdr:sp macro="" textlink="">
          <xdr:nvSpPr>
            <xdr:cNvPr id="61" name="Rectangle 60"/>
            <xdr:cNvSpPr/>
          </xdr:nvSpPr>
          <xdr:spPr>
            <a:xfrm>
              <a:off x="4235116" y="1331495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2" name="Rectangle 61"/>
            <xdr:cNvSpPr/>
          </xdr:nvSpPr>
          <xdr:spPr>
            <a:xfrm>
              <a:off x="697832" y="1901992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3" name="Rectangle 62"/>
            <xdr:cNvSpPr/>
          </xdr:nvSpPr>
          <xdr:spPr>
            <a:xfrm>
              <a:off x="1026694" y="2714624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4" name="Rectangle 63"/>
            <xdr:cNvSpPr/>
          </xdr:nvSpPr>
          <xdr:spPr>
            <a:xfrm>
              <a:off x="5342021" y="818148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5" name="Rectangle 64"/>
            <xdr:cNvSpPr/>
          </xdr:nvSpPr>
          <xdr:spPr>
            <a:xfrm>
              <a:off x="7395413" y="1477879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6" name="Rectangle 65"/>
            <xdr:cNvSpPr/>
          </xdr:nvSpPr>
          <xdr:spPr>
            <a:xfrm>
              <a:off x="7740317" y="2504574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7" name="Rectangle 66"/>
            <xdr:cNvSpPr/>
          </xdr:nvSpPr>
          <xdr:spPr>
            <a:xfrm>
              <a:off x="1973179" y="1074821"/>
              <a:ext cx="1491916" cy="609600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8" name="Rectangle 67"/>
            <xdr:cNvSpPr/>
          </xdr:nvSpPr>
          <xdr:spPr>
            <a:xfrm>
              <a:off x="9079834" y="2504574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9" name="Rectangle 68"/>
            <xdr:cNvSpPr/>
          </xdr:nvSpPr>
          <xdr:spPr>
            <a:xfrm>
              <a:off x="5189623" y="1789698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0" name="Rectangle 69"/>
            <xdr:cNvSpPr/>
          </xdr:nvSpPr>
          <xdr:spPr>
            <a:xfrm>
              <a:off x="2277978" y="2608527"/>
              <a:ext cx="1459832" cy="609600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1" name="Rectangle 70"/>
            <xdr:cNvSpPr/>
          </xdr:nvSpPr>
          <xdr:spPr>
            <a:xfrm>
              <a:off x="3950370" y="1817270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2" name="TextBox 71"/>
            <xdr:cNvSpPr txBox="1"/>
          </xdr:nvSpPr>
          <xdr:spPr>
            <a:xfrm>
              <a:off x="3342987" y="1304653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3" name="TextBox 72"/>
            <xdr:cNvSpPr txBox="1"/>
          </xdr:nvSpPr>
          <xdr:spPr>
            <a:xfrm>
              <a:off x="3318424" y="1433992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4" name="TextBox 73"/>
            <xdr:cNvSpPr txBox="1"/>
          </xdr:nvSpPr>
          <xdr:spPr>
            <a:xfrm>
              <a:off x="6633413" y="1978693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5" name="TextBox 74"/>
            <xdr:cNvSpPr txBox="1"/>
          </xdr:nvSpPr>
          <xdr:spPr>
            <a:xfrm>
              <a:off x="6593305" y="936321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6" name="TextBox 75"/>
            <xdr:cNvSpPr txBox="1"/>
          </xdr:nvSpPr>
          <xdr:spPr>
            <a:xfrm>
              <a:off x="3945554" y="1486264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7" name="TextBox 76"/>
            <xdr:cNvSpPr txBox="1"/>
          </xdr:nvSpPr>
          <xdr:spPr>
            <a:xfrm>
              <a:off x="361530" y="2026046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8" name="TextBox 77"/>
            <xdr:cNvSpPr txBox="1"/>
          </xdr:nvSpPr>
          <xdr:spPr>
            <a:xfrm>
              <a:off x="336967" y="2155385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9" name="TextBox 78"/>
            <xdr:cNvSpPr txBox="1"/>
          </xdr:nvSpPr>
          <xdr:spPr>
            <a:xfrm>
              <a:off x="612459" y="2813476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0" name="TextBox 79"/>
            <xdr:cNvSpPr txBox="1"/>
          </xdr:nvSpPr>
          <xdr:spPr>
            <a:xfrm>
              <a:off x="587896" y="2942815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1" name="TextBox 80"/>
            <xdr:cNvSpPr txBox="1"/>
          </xdr:nvSpPr>
          <xdr:spPr>
            <a:xfrm>
              <a:off x="7144289" y="1486264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2" name="TextBox 81"/>
            <xdr:cNvSpPr txBox="1"/>
          </xdr:nvSpPr>
          <xdr:spPr>
            <a:xfrm>
              <a:off x="7419781" y="2636328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pic>
          <xdr:nvPicPr>
            <xdr:cNvPr id="83" name="Picture 82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0077" t="81583" r="35992"/>
            <a:stretch/>
          </xdr:blipFill>
          <xdr:spPr>
            <a:xfrm>
              <a:off x="7202907" y="3795284"/>
              <a:ext cx="3320716" cy="1113689"/>
            </a:xfrm>
            <a:prstGeom prst="rect">
              <a:avLst/>
            </a:prstGeom>
          </xdr:spPr>
        </xdr:pic>
        <xdr:sp macro="" textlink="">
          <xdr:nvSpPr>
            <xdr:cNvPr id="84" name="Rectangle 83"/>
            <xdr:cNvSpPr/>
          </xdr:nvSpPr>
          <xdr:spPr>
            <a:xfrm>
              <a:off x="8936027" y="3801800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85" name="TextBox 27"/>
            <xdr:cNvSpPr txBox="1"/>
          </xdr:nvSpPr>
          <xdr:spPr>
            <a:xfrm>
              <a:off x="10129466" y="3943832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6" name="TextBox 5"/>
          <xdr:cNvSpPr txBox="1"/>
        </xdr:nvSpPr>
        <xdr:spPr>
          <a:xfrm>
            <a:off x="2533650" y="5181600"/>
            <a:ext cx="46672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XPG</a:t>
            </a:r>
            <a:endParaRPr lang="el-GR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5848350" y="4000500"/>
            <a:ext cx="56197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Xab2</a:t>
            </a:r>
            <a:endParaRPr lang="el-GR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9553575" y="6010275"/>
            <a:ext cx="71437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PRP19</a:t>
            </a:r>
            <a:endParaRPr lang="el-GR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7189871" y="18383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6819900" y="18383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6534150" y="18192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6210300" y="18288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3865646" y="21526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3495675" y="21526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3209925" y="21336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2886075" y="21431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17" name="TextBox 16"/>
          <xdr:cNvSpPr txBox="1"/>
        </xdr:nvSpPr>
        <xdr:spPr>
          <a:xfrm flipH="1">
            <a:off x="5094371" y="23526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8" name="TextBox 17"/>
          <xdr:cNvSpPr txBox="1"/>
        </xdr:nvSpPr>
        <xdr:spPr>
          <a:xfrm flipH="1">
            <a:off x="5381625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19" name="TextBox 18"/>
          <xdr:cNvSpPr txBox="1"/>
        </xdr:nvSpPr>
        <xdr:spPr>
          <a:xfrm flipH="1">
            <a:off x="5676900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0" name="TextBox 19"/>
          <xdr:cNvSpPr txBox="1"/>
        </xdr:nvSpPr>
        <xdr:spPr>
          <a:xfrm flipH="1">
            <a:off x="5943600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21" name="TextBox 20"/>
          <xdr:cNvSpPr txBox="1"/>
        </xdr:nvSpPr>
        <xdr:spPr>
          <a:xfrm flipH="1">
            <a:off x="1646321" y="3038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22" name="TextBox 21"/>
          <xdr:cNvSpPr txBox="1"/>
        </xdr:nvSpPr>
        <xdr:spPr>
          <a:xfrm flipH="1">
            <a:off x="1933575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23" name="TextBox 22"/>
          <xdr:cNvSpPr txBox="1"/>
        </xdr:nvSpPr>
        <xdr:spPr>
          <a:xfrm flipH="1">
            <a:off x="2228850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4" name="TextBox 23"/>
          <xdr:cNvSpPr txBox="1"/>
        </xdr:nvSpPr>
        <xdr:spPr>
          <a:xfrm flipH="1">
            <a:off x="2495550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25" name="TextBox 24"/>
          <xdr:cNvSpPr txBox="1"/>
        </xdr:nvSpPr>
        <xdr:spPr>
          <a:xfrm flipH="1">
            <a:off x="2855996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26" name="TextBox 25"/>
          <xdr:cNvSpPr txBox="1"/>
        </xdr:nvSpPr>
        <xdr:spPr>
          <a:xfrm flipH="1">
            <a:off x="2486025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27" name="TextBox 26"/>
          <xdr:cNvSpPr txBox="1"/>
        </xdr:nvSpPr>
        <xdr:spPr>
          <a:xfrm flipH="1">
            <a:off x="2181225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8" name="TextBox 27"/>
          <xdr:cNvSpPr txBox="1"/>
        </xdr:nvSpPr>
        <xdr:spPr>
          <a:xfrm flipH="1">
            <a:off x="1847850" y="3790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29" name="TextBox 28"/>
          <xdr:cNvSpPr txBox="1"/>
        </xdr:nvSpPr>
        <xdr:spPr>
          <a:xfrm flipH="1">
            <a:off x="5684921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0" name="TextBox 29"/>
          <xdr:cNvSpPr txBox="1"/>
        </xdr:nvSpPr>
        <xdr:spPr>
          <a:xfrm flipH="1">
            <a:off x="5486400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31" name="TextBox 30"/>
          <xdr:cNvSpPr txBox="1"/>
        </xdr:nvSpPr>
        <xdr:spPr>
          <a:xfrm flipH="1">
            <a:off x="5181600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32" name="TextBox 31"/>
          <xdr:cNvSpPr txBox="1"/>
        </xdr:nvSpPr>
        <xdr:spPr>
          <a:xfrm flipH="1">
            <a:off x="4848225" y="29337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33" name="TextBox 32"/>
          <xdr:cNvSpPr txBox="1"/>
        </xdr:nvSpPr>
        <xdr:spPr>
          <a:xfrm flipH="1">
            <a:off x="10941217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4" name="TextBox 33"/>
          <xdr:cNvSpPr txBox="1"/>
        </xdr:nvSpPr>
        <xdr:spPr>
          <a:xfrm flipH="1">
            <a:off x="10571246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35" name="TextBox 34"/>
          <xdr:cNvSpPr txBox="1"/>
        </xdr:nvSpPr>
        <xdr:spPr>
          <a:xfrm flipH="1">
            <a:off x="10266446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36" name="TextBox 35"/>
          <xdr:cNvSpPr txBox="1"/>
        </xdr:nvSpPr>
        <xdr:spPr>
          <a:xfrm flipH="1">
            <a:off x="9933071" y="34766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37" name="TextBox 36"/>
          <xdr:cNvSpPr txBox="1"/>
        </xdr:nvSpPr>
        <xdr:spPr>
          <a:xfrm flipH="1">
            <a:off x="6931192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8" name="TextBox 37"/>
          <xdr:cNvSpPr txBox="1"/>
        </xdr:nvSpPr>
        <xdr:spPr>
          <a:xfrm flipH="1">
            <a:off x="6561221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39" name="TextBox 38"/>
          <xdr:cNvSpPr txBox="1"/>
        </xdr:nvSpPr>
        <xdr:spPr>
          <a:xfrm flipH="1">
            <a:off x="6256421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0" name="TextBox 39"/>
          <xdr:cNvSpPr txBox="1"/>
        </xdr:nvSpPr>
        <xdr:spPr>
          <a:xfrm flipH="1">
            <a:off x="5923046" y="28860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41" name="TextBox 40"/>
          <xdr:cNvSpPr txBox="1"/>
        </xdr:nvSpPr>
        <xdr:spPr>
          <a:xfrm flipH="1">
            <a:off x="4121317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42" name="TextBox 41"/>
          <xdr:cNvSpPr txBox="1"/>
        </xdr:nvSpPr>
        <xdr:spPr>
          <a:xfrm flipH="1">
            <a:off x="3751346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43" name="TextBox 42"/>
          <xdr:cNvSpPr txBox="1"/>
        </xdr:nvSpPr>
        <xdr:spPr>
          <a:xfrm flipH="1">
            <a:off x="3446546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4" name="TextBox 43"/>
          <xdr:cNvSpPr txBox="1"/>
        </xdr:nvSpPr>
        <xdr:spPr>
          <a:xfrm flipH="1">
            <a:off x="3113171" y="38100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45" name="TextBox 44"/>
          <xdr:cNvSpPr txBox="1"/>
        </xdr:nvSpPr>
        <xdr:spPr>
          <a:xfrm flipH="1">
            <a:off x="9569617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46" name="TextBox 45"/>
          <xdr:cNvSpPr txBox="1"/>
        </xdr:nvSpPr>
        <xdr:spPr>
          <a:xfrm flipH="1">
            <a:off x="9199646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47" name="TextBox 46"/>
          <xdr:cNvSpPr txBox="1"/>
        </xdr:nvSpPr>
        <xdr:spPr>
          <a:xfrm flipH="1">
            <a:off x="8894846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8" name="TextBox 47"/>
          <xdr:cNvSpPr txBox="1"/>
        </xdr:nvSpPr>
        <xdr:spPr>
          <a:xfrm flipH="1">
            <a:off x="8561471" y="35814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49" name="TextBox 48"/>
          <xdr:cNvSpPr txBox="1"/>
        </xdr:nvSpPr>
        <xdr:spPr>
          <a:xfrm flipH="1">
            <a:off x="10760242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50" name="TextBox 49"/>
          <xdr:cNvSpPr txBox="1"/>
        </xdr:nvSpPr>
        <xdr:spPr>
          <a:xfrm flipH="1">
            <a:off x="10390271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51" name="TextBox 50"/>
          <xdr:cNvSpPr txBox="1"/>
        </xdr:nvSpPr>
        <xdr:spPr>
          <a:xfrm flipH="1">
            <a:off x="10085471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52" name="TextBox 51"/>
          <xdr:cNvSpPr txBox="1"/>
        </xdr:nvSpPr>
        <xdr:spPr>
          <a:xfrm flipH="1">
            <a:off x="9752096" y="4924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53" name="TextBox 52"/>
          <xdr:cNvSpPr txBox="1"/>
        </xdr:nvSpPr>
        <xdr:spPr>
          <a:xfrm flipH="1">
            <a:off x="8380496" y="24765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54" name="TextBox 53"/>
          <xdr:cNvSpPr txBox="1"/>
        </xdr:nvSpPr>
        <xdr:spPr>
          <a:xfrm flipH="1">
            <a:off x="8667750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55" name="TextBox 54"/>
          <xdr:cNvSpPr txBox="1"/>
        </xdr:nvSpPr>
        <xdr:spPr>
          <a:xfrm flipH="1">
            <a:off x="8963025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56" name="TextBox 55"/>
          <xdr:cNvSpPr txBox="1"/>
        </xdr:nvSpPr>
        <xdr:spPr>
          <a:xfrm flipH="1">
            <a:off x="9229725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57" name="TextBox 56"/>
          <xdr:cNvSpPr txBox="1"/>
        </xdr:nvSpPr>
        <xdr:spPr>
          <a:xfrm>
            <a:off x="7277100" y="3286125"/>
            <a:ext cx="323850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FT</a:t>
            </a:r>
            <a:endParaRPr lang="el-GR" sz="1100"/>
          </a:p>
        </xdr:txBody>
      </xdr:sp>
    </xdr:grpSp>
    <xdr:clientData/>
  </xdr:twoCellAnchor>
  <xdr:twoCellAnchor>
    <xdr:from>
      <xdr:col>2</xdr:col>
      <xdr:colOff>66675</xdr:colOff>
      <xdr:row>19</xdr:row>
      <xdr:rowOff>114300</xdr:rowOff>
    </xdr:from>
    <xdr:to>
      <xdr:col>2</xdr:col>
      <xdr:colOff>390525</xdr:colOff>
      <xdr:row>20</xdr:row>
      <xdr:rowOff>180975</xdr:rowOff>
    </xdr:to>
    <xdr:sp macro="" textlink="">
      <xdr:nvSpPr>
        <xdr:cNvPr id="86" name="TextBox 85"/>
        <xdr:cNvSpPr txBox="1"/>
      </xdr:nvSpPr>
      <xdr:spPr>
        <a:xfrm>
          <a:off x="1285875" y="3733800"/>
          <a:ext cx="323850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FT</a:t>
          </a:r>
          <a:endParaRPr lang="el-GR" sz="1100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</xdr:row>
      <xdr:rowOff>0</xdr:rowOff>
    </xdr:from>
    <xdr:ext cx="3420152" cy="3023878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81000"/>
          <a:ext cx="3420152" cy="3023878"/>
        </a:xfrm>
        <a:prstGeom prst="rect">
          <a:avLst/>
        </a:prstGeom>
      </xdr:spPr>
    </xdr:pic>
    <xdr:clientData/>
  </xdr:oneCellAnchor>
  <xdr:oneCellAnchor>
    <xdr:from>
      <xdr:col>3</xdr:col>
      <xdr:colOff>349271</xdr:colOff>
      <xdr:row>1</xdr:row>
      <xdr:rowOff>15965</xdr:rowOff>
    </xdr:from>
    <xdr:ext cx="733086" cy="264560"/>
    <xdr:sp macro="" textlink="">
      <xdr:nvSpPr>
        <xdr:cNvPr id="3" name="TextBox 2"/>
        <xdr:cNvSpPr txBox="1"/>
      </xdr:nvSpPr>
      <xdr:spPr>
        <a:xfrm rot="19419480">
          <a:off x="2178071" y="206465"/>
          <a:ext cx="73308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siscrb IgG</a:t>
          </a:r>
          <a:endParaRPr lang="el-GR" sz="1100"/>
        </a:p>
      </xdr:txBody>
    </xdr:sp>
    <xdr:clientData/>
  </xdr:oneCellAnchor>
  <xdr:oneCellAnchor>
    <xdr:from>
      <xdr:col>4</xdr:col>
      <xdr:colOff>353674</xdr:colOff>
      <xdr:row>0</xdr:row>
      <xdr:rowOff>158840</xdr:rowOff>
    </xdr:from>
    <xdr:ext cx="781432" cy="264560"/>
    <xdr:sp macro="" textlink="">
      <xdr:nvSpPr>
        <xdr:cNvPr id="4" name="TextBox 3"/>
        <xdr:cNvSpPr txBox="1"/>
      </xdr:nvSpPr>
      <xdr:spPr>
        <a:xfrm rot="19419480">
          <a:off x="2792074" y="158840"/>
          <a:ext cx="78143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siXab2 IgG</a:t>
          </a:r>
          <a:endParaRPr lang="el-GR" sz="1100"/>
        </a:p>
      </xdr:txBody>
    </xdr:sp>
    <xdr:clientData/>
  </xdr:oneCellAnchor>
  <xdr:oneCellAnchor>
    <xdr:from>
      <xdr:col>2</xdr:col>
      <xdr:colOff>353674</xdr:colOff>
      <xdr:row>1</xdr:row>
      <xdr:rowOff>73115</xdr:rowOff>
    </xdr:from>
    <xdr:ext cx="510268" cy="264560"/>
    <xdr:sp macro="" textlink="">
      <xdr:nvSpPr>
        <xdr:cNvPr id="5" name="TextBox 4"/>
        <xdr:cNvSpPr txBox="1"/>
      </xdr:nvSpPr>
      <xdr:spPr>
        <a:xfrm rot="19419480">
          <a:off x="1572874" y="263615"/>
          <a:ext cx="51026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siscrb</a:t>
          </a:r>
          <a:endParaRPr lang="el-GR" sz="1100"/>
        </a:p>
      </xdr:txBody>
    </xdr:sp>
    <xdr:clientData/>
  </xdr:oneCellAnchor>
  <xdr:oneCellAnchor>
    <xdr:from>
      <xdr:col>3</xdr:col>
      <xdr:colOff>100902</xdr:colOff>
      <xdr:row>1</xdr:row>
      <xdr:rowOff>6440</xdr:rowOff>
    </xdr:from>
    <xdr:ext cx="558614" cy="264560"/>
    <xdr:sp macro="" textlink="">
      <xdr:nvSpPr>
        <xdr:cNvPr id="6" name="TextBox 5"/>
        <xdr:cNvSpPr txBox="1"/>
      </xdr:nvSpPr>
      <xdr:spPr>
        <a:xfrm rot="19419480">
          <a:off x="1929702" y="196940"/>
          <a:ext cx="5586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siXab2</a:t>
          </a:r>
          <a:endParaRPr lang="el-GR" sz="1100"/>
        </a:p>
      </xdr:txBody>
    </xdr:sp>
    <xdr:clientData/>
  </xdr:oneCellAnchor>
  <xdr:oneCellAnchor>
    <xdr:from>
      <xdr:col>4</xdr:col>
      <xdr:colOff>182224</xdr:colOff>
      <xdr:row>1</xdr:row>
      <xdr:rowOff>15966</xdr:rowOff>
    </xdr:from>
    <xdr:ext cx="510268" cy="264560"/>
    <xdr:sp macro="" textlink="">
      <xdr:nvSpPr>
        <xdr:cNvPr id="7" name="TextBox 6"/>
        <xdr:cNvSpPr txBox="1"/>
      </xdr:nvSpPr>
      <xdr:spPr>
        <a:xfrm rot="19419480">
          <a:off x="2620624" y="206466"/>
          <a:ext cx="51026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siscrb</a:t>
          </a:r>
          <a:endParaRPr lang="el-GR" sz="1100"/>
        </a:p>
      </xdr:txBody>
    </xdr:sp>
    <xdr:clientData/>
  </xdr:oneCellAnchor>
  <xdr:oneCellAnchor>
    <xdr:from>
      <xdr:col>5</xdr:col>
      <xdr:colOff>119952</xdr:colOff>
      <xdr:row>1</xdr:row>
      <xdr:rowOff>44541</xdr:rowOff>
    </xdr:from>
    <xdr:ext cx="558614" cy="264560"/>
    <xdr:sp macro="" textlink="">
      <xdr:nvSpPr>
        <xdr:cNvPr id="8" name="TextBox 7"/>
        <xdr:cNvSpPr txBox="1"/>
      </xdr:nvSpPr>
      <xdr:spPr>
        <a:xfrm rot="19419480">
          <a:off x="3167952" y="235041"/>
          <a:ext cx="5586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siXab2</a:t>
          </a:r>
          <a:endParaRPr lang="el-GR" sz="1100"/>
        </a:p>
      </xdr:txBody>
    </xdr:sp>
    <xdr:clientData/>
  </xdr:oneCellAnchor>
  <xdr:twoCellAnchor>
    <xdr:from>
      <xdr:col>5</xdr:col>
      <xdr:colOff>457200</xdr:colOff>
      <xdr:row>3</xdr:row>
      <xdr:rowOff>95250</xdr:rowOff>
    </xdr:from>
    <xdr:to>
      <xdr:col>6</xdr:col>
      <xdr:colOff>314325</xdr:colOff>
      <xdr:row>5</xdr:row>
      <xdr:rowOff>38100</xdr:rowOff>
    </xdr:to>
    <xdr:sp macro="" textlink="">
      <xdr:nvSpPr>
        <xdr:cNvPr id="9" name="TextBox 8"/>
        <xdr:cNvSpPr txBox="1"/>
      </xdr:nvSpPr>
      <xdr:spPr>
        <a:xfrm>
          <a:off x="3505200" y="666750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XPG</a:t>
          </a:r>
          <a:endParaRPr lang="el-GR" sz="1100"/>
        </a:p>
      </xdr:txBody>
    </xdr:sp>
    <xdr:clientData/>
  </xdr:twoCellAnchor>
  <xdr:twoCellAnchor>
    <xdr:from>
      <xdr:col>5</xdr:col>
      <xdr:colOff>533400</xdr:colOff>
      <xdr:row>5</xdr:row>
      <xdr:rowOff>114300</xdr:rowOff>
    </xdr:from>
    <xdr:to>
      <xdr:col>6</xdr:col>
      <xdr:colOff>390525</xdr:colOff>
      <xdr:row>7</xdr:row>
      <xdr:rowOff>57150</xdr:rowOff>
    </xdr:to>
    <xdr:sp macro="" textlink="">
      <xdr:nvSpPr>
        <xdr:cNvPr id="10" name="TextBox 9"/>
        <xdr:cNvSpPr txBox="1"/>
      </xdr:nvSpPr>
      <xdr:spPr>
        <a:xfrm>
          <a:off x="3581400" y="1066800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XPF</a:t>
          </a:r>
          <a:endParaRPr lang="el-GR" sz="1100"/>
        </a:p>
      </xdr:txBody>
    </xdr:sp>
    <xdr:clientData/>
  </xdr:twoCellAnchor>
  <xdr:twoCellAnchor>
    <xdr:from>
      <xdr:col>5</xdr:col>
      <xdr:colOff>542925</xdr:colOff>
      <xdr:row>14</xdr:row>
      <xdr:rowOff>47625</xdr:rowOff>
    </xdr:from>
    <xdr:to>
      <xdr:col>6</xdr:col>
      <xdr:colOff>495300</xdr:colOff>
      <xdr:row>15</xdr:row>
      <xdr:rowOff>180975</xdr:rowOff>
    </xdr:to>
    <xdr:sp macro="" textlink="">
      <xdr:nvSpPr>
        <xdr:cNvPr id="11" name="TextBox 10"/>
        <xdr:cNvSpPr txBox="1"/>
      </xdr:nvSpPr>
      <xdr:spPr>
        <a:xfrm>
          <a:off x="3590925" y="2714625"/>
          <a:ext cx="5619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Xab2</a:t>
          </a:r>
          <a:endParaRPr lang="el-GR" sz="1100"/>
        </a:p>
      </xdr:txBody>
    </xdr:sp>
    <xdr:clientData/>
  </xdr:twoCellAnchor>
  <xdr:twoCellAnchor>
    <xdr:from>
      <xdr:col>2</xdr:col>
      <xdr:colOff>0</xdr:colOff>
      <xdr:row>20</xdr:row>
      <xdr:rowOff>0</xdr:rowOff>
    </xdr:from>
    <xdr:to>
      <xdr:col>8</xdr:col>
      <xdr:colOff>30481</xdr:colOff>
      <xdr:row>26</xdr:row>
      <xdr:rowOff>60918</xdr:rowOff>
    </xdr:to>
    <xdr:grpSp>
      <xdr:nvGrpSpPr>
        <xdr:cNvPr id="12" name="Group 11"/>
        <xdr:cNvGrpSpPr/>
      </xdr:nvGrpSpPr>
      <xdr:grpSpPr>
        <a:xfrm>
          <a:off x="1219200" y="3810000"/>
          <a:ext cx="3688081" cy="1203918"/>
          <a:chOff x="6625693" y="1489856"/>
          <a:chExt cx="3688081" cy="1203918"/>
        </a:xfrm>
      </xdr:grpSpPr>
      <xdr:pic>
        <xdr:nvPicPr>
          <xdr:cNvPr id="13" name="Picture 12"/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1417" t="50307" r="23626" b="29785"/>
          <a:stretch/>
        </xdr:blipFill>
        <xdr:spPr>
          <a:xfrm>
            <a:off x="6625693" y="1489856"/>
            <a:ext cx="1886465" cy="1203918"/>
          </a:xfrm>
          <a:prstGeom prst="rect">
            <a:avLst/>
          </a:prstGeom>
        </xdr:spPr>
      </xdr:pic>
      <xdr:pic>
        <xdr:nvPicPr>
          <xdr:cNvPr id="14" name="Picture 13"/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2398" t="70945" r="23768" b="10222"/>
          <a:stretch/>
        </xdr:blipFill>
        <xdr:spPr>
          <a:xfrm flipV="1">
            <a:off x="8512158" y="1554892"/>
            <a:ext cx="1801616" cy="1138881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349762</xdr:colOff>
      <xdr:row>19</xdr:row>
      <xdr:rowOff>38101</xdr:rowOff>
    </xdr:from>
    <xdr:ext cx="909864" cy="264560"/>
    <xdr:sp macro="" textlink="">
      <xdr:nvSpPr>
        <xdr:cNvPr id="15" name="TextBox 14"/>
        <xdr:cNvSpPr txBox="1"/>
      </xdr:nvSpPr>
      <xdr:spPr>
        <a:xfrm rot="19419480">
          <a:off x="1568962" y="3657601"/>
          <a:ext cx="90986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siscrb IgG-FT</a:t>
          </a:r>
          <a:endParaRPr lang="el-GR" sz="1100"/>
        </a:p>
      </xdr:txBody>
    </xdr:sp>
    <xdr:clientData/>
  </xdr:oneCellAnchor>
  <xdr:oneCellAnchor>
    <xdr:from>
      <xdr:col>3</xdr:col>
      <xdr:colOff>375773</xdr:colOff>
      <xdr:row>18</xdr:row>
      <xdr:rowOff>180976</xdr:rowOff>
    </xdr:from>
    <xdr:ext cx="914994" cy="264560"/>
    <xdr:sp macro="" textlink="">
      <xdr:nvSpPr>
        <xdr:cNvPr id="16" name="TextBox 15"/>
        <xdr:cNvSpPr txBox="1"/>
      </xdr:nvSpPr>
      <xdr:spPr>
        <a:xfrm rot="19419480">
          <a:off x="2204573" y="3609976"/>
          <a:ext cx="9149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siXab2 IgGFT</a:t>
          </a:r>
          <a:endParaRPr lang="el-GR" sz="1100"/>
        </a:p>
      </xdr:txBody>
    </xdr:sp>
    <xdr:clientData/>
  </xdr:oneCellAnchor>
  <xdr:oneCellAnchor>
    <xdr:from>
      <xdr:col>3</xdr:col>
      <xdr:colOff>182714</xdr:colOff>
      <xdr:row>19</xdr:row>
      <xdr:rowOff>38102</xdr:rowOff>
    </xdr:from>
    <xdr:ext cx="687048" cy="264560"/>
    <xdr:sp macro="" textlink="">
      <xdr:nvSpPr>
        <xdr:cNvPr id="17" name="TextBox 16"/>
        <xdr:cNvSpPr txBox="1"/>
      </xdr:nvSpPr>
      <xdr:spPr>
        <a:xfrm rot="19419480">
          <a:off x="2011514" y="3657602"/>
          <a:ext cx="68704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siscrb-FT</a:t>
          </a:r>
          <a:endParaRPr lang="el-GR" sz="1100"/>
        </a:p>
      </xdr:txBody>
    </xdr:sp>
    <xdr:clientData/>
  </xdr:oneCellAnchor>
  <xdr:oneCellAnchor>
    <xdr:from>
      <xdr:col>4</xdr:col>
      <xdr:colOff>142050</xdr:colOff>
      <xdr:row>19</xdr:row>
      <xdr:rowOff>66677</xdr:rowOff>
    </xdr:from>
    <xdr:ext cx="692177" cy="264560"/>
    <xdr:sp macro="" textlink="">
      <xdr:nvSpPr>
        <xdr:cNvPr id="18" name="TextBox 17"/>
        <xdr:cNvSpPr txBox="1"/>
      </xdr:nvSpPr>
      <xdr:spPr>
        <a:xfrm rot="19419480">
          <a:off x="2580450" y="3686177"/>
          <a:ext cx="6921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siXab2FT</a:t>
          </a:r>
          <a:endParaRPr lang="el-GR" sz="1100"/>
        </a:p>
      </xdr:txBody>
    </xdr:sp>
    <xdr:clientData/>
  </xdr:oneCellAnchor>
  <xdr:twoCellAnchor>
    <xdr:from>
      <xdr:col>1</xdr:col>
      <xdr:colOff>485775</xdr:colOff>
      <xdr:row>24</xdr:row>
      <xdr:rowOff>38100</xdr:rowOff>
    </xdr:from>
    <xdr:to>
      <xdr:col>2</xdr:col>
      <xdr:colOff>342900</xdr:colOff>
      <xdr:row>25</xdr:row>
      <xdr:rowOff>171450</xdr:rowOff>
    </xdr:to>
    <xdr:sp macro="" textlink="">
      <xdr:nvSpPr>
        <xdr:cNvPr id="19" name="TextBox 18"/>
        <xdr:cNvSpPr txBox="1"/>
      </xdr:nvSpPr>
      <xdr:spPr>
        <a:xfrm>
          <a:off x="1095375" y="4610100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XPF</a:t>
          </a:r>
          <a:endParaRPr lang="el-GR" sz="1100"/>
        </a:p>
      </xdr:txBody>
    </xdr:sp>
    <xdr:clientData/>
  </xdr:twoCellAnchor>
  <xdr:twoCellAnchor>
    <xdr:from>
      <xdr:col>1</xdr:col>
      <xdr:colOff>476250</xdr:colOff>
      <xdr:row>21</xdr:row>
      <xdr:rowOff>66675</xdr:rowOff>
    </xdr:from>
    <xdr:to>
      <xdr:col>2</xdr:col>
      <xdr:colOff>333375</xdr:colOff>
      <xdr:row>23</xdr:row>
      <xdr:rowOff>9525</xdr:rowOff>
    </xdr:to>
    <xdr:sp macro="" textlink="">
      <xdr:nvSpPr>
        <xdr:cNvPr id="20" name="TextBox 19"/>
        <xdr:cNvSpPr txBox="1"/>
      </xdr:nvSpPr>
      <xdr:spPr>
        <a:xfrm>
          <a:off x="1085850" y="4067175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XPG</a:t>
          </a:r>
          <a:endParaRPr lang="el-GR" sz="1100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581025</xdr:colOff>
      <xdr:row>3</xdr:row>
      <xdr:rowOff>95250</xdr:rowOff>
    </xdr:from>
    <xdr:to>
      <xdr:col>8</xdr:col>
      <xdr:colOff>325288</xdr:colOff>
      <xdr:row>23</xdr:row>
      <xdr:rowOff>10229</xdr:rowOff>
    </xdr:to>
    <xdr:grpSp>
      <xdr:nvGrpSpPr>
        <xdr:cNvPr id="2" name="Group 1"/>
        <xdr:cNvGrpSpPr/>
      </xdr:nvGrpSpPr>
      <xdr:grpSpPr>
        <a:xfrm>
          <a:off x="1800225" y="666750"/>
          <a:ext cx="3401863" cy="3724979"/>
          <a:chOff x="1800225" y="666750"/>
          <a:chExt cx="3401863" cy="3724979"/>
        </a:xfrm>
      </xdr:grpSpPr>
      <xdr:pic>
        <xdr:nvPicPr>
          <xdr:cNvPr id="3" name="Picture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800225" y="666750"/>
            <a:ext cx="3401863" cy="3724979"/>
          </a:xfrm>
          <a:prstGeom prst="rect">
            <a:avLst/>
          </a:prstGeom>
        </xdr:spPr>
      </xdr:pic>
      <xdr:sp macro="" textlink="">
        <xdr:nvSpPr>
          <xdr:cNvPr id="4" name="TextBox 3"/>
          <xdr:cNvSpPr txBox="1"/>
        </xdr:nvSpPr>
        <xdr:spPr>
          <a:xfrm>
            <a:off x="1819275" y="2047875"/>
            <a:ext cx="3381375" cy="7524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endParaRPr lang="el-GR" sz="1100"/>
          </a:p>
        </xdr:txBody>
      </xdr:sp>
    </xdr:grpSp>
    <xdr:clientData/>
  </xdr:twoCellAnchor>
  <xdr:oneCellAnchor>
    <xdr:from>
      <xdr:col>7</xdr:col>
      <xdr:colOff>455883</xdr:colOff>
      <xdr:row>2</xdr:row>
      <xdr:rowOff>139788</xdr:rowOff>
    </xdr:from>
    <xdr:ext cx="542200" cy="264560"/>
    <xdr:sp macro="" textlink="">
      <xdr:nvSpPr>
        <xdr:cNvPr id="5" name="TextBox 4"/>
        <xdr:cNvSpPr txBox="1"/>
      </xdr:nvSpPr>
      <xdr:spPr>
        <a:xfrm rot="19419480">
          <a:off x="4723083" y="520788"/>
          <a:ext cx="54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igG</a:t>
          </a:r>
          <a:endParaRPr lang="el-GR" sz="1100"/>
        </a:p>
      </xdr:txBody>
    </xdr:sp>
    <xdr:clientData/>
  </xdr:oneCellAnchor>
  <xdr:oneCellAnchor>
    <xdr:from>
      <xdr:col>7</xdr:col>
      <xdr:colOff>113801</xdr:colOff>
      <xdr:row>2</xdr:row>
      <xdr:rowOff>61846</xdr:rowOff>
    </xdr:from>
    <xdr:ext cx="809902" cy="264560"/>
    <xdr:sp macro="" textlink="">
      <xdr:nvSpPr>
        <xdr:cNvPr id="6" name="TextBox 5"/>
        <xdr:cNvSpPr txBox="1"/>
      </xdr:nvSpPr>
      <xdr:spPr>
        <a:xfrm rot="19419480">
          <a:off x="4381001" y="442846"/>
          <a:ext cx="80990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igG+rnh</a:t>
          </a:r>
          <a:endParaRPr lang="el-GR" sz="1100"/>
        </a:p>
      </xdr:txBody>
    </xdr:sp>
    <xdr:clientData/>
  </xdr:oneCellAnchor>
  <xdr:oneCellAnchor>
    <xdr:from>
      <xdr:col>6</xdr:col>
      <xdr:colOff>353204</xdr:colOff>
      <xdr:row>2</xdr:row>
      <xdr:rowOff>123824</xdr:rowOff>
    </xdr:from>
    <xdr:ext cx="597792" cy="264560"/>
    <xdr:sp macro="" textlink="">
      <xdr:nvSpPr>
        <xdr:cNvPr id="7" name="TextBox 6"/>
        <xdr:cNvSpPr txBox="1"/>
      </xdr:nvSpPr>
      <xdr:spPr>
        <a:xfrm rot="19419480">
          <a:off x="4010804" y="504824"/>
          <a:ext cx="59779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S9.6</a:t>
          </a:r>
          <a:endParaRPr lang="el-GR" sz="1100"/>
        </a:p>
      </xdr:txBody>
    </xdr:sp>
    <xdr:clientData/>
  </xdr:oneCellAnchor>
  <xdr:oneCellAnchor>
    <xdr:from>
      <xdr:col>5</xdr:col>
      <xdr:colOff>602192</xdr:colOff>
      <xdr:row>2</xdr:row>
      <xdr:rowOff>42796</xdr:rowOff>
    </xdr:from>
    <xdr:ext cx="897362" cy="264560"/>
    <xdr:sp macro="" textlink="">
      <xdr:nvSpPr>
        <xdr:cNvPr id="8" name="TextBox 7"/>
        <xdr:cNvSpPr txBox="1"/>
      </xdr:nvSpPr>
      <xdr:spPr>
        <a:xfrm rot="19419480">
          <a:off x="3650192" y="423796"/>
          <a:ext cx="8973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S9.6 +rnh</a:t>
          </a:r>
          <a:endParaRPr lang="el-GR" sz="1100"/>
        </a:p>
      </xdr:txBody>
    </xdr:sp>
    <xdr:clientData/>
  </xdr:oneCellAnchor>
  <xdr:oneCellAnchor>
    <xdr:from>
      <xdr:col>5</xdr:col>
      <xdr:colOff>93934</xdr:colOff>
      <xdr:row>2</xdr:row>
      <xdr:rowOff>141530</xdr:rowOff>
    </xdr:from>
    <xdr:ext cx="542200" cy="264560"/>
    <xdr:sp macro="" textlink="">
      <xdr:nvSpPr>
        <xdr:cNvPr id="9" name="TextBox 8"/>
        <xdr:cNvSpPr txBox="1"/>
      </xdr:nvSpPr>
      <xdr:spPr>
        <a:xfrm rot="19419480">
          <a:off x="3141934" y="522530"/>
          <a:ext cx="5422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igG</a:t>
          </a:r>
          <a:endParaRPr lang="el-GR" sz="1100"/>
        </a:p>
      </xdr:txBody>
    </xdr:sp>
    <xdr:clientData/>
  </xdr:oneCellAnchor>
  <xdr:oneCellAnchor>
    <xdr:from>
      <xdr:col>4</xdr:col>
      <xdr:colOff>342401</xdr:colOff>
      <xdr:row>2</xdr:row>
      <xdr:rowOff>54064</xdr:rowOff>
    </xdr:from>
    <xdr:ext cx="809902" cy="264560"/>
    <xdr:sp macro="" textlink="">
      <xdr:nvSpPr>
        <xdr:cNvPr id="10" name="TextBox 9"/>
        <xdr:cNvSpPr txBox="1"/>
      </xdr:nvSpPr>
      <xdr:spPr>
        <a:xfrm rot="19419480">
          <a:off x="2780801" y="435064"/>
          <a:ext cx="80990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igG+rnh</a:t>
          </a:r>
          <a:endParaRPr lang="el-GR" sz="1100"/>
        </a:p>
      </xdr:txBody>
    </xdr:sp>
    <xdr:clientData/>
  </xdr:oneCellAnchor>
  <xdr:oneCellAnchor>
    <xdr:from>
      <xdr:col>4</xdr:col>
      <xdr:colOff>780</xdr:colOff>
      <xdr:row>2</xdr:row>
      <xdr:rowOff>106517</xdr:rowOff>
    </xdr:from>
    <xdr:ext cx="597792" cy="264560"/>
    <xdr:sp macro="" textlink="">
      <xdr:nvSpPr>
        <xdr:cNvPr id="11" name="TextBox 10"/>
        <xdr:cNvSpPr txBox="1"/>
      </xdr:nvSpPr>
      <xdr:spPr>
        <a:xfrm rot="19419480">
          <a:off x="2439180" y="487517"/>
          <a:ext cx="59779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S9.6</a:t>
          </a:r>
          <a:endParaRPr lang="el-GR" sz="1100"/>
        </a:p>
      </xdr:txBody>
    </xdr:sp>
    <xdr:clientData/>
  </xdr:oneCellAnchor>
  <xdr:oneCellAnchor>
    <xdr:from>
      <xdr:col>3</xdr:col>
      <xdr:colOff>240242</xdr:colOff>
      <xdr:row>2</xdr:row>
      <xdr:rowOff>25489</xdr:rowOff>
    </xdr:from>
    <xdr:ext cx="897362" cy="264560"/>
    <xdr:sp macro="" textlink="">
      <xdr:nvSpPr>
        <xdr:cNvPr id="12" name="TextBox 11"/>
        <xdr:cNvSpPr txBox="1"/>
      </xdr:nvSpPr>
      <xdr:spPr>
        <a:xfrm rot="19419480">
          <a:off x="2069042" y="406489"/>
          <a:ext cx="89736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uv S9.6 +rnh</a:t>
          </a:r>
          <a:endParaRPr lang="el-GR" sz="1100"/>
        </a:p>
      </xdr:txBody>
    </xdr:sp>
    <xdr:clientData/>
  </xdr:oneCellAnchor>
  <xdr:twoCellAnchor>
    <xdr:from>
      <xdr:col>8</xdr:col>
      <xdr:colOff>278342</xdr:colOff>
      <xdr:row>5</xdr:row>
      <xdr:rowOff>6439</xdr:rowOff>
    </xdr:from>
    <xdr:to>
      <xdr:col>9</xdr:col>
      <xdr:colOff>135467</xdr:colOff>
      <xdr:row>6</xdr:row>
      <xdr:rowOff>139789</xdr:rowOff>
    </xdr:to>
    <xdr:sp macro="" textlink="">
      <xdr:nvSpPr>
        <xdr:cNvPr id="13" name="TextBox 12"/>
        <xdr:cNvSpPr txBox="1"/>
      </xdr:nvSpPr>
      <xdr:spPr>
        <a:xfrm>
          <a:off x="5155142" y="958939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XPG</a:t>
          </a:r>
          <a:endParaRPr lang="el-GR" sz="1100"/>
        </a:p>
      </xdr:txBody>
    </xdr:sp>
    <xdr:clientData/>
  </xdr:twoCellAnchor>
  <xdr:twoCellAnchor>
    <xdr:from>
      <xdr:col>8</xdr:col>
      <xdr:colOff>259292</xdr:colOff>
      <xdr:row>20</xdr:row>
      <xdr:rowOff>120739</xdr:rowOff>
    </xdr:from>
    <xdr:to>
      <xdr:col>9</xdr:col>
      <xdr:colOff>116417</xdr:colOff>
      <xdr:row>22</xdr:row>
      <xdr:rowOff>63589</xdr:rowOff>
    </xdr:to>
    <xdr:sp macro="" textlink="">
      <xdr:nvSpPr>
        <xdr:cNvPr id="14" name="TextBox 13"/>
        <xdr:cNvSpPr txBox="1"/>
      </xdr:nvSpPr>
      <xdr:spPr>
        <a:xfrm>
          <a:off x="5136092" y="3930739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XPF</a:t>
          </a:r>
          <a:endParaRPr lang="el-GR" sz="1100"/>
        </a:p>
      </xdr:txBody>
    </xdr:sp>
    <xdr:clientData/>
  </xdr:twoCellAnchor>
  <xdr:twoCellAnchor>
    <xdr:from>
      <xdr:col>8</xdr:col>
      <xdr:colOff>268817</xdr:colOff>
      <xdr:row>7</xdr:row>
      <xdr:rowOff>158839</xdr:rowOff>
    </xdr:from>
    <xdr:to>
      <xdr:col>9</xdr:col>
      <xdr:colOff>221192</xdr:colOff>
      <xdr:row>9</xdr:row>
      <xdr:rowOff>101689</xdr:rowOff>
    </xdr:to>
    <xdr:sp macro="" textlink="">
      <xdr:nvSpPr>
        <xdr:cNvPr id="15" name="TextBox 14"/>
        <xdr:cNvSpPr txBox="1"/>
      </xdr:nvSpPr>
      <xdr:spPr>
        <a:xfrm>
          <a:off x="5145617" y="1492339"/>
          <a:ext cx="56197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Xab2</a:t>
          </a:r>
          <a:endParaRPr lang="el-GR" sz="1100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390524</xdr:colOff>
      <xdr:row>11</xdr:row>
      <xdr:rowOff>38100</xdr:rowOff>
    </xdr:from>
    <xdr:to>
      <xdr:col>11</xdr:col>
      <xdr:colOff>457199</xdr:colOff>
      <xdr:row>21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533400</xdr:colOff>
      <xdr:row>23</xdr:row>
      <xdr:rowOff>66675</xdr:rowOff>
    </xdr:from>
    <xdr:ext cx="2444708" cy="2755631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4448175"/>
          <a:ext cx="2444708" cy="2755631"/>
        </a:xfrm>
        <a:prstGeom prst="rect">
          <a:avLst/>
        </a:prstGeom>
      </xdr:spPr>
    </xdr:pic>
    <xdr:clientData/>
  </xdr:one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85725</xdr:colOff>
      <xdr:row>11</xdr:row>
      <xdr:rowOff>9524</xdr:rowOff>
    </xdr:from>
    <xdr:to>
      <xdr:col>25</xdr:col>
      <xdr:colOff>581025</xdr:colOff>
      <xdr:row>21</xdr:row>
      <xdr:rowOff>57149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850EFC34-2C90-45EC-8891-62F0DA5EA4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10</xdr:col>
      <xdr:colOff>295275</xdr:colOff>
      <xdr:row>0</xdr:row>
      <xdr:rowOff>0</xdr:rowOff>
    </xdr:from>
    <xdr:ext cx="3221483" cy="3324224"/>
    <xdr:pic>
      <xdr:nvPicPr>
        <xdr:cNvPr id="3" name="Picture 2">
          <a:extLst>
            <a:ext uri="{FF2B5EF4-FFF2-40B4-BE49-F238E27FC236}">
              <a16:creationId xmlns="" xmlns:a16="http://schemas.microsoft.com/office/drawing/2014/main" id="{AC0F7DB7-C664-4DCE-9D6A-0618F8E1A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91275" y="0"/>
          <a:ext cx="3221483" cy="3324224"/>
        </a:xfrm>
        <a:prstGeom prst="rect">
          <a:avLst/>
        </a:prstGeom>
      </xdr:spPr>
    </xdr:pic>
    <xdr:clientData/>
  </xdr:oneCellAnchor>
  <xdr:twoCellAnchor>
    <xdr:from>
      <xdr:col>3</xdr:col>
      <xdr:colOff>209550</xdr:colOff>
      <xdr:row>40</xdr:row>
      <xdr:rowOff>28575</xdr:rowOff>
    </xdr:from>
    <xdr:to>
      <xdr:col>8</xdr:col>
      <xdr:colOff>400050</xdr:colOff>
      <xdr:row>54</xdr:row>
      <xdr:rowOff>104775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3800137F-BD21-4017-A17E-EBA883FBFF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0</xdr:col>
      <xdr:colOff>0</xdr:colOff>
      <xdr:row>0</xdr:row>
      <xdr:rowOff>0</xdr:rowOff>
    </xdr:from>
    <xdr:ext cx="6520017" cy="5432007"/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6520017" cy="5432007"/>
        </a:xfrm>
        <a:prstGeom prst="rect">
          <a:avLst/>
        </a:prstGeom>
      </xdr:spPr>
    </xdr:pic>
    <xdr:clientData/>
  </xdr:oneCellAnchor>
  <xdr:oneCellAnchor>
    <xdr:from>
      <xdr:col>4</xdr:col>
      <xdr:colOff>438150</xdr:colOff>
      <xdr:row>93</xdr:row>
      <xdr:rowOff>85725</xdr:rowOff>
    </xdr:from>
    <xdr:ext cx="3122836" cy="2162175"/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76550" y="17802225"/>
          <a:ext cx="3122836" cy="2162175"/>
        </a:xfrm>
        <a:prstGeom prst="rect">
          <a:avLst/>
        </a:prstGeom>
      </xdr:spPr>
    </xdr:pic>
    <xdr:clientData/>
  </xdr:oneCellAnchor>
  <xdr:oneCellAnchor>
    <xdr:from>
      <xdr:col>5</xdr:col>
      <xdr:colOff>19050</xdr:colOff>
      <xdr:row>74</xdr:row>
      <xdr:rowOff>66675</xdr:rowOff>
    </xdr:from>
    <xdr:ext cx="3116740" cy="2749534"/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67050" y="14163675"/>
          <a:ext cx="3116740" cy="2749534"/>
        </a:xfrm>
        <a:prstGeom prst="rect">
          <a:avLst/>
        </a:prstGeom>
      </xdr:spPr>
    </xdr:pic>
    <xdr:clientData/>
  </xdr:oneCellAnchor>
  <xdr:oneCellAnchor>
    <xdr:from>
      <xdr:col>9</xdr:col>
      <xdr:colOff>295275</xdr:colOff>
      <xdr:row>37</xdr:row>
      <xdr:rowOff>66675</xdr:rowOff>
    </xdr:from>
    <xdr:ext cx="2799720" cy="3267739"/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81675" y="7115175"/>
          <a:ext cx="2799720" cy="3267739"/>
        </a:xfrm>
        <a:prstGeom prst="rect">
          <a:avLst/>
        </a:prstGeom>
      </xdr:spPr>
    </xdr:pic>
    <xdr:clientData/>
  </xdr:oneCellAnchor>
  <xdr:oneCellAnchor>
    <xdr:from>
      <xdr:col>14</xdr:col>
      <xdr:colOff>447675</xdr:colOff>
      <xdr:row>35</xdr:row>
      <xdr:rowOff>171450</xdr:rowOff>
    </xdr:from>
    <xdr:ext cx="6129839" cy="4651651"/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982075" y="6838950"/>
          <a:ext cx="6129839" cy="4651651"/>
        </a:xfrm>
        <a:prstGeom prst="rect">
          <a:avLst/>
        </a:prstGeom>
      </xdr:spPr>
    </xdr:pic>
    <xdr:clientData/>
  </xdr:one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576639</xdr:colOff>
      <xdr:row>72</xdr:row>
      <xdr:rowOff>103868</xdr:rowOff>
    </xdr:from>
    <xdr:to>
      <xdr:col>20</xdr:col>
      <xdr:colOff>404132</xdr:colOff>
      <xdr:row>80</xdr:row>
      <xdr:rowOff>34018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247046</xdr:colOff>
      <xdr:row>60</xdr:row>
      <xdr:rowOff>70757</xdr:rowOff>
    </xdr:from>
    <xdr:to>
      <xdr:col>20</xdr:col>
      <xdr:colOff>561975</xdr:colOff>
      <xdr:row>68</xdr:row>
      <xdr:rowOff>149679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10</xdr:col>
      <xdr:colOff>600076</xdr:colOff>
      <xdr:row>13</xdr:row>
      <xdr:rowOff>66675</xdr:rowOff>
    </xdr:from>
    <xdr:ext cx="3578678" cy="4258012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96076" y="2543175"/>
          <a:ext cx="3578678" cy="4258012"/>
        </a:xfrm>
        <a:prstGeom prst="rect">
          <a:avLst/>
        </a:prstGeom>
      </xdr:spPr>
    </xdr:pic>
    <xdr:clientData/>
  </xdr:one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361950</xdr:colOff>
      <xdr:row>10</xdr:row>
      <xdr:rowOff>180975</xdr:rowOff>
    </xdr:from>
    <xdr:to>
      <xdr:col>8</xdr:col>
      <xdr:colOff>228600</xdr:colOff>
      <xdr:row>21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314325</xdr:colOff>
      <xdr:row>20</xdr:row>
      <xdr:rowOff>133350</xdr:rowOff>
    </xdr:from>
    <xdr:to>
      <xdr:col>22</xdr:col>
      <xdr:colOff>9525</xdr:colOff>
      <xdr:row>35</xdr:row>
      <xdr:rowOff>19050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76</xdr:row>
      <xdr:rowOff>95250</xdr:rowOff>
    </xdr:from>
    <xdr:to>
      <xdr:col>5</xdr:col>
      <xdr:colOff>590550</xdr:colOff>
      <xdr:row>89</xdr:row>
      <xdr:rowOff>104775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59</xdr:row>
      <xdr:rowOff>0</xdr:rowOff>
    </xdr:from>
    <xdr:to>
      <xdr:col>30</xdr:col>
      <xdr:colOff>589883</xdr:colOff>
      <xdr:row>85</xdr:row>
      <xdr:rowOff>104775</xdr:rowOff>
    </xdr:to>
    <xdr:grpSp>
      <xdr:nvGrpSpPr>
        <xdr:cNvPr id="5" name="Group 4"/>
        <xdr:cNvGrpSpPr/>
      </xdr:nvGrpSpPr>
      <xdr:grpSpPr>
        <a:xfrm>
          <a:off x="8683625" y="11239500"/>
          <a:ext cx="10241883" cy="5057775"/>
          <a:chOff x="1162050" y="1276350"/>
          <a:chExt cx="10343483" cy="5057775"/>
        </a:xfrm>
      </xdr:grpSpPr>
      <xdr:grpSp>
        <xdr:nvGrpSpPr>
          <xdr:cNvPr id="6" name="Group 5"/>
          <xdr:cNvGrpSpPr/>
        </xdr:nvGrpSpPr>
        <xdr:grpSpPr>
          <a:xfrm>
            <a:off x="1162050" y="1276350"/>
            <a:ext cx="10343483" cy="4776246"/>
            <a:chOff x="336967" y="132727"/>
            <a:chExt cx="10343483" cy="4776246"/>
          </a:xfrm>
        </xdr:grpSpPr>
        <xdr:pic>
          <xdr:nvPicPr>
            <xdr:cNvPr id="59" name="Picture 58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4297" t="27048" r="44822" b="19100"/>
            <a:stretch/>
          </xdr:blipFill>
          <xdr:spPr>
            <a:xfrm rot="5400000">
              <a:off x="186489" y="489284"/>
              <a:ext cx="3846094" cy="3256548"/>
            </a:xfrm>
            <a:prstGeom prst="rect">
              <a:avLst/>
            </a:prstGeom>
          </xdr:spPr>
        </xdr:pic>
        <xdr:pic>
          <xdr:nvPicPr>
            <xdr:cNvPr id="60" name="Picture 59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7251" t="56608" r="30117" b="5965"/>
            <a:stretch/>
          </xdr:blipFill>
          <xdr:spPr>
            <a:xfrm>
              <a:off x="4042611" y="194511"/>
              <a:ext cx="2887579" cy="2566737"/>
            </a:xfrm>
            <a:prstGeom prst="rect">
              <a:avLst/>
            </a:prstGeom>
          </xdr:spPr>
        </xdr:pic>
        <xdr:pic>
          <xdr:nvPicPr>
            <xdr:cNvPr id="61" name="Picture 60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0077" r="35992" b="40893"/>
            <a:stretch/>
          </xdr:blipFill>
          <xdr:spPr>
            <a:xfrm>
              <a:off x="7202907" y="132727"/>
              <a:ext cx="3320716" cy="3574300"/>
            </a:xfrm>
            <a:prstGeom prst="rect">
              <a:avLst/>
            </a:prstGeom>
          </xdr:spPr>
        </xdr:pic>
        <xdr:sp macro="" textlink="">
          <xdr:nvSpPr>
            <xdr:cNvPr id="62" name="Rectangle 61"/>
            <xdr:cNvSpPr/>
          </xdr:nvSpPr>
          <xdr:spPr>
            <a:xfrm>
              <a:off x="4235116" y="1331495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3" name="Rectangle 62"/>
            <xdr:cNvSpPr/>
          </xdr:nvSpPr>
          <xdr:spPr>
            <a:xfrm>
              <a:off x="697832" y="1901992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4" name="Rectangle 63"/>
            <xdr:cNvSpPr/>
          </xdr:nvSpPr>
          <xdr:spPr>
            <a:xfrm>
              <a:off x="1026694" y="2714624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5" name="Rectangle 64"/>
            <xdr:cNvSpPr/>
          </xdr:nvSpPr>
          <xdr:spPr>
            <a:xfrm>
              <a:off x="5342021" y="818148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6" name="Rectangle 65"/>
            <xdr:cNvSpPr/>
          </xdr:nvSpPr>
          <xdr:spPr>
            <a:xfrm>
              <a:off x="7395413" y="1477879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7" name="Rectangle 66"/>
            <xdr:cNvSpPr/>
          </xdr:nvSpPr>
          <xdr:spPr>
            <a:xfrm>
              <a:off x="7740317" y="2504574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8" name="Rectangle 67"/>
            <xdr:cNvSpPr/>
          </xdr:nvSpPr>
          <xdr:spPr>
            <a:xfrm>
              <a:off x="1973179" y="1074821"/>
              <a:ext cx="1491916" cy="609600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69" name="Rectangle 68"/>
            <xdr:cNvSpPr/>
          </xdr:nvSpPr>
          <xdr:spPr>
            <a:xfrm>
              <a:off x="9079834" y="2504574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0" name="Rectangle 69"/>
            <xdr:cNvSpPr/>
          </xdr:nvSpPr>
          <xdr:spPr>
            <a:xfrm>
              <a:off x="5189623" y="1789698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1" name="Rectangle 70"/>
            <xdr:cNvSpPr/>
          </xdr:nvSpPr>
          <xdr:spPr>
            <a:xfrm>
              <a:off x="2277978" y="2608527"/>
              <a:ext cx="1459832" cy="609600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2" name="Rectangle 71"/>
            <xdr:cNvSpPr/>
          </xdr:nvSpPr>
          <xdr:spPr>
            <a:xfrm>
              <a:off x="3950370" y="1817270"/>
              <a:ext cx="1251284" cy="513347"/>
            </a:xfrm>
            <a:prstGeom prst="rect">
              <a:avLst/>
            </a:prstGeom>
            <a:noFill/>
            <a:ln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73" name="TextBox 72"/>
            <xdr:cNvSpPr txBox="1"/>
          </xdr:nvSpPr>
          <xdr:spPr>
            <a:xfrm>
              <a:off x="3342987" y="1304653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4" name="TextBox 73"/>
            <xdr:cNvSpPr txBox="1"/>
          </xdr:nvSpPr>
          <xdr:spPr>
            <a:xfrm>
              <a:off x="3318424" y="1433992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5" name="TextBox 74"/>
            <xdr:cNvSpPr txBox="1"/>
          </xdr:nvSpPr>
          <xdr:spPr>
            <a:xfrm>
              <a:off x="6633413" y="1978693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6" name="TextBox 75"/>
            <xdr:cNvSpPr txBox="1"/>
          </xdr:nvSpPr>
          <xdr:spPr>
            <a:xfrm>
              <a:off x="6593305" y="936321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7" name="TextBox 76"/>
            <xdr:cNvSpPr txBox="1"/>
          </xdr:nvSpPr>
          <xdr:spPr>
            <a:xfrm>
              <a:off x="3945554" y="1486264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80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8" name="TextBox 77"/>
            <xdr:cNvSpPr txBox="1"/>
          </xdr:nvSpPr>
          <xdr:spPr>
            <a:xfrm>
              <a:off x="361530" y="2026046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79" name="TextBox 78"/>
            <xdr:cNvSpPr txBox="1"/>
          </xdr:nvSpPr>
          <xdr:spPr>
            <a:xfrm>
              <a:off x="336967" y="2155385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0" name="TextBox 79"/>
            <xdr:cNvSpPr txBox="1"/>
          </xdr:nvSpPr>
          <xdr:spPr>
            <a:xfrm>
              <a:off x="612459" y="2813476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245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1" name="TextBox 80"/>
            <xdr:cNvSpPr txBox="1"/>
          </xdr:nvSpPr>
          <xdr:spPr>
            <a:xfrm>
              <a:off x="587896" y="2942815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190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2" name="TextBox 81"/>
            <xdr:cNvSpPr txBox="1"/>
          </xdr:nvSpPr>
          <xdr:spPr>
            <a:xfrm>
              <a:off x="7144289" y="1486264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sp macro="" textlink="">
          <xdr:nvSpPr>
            <xdr:cNvPr id="83" name="TextBox 82"/>
            <xdr:cNvSpPr txBox="1"/>
          </xdr:nvSpPr>
          <xdr:spPr>
            <a:xfrm>
              <a:off x="7419781" y="2636328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pic>
          <xdr:nvPicPr>
            <xdr:cNvPr id="84" name="Picture 83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0077" t="81583" r="35992"/>
            <a:stretch/>
          </xdr:blipFill>
          <xdr:spPr>
            <a:xfrm>
              <a:off x="7202907" y="3795284"/>
              <a:ext cx="3320716" cy="1113689"/>
            </a:xfrm>
            <a:prstGeom prst="rect">
              <a:avLst/>
            </a:prstGeom>
          </xdr:spPr>
        </xdr:pic>
        <xdr:sp macro="" textlink="">
          <xdr:nvSpPr>
            <xdr:cNvPr id="85" name="Rectangle 84"/>
            <xdr:cNvSpPr/>
          </xdr:nvSpPr>
          <xdr:spPr>
            <a:xfrm>
              <a:off x="8936027" y="3801800"/>
              <a:ext cx="1251284" cy="513347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l-GR"/>
            </a:p>
          </xdr:txBody>
        </xdr:sp>
        <xdr:sp macro="" textlink="">
          <xdr:nvSpPr>
            <xdr:cNvPr id="86" name="TextBox 27"/>
            <xdr:cNvSpPr txBox="1"/>
          </xdr:nvSpPr>
          <xdr:spPr>
            <a:xfrm>
              <a:off x="10129466" y="3943832"/>
              <a:ext cx="550984" cy="276999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200">
                  <a:latin typeface="Arial" panose="020B0604020202020204" pitchFamily="34" charset="0"/>
                  <a:cs typeface="Arial" panose="020B0604020202020204" pitchFamily="34" charset="0"/>
                </a:rPr>
                <a:t>25</a:t>
              </a:r>
              <a:endParaRPr lang="el-GR" sz="1200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</xdr:grpSp>
      <xdr:sp macro="" textlink="">
        <xdr:nvSpPr>
          <xdr:cNvPr id="7" name="TextBox 6"/>
          <xdr:cNvSpPr txBox="1"/>
        </xdr:nvSpPr>
        <xdr:spPr>
          <a:xfrm>
            <a:off x="2533650" y="5181600"/>
            <a:ext cx="46672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XPG</a:t>
            </a:r>
            <a:endParaRPr lang="el-GR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5848350" y="4000500"/>
            <a:ext cx="56197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Xab2</a:t>
            </a:r>
            <a:endParaRPr lang="el-GR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9553575" y="6010275"/>
            <a:ext cx="71437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PRP19</a:t>
            </a:r>
            <a:endParaRPr lang="el-GR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7189871" y="18383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6819900" y="18383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6534150" y="18192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6210300" y="18288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3865646" y="21526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3495675" y="21526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3209925" y="21336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2886075" y="21431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18" name="TextBox 17"/>
          <xdr:cNvSpPr txBox="1"/>
        </xdr:nvSpPr>
        <xdr:spPr>
          <a:xfrm flipH="1">
            <a:off x="5094371" y="23526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19" name="TextBox 18"/>
          <xdr:cNvSpPr txBox="1"/>
        </xdr:nvSpPr>
        <xdr:spPr>
          <a:xfrm flipH="1">
            <a:off x="5381625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20" name="TextBox 19"/>
          <xdr:cNvSpPr txBox="1"/>
        </xdr:nvSpPr>
        <xdr:spPr>
          <a:xfrm flipH="1">
            <a:off x="5676900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1" name="TextBox 20"/>
          <xdr:cNvSpPr txBox="1"/>
        </xdr:nvSpPr>
        <xdr:spPr>
          <a:xfrm flipH="1">
            <a:off x="5943600" y="23431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22" name="TextBox 21"/>
          <xdr:cNvSpPr txBox="1"/>
        </xdr:nvSpPr>
        <xdr:spPr>
          <a:xfrm flipH="1">
            <a:off x="1646321" y="3038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23" name="TextBox 22"/>
          <xdr:cNvSpPr txBox="1"/>
        </xdr:nvSpPr>
        <xdr:spPr>
          <a:xfrm flipH="1">
            <a:off x="1933575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24" name="TextBox 23"/>
          <xdr:cNvSpPr txBox="1"/>
        </xdr:nvSpPr>
        <xdr:spPr>
          <a:xfrm flipH="1">
            <a:off x="2228850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5" name="TextBox 24"/>
          <xdr:cNvSpPr txBox="1"/>
        </xdr:nvSpPr>
        <xdr:spPr>
          <a:xfrm flipH="1">
            <a:off x="2495550" y="3028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26" name="TextBox 25"/>
          <xdr:cNvSpPr txBox="1"/>
        </xdr:nvSpPr>
        <xdr:spPr>
          <a:xfrm flipH="1">
            <a:off x="2855996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27" name="TextBox 26"/>
          <xdr:cNvSpPr txBox="1"/>
        </xdr:nvSpPr>
        <xdr:spPr>
          <a:xfrm flipH="1">
            <a:off x="2486025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28" name="TextBox 27"/>
          <xdr:cNvSpPr txBox="1"/>
        </xdr:nvSpPr>
        <xdr:spPr>
          <a:xfrm flipH="1">
            <a:off x="2181225" y="3781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29" name="TextBox 28"/>
          <xdr:cNvSpPr txBox="1"/>
        </xdr:nvSpPr>
        <xdr:spPr>
          <a:xfrm flipH="1">
            <a:off x="1847850" y="37909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30" name="TextBox 29"/>
          <xdr:cNvSpPr txBox="1"/>
        </xdr:nvSpPr>
        <xdr:spPr>
          <a:xfrm flipH="1">
            <a:off x="5684921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1" name="TextBox 30"/>
          <xdr:cNvSpPr txBox="1"/>
        </xdr:nvSpPr>
        <xdr:spPr>
          <a:xfrm flipH="1">
            <a:off x="5486400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32" name="TextBox 31"/>
          <xdr:cNvSpPr txBox="1"/>
        </xdr:nvSpPr>
        <xdr:spPr>
          <a:xfrm flipH="1">
            <a:off x="5181600" y="29241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33" name="TextBox 32"/>
          <xdr:cNvSpPr txBox="1"/>
        </xdr:nvSpPr>
        <xdr:spPr>
          <a:xfrm flipH="1">
            <a:off x="4848225" y="29337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34" name="TextBox 33"/>
          <xdr:cNvSpPr txBox="1"/>
        </xdr:nvSpPr>
        <xdr:spPr>
          <a:xfrm flipH="1">
            <a:off x="10941217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5" name="TextBox 34"/>
          <xdr:cNvSpPr txBox="1"/>
        </xdr:nvSpPr>
        <xdr:spPr>
          <a:xfrm flipH="1">
            <a:off x="10571246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36" name="TextBox 35"/>
          <xdr:cNvSpPr txBox="1"/>
        </xdr:nvSpPr>
        <xdr:spPr>
          <a:xfrm flipH="1">
            <a:off x="10266446" y="34671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37" name="TextBox 36"/>
          <xdr:cNvSpPr txBox="1"/>
        </xdr:nvSpPr>
        <xdr:spPr>
          <a:xfrm flipH="1">
            <a:off x="9933071" y="34766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38" name="TextBox 37"/>
          <xdr:cNvSpPr txBox="1"/>
        </xdr:nvSpPr>
        <xdr:spPr>
          <a:xfrm flipH="1">
            <a:off x="6931192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39" name="TextBox 38"/>
          <xdr:cNvSpPr txBox="1"/>
        </xdr:nvSpPr>
        <xdr:spPr>
          <a:xfrm flipH="1">
            <a:off x="6561221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40" name="TextBox 39"/>
          <xdr:cNvSpPr txBox="1"/>
        </xdr:nvSpPr>
        <xdr:spPr>
          <a:xfrm flipH="1">
            <a:off x="6256421" y="287655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1" name="TextBox 40"/>
          <xdr:cNvSpPr txBox="1"/>
        </xdr:nvSpPr>
        <xdr:spPr>
          <a:xfrm flipH="1">
            <a:off x="5923046" y="28860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42" name="TextBox 41"/>
          <xdr:cNvSpPr txBox="1"/>
        </xdr:nvSpPr>
        <xdr:spPr>
          <a:xfrm flipH="1">
            <a:off x="4121317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43" name="TextBox 42"/>
          <xdr:cNvSpPr txBox="1"/>
        </xdr:nvSpPr>
        <xdr:spPr>
          <a:xfrm flipH="1">
            <a:off x="3751346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44" name="TextBox 43"/>
          <xdr:cNvSpPr txBox="1"/>
        </xdr:nvSpPr>
        <xdr:spPr>
          <a:xfrm flipH="1">
            <a:off x="3446546" y="38004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5" name="TextBox 44"/>
          <xdr:cNvSpPr txBox="1"/>
        </xdr:nvSpPr>
        <xdr:spPr>
          <a:xfrm flipH="1">
            <a:off x="3113171" y="38100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46" name="TextBox 45"/>
          <xdr:cNvSpPr txBox="1"/>
        </xdr:nvSpPr>
        <xdr:spPr>
          <a:xfrm flipH="1">
            <a:off x="9569617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47" name="TextBox 46"/>
          <xdr:cNvSpPr txBox="1"/>
        </xdr:nvSpPr>
        <xdr:spPr>
          <a:xfrm flipH="1">
            <a:off x="9199646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48" name="TextBox 47"/>
          <xdr:cNvSpPr txBox="1"/>
        </xdr:nvSpPr>
        <xdr:spPr>
          <a:xfrm flipH="1">
            <a:off x="8894846" y="35718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49" name="TextBox 48"/>
          <xdr:cNvSpPr txBox="1"/>
        </xdr:nvSpPr>
        <xdr:spPr>
          <a:xfrm flipH="1">
            <a:off x="8561471" y="35814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50" name="TextBox 49"/>
          <xdr:cNvSpPr txBox="1"/>
        </xdr:nvSpPr>
        <xdr:spPr>
          <a:xfrm flipH="1">
            <a:off x="10760242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51" name="TextBox 50"/>
          <xdr:cNvSpPr txBox="1"/>
        </xdr:nvSpPr>
        <xdr:spPr>
          <a:xfrm flipH="1">
            <a:off x="10390271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52" name="TextBox 51"/>
          <xdr:cNvSpPr txBox="1"/>
        </xdr:nvSpPr>
        <xdr:spPr>
          <a:xfrm flipH="1">
            <a:off x="10085471" y="49149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53" name="TextBox 52"/>
          <xdr:cNvSpPr txBox="1"/>
        </xdr:nvSpPr>
        <xdr:spPr>
          <a:xfrm flipH="1">
            <a:off x="9752096" y="492442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54" name="TextBox 53"/>
          <xdr:cNvSpPr txBox="1"/>
        </xdr:nvSpPr>
        <xdr:spPr>
          <a:xfrm flipH="1">
            <a:off x="8380496" y="2476500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1</a:t>
            </a:r>
            <a:endParaRPr lang="el-GR" sz="1100"/>
          </a:p>
        </xdr:txBody>
      </xdr:sp>
      <xdr:sp macro="" textlink="">
        <xdr:nvSpPr>
          <xdr:cNvPr id="55" name="TextBox 54"/>
          <xdr:cNvSpPr txBox="1"/>
        </xdr:nvSpPr>
        <xdr:spPr>
          <a:xfrm flipH="1">
            <a:off x="8667750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2</a:t>
            </a:r>
            <a:endParaRPr lang="el-GR" sz="1100"/>
          </a:p>
        </xdr:txBody>
      </xdr:sp>
      <xdr:sp macro="" textlink="">
        <xdr:nvSpPr>
          <xdr:cNvPr id="56" name="TextBox 55"/>
          <xdr:cNvSpPr txBox="1"/>
        </xdr:nvSpPr>
        <xdr:spPr>
          <a:xfrm flipH="1">
            <a:off x="8963025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3</a:t>
            </a:r>
            <a:endParaRPr lang="el-GR" sz="1100"/>
          </a:p>
        </xdr:txBody>
      </xdr:sp>
      <xdr:sp macro="" textlink="">
        <xdr:nvSpPr>
          <xdr:cNvPr id="57" name="TextBox 56"/>
          <xdr:cNvSpPr txBox="1"/>
        </xdr:nvSpPr>
        <xdr:spPr>
          <a:xfrm flipH="1">
            <a:off x="9229725" y="2466975"/>
            <a:ext cx="256160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/>
              <a:t>4</a:t>
            </a:r>
            <a:endParaRPr lang="el-GR" sz="1100"/>
          </a:p>
        </xdr:txBody>
      </xdr:sp>
      <xdr:sp macro="" textlink="">
        <xdr:nvSpPr>
          <xdr:cNvPr id="58" name="TextBox 57"/>
          <xdr:cNvSpPr txBox="1"/>
        </xdr:nvSpPr>
        <xdr:spPr>
          <a:xfrm>
            <a:off x="7277100" y="3286125"/>
            <a:ext cx="323850" cy="257175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/>
              <a:t>FT</a:t>
            </a:r>
            <a:endParaRPr lang="el-GR" sz="1100"/>
          </a:p>
        </xdr:txBody>
      </xdr:sp>
    </xdr:grpSp>
    <xdr:clientData/>
  </xdr:twoCellAnchor>
  <xdr:oneCellAnchor>
    <xdr:from>
      <xdr:col>14</xdr:col>
      <xdr:colOff>38100</xdr:colOff>
      <xdr:row>86</xdr:row>
      <xdr:rowOff>9525</xdr:rowOff>
    </xdr:from>
    <xdr:ext cx="2991537" cy="1619250"/>
    <xdr:pic>
      <xdr:nvPicPr>
        <xdr:cNvPr id="87" name="Picture 86"/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26" t="24083" r="51853" b="25923"/>
        <a:stretch/>
      </xdr:blipFill>
      <xdr:spPr>
        <a:xfrm rot="5400000" flipH="1">
          <a:off x="9258644" y="15706381"/>
          <a:ext cx="1619250" cy="2991537"/>
        </a:xfrm>
        <a:prstGeom prst="rect">
          <a:avLst/>
        </a:prstGeom>
      </xdr:spPr>
    </xdr:pic>
    <xdr:clientData/>
  </xdr:oneCellAnchor>
  <xdr:oneCellAnchor>
    <xdr:from>
      <xdr:col>19</xdr:col>
      <xdr:colOff>266700</xdr:colOff>
      <xdr:row>85</xdr:row>
      <xdr:rowOff>51837</xdr:rowOff>
    </xdr:from>
    <xdr:ext cx="1724025" cy="1942812"/>
    <xdr:pic>
      <xdr:nvPicPr>
        <xdr:cNvPr id="88" name="Picture 87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09" t="51231" r="44771"/>
        <a:stretch/>
      </xdr:blipFill>
      <xdr:spPr>
        <a:xfrm>
          <a:off x="11849100" y="16244337"/>
          <a:ext cx="1724025" cy="1942812"/>
        </a:xfrm>
        <a:prstGeom prst="rect">
          <a:avLst/>
        </a:prstGeom>
      </xdr:spPr>
    </xdr:pic>
    <xdr:clientData/>
  </xdr:oneCellAnchor>
  <xdr:twoCellAnchor>
    <xdr:from>
      <xdr:col>13</xdr:col>
      <xdr:colOff>323851</xdr:colOff>
      <xdr:row>87</xdr:row>
      <xdr:rowOff>62902</xdr:rowOff>
    </xdr:from>
    <xdr:to>
      <xdr:col>14</xdr:col>
      <xdr:colOff>180976</xdr:colOff>
      <xdr:row>89</xdr:row>
      <xdr:rowOff>5752</xdr:rowOff>
    </xdr:to>
    <xdr:sp macro="" textlink="">
      <xdr:nvSpPr>
        <xdr:cNvPr id="89" name="TextBox 88"/>
        <xdr:cNvSpPr txBox="1"/>
      </xdr:nvSpPr>
      <xdr:spPr>
        <a:xfrm>
          <a:off x="8248651" y="16636402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245</a:t>
          </a:r>
          <a:endParaRPr lang="el-GR" sz="1100"/>
        </a:p>
      </xdr:txBody>
    </xdr:sp>
    <xdr:clientData/>
  </xdr:twoCellAnchor>
  <xdr:twoCellAnchor>
    <xdr:from>
      <xdr:col>13</xdr:col>
      <xdr:colOff>314326</xdr:colOff>
      <xdr:row>89</xdr:row>
      <xdr:rowOff>43852</xdr:rowOff>
    </xdr:from>
    <xdr:to>
      <xdr:col>14</xdr:col>
      <xdr:colOff>171451</xdr:colOff>
      <xdr:row>90</xdr:row>
      <xdr:rowOff>177202</xdr:rowOff>
    </xdr:to>
    <xdr:sp macro="" textlink="">
      <xdr:nvSpPr>
        <xdr:cNvPr id="90" name="TextBox 89"/>
        <xdr:cNvSpPr txBox="1"/>
      </xdr:nvSpPr>
      <xdr:spPr>
        <a:xfrm>
          <a:off x="8239126" y="16998352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100</a:t>
          </a:r>
          <a:endParaRPr lang="el-GR" sz="1100"/>
        </a:p>
      </xdr:txBody>
    </xdr:sp>
    <xdr:clientData/>
  </xdr:twoCellAnchor>
  <xdr:twoCellAnchor>
    <xdr:from>
      <xdr:col>13</xdr:col>
      <xdr:colOff>304801</xdr:colOff>
      <xdr:row>92</xdr:row>
      <xdr:rowOff>101002</xdr:rowOff>
    </xdr:from>
    <xdr:to>
      <xdr:col>14</xdr:col>
      <xdr:colOff>161926</xdr:colOff>
      <xdr:row>94</xdr:row>
      <xdr:rowOff>43852</xdr:rowOff>
    </xdr:to>
    <xdr:sp macro="" textlink="">
      <xdr:nvSpPr>
        <xdr:cNvPr id="91" name="TextBox 90"/>
        <xdr:cNvSpPr txBox="1"/>
      </xdr:nvSpPr>
      <xdr:spPr>
        <a:xfrm>
          <a:off x="8229601" y="17627002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80</a:t>
          </a:r>
        </a:p>
        <a:p>
          <a:endParaRPr lang="el-GR" sz="1100"/>
        </a:p>
      </xdr:txBody>
    </xdr:sp>
    <xdr:clientData/>
  </xdr:twoCellAnchor>
  <xdr:oneCellAnchor>
    <xdr:from>
      <xdr:col>14</xdr:col>
      <xdr:colOff>273784</xdr:colOff>
      <xdr:row>85</xdr:row>
      <xdr:rowOff>139101</xdr:rowOff>
    </xdr:from>
    <xdr:ext cx="421975" cy="264560"/>
    <xdr:sp macro="" textlink="">
      <xdr:nvSpPr>
        <xdr:cNvPr id="92" name="TextBox 91"/>
        <xdr:cNvSpPr txBox="1"/>
      </xdr:nvSpPr>
      <xdr:spPr>
        <a:xfrm rot="19419480">
          <a:off x="8808184" y="16331601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14</xdr:col>
      <xdr:colOff>586082</xdr:colOff>
      <xdr:row>85</xdr:row>
      <xdr:rowOff>62901</xdr:rowOff>
    </xdr:from>
    <xdr:ext cx="545214" cy="264560"/>
    <xdr:sp macro="" textlink="">
      <xdr:nvSpPr>
        <xdr:cNvPr id="93" name="TextBox 92"/>
        <xdr:cNvSpPr txBox="1"/>
      </xdr:nvSpPr>
      <xdr:spPr>
        <a:xfrm rot="19419480">
          <a:off x="9120482" y="16255401"/>
          <a:ext cx="545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</a:t>
          </a:r>
          <a:endParaRPr lang="el-GR" sz="1100"/>
        </a:p>
      </xdr:txBody>
    </xdr:sp>
    <xdr:clientData/>
  </xdr:oneCellAnchor>
  <xdr:oneCellAnchor>
    <xdr:from>
      <xdr:col>15</xdr:col>
      <xdr:colOff>283309</xdr:colOff>
      <xdr:row>85</xdr:row>
      <xdr:rowOff>129577</xdr:rowOff>
    </xdr:from>
    <xdr:ext cx="421975" cy="264560"/>
    <xdr:sp macro="" textlink="">
      <xdr:nvSpPr>
        <xdr:cNvPr id="94" name="TextBox 93"/>
        <xdr:cNvSpPr txBox="1"/>
      </xdr:nvSpPr>
      <xdr:spPr>
        <a:xfrm rot="19419480">
          <a:off x="9427309" y="16322077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16</xdr:col>
      <xdr:colOff>281282</xdr:colOff>
      <xdr:row>85</xdr:row>
      <xdr:rowOff>101002</xdr:rowOff>
    </xdr:from>
    <xdr:ext cx="545214" cy="264560"/>
    <xdr:sp macro="" textlink="">
      <xdr:nvSpPr>
        <xdr:cNvPr id="95" name="TextBox 94"/>
        <xdr:cNvSpPr txBox="1"/>
      </xdr:nvSpPr>
      <xdr:spPr>
        <a:xfrm rot="19419480">
          <a:off x="10034882" y="16293502"/>
          <a:ext cx="545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</a:t>
          </a:r>
          <a:endParaRPr lang="el-GR" sz="1100"/>
        </a:p>
      </xdr:txBody>
    </xdr:sp>
    <xdr:clientData/>
  </xdr:oneCellAnchor>
  <xdr:oneCellAnchor>
    <xdr:from>
      <xdr:col>16</xdr:col>
      <xdr:colOff>541924</xdr:colOff>
      <xdr:row>85</xdr:row>
      <xdr:rowOff>38100</xdr:rowOff>
    </xdr:from>
    <xdr:ext cx="871072" cy="264560"/>
    <xdr:sp macro="" textlink="">
      <xdr:nvSpPr>
        <xdr:cNvPr id="96" name="TextBox 95"/>
        <xdr:cNvSpPr txBox="1"/>
      </xdr:nvSpPr>
      <xdr:spPr>
        <a:xfrm rot="19419480">
          <a:off x="10295524" y="16230600"/>
          <a:ext cx="87107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bXab2+RNH</a:t>
          </a:r>
          <a:endParaRPr lang="el-GR" sz="1100"/>
        </a:p>
      </xdr:txBody>
    </xdr:sp>
    <xdr:clientData/>
  </xdr:oneCellAnchor>
  <xdr:oneCellAnchor>
    <xdr:from>
      <xdr:col>15</xdr:col>
      <xdr:colOff>513348</xdr:colOff>
      <xdr:row>85</xdr:row>
      <xdr:rowOff>30156</xdr:rowOff>
    </xdr:from>
    <xdr:ext cx="747833" cy="264560"/>
    <xdr:sp macro="" textlink="">
      <xdr:nvSpPr>
        <xdr:cNvPr id="97" name="TextBox 96"/>
        <xdr:cNvSpPr txBox="1"/>
      </xdr:nvSpPr>
      <xdr:spPr>
        <a:xfrm rot="19419480">
          <a:off x="9657348" y="16222656"/>
          <a:ext cx="74783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birA+RNH</a:t>
          </a:r>
          <a:endParaRPr lang="el-GR" sz="1100"/>
        </a:p>
      </xdr:txBody>
    </xdr:sp>
    <xdr:clientData/>
  </xdr:oneCellAnchor>
  <xdr:twoCellAnchor>
    <xdr:from>
      <xdr:col>19</xdr:col>
      <xdr:colOff>95251</xdr:colOff>
      <xdr:row>87</xdr:row>
      <xdr:rowOff>5752</xdr:rowOff>
    </xdr:from>
    <xdr:to>
      <xdr:col>19</xdr:col>
      <xdr:colOff>561976</xdr:colOff>
      <xdr:row>88</xdr:row>
      <xdr:rowOff>139102</xdr:rowOff>
    </xdr:to>
    <xdr:sp macro="" textlink="">
      <xdr:nvSpPr>
        <xdr:cNvPr id="98" name="TextBox 97"/>
        <xdr:cNvSpPr txBox="1"/>
      </xdr:nvSpPr>
      <xdr:spPr>
        <a:xfrm>
          <a:off x="11677651" y="16579252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245</a:t>
          </a:r>
          <a:endParaRPr lang="el-GR" sz="1100"/>
        </a:p>
      </xdr:txBody>
    </xdr:sp>
    <xdr:clientData/>
  </xdr:twoCellAnchor>
  <xdr:twoCellAnchor>
    <xdr:from>
      <xdr:col>19</xdr:col>
      <xdr:colOff>85726</xdr:colOff>
      <xdr:row>88</xdr:row>
      <xdr:rowOff>177202</xdr:rowOff>
    </xdr:from>
    <xdr:to>
      <xdr:col>19</xdr:col>
      <xdr:colOff>552451</xdr:colOff>
      <xdr:row>90</xdr:row>
      <xdr:rowOff>120052</xdr:rowOff>
    </xdr:to>
    <xdr:sp macro="" textlink="">
      <xdr:nvSpPr>
        <xdr:cNvPr id="99" name="TextBox 98"/>
        <xdr:cNvSpPr txBox="1"/>
      </xdr:nvSpPr>
      <xdr:spPr>
        <a:xfrm>
          <a:off x="11668126" y="16941202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100</a:t>
          </a:r>
          <a:endParaRPr lang="el-GR" sz="1100"/>
        </a:p>
      </xdr:txBody>
    </xdr:sp>
    <xdr:clientData/>
  </xdr:twoCellAnchor>
  <xdr:twoCellAnchor>
    <xdr:from>
      <xdr:col>19</xdr:col>
      <xdr:colOff>161926</xdr:colOff>
      <xdr:row>91</xdr:row>
      <xdr:rowOff>167677</xdr:rowOff>
    </xdr:from>
    <xdr:to>
      <xdr:col>20</xdr:col>
      <xdr:colOff>19051</xdr:colOff>
      <xdr:row>93</xdr:row>
      <xdr:rowOff>110527</xdr:rowOff>
    </xdr:to>
    <xdr:sp macro="" textlink="">
      <xdr:nvSpPr>
        <xdr:cNvPr id="100" name="TextBox 99"/>
        <xdr:cNvSpPr txBox="1"/>
      </xdr:nvSpPr>
      <xdr:spPr>
        <a:xfrm>
          <a:off x="11744326" y="17503177"/>
          <a:ext cx="4667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80</a:t>
          </a:r>
        </a:p>
        <a:p>
          <a:endParaRPr lang="el-GR" sz="1100"/>
        </a:p>
      </xdr:txBody>
    </xdr:sp>
    <xdr:clientData/>
  </xdr:twoCellAnchor>
  <xdr:oneCellAnchor>
    <xdr:from>
      <xdr:col>19</xdr:col>
      <xdr:colOff>473810</xdr:colOff>
      <xdr:row>85</xdr:row>
      <xdr:rowOff>120050</xdr:rowOff>
    </xdr:from>
    <xdr:ext cx="421975" cy="264560"/>
    <xdr:sp macro="" textlink="">
      <xdr:nvSpPr>
        <xdr:cNvPr id="101" name="TextBox 100"/>
        <xdr:cNvSpPr txBox="1"/>
      </xdr:nvSpPr>
      <xdr:spPr>
        <a:xfrm rot="19419480">
          <a:off x="12056210" y="16312550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20</xdr:col>
      <xdr:colOff>176508</xdr:colOff>
      <xdr:row>85</xdr:row>
      <xdr:rowOff>43850</xdr:rowOff>
    </xdr:from>
    <xdr:ext cx="545214" cy="264560"/>
    <xdr:sp macro="" textlink="">
      <xdr:nvSpPr>
        <xdr:cNvPr id="102" name="TextBox 101"/>
        <xdr:cNvSpPr txBox="1"/>
      </xdr:nvSpPr>
      <xdr:spPr>
        <a:xfrm rot="19419480">
          <a:off x="12368508" y="16236350"/>
          <a:ext cx="54521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bXab2</a:t>
          </a:r>
          <a:endParaRPr lang="el-GR" sz="1100"/>
        </a:p>
      </xdr:txBody>
    </xdr:sp>
    <xdr:clientData/>
  </xdr:oneCellAnchor>
  <xdr:oneCellAnchor>
    <xdr:from>
      <xdr:col>20</xdr:col>
      <xdr:colOff>483335</xdr:colOff>
      <xdr:row>85</xdr:row>
      <xdr:rowOff>110526</xdr:rowOff>
    </xdr:from>
    <xdr:ext cx="421975" cy="264560"/>
    <xdr:sp macro="" textlink="">
      <xdr:nvSpPr>
        <xdr:cNvPr id="103" name="TextBox 102"/>
        <xdr:cNvSpPr txBox="1"/>
      </xdr:nvSpPr>
      <xdr:spPr>
        <a:xfrm rot="19419480">
          <a:off x="12675335" y="16303026"/>
          <a:ext cx="42197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</a:t>
          </a:r>
          <a:endParaRPr lang="el-GR" sz="1100"/>
        </a:p>
      </xdr:txBody>
    </xdr:sp>
    <xdr:clientData/>
  </xdr:oneCellAnchor>
  <xdr:oneCellAnchor>
    <xdr:from>
      <xdr:col>21</xdr:col>
      <xdr:colOff>103774</xdr:colOff>
      <xdr:row>85</xdr:row>
      <xdr:rowOff>11105</xdr:rowOff>
    </xdr:from>
    <xdr:ext cx="747833" cy="264560"/>
    <xdr:sp macro="" textlink="">
      <xdr:nvSpPr>
        <xdr:cNvPr id="104" name="TextBox 103"/>
        <xdr:cNvSpPr txBox="1"/>
      </xdr:nvSpPr>
      <xdr:spPr>
        <a:xfrm rot="19419480">
          <a:off x="12905374" y="16203605"/>
          <a:ext cx="74783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birA+RNH</a:t>
          </a:r>
          <a:endParaRPr lang="el-GR" sz="1100"/>
        </a:p>
      </xdr:txBody>
    </xdr:sp>
    <xdr:clientData/>
  </xdr:oneCellAnchor>
  <xdr:twoCellAnchor>
    <xdr:from>
      <xdr:col>0</xdr:col>
      <xdr:colOff>0</xdr:colOff>
      <xdr:row>111</xdr:row>
      <xdr:rowOff>0</xdr:rowOff>
    </xdr:from>
    <xdr:to>
      <xdr:col>4</xdr:col>
      <xdr:colOff>295275</xdr:colOff>
      <xdr:row>118</xdr:row>
      <xdr:rowOff>114300</xdr:rowOff>
    </xdr:to>
    <xdr:graphicFrame macro="">
      <xdr:nvGraphicFramePr>
        <xdr:cNvPr id="105" name="Chart 10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38</xdr:col>
      <xdr:colOff>63500</xdr:colOff>
      <xdr:row>59</xdr:row>
      <xdr:rowOff>31750</xdr:rowOff>
    </xdr:from>
    <xdr:to>
      <xdr:col>42</xdr:col>
      <xdr:colOff>31750</xdr:colOff>
      <xdr:row>69</xdr:row>
      <xdr:rowOff>15875</xdr:rowOff>
    </xdr:to>
    <xdr:graphicFrame macro="">
      <xdr:nvGraphicFramePr>
        <xdr:cNvPr id="106" name="Chart 10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142875</xdr:colOff>
      <xdr:row>0</xdr:row>
      <xdr:rowOff>76200</xdr:rowOff>
    </xdr:from>
    <xdr:ext cx="2420322" cy="1518036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90875" y="76200"/>
          <a:ext cx="2420322" cy="151803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15</xdr:row>
      <xdr:rowOff>123825</xdr:rowOff>
    </xdr:from>
    <xdr:ext cx="10406774" cy="2359356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" y="2981325"/>
          <a:ext cx="10406774" cy="2359356"/>
        </a:xfrm>
        <a:prstGeom prst="rect">
          <a:avLst/>
        </a:prstGeom>
      </xdr:spPr>
    </xdr:pic>
    <xdr:clientData/>
  </xdr:oneCellAnchor>
  <xdr:twoCellAnchor>
    <xdr:from>
      <xdr:col>4</xdr:col>
      <xdr:colOff>419100</xdr:colOff>
      <xdr:row>37</xdr:row>
      <xdr:rowOff>28575</xdr:rowOff>
    </xdr:from>
    <xdr:to>
      <xdr:col>9</xdr:col>
      <xdr:colOff>47625</xdr:colOff>
      <xdr:row>51</xdr:row>
      <xdr:rowOff>104775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238125</xdr:colOff>
      <xdr:row>14</xdr:row>
      <xdr:rowOff>85725</xdr:rowOff>
    </xdr:from>
    <xdr:to>
      <xdr:col>33</xdr:col>
      <xdr:colOff>581643</xdr:colOff>
      <xdr:row>27</xdr:row>
      <xdr:rowOff>128108</xdr:rowOff>
    </xdr:to>
    <xdr:grpSp>
      <xdr:nvGrpSpPr>
        <xdr:cNvPr id="5" name="Group 4"/>
        <xdr:cNvGrpSpPr/>
      </xdr:nvGrpSpPr>
      <xdr:grpSpPr>
        <a:xfrm>
          <a:off x="9991725" y="2752725"/>
          <a:ext cx="10706718" cy="2518883"/>
          <a:chOff x="1173892" y="3447535"/>
          <a:chExt cx="10706718" cy="2518883"/>
        </a:xfrm>
      </xdr:grpSpPr>
      <xdr:grpSp>
        <xdr:nvGrpSpPr>
          <xdr:cNvPr id="6" name="Group 5"/>
          <xdr:cNvGrpSpPr/>
        </xdr:nvGrpSpPr>
        <xdr:grpSpPr>
          <a:xfrm>
            <a:off x="1173892" y="3447535"/>
            <a:ext cx="10706718" cy="2518883"/>
            <a:chOff x="1173892" y="3447535"/>
            <a:chExt cx="10706718" cy="2518883"/>
          </a:xfrm>
        </xdr:grpSpPr>
        <xdr:pic>
          <xdr:nvPicPr>
            <xdr:cNvPr id="8" name="Picture 7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47854" r="55939" b="11891"/>
            <a:stretch/>
          </xdr:blipFill>
          <xdr:spPr>
            <a:xfrm>
              <a:off x="4942291" y="3532137"/>
              <a:ext cx="3330558" cy="2434281"/>
            </a:xfrm>
            <a:prstGeom prst="rect">
              <a:avLst/>
            </a:prstGeom>
          </xdr:spPr>
        </xdr:pic>
        <xdr:pic>
          <xdr:nvPicPr>
            <xdr:cNvPr id="9" name="Picture 8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51" t="49285" r="53814" b="15569"/>
            <a:stretch/>
          </xdr:blipFill>
          <xdr:spPr>
            <a:xfrm>
              <a:off x="8408361" y="3532137"/>
              <a:ext cx="3472249" cy="2125364"/>
            </a:xfrm>
            <a:prstGeom prst="rect">
              <a:avLst/>
            </a:prstGeom>
          </xdr:spPr>
        </xdr:pic>
        <xdr:pic>
          <xdr:nvPicPr>
            <xdr:cNvPr id="10" name="Picture 9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47957" r="51880" b="14956"/>
            <a:stretch/>
          </xdr:blipFill>
          <xdr:spPr>
            <a:xfrm>
              <a:off x="1304875" y="3447535"/>
              <a:ext cx="3637416" cy="2242751"/>
            </a:xfrm>
            <a:prstGeom prst="rect">
              <a:avLst/>
            </a:prstGeom>
          </xdr:spPr>
        </xdr:pic>
        <xdr:sp macro="" textlink="">
          <xdr:nvSpPr>
            <xdr:cNvPr id="11" name="TextBox 13"/>
            <xdr:cNvSpPr txBox="1"/>
          </xdr:nvSpPr>
          <xdr:spPr>
            <a:xfrm>
              <a:off x="4712043" y="3725563"/>
              <a:ext cx="963827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XPG</a:t>
              </a:r>
              <a:endParaRPr lang="el-GR"/>
            </a:p>
          </xdr:txBody>
        </xdr:sp>
        <xdr:sp macro="" textlink="">
          <xdr:nvSpPr>
            <xdr:cNvPr id="12" name="TextBox 14"/>
            <xdr:cNvSpPr txBox="1"/>
          </xdr:nvSpPr>
          <xdr:spPr>
            <a:xfrm>
              <a:off x="1248032" y="4094895"/>
              <a:ext cx="963827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XPF</a:t>
              </a:r>
              <a:endParaRPr lang="el-GR"/>
            </a:p>
          </xdr:txBody>
        </xdr:sp>
        <xdr:sp macro="" textlink="">
          <xdr:nvSpPr>
            <xdr:cNvPr id="13" name="TextBox 15"/>
            <xdr:cNvSpPr txBox="1"/>
          </xdr:nvSpPr>
          <xdr:spPr>
            <a:xfrm>
              <a:off x="1173892" y="4749277"/>
              <a:ext cx="963827" cy="36933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l-G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/>
                <a:t>XPA</a:t>
              </a:r>
              <a:endParaRPr lang="el-GR"/>
            </a:p>
          </xdr:txBody>
        </xdr:sp>
      </xdr:grpSp>
      <xdr:sp macro="" textlink="">
        <xdr:nvSpPr>
          <xdr:cNvPr id="7" name="TextBox 17"/>
          <xdr:cNvSpPr txBox="1"/>
        </xdr:nvSpPr>
        <xdr:spPr>
          <a:xfrm>
            <a:off x="11321673" y="4749277"/>
            <a:ext cx="551935" cy="36933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l-G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/>
              <a:t>46</a:t>
            </a:r>
            <a:endParaRPr lang="el-GR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Paper\Figures\Figure_1\bXab2_Weight_Litter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Paper\Figures\Figure_1\MEFs_Clonogenic_Assa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cpd\3rdrepeat\New%20folder%20(2)\cpd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pd/3rdrepeat/New%20folder%20(2)/cpd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Xab2_Experiments\2019_04_21_GoogleDrive\CPD_Timepoint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siXab2_Edu_Quantification%20(Autosaved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bru/bru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pd/CPD_inhibitors/Book1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Xab2_Experiments\2019_04_21_GoogleDrive\RIP\Livers_RIP\P15_Livers_bXab2_PD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Figure_5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XAB2_Manuscript_Final\Figure_6_Raw\2018_11_02_siXab2_48h_Total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XAB2_Manuscript_Final\Figure_6_Raw\2018_10_30_siXab2_72h_Total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Figure_6%20(2)%20(version%202).xlsb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s9.6xab2/S9.6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sb_xpa_rloops/Book1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chip-drip\tradrip_2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hip-drip/tradrip_2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FBS_DSB_RLOOPS/Book1%20(Autosaved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Paper\Figures\Figure_4\Trypan_Blue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nos\Documents\XAB2\Paper\Figures\Figure_4\HEPA_siXab2_Clonogenic_Assay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hip-drip/intron%20retention/2nd%20intron%20retention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si+UV/Book1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hip-drip/biornh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hip-drip/sequential%20native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chip-drip\sequential%20livers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chip-drip/sequential%20live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eight"/>
      <sheetName val="Litters"/>
    </sheetNames>
    <sheetDataSet>
      <sheetData sheetId="0">
        <row r="1">
          <cell r="B1" t="str">
            <v>bXAB2</v>
          </cell>
          <cell r="D1" t="str">
            <v>WT</v>
          </cell>
        </row>
        <row r="3">
          <cell r="A3">
            <v>10</v>
          </cell>
          <cell r="B3">
            <v>6.0319444444444441</v>
          </cell>
          <cell r="C3">
            <v>0.7184955792737352</v>
          </cell>
          <cell r="D3">
            <v>5.9831748500000002</v>
          </cell>
          <cell r="E3">
            <v>0.82353144955792701</v>
          </cell>
        </row>
        <row r="4">
          <cell r="A4">
            <v>25</v>
          </cell>
          <cell r="B4">
            <v>13.330555555555556</v>
          </cell>
          <cell r="C4">
            <v>1.8321942848496948</v>
          </cell>
          <cell r="D4">
            <v>12.9230555555555</v>
          </cell>
          <cell r="E4">
            <v>1.63254798484969</v>
          </cell>
        </row>
        <row r="5">
          <cell r="A5">
            <v>35</v>
          </cell>
          <cell r="B5">
            <v>18.692083333333333</v>
          </cell>
          <cell r="C5">
            <v>2.1669173425008164</v>
          </cell>
          <cell r="D5">
            <v>18.9820833333333</v>
          </cell>
          <cell r="E5">
            <v>2.53658648250082</v>
          </cell>
        </row>
        <row r="6">
          <cell r="A6">
            <v>50</v>
          </cell>
          <cell r="B6">
            <v>20.775535714285716</v>
          </cell>
          <cell r="C6">
            <v>3.3005222727209964</v>
          </cell>
          <cell r="D6">
            <v>21.087553571428501</v>
          </cell>
          <cell r="E6">
            <v>3.5170222727209999</v>
          </cell>
        </row>
        <row r="7">
          <cell r="A7">
            <v>60</v>
          </cell>
          <cell r="B7">
            <v>23.315178571428568</v>
          </cell>
          <cell r="C7">
            <v>3.1617285260957062</v>
          </cell>
          <cell r="D7">
            <v>24.024878571428602</v>
          </cell>
          <cell r="E7">
            <v>2.9483455260957099</v>
          </cell>
        </row>
        <row r="8">
          <cell r="A8">
            <v>75</v>
          </cell>
          <cell r="B8">
            <v>25.318149999999999</v>
          </cell>
          <cell r="C8">
            <v>3.2587000000000002</v>
          </cell>
          <cell r="D8">
            <v>24.929815000000001</v>
          </cell>
          <cell r="E8">
            <v>3.1278000000000001</v>
          </cell>
        </row>
        <row r="9">
          <cell r="A9">
            <v>90</v>
          </cell>
          <cell r="B9">
            <v>27.727349999999998</v>
          </cell>
          <cell r="C9">
            <v>3.1747999999999998</v>
          </cell>
          <cell r="D9">
            <v>26.997373499999998</v>
          </cell>
          <cell r="E9">
            <v>3.0577999999999999</v>
          </cell>
        </row>
        <row r="10">
          <cell r="A10">
            <v>105</v>
          </cell>
          <cell r="B10">
            <v>29.874599999999997</v>
          </cell>
          <cell r="C10">
            <v>3.4525000000000001</v>
          </cell>
          <cell r="D10">
            <v>29.784600000000001</v>
          </cell>
          <cell r="E10">
            <v>3.5482999999999998</v>
          </cell>
        </row>
      </sheetData>
      <sheetData sheetId="1">
        <row r="2">
          <cell r="G2" t="str">
            <v>bXab2</v>
          </cell>
          <cell r="H2">
            <v>7.4186046511627906</v>
          </cell>
          <cell r="I2">
            <v>2.1517717853360576</v>
          </cell>
        </row>
        <row r="3">
          <cell r="G3" t="str">
            <v>WT</v>
          </cell>
          <cell r="H3">
            <v>7.708333333333333</v>
          </cell>
          <cell r="I3">
            <v>1.8292114401439818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V"/>
      <sheetName val="MMC"/>
      <sheetName val="Sheet3"/>
      <sheetName val="Sheet4"/>
    </sheetNames>
    <sheetDataSet>
      <sheetData sheetId="0">
        <row r="12">
          <cell r="B12" t="str">
            <v>B6</v>
          </cell>
          <cell r="C12" t="str">
            <v>bXab2</v>
          </cell>
        </row>
        <row r="13">
          <cell r="A13">
            <v>0</v>
          </cell>
          <cell r="B13">
            <v>29.333333333333332</v>
          </cell>
          <cell r="C13">
            <v>32</v>
          </cell>
          <cell r="D13">
            <v>6.1101009266077808</v>
          </cell>
          <cell r="E13">
            <v>5.2915026221291814</v>
          </cell>
        </row>
        <row r="14">
          <cell r="A14">
            <v>2</v>
          </cell>
          <cell r="B14">
            <v>25.666666666666668</v>
          </cell>
          <cell r="C14">
            <v>24.666666666666668</v>
          </cell>
          <cell r="D14">
            <v>2.5166114784235836</v>
          </cell>
          <cell r="E14">
            <v>3.2145502536643242</v>
          </cell>
        </row>
        <row r="15">
          <cell r="A15">
            <v>4</v>
          </cell>
          <cell r="B15">
            <v>21</v>
          </cell>
          <cell r="C15">
            <v>22.666666666666668</v>
          </cell>
          <cell r="D15">
            <v>3</v>
          </cell>
          <cell r="E15">
            <v>2.5166114784235836</v>
          </cell>
        </row>
        <row r="16">
          <cell r="A16">
            <v>6</v>
          </cell>
          <cell r="B16">
            <v>18.333333333333332</v>
          </cell>
          <cell r="C16">
            <v>17</v>
          </cell>
          <cell r="D16">
            <v>5.686240703077325</v>
          </cell>
          <cell r="E16">
            <v>1</v>
          </cell>
        </row>
        <row r="17">
          <cell r="A17">
            <v>8</v>
          </cell>
          <cell r="B17">
            <v>16.333333333333332</v>
          </cell>
          <cell r="C17">
            <v>16</v>
          </cell>
          <cell r="D17">
            <v>2.0816659994661282</v>
          </cell>
          <cell r="E17">
            <v>1</v>
          </cell>
        </row>
        <row r="18">
          <cell r="A18">
            <v>10</v>
          </cell>
          <cell r="B18">
            <v>14.333333333333334</v>
          </cell>
          <cell r="C18">
            <v>15.333333333333334</v>
          </cell>
          <cell r="D18">
            <v>3.7859388972001797</v>
          </cell>
          <cell r="E18">
            <v>4.1633319989322635</v>
          </cell>
        </row>
        <row r="19">
          <cell r="A19">
            <v>15</v>
          </cell>
          <cell r="B19">
            <v>10.333333333333334</v>
          </cell>
          <cell r="C19">
            <v>11.333333333333334</v>
          </cell>
          <cell r="D19">
            <v>2.3094010767585051</v>
          </cell>
          <cell r="E19">
            <v>1.1547005383792517</v>
          </cell>
        </row>
        <row r="20">
          <cell r="A20">
            <v>20</v>
          </cell>
          <cell r="B20">
            <v>6</v>
          </cell>
          <cell r="C20">
            <v>5.333333333333333</v>
          </cell>
          <cell r="D20">
            <v>1.7320508075688772</v>
          </cell>
          <cell r="E20">
            <v>1.5275252316519474</v>
          </cell>
        </row>
      </sheetData>
      <sheetData sheetId="1">
        <row r="14">
          <cell r="B14" t="str">
            <v>B6</v>
          </cell>
          <cell r="C14" t="str">
            <v>bXab2</v>
          </cell>
          <cell r="E14" t="str">
            <v>bXab2</v>
          </cell>
        </row>
        <row r="15">
          <cell r="A15">
            <v>0</v>
          </cell>
          <cell r="B15">
            <v>46.333333333333336</v>
          </cell>
          <cell r="C15">
            <v>48</v>
          </cell>
          <cell r="D15">
            <v>6.5064070986477232</v>
          </cell>
          <cell r="E15">
            <v>4.0414518843273806</v>
          </cell>
        </row>
        <row r="16">
          <cell r="A16">
            <v>0.2</v>
          </cell>
          <cell r="B16">
            <v>35.666666666666664</v>
          </cell>
          <cell r="C16">
            <v>35</v>
          </cell>
          <cell r="D16">
            <v>4.5092497528228863</v>
          </cell>
          <cell r="E16">
            <v>4.5825756949558398</v>
          </cell>
        </row>
        <row r="17">
          <cell r="A17">
            <v>0.4</v>
          </cell>
          <cell r="B17">
            <v>21</v>
          </cell>
          <cell r="C17">
            <v>22</v>
          </cell>
          <cell r="D17">
            <v>2.6457513110645907</v>
          </cell>
          <cell r="E17">
            <v>1</v>
          </cell>
        </row>
        <row r="18">
          <cell r="A18">
            <v>0.6</v>
          </cell>
          <cell r="B18">
            <v>12.666666666666666</v>
          </cell>
          <cell r="C18">
            <v>13.666666666666666</v>
          </cell>
          <cell r="D18">
            <v>2.0816659994661348</v>
          </cell>
          <cell r="E18">
            <v>0.57735026918962573</v>
          </cell>
        </row>
        <row r="19">
          <cell r="A19">
            <v>0.8</v>
          </cell>
          <cell r="B19">
            <v>10</v>
          </cell>
          <cell r="C19">
            <v>11.333333333333334</v>
          </cell>
          <cell r="D19">
            <v>2</v>
          </cell>
          <cell r="E19">
            <v>2.5166114784235849</v>
          </cell>
        </row>
        <row r="20">
          <cell r="A20">
            <v>1</v>
          </cell>
          <cell r="B20">
            <v>7.666666666666667</v>
          </cell>
          <cell r="C20">
            <v>7.333333333333333</v>
          </cell>
          <cell r="D20">
            <v>2.0816659994661317</v>
          </cell>
          <cell r="E20">
            <v>2.0816659994661317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2">
          <cell r="N2" t="str">
            <v>unt</v>
          </cell>
          <cell r="O2">
            <v>0</v>
          </cell>
          <cell r="P2" t="str">
            <v>4hrs</v>
          </cell>
          <cell r="Q2" t="str">
            <v>8hrs</v>
          </cell>
          <cell r="R2" t="str">
            <v>24hrshrs</v>
          </cell>
        </row>
        <row r="3">
          <cell r="M3" t="str">
            <v>scrb</v>
          </cell>
          <cell r="N3">
            <v>0</v>
          </cell>
          <cell r="O3">
            <v>1.7619047619047616</v>
          </cell>
          <cell r="P3">
            <v>98.97500507169913</v>
          </cell>
          <cell r="Q3">
            <v>60</v>
          </cell>
          <cell r="R3">
            <v>26.086119301091419</v>
          </cell>
        </row>
        <row r="4">
          <cell r="M4" t="str">
            <v>si</v>
          </cell>
          <cell r="N4">
            <v>0</v>
          </cell>
          <cell r="O4">
            <v>1.5196078431372548</v>
          </cell>
          <cell r="P4">
            <v>99.906759906759902</v>
          </cell>
          <cell r="Q4">
            <v>91.2</v>
          </cell>
          <cell r="R4">
            <v>42.754736127792803</v>
          </cell>
        </row>
        <row r="8">
          <cell r="N8">
            <v>0</v>
          </cell>
          <cell r="O8">
            <v>0.22231475698460137</v>
          </cell>
          <cell r="P8">
            <v>0.30012786456332013</v>
          </cell>
          <cell r="Q8">
            <v>4.5805319848570907</v>
          </cell>
          <cell r="R8">
            <v>2.298410633504238</v>
          </cell>
        </row>
        <row r="9">
          <cell r="N9">
            <v>0</v>
          </cell>
          <cell r="O9">
            <v>0.30769323189167103</v>
          </cell>
          <cell r="P9">
            <v>0.12160284120262055</v>
          </cell>
          <cell r="Q9">
            <v>1.8520592476457447</v>
          </cell>
          <cell r="R9">
            <v>4.4305175021868122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50">
          <cell r="B50" t="str">
            <v>% CPD+</v>
          </cell>
        </row>
        <row r="66">
          <cell r="B66" t="str">
            <v>siScrb</v>
          </cell>
          <cell r="C66" t="str">
            <v>siXab2</v>
          </cell>
        </row>
        <row r="67">
          <cell r="A67" t="str">
            <v>Untr</v>
          </cell>
          <cell r="B67">
            <v>6.3395810363836826</v>
          </cell>
          <cell r="C67">
            <v>11.751824817518248</v>
          </cell>
          <cell r="D67">
            <v>0.6733735970042688</v>
          </cell>
        </row>
        <row r="68">
          <cell r="A68" t="str">
            <v>UV, 4h</v>
          </cell>
          <cell r="B68">
            <v>31.522516082916368</v>
          </cell>
          <cell r="C68">
            <v>33.115610711952975</v>
          </cell>
          <cell r="D68">
            <v>4.9238583738651132</v>
          </cell>
        </row>
        <row r="69">
          <cell r="A69" t="str">
            <v>UV, 8h</v>
          </cell>
          <cell r="B69">
            <v>30.696798493408664</v>
          </cell>
          <cell r="C69">
            <v>51.680358476474979</v>
          </cell>
          <cell r="D69">
            <v>6.0283212849292189</v>
          </cell>
        </row>
        <row r="70">
          <cell r="A70" t="str">
            <v>UV, 24h</v>
          </cell>
          <cell r="B70">
            <v>22.886937431394074</v>
          </cell>
          <cell r="C70">
            <v>46.848249027237351</v>
          </cell>
          <cell r="D70">
            <v>4.4212145973645214</v>
          </cell>
        </row>
      </sheetData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u"/>
      <sheetName val="XPA"/>
      <sheetName val="DDB1"/>
    </sheetNames>
    <sheetDataSet>
      <sheetData sheetId="0">
        <row r="372">
          <cell r="L372" t="str">
            <v>scrb-UV</v>
          </cell>
          <cell r="M372">
            <v>3.9596559782608698</v>
          </cell>
          <cell r="N372">
            <v>1.2531820489684948</v>
          </cell>
        </row>
        <row r="373">
          <cell r="L373" t="str">
            <v>si-UV</v>
          </cell>
          <cell r="M373">
            <v>3.0296920976762101</v>
          </cell>
          <cell r="N373">
            <v>0.57940415703202541</v>
          </cell>
        </row>
        <row r="374">
          <cell r="L374" t="str">
            <v>scrb+UV</v>
          </cell>
          <cell r="M374">
            <v>5.7960888059701494</v>
          </cell>
          <cell r="N374">
            <v>1.2202513949182863</v>
          </cell>
        </row>
        <row r="375">
          <cell r="L375" t="str">
            <v>si+UV</v>
          </cell>
          <cell r="M375">
            <v>4.3320218875502006</v>
          </cell>
          <cell r="N375">
            <v>0.86322933778819566</v>
          </cell>
        </row>
      </sheetData>
      <sheetData sheetId="1">
        <row r="2">
          <cell r="I2" t="str">
            <v>CPD+XPA foci</v>
          </cell>
        </row>
        <row r="3">
          <cell r="H3" t="str">
            <v>Scrb</v>
          </cell>
          <cell r="I3">
            <v>46.962616822429908</v>
          </cell>
          <cell r="J3">
            <v>23.03021650264127</v>
          </cell>
        </row>
        <row r="4">
          <cell r="H4" t="str">
            <v>Xab2</v>
          </cell>
          <cell r="I4">
            <v>29.15766738660907</v>
          </cell>
          <cell r="J4">
            <v>15.19216374865843</v>
          </cell>
        </row>
      </sheetData>
      <sheetData sheetId="2">
        <row r="2">
          <cell r="I2" t="str">
            <v>CPD+DDB1foci</v>
          </cell>
        </row>
        <row r="3">
          <cell r="H3" t="str">
            <v>Scrb</v>
          </cell>
          <cell r="I3">
            <v>76.041666666666671</v>
          </cell>
          <cell r="J3">
            <v>8.088612756284574</v>
          </cell>
        </row>
        <row r="4">
          <cell r="H4" t="str">
            <v>Xab2</v>
          </cell>
          <cell r="I4">
            <v>74.418604651162795</v>
          </cell>
          <cell r="J4">
            <v>6.6310081715924118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4">
          <cell r="E4" t="str">
            <v>scrb-UV</v>
          </cell>
          <cell r="H4">
            <v>16.374269005847953</v>
          </cell>
          <cell r="I4">
            <v>1.7640505367121067</v>
          </cell>
        </row>
        <row r="5">
          <cell r="E5" t="str">
            <v>si1-UV</v>
          </cell>
          <cell r="H5">
            <v>5.8305084745762707</v>
          </cell>
          <cell r="I5">
            <v>0.49292929292929499</v>
          </cell>
        </row>
        <row r="6">
          <cell r="E6" t="str">
            <v>si2-UV</v>
          </cell>
          <cell r="H6">
            <v>10.705289672544081</v>
          </cell>
          <cell r="I6">
            <v>1.55735728839634</v>
          </cell>
        </row>
        <row r="8">
          <cell r="E8" t="str">
            <v>scrb+UV</v>
          </cell>
          <cell r="H8">
            <v>7.0098576122672505</v>
          </cell>
          <cell r="I8">
            <v>2.3615923321646655</v>
          </cell>
        </row>
        <row r="9">
          <cell r="E9" t="str">
            <v>si1+UV</v>
          </cell>
          <cell r="H9">
            <v>0.11627906976744186</v>
          </cell>
          <cell r="I9">
            <v>0.12820512820512822</v>
          </cell>
        </row>
        <row r="10">
          <cell r="E10" t="str">
            <v>si2+UV</v>
          </cell>
          <cell r="H10">
            <v>2.6086956521739131</v>
          </cell>
          <cell r="I10">
            <v>0.79220779220779214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/>
      <sheetData sheetId="1"/>
      <sheetData sheetId="2">
        <row r="52">
          <cell r="T52" t="str">
            <v>0hrs UV</v>
          </cell>
          <cell r="U52" t="str">
            <v>24HRSAUV</v>
          </cell>
          <cell r="V52" t="str">
            <v>5HRSAUV</v>
          </cell>
          <cell r="W52" t="str">
            <v>24HRSAUV</v>
          </cell>
        </row>
        <row r="53">
          <cell r="R53" t="str">
            <v>average</v>
          </cell>
          <cell r="S53" t="str">
            <v>unt</v>
          </cell>
          <cell r="T53">
            <v>5.44</v>
          </cell>
          <cell r="U53">
            <v>75.63333333333334</v>
          </cell>
          <cell r="V53">
            <v>18.966666666666669</v>
          </cell>
          <cell r="W53">
            <v>2.0333333333333332</v>
          </cell>
        </row>
        <row r="54">
          <cell r="R54" t="str">
            <v>average</v>
          </cell>
          <cell r="S54" t="str">
            <v>inhibitor</v>
          </cell>
          <cell r="T54">
            <v>7.6333333333333329</v>
          </cell>
          <cell r="U54">
            <v>68.720000000000013</v>
          </cell>
          <cell r="V54">
            <v>13.5</v>
          </cell>
          <cell r="W54">
            <v>0.61</v>
          </cell>
        </row>
        <row r="55">
          <cell r="S55" t="str">
            <v>unt</v>
          </cell>
          <cell r="T55">
            <v>1.6857046004564389</v>
          </cell>
          <cell r="U55">
            <v>7.6324599209196071</v>
          </cell>
          <cell r="V55">
            <v>8.8886319407306846</v>
          </cell>
          <cell r="W55">
            <v>0.99279627539815285</v>
          </cell>
        </row>
        <row r="56">
          <cell r="T56">
            <v>2.8485863940636316</v>
          </cell>
          <cell r="U56">
            <v>6.5224024203764257</v>
          </cell>
          <cell r="V56">
            <v>5.8949130612757985</v>
          </cell>
          <cell r="W56">
            <v>0.35791060336346564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nRNAs"/>
      <sheetName val="pre-mRNAs"/>
      <sheetName val="Total_URNAs"/>
      <sheetName val="Total_premRNAs"/>
    </sheetNames>
    <sheetDataSet>
      <sheetData sheetId="0"/>
      <sheetData sheetId="1"/>
      <sheetData sheetId="2">
        <row r="2">
          <cell r="A2" t="str">
            <v>U1</v>
          </cell>
          <cell r="E2">
            <v>2.869842610295926</v>
          </cell>
          <cell r="F2">
            <v>1.7232839511199378</v>
          </cell>
        </row>
        <row r="3">
          <cell r="A3" t="str">
            <v>U2</v>
          </cell>
          <cell r="E3">
            <v>1.2775990314635752</v>
          </cell>
          <cell r="F3">
            <v>1.2775990314635755</v>
          </cell>
        </row>
        <row r="4">
          <cell r="A4" t="str">
            <v>U4</v>
          </cell>
          <cell r="E4">
            <v>4.6828718259608948</v>
          </cell>
          <cell r="F4">
            <v>1.3067384327791545</v>
          </cell>
        </row>
        <row r="5">
          <cell r="A5" t="str">
            <v>U5</v>
          </cell>
          <cell r="E5">
            <v>9.5559881214498912</v>
          </cell>
          <cell r="F5">
            <v>6.4394991597107287</v>
          </cell>
        </row>
        <row r="6">
          <cell r="A6" t="str">
            <v>U6</v>
          </cell>
          <cell r="E6">
            <v>16.628484580841473</v>
          </cell>
          <cell r="F6">
            <v>6.5544319369701505</v>
          </cell>
        </row>
        <row r="7">
          <cell r="A7" t="str">
            <v>U3</v>
          </cell>
          <cell r="E7">
            <v>0.29258019523263656</v>
          </cell>
          <cell r="F7">
            <v>0.26086231159815615</v>
          </cell>
        </row>
      </sheetData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 5B"/>
      <sheetName val="Figure 5C"/>
      <sheetName val="Figure 5D"/>
      <sheetName val="Figure 5E"/>
      <sheetName val="Figure 5F"/>
    </sheetNames>
    <sheetDataSet>
      <sheetData sheetId="0"/>
      <sheetData sheetId="1"/>
      <sheetData sheetId="2"/>
      <sheetData sheetId="3"/>
      <sheetData sheetId="4">
        <row r="31">
          <cell r="A31" t="str">
            <v>U4</v>
          </cell>
          <cell r="B31" t="str">
            <v>XAB2</v>
          </cell>
          <cell r="F31">
            <v>23.273768553282817</v>
          </cell>
          <cell r="G31">
            <v>4.6226322341816184</v>
          </cell>
        </row>
        <row r="32">
          <cell r="B32" t="str">
            <v>AQR</v>
          </cell>
          <cell r="F32">
            <v>46.813178371280969</v>
          </cell>
          <cell r="G32">
            <v>12.616501762429658</v>
          </cell>
        </row>
        <row r="33">
          <cell r="B33" t="str">
            <v>BCAS2</v>
          </cell>
          <cell r="F33">
            <v>0.58189033571401338</v>
          </cell>
          <cell r="G33">
            <v>0.2966018103418655</v>
          </cell>
        </row>
        <row r="34">
          <cell r="A34" t="str">
            <v>U6</v>
          </cell>
          <cell r="B34" t="str">
            <v>XAB2</v>
          </cell>
          <cell r="F34">
            <v>10.268652637270135</v>
          </cell>
          <cell r="G34">
            <v>1.841184756051627</v>
          </cell>
        </row>
        <row r="35">
          <cell r="B35" t="str">
            <v>AQR</v>
          </cell>
          <cell r="F35">
            <v>30.371375102487097</v>
          </cell>
          <cell r="G35">
            <v>9.5508110696777777</v>
          </cell>
        </row>
        <row r="36">
          <cell r="B36" t="str">
            <v>BCAS2</v>
          </cell>
          <cell r="F36">
            <v>0.27058289264202995</v>
          </cell>
          <cell r="G36">
            <v>0.26133798366937505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8h"/>
      <sheetName val="48h_Analysis"/>
      <sheetName val="DX"/>
      <sheetName val="SYBR"/>
      <sheetName val="Run Information"/>
    </sheetNames>
    <sheetDataSet>
      <sheetData sheetId="0">
        <row r="5">
          <cell r="A5" t="str">
            <v>Ddb1 In1</v>
          </cell>
          <cell r="E5">
            <v>2.5336377720134977</v>
          </cell>
          <cell r="F5">
            <v>0.63019391074047382</v>
          </cell>
          <cell r="K5" t="str">
            <v>Ddb1 Ex1-2</v>
          </cell>
          <cell r="O5">
            <v>83.747125965969317</v>
          </cell>
          <cell r="P5">
            <v>13.365043335530707</v>
          </cell>
        </row>
        <row r="6">
          <cell r="A6" t="str">
            <v>Ddb1 In15</v>
          </cell>
          <cell r="E6">
            <v>1.6299645490417733</v>
          </cell>
          <cell r="F6">
            <v>5.6047470432922436E-2</v>
          </cell>
          <cell r="K6" t="str">
            <v>Ddb1 Ex15-16</v>
          </cell>
          <cell r="O6">
            <v>81.189657767890807</v>
          </cell>
          <cell r="P6">
            <v>11.687422551078882</v>
          </cell>
        </row>
        <row r="7">
          <cell r="A7" t="str">
            <v>Ercc2 In20</v>
          </cell>
          <cell r="E7">
            <v>2.5378849803951433</v>
          </cell>
          <cell r="F7">
            <v>0.43903688091727772</v>
          </cell>
          <cell r="K7" t="str">
            <v>Ercc2 Ex20-21</v>
          </cell>
          <cell r="O7">
            <v>79.88956132603218</v>
          </cell>
          <cell r="P7">
            <v>13.018866566911726</v>
          </cell>
        </row>
        <row r="8">
          <cell r="A8" t="str">
            <v>Ercc1 In3</v>
          </cell>
          <cell r="E8">
            <v>1.4208151150964088</v>
          </cell>
          <cell r="F8">
            <v>0.24516225409399084</v>
          </cell>
          <cell r="K8" t="str">
            <v>Ercc1 Ex3-4</v>
          </cell>
          <cell r="O8">
            <v>50.952281014805386</v>
          </cell>
          <cell r="P8">
            <v>9.2504265478589183</v>
          </cell>
        </row>
        <row r="9">
          <cell r="A9" t="str">
            <v>Ercc1 In6</v>
          </cell>
          <cell r="E9">
            <v>0.98016101790330745</v>
          </cell>
          <cell r="F9">
            <v>0.24022426347302175</v>
          </cell>
          <cell r="K9" t="str">
            <v>Ercc1 Ex6-7</v>
          </cell>
          <cell r="O9">
            <v>55.976990752376985</v>
          </cell>
          <cell r="P9">
            <v>9.2904068560784427</v>
          </cell>
        </row>
        <row r="10">
          <cell r="A10" t="str">
            <v>Cdk7 In10</v>
          </cell>
          <cell r="E10">
            <v>2.719463958220119</v>
          </cell>
          <cell r="F10">
            <v>1.1119493944331358</v>
          </cell>
          <cell r="K10" t="str">
            <v>Cdk7 Ex10-11</v>
          </cell>
          <cell r="O10">
            <v>68.199215881417899</v>
          </cell>
          <cell r="P10">
            <v>4.9258919449584218</v>
          </cell>
        </row>
        <row r="11">
          <cell r="A11" t="str">
            <v>Atm In3</v>
          </cell>
          <cell r="E11">
            <v>1.8657891501817134</v>
          </cell>
          <cell r="F11">
            <v>9.5375789994537344E-2</v>
          </cell>
          <cell r="K11" t="str">
            <v>Atm Ex3-4</v>
          </cell>
          <cell r="O11">
            <v>46.213496152706512</v>
          </cell>
          <cell r="P11">
            <v>1.8008941740060918</v>
          </cell>
        </row>
        <row r="12">
          <cell r="A12" t="str">
            <v>Atm In60</v>
          </cell>
          <cell r="E12">
            <v>1.6338714675790407</v>
          </cell>
          <cell r="F12">
            <v>0.16707196006943059</v>
          </cell>
          <cell r="K12" t="str">
            <v>Atm Ex60-61</v>
          </cell>
          <cell r="O12">
            <v>48.085980590314897</v>
          </cell>
          <cell r="P12">
            <v>10.253372124720249</v>
          </cell>
        </row>
        <row r="13">
          <cell r="A13" t="str">
            <v>Rad9a In1</v>
          </cell>
          <cell r="E13">
            <v>1.4332430439521822</v>
          </cell>
          <cell r="F13">
            <v>0.24968803024541208</v>
          </cell>
          <cell r="K13" t="str">
            <v>Rad9a Ex1-2</v>
          </cell>
          <cell r="O13">
            <v>75.93401008600415</v>
          </cell>
          <cell r="P13">
            <v>6.2281612326313933</v>
          </cell>
        </row>
        <row r="14">
          <cell r="A14" t="str">
            <v>Atr In45</v>
          </cell>
          <cell r="E14">
            <v>1.3335553692465989</v>
          </cell>
          <cell r="F14">
            <v>0.17433765010452723</v>
          </cell>
          <cell r="K14" t="str">
            <v>Atr Ex45-46</v>
          </cell>
          <cell r="O14">
            <v>67.634932033808056</v>
          </cell>
          <cell r="P14">
            <v>18.938838607295818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2h_U1"/>
      <sheetName val="72h_Analysis_U1"/>
      <sheetName val="72h_Hprt"/>
      <sheetName val="72h_Gadph"/>
      <sheetName val="72h_ANalysis"/>
      <sheetName val="72h_Analysis_Tuj1"/>
      <sheetName val="72h_Analysis_Gadph"/>
    </sheetNames>
    <sheetDataSet>
      <sheetData sheetId="0">
        <row r="4">
          <cell r="J4" t="str">
            <v>Ddb1 Ex1-2</v>
          </cell>
          <cell r="N4">
            <v>40.075087482961713</v>
          </cell>
          <cell r="O4">
            <v>5.1689870202057104</v>
          </cell>
        </row>
        <row r="5">
          <cell r="J5" t="str">
            <v>Ddb1 Ex15-16</v>
          </cell>
          <cell r="N5">
            <v>42.489712800922909</v>
          </cell>
          <cell r="O5">
            <v>4.8463397474818066</v>
          </cell>
        </row>
        <row r="6">
          <cell r="J6" t="str">
            <v>Ercc2 Ex20-21</v>
          </cell>
          <cell r="N6">
            <v>69.382504166571735</v>
          </cell>
          <cell r="O6">
            <v>20.337202016623021</v>
          </cell>
        </row>
        <row r="7">
          <cell r="J7" t="str">
            <v>Ercc1 Ex3-4</v>
          </cell>
          <cell r="N7">
            <v>29.974406661792813</v>
          </cell>
          <cell r="O7">
            <v>4.8149988564839798</v>
          </cell>
        </row>
        <row r="8">
          <cell r="J8" t="str">
            <v>Ercc1 Ex6-7</v>
          </cell>
          <cell r="N8">
            <v>36.979902156692582</v>
          </cell>
          <cell r="O8">
            <v>2.0560858827189952</v>
          </cell>
        </row>
        <row r="9">
          <cell r="J9" t="str">
            <v>Cdk7 Ex10-11</v>
          </cell>
          <cell r="N9">
            <v>51.341201079263676</v>
          </cell>
          <cell r="O9">
            <v>4.1360618429970755</v>
          </cell>
        </row>
        <row r="10">
          <cell r="J10" t="str">
            <v>Atm Ex3-4</v>
          </cell>
          <cell r="N10">
            <v>29.950377564077261</v>
          </cell>
          <cell r="O10">
            <v>4.1555675248026569</v>
          </cell>
        </row>
        <row r="11">
          <cell r="J11" t="str">
            <v>Atm Ex60-61</v>
          </cell>
          <cell r="N11">
            <v>27.796839276192305</v>
          </cell>
          <cell r="O11">
            <v>4.2156182960667223</v>
          </cell>
        </row>
        <row r="12">
          <cell r="J12" t="str">
            <v>Rad9a Ex1-2</v>
          </cell>
          <cell r="N12">
            <v>72.607525261159836</v>
          </cell>
          <cell r="O12">
            <v>12.524442423331545</v>
          </cell>
        </row>
        <row r="13">
          <cell r="J13" t="str">
            <v>Atr Ex45-46</v>
          </cell>
          <cell r="N13">
            <v>49.420929454460541</v>
          </cell>
          <cell r="O13">
            <v>12.188930111065824</v>
          </cell>
        </row>
      </sheetData>
      <sheetData sheetId="1"/>
      <sheetData sheetId="2">
        <row r="5">
          <cell r="A5" t="str">
            <v>Ddb1 In1</v>
          </cell>
          <cell r="B5">
            <v>4.0329357939121309</v>
          </cell>
          <cell r="C5">
            <v>0.83739573211495122</v>
          </cell>
        </row>
        <row r="6">
          <cell r="A6" t="str">
            <v>Ddb1 In15</v>
          </cell>
          <cell r="B6">
            <v>2.2141769573916137</v>
          </cell>
          <cell r="C6">
            <v>0.37942971086628757</v>
          </cell>
        </row>
        <row r="7">
          <cell r="A7" t="str">
            <v>Ercc2 In20</v>
          </cell>
          <cell r="B7">
            <v>3.1250946508242787</v>
          </cell>
          <cell r="C7">
            <v>1.4244129527675462</v>
          </cell>
        </row>
        <row r="8">
          <cell r="A8" t="str">
            <v>Ercc1 In3</v>
          </cell>
          <cell r="B8">
            <v>3.4880247738952987</v>
          </cell>
          <cell r="C8">
            <v>2.0105248680418688</v>
          </cell>
        </row>
        <row r="9">
          <cell r="A9" t="str">
            <v>Ercc1 In6</v>
          </cell>
          <cell r="B9">
            <v>1.2963511608532075</v>
          </cell>
          <cell r="C9">
            <v>0.41824423328401039</v>
          </cell>
        </row>
        <row r="10">
          <cell r="A10" t="str">
            <v>Cdk7 In10</v>
          </cell>
          <cell r="B10">
            <v>1.4156979842369211</v>
          </cell>
          <cell r="C10">
            <v>0.2362597501555064</v>
          </cell>
        </row>
        <row r="11">
          <cell r="A11" t="str">
            <v>Atm In3</v>
          </cell>
          <cell r="B11">
            <v>2.0264858281228397</v>
          </cell>
          <cell r="C11">
            <v>0.47459228693681732</v>
          </cell>
        </row>
        <row r="12">
          <cell r="A12" t="str">
            <v>Atm In60</v>
          </cell>
          <cell r="B12">
            <v>1.9798218634608535</v>
          </cell>
          <cell r="C12">
            <v>0.22202656705706819</v>
          </cell>
        </row>
        <row r="13">
          <cell r="A13" t="str">
            <v>Rad9a In1</v>
          </cell>
          <cell r="B13">
            <v>0.97566764285825214</v>
          </cell>
          <cell r="C13">
            <v>0.29575928346545161</v>
          </cell>
        </row>
        <row r="14">
          <cell r="A14" t="str">
            <v>Atr In45</v>
          </cell>
          <cell r="B14">
            <v>1.1846474531207558</v>
          </cell>
          <cell r="C14">
            <v>0.27786277720724717</v>
          </cell>
        </row>
        <row r="15">
          <cell r="A15" t="str">
            <v>Pold1 In23</v>
          </cell>
          <cell r="B15">
            <v>5.8738137090739313</v>
          </cell>
          <cell r="C15">
            <v>5.1708912037779795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 6A"/>
      <sheetName val="Figure 6B"/>
      <sheetName val="Figure 6C"/>
      <sheetName val="Figure_6D"/>
      <sheetName val="Figure 6E"/>
      <sheetName val="Figure 6G"/>
      <sheetName val="Figure 6F"/>
    </sheetNames>
    <sheetDataSet>
      <sheetData sheetId="0"/>
      <sheetData sheetId="1"/>
      <sheetData sheetId="2"/>
      <sheetData sheetId="3"/>
      <sheetData sheetId="4"/>
      <sheetData sheetId="5">
        <row r="24">
          <cell r="P24" t="str">
            <v>no UV</v>
          </cell>
          <cell r="Q24" t="str">
            <v>Dark</v>
          </cell>
          <cell r="R24" t="str">
            <v>Light</v>
          </cell>
        </row>
        <row r="25">
          <cell r="O25" t="str">
            <v>U4</v>
          </cell>
          <cell r="P25">
            <v>23.583964613747156</v>
          </cell>
          <cell r="Q25">
            <v>1.2976958270469547</v>
          </cell>
          <cell r="R25">
            <v>6.9124507705847096</v>
          </cell>
          <cell r="S25">
            <v>9.7634755868928877</v>
          </cell>
          <cell r="T25">
            <v>0.6297745679664688</v>
          </cell>
          <cell r="U25">
            <v>1.6198786070556819</v>
          </cell>
        </row>
        <row r="26">
          <cell r="O26" t="str">
            <v>U6</v>
          </cell>
          <cell r="P26">
            <v>7.3963127020259876</v>
          </cell>
          <cell r="Q26">
            <v>0.6000657276601461</v>
          </cell>
          <cell r="R26">
            <v>4.4325489241852649</v>
          </cell>
          <cell r="S26">
            <v>1.6585501629575399</v>
          </cell>
          <cell r="T26">
            <v>1.964763055040333E-2</v>
          </cell>
          <cell r="U26">
            <v>0.71115521410171456</v>
          </cell>
        </row>
      </sheetData>
      <sheetData sheetId="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ttra_301219"/>
      <sheetName val="101219_unttracpttra"/>
      <sheetName val="101119_si"/>
      <sheetName val="si_2ndS9"/>
      <sheetName val="si_301219(mefs)"/>
      <sheetName val="splicing inhibitors"/>
      <sheetName val="sidamage"/>
    </sheetNames>
    <sheetDataSet>
      <sheetData sheetId="0">
        <row r="4">
          <cell r="E4" t="str">
            <v>unt</v>
          </cell>
        </row>
      </sheetData>
      <sheetData sheetId="1" refreshError="1"/>
      <sheetData sheetId="2" refreshError="1"/>
      <sheetData sheetId="3" refreshError="1"/>
      <sheetData sheetId="4" refreshError="1">
        <row r="35">
          <cell r="O35" t="str">
            <v>scrb</v>
          </cell>
          <cell r="P35" t="str">
            <v>si1</v>
          </cell>
          <cell r="Q35" t="str">
            <v>si2</v>
          </cell>
        </row>
        <row r="36">
          <cell r="N36" t="str">
            <v>S9.6</v>
          </cell>
          <cell r="O36">
            <v>15.056916666666666</v>
          </cell>
          <cell r="P36">
            <v>28.043472222222224</v>
          </cell>
          <cell r="Q36">
            <v>32.006647619047619</v>
          </cell>
          <cell r="R36">
            <v>1.6150011373405118</v>
          </cell>
          <cell r="S36">
            <v>0.64054538454390075</v>
          </cell>
          <cell r="T36">
            <v>3.965476828396989</v>
          </cell>
        </row>
        <row r="37">
          <cell r="N37" t="str">
            <v>S9,6+RNH</v>
          </cell>
          <cell r="O37">
            <v>16.873333333333335</v>
          </cell>
          <cell r="P37">
            <v>19.771244444444445</v>
          </cell>
          <cell r="Q37">
            <v>19.086277777777777</v>
          </cell>
          <cell r="R37">
            <v>1.4546649894327821</v>
          </cell>
          <cell r="S37">
            <v>1.0184389982156126</v>
          </cell>
          <cell r="T37">
            <v>1.4732379190237552</v>
          </cell>
        </row>
        <row r="38">
          <cell r="N38" t="str">
            <v>XAB2</v>
          </cell>
          <cell r="O38">
            <v>33.043881481481485</v>
          </cell>
          <cell r="P38">
            <v>16.464592592592592</v>
          </cell>
          <cell r="Q38">
            <v>15.318116161616166</v>
          </cell>
          <cell r="R38">
            <v>3.6537938901673566</v>
          </cell>
          <cell r="S38">
            <v>2.7741259739001078</v>
          </cell>
          <cell r="T38">
            <v>2.6069364032902462</v>
          </cell>
        </row>
      </sheetData>
      <sheetData sheetId="5" refreshError="1">
        <row r="5">
          <cell r="M5" t="str">
            <v>unt</v>
          </cell>
          <cell r="N5" t="str">
            <v>inh</v>
          </cell>
        </row>
        <row r="6">
          <cell r="L6" t="str">
            <v>S9.6</v>
          </cell>
          <cell r="M6">
            <v>14.963176470588236</v>
          </cell>
          <cell r="N6">
            <v>29.593499999999999</v>
          </cell>
          <cell r="O6">
            <v>1.7386493368232669</v>
          </cell>
          <cell r="P6">
            <v>1.0174494622993955</v>
          </cell>
        </row>
        <row r="7">
          <cell r="L7" t="e">
            <v>#NAME?</v>
          </cell>
          <cell r="M7">
            <v>17.579999999999998</v>
          </cell>
          <cell r="N7">
            <v>14.150142857142855</v>
          </cell>
          <cell r="O7">
            <v>1.9933706796947426</v>
          </cell>
          <cell r="P7">
            <v>1.2023441474800778</v>
          </cell>
        </row>
        <row r="16">
          <cell r="M16" t="str">
            <v>53bp1h2ax</v>
          </cell>
        </row>
        <row r="17">
          <cell r="L17" t="str">
            <v>unt</v>
          </cell>
          <cell r="M17">
            <v>0.68659715870518534</v>
          </cell>
          <cell r="N17">
            <v>0.37280277019646241</v>
          </cell>
        </row>
        <row r="18">
          <cell r="L18" t="str">
            <v>inh</v>
          </cell>
          <cell r="M18">
            <v>12.688850250272749</v>
          </cell>
          <cell r="N18">
            <v>3.0696414164407759</v>
          </cell>
        </row>
      </sheetData>
      <sheetData sheetId="6" refreshError="1">
        <row r="19">
          <cell r="O19" t="str">
            <v>average 53BP1/H2AX</v>
          </cell>
        </row>
        <row r="20">
          <cell r="N20" t="str">
            <v>SCRB</v>
          </cell>
          <cell r="O20">
            <v>0.64188690570767781</v>
          </cell>
          <cell r="P20">
            <v>0.38031884633827195</v>
          </cell>
        </row>
        <row r="21">
          <cell r="N21" t="str">
            <v>SI1</v>
          </cell>
          <cell r="O21">
            <v>6.9855551824005211</v>
          </cell>
          <cell r="P21">
            <v>0.62441462880551846</v>
          </cell>
        </row>
        <row r="22">
          <cell r="N22" t="str">
            <v>SI2</v>
          </cell>
          <cell r="O22">
            <v>6.1002527108843632</v>
          </cell>
          <cell r="P22">
            <v>0.86253694604234543</v>
          </cell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>
        <row r="5">
          <cell r="G5" t="str">
            <v>unt</v>
          </cell>
          <cell r="H5">
            <v>25.350333333333335</v>
          </cell>
          <cell r="I5">
            <v>19.848571428571429</v>
          </cell>
          <cell r="J5">
            <v>7.629325596047468</v>
          </cell>
          <cell r="K5">
            <v>8.570093827161358</v>
          </cell>
        </row>
        <row r="6">
          <cell r="G6" t="str">
            <v>tRA</v>
          </cell>
          <cell r="H6">
            <v>35.10605263157894</v>
          </cell>
          <cell r="I6">
            <v>14.408750000000001</v>
          </cell>
          <cell r="J6">
            <v>5.5009424932315296</v>
          </cell>
          <cell r="K6">
            <v>5.1075334765702358</v>
          </cell>
        </row>
        <row r="7">
          <cell r="G7" t="str">
            <v>tRA+illudin</v>
          </cell>
          <cell r="H7">
            <v>44.564999999999991</v>
          </cell>
          <cell r="I7">
            <v>25.890300000000007</v>
          </cell>
          <cell r="J7">
            <v>6.6395650902928534</v>
          </cell>
          <cell r="K7">
            <v>2.8473299519998472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  <sheetName val="Run Information"/>
    </sheetNames>
    <sheetDataSet>
      <sheetData sheetId="0">
        <row r="22">
          <cell r="AG22" t="str">
            <v>FC IP/UNT</v>
          </cell>
          <cell r="AI22" t="str">
            <v>FC IPRNH/UNT</v>
          </cell>
        </row>
        <row r="23">
          <cell r="AF23" t="str">
            <v>Chordc1 promoter</v>
          </cell>
          <cell r="AG23">
            <v>0.58746307924422736</v>
          </cell>
          <cell r="AH23">
            <v>0.21508679276750775</v>
          </cell>
          <cell r="AI23">
            <v>0.59507773524141105</v>
          </cell>
          <cell r="AJ23">
            <v>0.38090367336869974</v>
          </cell>
        </row>
        <row r="24">
          <cell r="AF24" t="str">
            <v>chordc1 gene body</v>
          </cell>
          <cell r="AG24">
            <v>0.58138925766053939</v>
          </cell>
          <cell r="AH24">
            <v>0.24413028147526278</v>
          </cell>
          <cell r="AI24">
            <v>0.3526414340174715</v>
          </cell>
          <cell r="AJ24">
            <v>8.791322568976552E-2</v>
          </cell>
        </row>
        <row r="25">
          <cell r="AF25" t="str">
            <v>rarb2 promoter</v>
          </cell>
          <cell r="AG25">
            <v>3.071422978430713</v>
          </cell>
          <cell r="AH25">
            <v>0.51628310376476538</v>
          </cell>
          <cell r="AI25">
            <v>1.398845564238913</v>
          </cell>
          <cell r="AJ25">
            <v>0.62607576240932417</v>
          </cell>
        </row>
        <row r="26">
          <cell r="AF26" t="str">
            <v>rarb2 gene body</v>
          </cell>
          <cell r="AG26">
            <v>2.1954948950223456</v>
          </cell>
          <cell r="AH26">
            <v>0.56262169877605395</v>
          </cell>
          <cell r="AI26">
            <v>0.89082909590719972</v>
          </cell>
          <cell r="AJ26">
            <v>8.2909259240925487E-2</v>
          </cell>
        </row>
        <row r="27">
          <cell r="AF27" t="str">
            <v>stra6 promoter</v>
          </cell>
          <cell r="AG27">
            <v>4.5946594506198766</v>
          </cell>
          <cell r="AH27">
            <v>0.66355592559819143</v>
          </cell>
          <cell r="AI27">
            <v>1.7106154228778079</v>
          </cell>
          <cell r="AJ27">
            <v>0.58255630222637189</v>
          </cell>
        </row>
        <row r="28">
          <cell r="AF28" t="str">
            <v>stra6 gene body</v>
          </cell>
          <cell r="AG28">
            <v>2.1827847877840409</v>
          </cell>
          <cell r="AH28">
            <v>0.70247829451109922</v>
          </cell>
          <cell r="AI28">
            <v>1.6385259789709863</v>
          </cell>
          <cell r="AJ28">
            <v>0.17566148154879616</v>
          </cell>
        </row>
        <row r="29">
          <cell r="AF29" t="str">
            <v>Fibin promoter</v>
          </cell>
          <cell r="AG29">
            <v>2.5493976148678588</v>
          </cell>
          <cell r="AH29">
            <v>0.63465291334555063</v>
          </cell>
          <cell r="AI29">
            <v>1.1141968461315017</v>
          </cell>
          <cell r="AJ29">
            <v>0.44898296570709934</v>
          </cell>
        </row>
        <row r="30">
          <cell r="AF30" t="str">
            <v>Fibin gene body</v>
          </cell>
          <cell r="AG30" t="e">
            <v>#DIV/0!</v>
          </cell>
          <cell r="AH30" t="e">
            <v>#REF!</v>
          </cell>
          <cell r="AI30" t="e">
            <v>#REF!</v>
          </cell>
          <cell r="AJ30" t="e">
            <v>#REF!</v>
          </cell>
        </row>
      </sheetData>
      <sheetData sheetId="1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>
        <row r="3">
          <cell r="H3" t="str">
            <v xml:space="preserve">  +FBS</v>
          </cell>
          <cell r="I3">
            <v>9.8296474953324946</v>
          </cell>
          <cell r="J3">
            <v>1.0893018049911758</v>
          </cell>
        </row>
        <row r="4">
          <cell r="H4" t="str">
            <v xml:space="preserve">   +FBSRNH</v>
          </cell>
          <cell r="I4">
            <v>5.8088227444600307</v>
          </cell>
          <cell r="J4">
            <v>0.32041172454878791</v>
          </cell>
        </row>
        <row r="5">
          <cell r="H5" t="str">
            <v xml:space="preserve">   -FBS</v>
          </cell>
          <cell r="I5">
            <v>7.0984778350648883</v>
          </cell>
          <cell r="J5">
            <v>0.67455500585585049</v>
          </cell>
        </row>
        <row r="6">
          <cell r="H6" t="str">
            <v xml:space="preserve">    -FBSRNH</v>
          </cell>
          <cell r="I6">
            <v>4.4058970590138031</v>
          </cell>
          <cell r="J6">
            <v>0.55152578755616943</v>
          </cell>
        </row>
      </sheetData>
      <sheetData sheetId="1">
        <row r="3">
          <cell r="F3" t="str">
            <v>G1</v>
          </cell>
          <cell r="G3" t="str">
            <v>S</v>
          </cell>
          <cell r="H3" t="str">
            <v>G2</v>
          </cell>
        </row>
        <row r="4">
          <cell r="E4" t="str">
            <v xml:space="preserve">   +FBS</v>
          </cell>
          <cell r="F4">
            <v>48.866666666666674</v>
          </cell>
          <cell r="G4">
            <v>21.733333333333334</v>
          </cell>
          <cell r="H4">
            <v>20.900000000000002</v>
          </cell>
          <cell r="I4">
            <v>0.46308146631499403</v>
          </cell>
          <cell r="J4">
            <v>0.28480012484391826</v>
          </cell>
          <cell r="K4">
            <v>0.70945988845975883</v>
          </cell>
        </row>
        <row r="5">
          <cell r="E5" t="str">
            <v xml:space="preserve">  -FBS</v>
          </cell>
          <cell r="F5">
            <v>63.933333333333337</v>
          </cell>
          <cell r="G5">
            <v>15.233333333333334</v>
          </cell>
          <cell r="H5">
            <v>13.6</v>
          </cell>
          <cell r="I5">
            <v>0.37118429085533539</v>
          </cell>
          <cell r="J5">
            <v>1.0170764201594908</v>
          </cell>
          <cell r="K5">
            <v>0.20816659994661355</v>
          </cell>
        </row>
      </sheetData>
      <sheetData sheetId="2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% Live"/>
      <sheetName val="Sheet3"/>
    </sheetNames>
    <sheetDataSet>
      <sheetData sheetId="0" refreshError="1"/>
      <sheetData sheetId="1">
        <row r="14">
          <cell r="B14" t="str">
            <v>24h</v>
          </cell>
          <cell r="C14">
            <v>98.931022774549945</v>
          </cell>
          <cell r="D14">
            <v>1.7190162897209749</v>
          </cell>
          <cell r="E14">
            <v>1.7190162897209749</v>
          </cell>
        </row>
        <row r="15">
          <cell r="B15" t="str">
            <v>48h</v>
          </cell>
          <cell r="C15">
            <v>100</v>
          </cell>
          <cell r="D15">
            <v>14.057195274213822</v>
          </cell>
          <cell r="E15">
            <v>14.057195274213822</v>
          </cell>
        </row>
        <row r="16">
          <cell r="B16" t="str">
            <v>72h</v>
          </cell>
          <cell r="C16">
            <v>79.325126880506687</v>
          </cell>
          <cell r="D16">
            <v>6.0443142993731325</v>
          </cell>
          <cell r="E16">
            <v>6.0443142993731325</v>
          </cell>
        </row>
        <row r="17">
          <cell r="B17" t="str">
            <v>96h</v>
          </cell>
          <cell r="C17">
            <v>36.659751031756109</v>
          </cell>
          <cell r="D17">
            <v>10.909181069671881</v>
          </cell>
          <cell r="E17">
            <v>10.909181069671881</v>
          </cell>
        </row>
      </sheetData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 days"/>
    </sheetNames>
    <sheetDataSet>
      <sheetData sheetId="0">
        <row r="12">
          <cell r="A12" t="str">
            <v>siScrb</v>
          </cell>
          <cell r="B12">
            <v>55.333333333333336</v>
          </cell>
          <cell r="C12">
            <v>3.8815804341359033</v>
          </cell>
        </row>
        <row r="13">
          <cell r="A13" t="str">
            <v>siXab2</v>
          </cell>
          <cell r="B13">
            <v>18</v>
          </cell>
          <cell r="C13">
            <v>1.8973665961010275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  <sheetName val="Run Information"/>
    </sheetNames>
    <sheetDataSet>
      <sheetData sheetId="0">
        <row r="81">
          <cell r="V81">
            <v>7.2791912004882608E-2</v>
          </cell>
        </row>
        <row r="82">
          <cell r="Z82" t="str">
            <v>ATM</v>
          </cell>
          <cell r="AA82" t="str">
            <v>Ercc1</v>
          </cell>
          <cell r="AB82" t="str">
            <v>Ddb1</v>
          </cell>
          <cell r="AC82" t="str">
            <v>XAB2</v>
          </cell>
        </row>
        <row r="83">
          <cell r="Z83">
            <v>22.930129181144064</v>
          </cell>
          <cell r="AA83">
            <v>3.0115751770795076</v>
          </cell>
          <cell r="AB83">
            <v>6.049679617173747</v>
          </cell>
          <cell r="AC83">
            <v>0.54696509859626496</v>
          </cell>
        </row>
        <row r="88">
          <cell r="V88">
            <v>9.3664986476560212</v>
          </cell>
        </row>
        <row r="98">
          <cell r="V98">
            <v>0.53742246926543547</v>
          </cell>
        </row>
        <row r="112">
          <cell r="V112">
            <v>2.4577010997741731</v>
          </cell>
        </row>
      </sheetData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>
        <row r="36">
          <cell r="H36" t="str">
            <v>unt</v>
          </cell>
          <cell r="I36">
            <v>33707.416666666664</v>
          </cell>
          <cell r="J36">
            <v>6239.463727239332</v>
          </cell>
        </row>
        <row r="37">
          <cell r="H37" t="str">
            <v>UV</v>
          </cell>
          <cell r="I37">
            <v>58256.166666666664</v>
          </cell>
          <cell r="J37">
            <v>5783.6041443886716</v>
          </cell>
        </row>
        <row r="38">
          <cell r="H38" t="str">
            <v>si</v>
          </cell>
          <cell r="I38">
            <v>72135.899999999994</v>
          </cell>
          <cell r="J38">
            <v>11255.880324754045</v>
          </cell>
        </row>
        <row r="39">
          <cell r="H39" t="str">
            <v>si+UV</v>
          </cell>
          <cell r="I39">
            <v>101921.5</v>
          </cell>
          <cell r="J39">
            <v>24233.586899802987</v>
          </cell>
        </row>
      </sheetData>
      <sheetData sheetId="1">
        <row r="24">
          <cell r="B24" t="str">
            <v>unt</v>
          </cell>
          <cell r="C24">
            <v>4.7430830039525693</v>
          </cell>
          <cell r="D24">
            <v>2.431330961930366</v>
          </cell>
        </row>
        <row r="25">
          <cell r="B25" t="str">
            <v>UV</v>
          </cell>
          <cell r="C25">
            <v>14.251207729468598</v>
          </cell>
          <cell r="D25">
            <v>1.9054944434364465</v>
          </cell>
        </row>
        <row r="26">
          <cell r="B26" t="str">
            <v>si</v>
          </cell>
          <cell r="C26">
            <v>15.575620767494357</v>
          </cell>
          <cell r="D26">
            <v>2.8365883930224425</v>
          </cell>
        </row>
        <row r="27">
          <cell r="B27" t="str">
            <v>si+UV</v>
          </cell>
          <cell r="C27">
            <v>22.352941176470587</v>
          </cell>
          <cell r="D27">
            <v>3.3897055411408656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  <sheetName val="Run Information"/>
    </sheetNames>
    <sheetDataSet>
      <sheetData sheetId="0">
        <row r="37">
          <cell r="AB37" t="str">
            <v>U4</v>
          </cell>
          <cell r="AC37" t="str">
            <v>U6</v>
          </cell>
        </row>
        <row r="38">
          <cell r="AA38" t="str">
            <v>birA</v>
          </cell>
          <cell r="AB38">
            <v>0.65520325178694494</v>
          </cell>
          <cell r="AC38">
            <v>0.80016189031590501</v>
          </cell>
          <cell r="AD38">
            <v>0.11883610898436443</v>
          </cell>
          <cell r="AE38">
            <v>0.23927453697923784</v>
          </cell>
        </row>
        <row r="39">
          <cell r="AA39" t="str">
            <v>bio</v>
          </cell>
          <cell r="AB39">
            <v>0.78322109199851508</v>
          </cell>
          <cell r="AC39">
            <v>1.1616656349257706</v>
          </cell>
          <cell r="AD39">
            <v>6.7473489736031997E-2</v>
          </cell>
          <cell r="AE39">
            <v>0.26956388686997168</v>
          </cell>
        </row>
        <row r="40">
          <cell r="AA40" t="str">
            <v>bioRNH</v>
          </cell>
          <cell r="AB40">
            <v>3.6147778817264182</v>
          </cell>
          <cell r="AC40">
            <v>3.9919828859298487</v>
          </cell>
          <cell r="AD40">
            <v>0.85147618377475798</v>
          </cell>
          <cell r="AE40">
            <v>0.85739076233704836</v>
          </cell>
        </row>
      </sheetData>
      <sheetData sheetId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  <sheetName val="Run Information"/>
    </sheetNames>
    <sheetDataSet>
      <sheetData sheetId="0">
        <row r="35">
          <cell r="BB35" t="str">
            <v>rarbgene</v>
          </cell>
          <cell r="BC35" t="str">
            <v>stra6gene</v>
          </cell>
          <cell r="BD35" t="str">
            <v>chordcgene</v>
          </cell>
        </row>
        <row r="36">
          <cell r="BA36" t="str">
            <v>biount</v>
          </cell>
          <cell r="BB36">
            <v>0.79071783140712915</v>
          </cell>
          <cell r="BC36">
            <v>0.89643563012409311</v>
          </cell>
          <cell r="BD36">
            <v>1.0713136430181003</v>
          </cell>
        </row>
        <row r="37">
          <cell r="BA37" t="str">
            <v>biotRA</v>
          </cell>
          <cell r="BB37">
            <v>2.2503423142362231</v>
          </cell>
          <cell r="BC37">
            <v>2.4236135553213196</v>
          </cell>
          <cell r="BD37">
            <v>1.4869031284539995</v>
          </cell>
        </row>
        <row r="38">
          <cell r="BA38" t="str">
            <v>bioilludin</v>
          </cell>
          <cell r="BB38">
            <v>1.1987033699787317</v>
          </cell>
          <cell r="BC38">
            <v>0.96761454670646141</v>
          </cell>
          <cell r="BD38">
            <v>1.0759012268233348</v>
          </cell>
        </row>
        <row r="40">
          <cell r="BB40">
            <v>0.2066499939625778</v>
          </cell>
          <cell r="BC40">
            <v>5.4856602192158557E-2</v>
          </cell>
          <cell r="BD40">
            <v>0.338454773078394</v>
          </cell>
        </row>
        <row r="41">
          <cell r="BB41">
            <v>0.67578906634008029</v>
          </cell>
          <cell r="BC41">
            <v>0.46315928427645042</v>
          </cell>
          <cell r="BD41">
            <v>0.64511942201511763</v>
          </cell>
        </row>
        <row r="42">
          <cell r="BB42">
            <v>4.3517805881561178E-2</v>
          </cell>
          <cell r="BC42">
            <v>0.22497916896796419</v>
          </cell>
          <cell r="BD42">
            <v>1.037724456149469E-2</v>
          </cell>
        </row>
      </sheetData>
      <sheetData sheetId="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  <sheetName val="Run Information"/>
    </sheetNames>
    <sheetDataSet>
      <sheetData sheetId="0">
        <row r="2">
          <cell r="R2" t="str">
            <v>cdk7</v>
          </cell>
          <cell r="S2" t="str">
            <v>ercc1</v>
          </cell>
          <cell r="T2" t="str">
            <v>ghr</v>
          </cell>
          <cell r="U2" t="str">
            <v>igf1</v>
          </cell>
        </row>
        <row r="3">
          <cell r="Q3" t="str">
            <v>birA</v>
          </cell>
          <cell r="R3">
            <v>0.41641164104841766</v>
          </cell>
          <cell r="S3">
            <v>0.22315750367231882</v>
          </cell>
          <cell r="T3">
            <v>0.14169810164384697</v>
          </cell>
          <cell r="U3">
            <v>0.17766153379101832</v>
          </cell>
          <cell r="V3">
            <v>0.12277493563350582</v>
          </cell>
          <cell r="W3">
            <v>6.150810521734177E-2</v>
          </cell>
          <cell r="X3">
            <v>4.3003166703948856E-3</v>
          </cell>
          <cell r="Y3">
            <v>7.5547078775755797E-2</v>
          </cell>
        </row>
        <row r="4">
          <cell r="Q4" t="str">
            <v>bio</v>
          </cell>
          <cell r="R4">
            <v>1.8540595068919983</v>
          </cell>
          <cell r="S4">
            <v>3.0332495334067286</v>
          </cell>
          <cell r="T4">
            <v>0.52940678587698176</v>
          </cell>
          <cell r="U4">
            <v>0.70613892110851495</v>
          </cell>
          <cell r="V4">
            <v>0.98880041198922275</v>
          </cell>
          <cell r="W4">
            <v>2.1248868916423893</v>
          </cell>
          <cell r="X4">
            <v>0.14774486766327505</v>
          </cell>
          <cell r="Y4">
            <v>0.13080010235170272</v>
          </cell>
        </row>
        <row r="5">
          <cell r="Q5" t="str">
            <v>Csbbio</v>
          </cell>
          <cell r="R5">
            <v>0.26004950759741696</v>
          </cell>
          <cell r="S5">
            <v>0.11480466877733803</v>
          </cell>
          <cell r="T5">
            <v>0.13750865210820382</v>
          </cell>
          <cell r="U5">
            <v>0.1664966325998965</v>
          </cell>
          <cell r="V5">
            <v>6.2599899525938141E-2</v>
          </cell>
          <cell r="W5">
            <v>1.8697664898168945E-2</v>
          </cell>
          <cell r="X5">
            <v>2.6273216853669127E-2</v>
          </cell>
          <cell r="Y5">
            <v>3.2914957171977233E-2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17" sqref="M1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B46" sqref="B46"/>
    </sheetView>
  </sheetViews>
  <sheetFormatPr defaultRowHeight="15" x14ac:dyDescent="0.25"/>
  <sheetData>
    <row r="1" spans="2:9" x14ac:dyDescent="0.25">
      <c r="B1" t="s">
        <v>5</v>
      </c>
      <c r="D1" t="s">
        <v>1</v>
      </c>
      <c r="H1" t="s">
        <v>6</v>
      </c>
      <c r="I1" t="s">
        <v>4</v>
      </c>
    </row>
    <row r="2" spans="2:9" x14ac:dyDescent="0.25">
      <c r="B2">
        <v>10</v>
      </c>
      <c r="D2">
        <v>7</v>
      </c>
      <c r="G2" t="s">
        <v>5</v>
      </c>
      <c r="H2">
        <v>7.4186046511627906</v>
      </c>
      <c r="I2">
        <v>2.1517717853360576</v>
      </c>
    </row>
    <row r="3" spans="2:9" x14ac:dyDescent="0.25">
      <c r="B3">
        <v>13</v>
      </c>
      <c r="D3">
        <v>12</v>
      </c>
      <c r="G3" t="s">
        <v>1</v>
      </c>
      <c r="H3">
        <v>7.708333333333333</v>
      </c>
      <c r="I3">
        <v>1.8292114401439818</v>
      </c>
    </row>
    <row r="4" spans="2:9" x14ac:dyDescent="0.25">
      <c r="B4">
        <v>8</v>
      </c>
      <c r="D4">
        <v>11</v>
      </c>
    </row>
    <row r="5" spans="2:9" x14ac:dyDescent="0.25">
      <c r="B5">
        <v>4</v>
      </c>
      <c r="D5">
        <v>7</v>
      </c>
    </row>
    <row r="6" spans="2:9" x14ac:dyDescent="0.25">
      <c r="B6">
        <v>8</v>
      </c>
      <c r="D6">
        <v>11</v>
      </c>
    </row>
    <row r="7" spans="2:9" x14ac:dyDescent="0.25">
      <c r="B7">
        <v>9</v>
      </c>
      <c r="D7">
        <v>8</v>
      </c>
    </row>
    <row r="8" spans="2:9" x14ac:dyDescent="0.25">
      <c r="B8">
        <v>12</v>
      </c>
      <c r="D8">
        <v>7</v>
      </c>
    </row>
    <row r="9" spans="2:9" x14ac:dyDescent="0.25">
      <c r="B9">
        <v>5</v>
      </c>
      <c r="D9">
        <v>6</v>
      </c>
    </row>
    <row r="10" spans="2:9" x14ac:dyDescent="0.25">
      <c r="B10">
        <v>7</v>
      </c>
      <c r="D10">
        <v>9</v>
      </c>
    </row>
    <row r="11" spans="2:9" x14ac:dyDescent="0.25">
      <c r="B11">
        <v>8</v>
      </c>
      <c r="D11">
        <v>9</v>
      </c>
    </row>
    <row r="12" spans="2:9" x14ac:dyDescent="0.25">
      <c r="B12">
        <v>6</v>
      </c>
      <c r="D12">
        <v>5</v>
      </c>
    </row>
    <row r="13" spans="2:9" x14ac:dyDescent="0.25">
      <c r="B13">
        <v>3</v>
      </c>
      <c r="D13">
        <v>7</v>
      </c>
    </row>
    <row r="14" spans="2:9" x14ac:dyDescent="0.25">
      <c r="B14">
        <v>7</v>
      </c>
      <c r="D14">
        <v>6</v>
      </c>
    </row>
    <row r="15" spans="2:9" x14ac:dyDescent="0.25">
      <c r="B15">
        <v>9</v>
      </c>
      <c r="D15">
        <v>7</v>
      </c>
    </row>
    <row r="16" spans="2:9" x14ac:dyDescent="0.25">
      <c r="B16">
        <v>8</v>
      </c>
      <c r="D16">
        <v>7</v>
      </c>
    </row>
    <row r="17" spans="2:4" x14ac:dyDescent="0.25">
      <c r="B17">
        <v>8</v>
      </c>
      <c r="D17">
        <v>8</v>
      </c>
    </row>
    <row r="18" spans="2:4" x14ac:dyDescent="0.25">
      <c r="B18">
        <v>9</v>
      </c>
      <c r="D18">
        <v>8</v>
      </c>
    </row>
    <row r="19" spans="2:4" x14ac:dyDescent="0.25">
      <c r="B19">
        <v>9</v>
      </c>
      <c r="D19">
        <v>6</v>
      </c>
    </row>
    <row r="20" spans="2:4" x14ac:dyDescent="0.25">
      <c r="B20">
        <v>12</v>
      </c>
      <c r="D20">
        <v>7</v>
      </c>
    </row>
    <row r="21" spans="2:4" x14ac:dyDescent="0.25">
      <c r="B21">
        <v>8</v>
      </c>
      <c r="D21">
        <v>10</v>
      </c>
    </row>
    <row r="22" spans="2:4" x14ac:dyDescent="0.25">
      <c r="B22">
        <v>7</v>
      </c>
      <c r="D22">
        <v>7</v>
      </c>
    </row>
    <row r="23" spans="2:4" x14ac:dyDescent="0.25">
      <c r="B23">
        <v>7</v>
      </c>
      <c r="D23">
        <v>5</v>
      </c>
    </row>
    <row r="24" spans="2:4" x14ac:dyDescent="0.25">
      <c r="B24">
        <v>8</v>
      </c>
      <c r="D24">
        <v>8</v>
      </c>
    </row>
    <row r="25" spans="2:4" x14ac:dyDescent="0.25">
      <c r="B25">
        <v>7</v>
      </c>
      <c r="D25">
        <v>7</v>
      </c>
    </row>
    <row r="26" spans="2:4" x14ac:dyDescent="0.25">
      <c r="B26">
        <v>9</v>
      </c>
      <c r="C26" t="s">
        <v>7</v>
      </c>
      <c r="D26">
        <f>AVERAGE(D2:D25)</f>
        <v>7.708333333333333</v>
      </c>
    </row>
    <row r="27" spans="2:4" x14ac:dyDescent="0.25">
      <c r="B27">
        <v>4</v>
      </c>
      <c r="C27" t="s">
        <v>4</v>
      </c>
      <c r="D27">
        <f>STDEV(D2:D25)</f>
        <v>1.8292114401439818</v>
      </c>
    </row>
    <row r="28" spans="2:4" x14ac:dyDescent="0.25">
      <c r="B28">
        <v>9</v>
      </c>
    </row>
    <row r="29" spans="2:4" x14ac:dyDescent="0.25">
      <c r="B29">
        <v>6</v>
      </c>
    </row>
    <row r="30" spans="2:4" x14ac:dyDescent="0.25">
      <c r="B30">
        <v>8</v>
      </c>
    </row>
    <row r="31" spans="2:4" x14ac:dyDescent="0.25">
      <c r="B31">
        <v>4</v>
      </c>
    </row>
    <row r="32" spans="2:4" x14ac:dyDescent="0.25">
      <c r="B32">
        <v>7</v>
      </c>
    </row>
    <row r="33" spans="1:2" x14ac:dyDescent="0.25">
      <c r="B33">
        <v>4</v>
      </c>
    </row>
    <row r="34" spans="1:2" x14ac:dyDescent="0.25">
      <c r="B34">
        <v>7</v>
      </c>
    </row>
    <row r="35" spans="1:2" x14ac:dyDescent="0.25">
      <c r="B35">
        <v>6</v>
      </c>
    </row>
    <row r="36" spans="1:2" x14ac:dyDescent="0.25">
      <c r="B36">
        <v>7</v>
      </c>
    </row>
    <row r="37" spans="1:2" x14ac:dyDescent="0.25">
      <c r="B37">
        <v>6</v>
      </c>
    </row>
    <row r="38" spans="1:2" x14ac:dyDescent="0.25">
      <c r="B38">
        <v>8</v>
      </c>
    </row>
    <row r="39" spans="1:2" x14ac:dyDescent="0.25">
      <c r="B39">
        <v>7</v>
      </c>
    </row>
    <row r="40" spans="1:2" x14ac:dyDescent="0.25">
      <c r="B40">
        <v>10</v>
      </c>
    </row>
    <row r="41" spans="1:2" x14ac:dyDescent="0.25">
      <c r="B41">
        <v>7</v>
      </c>
    </row>
    <row r="42" spans="1:2" x14ac:dyDescent="0.25">
      <c r="B42">
        <v>7</v>
      </c>
    </row>
    <row r="43" spans="1:2" x14ac:dyDescent="0.25">
      <c r="B43">
        <v>6</v>
      </c>
    </row>
    <row r="44" spans="1:2" x14ac:dyDescent="0.25">
      <c r="B44">
        <v>5</v>
      </c>
    </row>
    <row r="45" spans="1:2" x14ac:dyDescent="0.25">
      <c r="A45" t="s">
        <v>6</v>
      </c>
      <c r="B45">
        <f>AVERAGE(B2:B44)</f>
        <v>7.4186046511627906</v>
      </c>
    </row>
    <row r="46" spans="1:2" x14ac:dyDescent="0.25">
      <c r="A46" t="s">
        <v>4</v>
      </c>
      <c r="B46">
        <f>STDEV(B2:B44)</f>
        <v>2.1517717853360576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C4" sqref="C4"/>
    </sheetView>
  </sheetViews>
  <sheetFormatPr defaultRowHeight="15" x14ac:dyDescent="0.25"/>
  <sheetData>
    <row r="1" spans="1:5" x14ac:dyDescent="0.25">
      <c r="A1" s="1"/>
      <c r="B1" s="1" t="s">
        <v>0</v>
      </c>
      <c r="C1" s="1"/>
      <c r="D1" s="1" t="s">
        <v>1</v>
      </c>
      <c r="E1" s="1"/>
    </row>
    <row r="2" spans="1:5" x14ac:dyDescent="0.25">
      <c r="A2" t="s">
        <v>2</v>
      </c>
      <c r="B2" t="s">
        <v>3</v>
      </c>
      <c r="C2" t="s">
        <v>4</v>
      </c>
      <c r="D2" t="s">
        <v>3</v>
      </c>
      <c r="E2" t="s">
        <v>4</v>
      </c>
    </row>
    <row r="3" spans="1:5" x14ac:dyDescent="0.25">
      <c r="A3">
        <v>10</v>
      </c>
      <c r="B3">
        <v>6.0319444444444441</v>
      </c>
      <c r="C3">
        <v>0.7184955792737352</v>
      </c>
      <c r="D3">
        <v>5.9831748500000002</v>
      </c>
      <c r="E3">
        <v>0.82353144955792701</v>
      </c>
    </row>
    <row r="4" spans="1:5" x14ac:dyDescent="0.25">
      <c r="A4">
        <v>25</v>
      </c>
      <c r="B4">
        <v>13.330555555555556</v>
      </c>
      <c r="C4">
        <v>1.8321942848496948</v>
      </c>
      <c r="D4">
        <v>12.9230555555555</v>
      </c>
      <c r="E4">
        <v>1.63254798484969</v>
      </c>
    </row>
    <row r="5" spans="1:5" x14ac:dyDescent="0.25">
      <c r="A5">
        <v>35</v>
      </c>
      <c r="B5">
        <v>18.692083333333333</v>
      </c>
      <c r="C5">
        <v>2.1669173425008164</v>
      </c>
      <c r="D5">
        <v>18.9820833333333</v>
      </c>
      <c r="E5">
        <v>2.53658648250082</v>
      </c>
    </row>
    <row r="6" spans="1:5" x14ac:dyDescent="0.25">
      <c r="A6">
        <v>50</v>
      </c>
      <c r="B6">
        <v>20.775535714285716</v>
      </c>
      <c r="C6">
        <v>3.3005222727209964</v>
      </c>
      <c r="D6">
        <v>21.087553571428501</v>
      </c>
      <c r="E6">
        <v>3.5170222727209999</v>
      </c>
    </row>
    <row r="7" spans="1:5" x14ac:dyDescent="0.25">
      <c r="A7">
        <v>60</v>
      </c>
      <c r="B7">
        <v>23.315178571428568</v>
      </c>
      <c r="C7">
        <v>3.1617285260957062</v>
      </c>
      <c r="D7">
        <v>24.024878571428602</v>
      </c>
      <c r="E7">
        <v>2.9483455260957099</v>
      </c>
    </row>
    <row r="8" spans="1:5" x14ac:dyDescent="0.25">
      <c r="A8" s="2">
        <v>75</v>
      </c>
      <c r="B8">
        <v>25.318149999999999</v>
      </c>
      <c r="C8" s="2">
        <v>3.2587000000000002</v>
      </c>
      <c r="D8">
        <v>24.929815000000001</v>
      </c>
      <c r="E8" s="2">
        <v>3.1278000000000001</v>
      </c>
    </row>
    <row r="9" spans="1:5" x14ac:dyDescent="0.25">
      <c r="A9" s="2">
        <v>90</v>
      </c>
      <c r="B9">
        <v>27.727349999999998</v>
      </c>
      <c r="C9" s="2">
        <v>3.1747999999999998</v>
      </c>
      <c r="D9">
        <v>26.997373499999998</v>
      </c>
      <c r="E9" s="2">
        <v>3.0577999999999999</v>
      </c>
    </row>
    <row r="10" spans="1:5" x14ac:dyDescent="0.25">
      <c r="A10">
        <v>105</v>
      </c>
      <c r="B10">
        <v>29.874599999999997</v>
      </c>
      <c r="C10">
        <v>3.4525000000000001</v>
      </c>
      <c r="D10">
        <v>29.784600000000001</v>
      </c>
      <c r="E10">
        <v>3.5482999999999998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22"/>
  <sheetViews>
    <sheetView workbookViewId="0">
      <selection activeCell="A21" sqref="A21"/>
    </sheetView>
  </sheetViews>
  <sheetFormatPr defaultRowHeight="15" x14ac:dyDescent="0.25"/>
  <sheetData>
    <row r="21" spans="1:1" x14ac:dyDescent="0.25">
      <c r="A21" t="s">
        <v>8</v>
      </c>
    </row>
    <row r="22" spans="1:1" x14ac:dyDescent="0.25">
      <c r="A22" t="s">
        <v>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0:A22"/>
  <sheetViews>
    <sheetView workbookViewId="0">
      <selection activeCell="H22" sqref="H22"/>
    </sheetView>
  </sheetViews>
  <sheetFormatPr defaultRowHeight="15" x14ac:dyDescent="0.25"/>
  <sheetData>
    <row r="20" spans="1:1" x14ac:dyDescent="0.25">
      <c r="A20" t="s">
        <v>8</v>
      </c>
    </row>
    <row r="21" spans="1:1" x14ac:dyDescent="0.25">
      <c r="A21" t="s">
        <v>15</v>
      </c>
    </row>
    <row r="22" spans="1:1" x14ac:dyDescent="0.25">
      <c r="A22" t="s">
        <v>16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F12" sqref="F12"/>
    </sheetView>
  </sheetViews>
  <sheetFormatPr defaultRowHeight="14.25" x14ac:dyDescent="0.2"/>
  <cols>
    <col min="1" max="1" width="9.140625" style="4"/>
    <col min="2" max="2" width="14.42578125" style="4" bestFit="1" customWidth="1"/>
    <col min="3" max="5" width="9.140625" style="4"/>
    <col min="6" max="6" width="13.7109375" style="4" bestFit="1" customWidth="1"/>
    <col min="7" max="16384" width="9.140625" style="4"/>
  </cols>
  <sheetData>
    <row r="1" spans="1:8" ht="15" x14ac:dyDescent="0.25">
      <c r="B1" s="8" t="s">
        <v>1</v>
      </c>
      <c r="C1" s="8"/>
      <c r="D1" s="8"/>
      <c r="F1" s="8" t="s">
        <v>0</v>
      </c>
      <c r="G1" s="8"/>
      <c r="H1" s="8"/>
    </row>
    <row r="2" spans="1:8" ht="15" x14ac:dyDescent="0.25">
      <c r="B2" s="7" t="s">
        <v>21</v>
      </c>
      <c r="C2" s="5" t="s">
        <v>18</v>
      </c>
      <c r="D2" s="7" t="s">
        <v>19</v>
      </c>
      <c r="F2" s="7" t="s">
        <v>21</v>
      </c>
      <c r="G2" s="5" t="s">
        <v>18</v>
      </c>
      <c r="H2" s="7" t="s">
        <v>19</v>
      </c>
    </row>
    <row r="3" spans="1:8" x14ac:dyDescent="0.2">
      <c r="B3" s="4">
        <v>34</v>
      </c>
      <c r="C3" s="4">
        <v>90</v>
      </c>
      <c r="D3" s="4">
        <f>100*(B3/C3)</f>
        <v>37.777777777777779</v>
      </c>
      <c r="F3" s="4">
        <v>15</v>
      </c>
      <c r="G3" s="4">
        <v>36</v>
      </c>
      <c r="H3" s="4">
        <f t="shared" ref="H3:H6" si="0">100*(F3/G3)</f>
        <v>41.666666666666671</v>
      </c>
    </row>
    <row r="4" spans="1:8" x14ac:dyDescent="0.2">
      <c r="B4" s="4">
        <v>55</v>
      </c>
      <c r="C4" s="4">
        <f>55+44</f>
        <v>99</v>
      </c>
      <c r="D4" s="4">
        <f t="shared" ref="D4:D5" si="1">100*(B4/C4)</f>
        <v>55.555555555555557</v>
      </c>
      <c r="F4" s="4">
        <v>26</v>
      </c>
      <c r="G4" s="4">
        <v>48</v>
      </c>
      <c r="H4" s="4">
        <f t="shared" si="0"/>
        <v>54.166666666666664</v>
      </c>
    </row>
    <row r="5" spans="1:8" x14ac:dyDescent="0.2">
      <c r="B5" s="4">
        <v>67</v>
      </c>
      <c r="C5" s="4">
        <v>183</v>
      </c>
      <c r="D5" s="4">
        <f t="shared" si="1"/>
        <v>36.612021857923501</v>
      </c>
      <c r="F5" s="4">
        <v>22</v>
      </c>
      <c r="G5" s="4">
        <v>37</v>
      </c>
      <c r="H5" s="4">
        <f t="shared" si="0"/>
        <v>59.45945945945946</v>
      </c>
    </row>
    <row r="6" spans="1:8" x14ac:dyDescent="0.2">
      <c r="B6" s="4">
        <v>13</v>
      </c>
      <c r="C6" s="4">
        <v>31</v>
      </c>
      <c r="D6" s="4">
        <f>100*(B6/C6)</f>
        <v>41.935483870967744</v>
      </c>
      <c r="F6" s="4">
        <v>10</v>
      </c>
      <c r="G6" s="4">
        <v>31</v>
      </c>
      <c r="H6" s="4">
        <f t="shared" si="0"/>
        <v>32.258064516129032</v>
      </c>
    </row>
    <row r="7" spans="1:8" x14ac:dyDescent="0.2">
      <c r="B7" s="4">
        <v>13</v>
      </c>
      <c r="C7" s="4">
        <v>30</v>
      </c>
      <c r="D7" s="4">
        <f t="shared" ref="D7:D8" si="2">100*(B7/C7)</f>
        <v>43.333333333333336</v>
      </c>
      <c r="F7" s="4">
        <v>50</v>
      </c>
      <c r="G7" s="4">
        <v>99</v>
      </c>
      <c r="H7" s="4">
        <f>100*(F7/G7)</f>
        <v>50.505050505050505</v>
      </c>
    </row>
    <row r="8" spans="1:8" x14ac:dyDescent="0.2">
      <c r="B8" s="4">
        <v>28</v>
      </c>
      <c r="C8" s="4">
        <v>53</v>
      </c>
      <c r="D8" s="4">
        <f t="shared" si="2"/>
        <v>52.830188679245282</v>
      </c>
      <c r="F8" s="4">
        <v>40</v>
      </c>
      <c r="G8" s="4">
        <v>73</v>
      </c>
      <c r="H8" s="4">
        <f t="shared" ref="H8" si="3">100*(F8/G8)</f>
        <v>54.794520547945204</v>
      </c>
    </row>
    <row r="9" spans="1:8" x14ac:dyDescent="0.2">
      <c r="B9" s="4">
        <f>SUM(B3:B8)</f>
        <v>210</v>
      </c>
      <c r="C9" s="4">
        <f>SUM(C3:C8)</f>
        <v>486</v>
      </c>
      <c r="F9" s="4">
        <f>SUM(F3:F8)</f>
        <v>163</v>
      </c>
      <c r="G9" s="4">
        <f>SUM(G3:G8)</f>
        <v>324</v>
      </c>
    </row>
    <row r="10" spans="1:8" ht="15" x14ac:dyDescent="0.25">
      <c r="A10" s="5" t="s">
        <v>6</v>
      </c>
      <c r="B10" s="4">
        <f>100*B9/C9</f>
        <v>43.209876543209873</v>
      </c>
      <c r="F10" s="4">
        <f>100*F9/G9</f>
        <v>50.308641975308639</v>
      </c>
    </row>
    <row r="11" spans="1:8" ht="15" x14ac:dyDescent="0.25">
      <c r="A11" s="5" t="s">
        <v>4</v>
      </c>
      <c r="B11" s="4">
        <f>STDEV(D3:D8)</f>
        <v>7.8330312811840033</v>
      </c>
      <c r="F11" s="4">
        <f>STDEV(H3:H8)</f>
        <v>10.057696665378817</v>
      </c>
    </row>
    <row r="12" spans="1:8" ht="15" x14ac:dyDescent="0.25">
      <c r="A12" s="5" t="s">
        <v>20</v>
      </c>
      <c r="F12" s="4">
        <f>_xlfn.T.TEST(D3:D8,H3:H8,2,2)</f>
        <v>0.44540767648454826</v>
      </c>
    </row>
    <row r="14" spans="1:8" x14ac:dyDescent="0.2">
      <c r="B14" s="4" t="s">
        <v>6</v>
      </c>
      <c r="C14" s="4" t="s">
        <v>4</v>
      </c>
    </row>
    <row r="15" spans="1:8" x14ac:dyDescent="0.2">
      <c r="A15" s="4" t="s">
        <v>22</v>
      </c>
      <c r="B15" s="4">
        <v>50.308641975308639</v>
      </c>
      <c r="C15" s="4">
        <v>10.057696665378817</v>
      </c>
    </row>
    <row r="16" spans="1:8" x14ac:dyDescent="0.2">
      <c r="A16" s="4" t="s">
        <v>1</v>
      </c>
      <c r="B16" s="6">
        <v>43.209876543209873</v>
      </c>
      <c r="C16" s="4">
        <v>7.8330312811840033</v>
      </c>
    </row>
    <row r="17" spans="2:2" x14ac:dyDescent="0.2">
      <c r="B17" s="6"/>
    </row>
    <row r="19" spans="2:2" x14ac:dyDescent="0.2">
      <c r="B19" s="6"/>
    </row>
  </sheetData>
  <mergeCells count="2">
    <mergeCell ref="B1:D1"/>
    <mergeCell ref="F1:H1"/>
  </mergeCells>
  <pageMargins left="0.7" right="0.7" top="0.75" bottom="0.75" header="0.3" footer="0.3"/>
  <pageSetup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21"/>
  <sheetViews>
    <sheetView workbookViewId="0">
      <selection activeCell="T8" sqref="T8"/>
    </sheetView>
  </sheetViews>
  <sheetFormatPr defaultRowHeight="15" x14ac:dyDescent="0.25"/>
  <sheetData>
    <row r="2" spans="1:20" ht="17.25" x14ac:dyDescent="0.25">
      <c r="B2" s="3" t="s">
        <v>10</v>
      </c>
      <c r="C2" s="9" t="s">
        <v>11</v>
      </c>
      <c r="D2" s="9"/>
      <c r="E2" s="9"/>
      <c r="F2" s="9"/>
      <c r="G2" s="9"/>
      <c r="H2" s="9"/>
      <c r="I2" s="9"/>
      <c r="M2" s="3" t="s">
        <v>5</v>
      </c>
      <c r="N2" s="9" t="s">
        <v>11</v>
      </c>
      <c r="O2" s="9"/>
      <c r="P2" s="9"/>
      <c r="Q2" s="9"/>
      <c r="R2" s="9"/>
      <c r="S2" s="9"/>
      <c r="T2" s="9"/>
    </row>
    <row r="3" spans="1:20" x14ac:dyDescent="0.25">
      <c r="B3" s="3" t="s">
        <v>12</v>
      </c>
      <c r="C3" s="3">
        <v>2</v>
      </c>
      <c r="D3" s="3">
        <v>4</v>
      </c>
      <c r="E3" s="3">
        <v>6</v>
      </c>
      <c r="F3" s="3">
        <v>8</v>
      </c>
      <c r="G3" s="3">
        <v>10</v>
      </c>
      <c r="H3" s="3">
        <v>15</v>
      </c>
      <c r="I3" s="3">
        <v>20</v>
      </c>
      <c r="M3" s="3" t="s">
        <v>12</v>
      </c>
      <c r="N3" s="3">
        <v>2</v>
      </c>
      <c r="O3" s="3">
        <v>4</v>
      </c>
      <c r="P3" s="3">
        <v>6</v>
      </c>
      <c r="Q3" s="3">
        <v>8</v>
      </c>
      <c r="R3" s="3">
        <v>10</v>
      </c>
      <c r="S3" s="3">
        <v>15</v>
      </c>
      <c r="T3" s="3">
        <v>20</v>
      </c>
    </row>
    <row r="4" spans="1:20" x14ac:dyDescent="0.25">
      <c r="B4">
        <v>36</v>
      </c>
      <c r="C4">
        <v>28</v>
      </c>
      <c r="D4">
        <v>21</v>
      </c>
      <c r="E4">
        <v>23</v>
      </c>
      <c r="F4">
        <v>14</v>
      </c>
      <c r="G4">
        <v>16</v>
      </c>
      <c r="H4">
        <v>13</v>
      </c>
      <c r="I4">
        <v>5</v>
      </c>
      <c r="M4">
        <v>34</v>
      </c>
      <c r="N4">
        <v>21</v>
      </c>
      <c r="O4">
        <v>23</v>
      </c>
      <c r="P4">
        <v>16</v>
      </c>
      <c r="Q4">
        <v>17</v>
      </c>
      <c r="R4">
        <v>12</v>
      </c>
      <c r="S4">
        <v>12</v>
      </c>
      <c r="T4">
        <v>5</v>
      </c>
    </row>
    <row r="5" spans="1:20" x14ac:dyDescent="0.25">
      <c r="B5">
        <v>28</v>
      </c>
      <c r="C5">
        <v>26</v>
      </c>
      <c r="D5">
        <v>24</v>
      </c>
      <c r="E5">
        <v>12</v>
      </c>
      <c r="F5">
        <v>17</v>
      </c>
      <c r="G5">
        <v>17</v>
      </c>
      <c r="H5">
        <v>9</v>
      </c>
      <c r="I5">
        <v>5</v>
      </c>
      <c r="M5">
        <v>36</v>
      </c>
      <c r="N5">
        <v>27</v>
      </c>
      <c r="O5">
        <v>20</v>
      </c>
      <c r="P5">
        <v>17</v>
      </c>
      <c r="Q5">
        <v>15</v>
      </c>
      <c r="R5">
        <v>14</v>
      </c>
      <c r="S5">
        <v>12</v>
      </c>
      <c r="T5">
        <v>4</v>
      </c>
    </row>
    <row r="6" spans="1:20" x14ac:dyDescent="0.25">
      <c r="B6">
        <v>24</v>
      </c>
      <c r="C6">
        <v>23</v>
      </c>
      <c r="D6">
        <v>18</v>
      </c>
      <c r="E6">
        <v>20</v>
      </c>
      <c r="F6">
        <v>18</v>
      </c>
      <c r="G6">
        <v>10</v>
      </c>
      <c r="H6">
        <v>9</v>
      </c>
      <c r="I6">
        <v>8</v>
      </c>
      <c r="M6">
        <v>26</v>
      </c>
      <c r="N6">
        <v>26</v>
      </c>
      <c r="O6">
        <v>25</v>
      </c>
      <c r="P6">
        <v>18</v>
      </c>
      <c r="Q6">
        <v>16</v>
      </c>
      <c r="R6">
        <v>20</v>
      </c>
      <c r="S6">
        <v>10</v>
      </c>
      <c r="T6">
        <v>7</v>
      </c>
    </row>
    <row r="7" spans="1:20" x14ac:dyDescent="0.25">
      <c r="A7" t="s">
        <v>7</v>
      </c>
      <c r="B7">
        <f>AVERAGE(B4:B6)</f>
        <v>29.333333333333332</v>
      </c>
      <c r="C7">
        <f t="shared" ref="C7:I7" si="0">AVERAGE(C4:C6)</f>
        <v>25.666666666666668</v>
      </c>
      <c r="D7">
        <f t="shared" si="0"/>
        <v>21</v>
      </c>
      <c r="E7">
        <f t="shared" si="0"/>
        <v>18.333333333333332</v>
      </c>
      <c r="F7">
        <f t="shared" si="0"/>
        <v>16.333333333333332</v>
      </c>
      <c r="G7">
        <f t="shared" si="0"/>
        <v>14.333333333333334</v>
      </c>
      <c r="H7">
        <f t="shared" si="0"/>
        <v>10.333333333333334</v>
      </c>
      <c r="I7">
        <f t="shared" si="0"/>
        <v>6</v>
      </c>
      <c r="L7" t="s">
        <v>7</v>
      </c>
      <c r="M7">
        <f>AVERAGE(M4:M6)</f>
        <v>32</v>
      </c>
      <c r="N7">
        <f t="shared" ref="N7:T7" si="1">AVERAGE(N4:N6)</f>
        <v>24.666666666666668</v>
      </c>
      <c r="O7">
        <f t="shared" si="1"/>
        <v>22.666666666666668</v>
      </c>
      <c r="P7">
        <f t="shared" si="1"/>
        <v>17</v>
      </c>
      <c r="Q7">
        <f t="shared" si="1"/>
        <v>16</v>
      </c>
      <c r="R7">
        <f t="shared" si="1"/>
        <v>15.333333333333334</v>
      </c>
      <c r="S7">
        <f t="shared" si="1"/>
        <v>11.333333333333334</v>
      </c>
      <c r="T7">
        <f t="shared" si="1"/>
        <v>5.333333333333333</v>
      </c>
    </row>
    <row r="8" spans="1:20" x14ac:dyDescent="0.25">
      <c r="A8" t="s">
        <v>4</v>
      </c>
      <c r="B8">
        <f>STDEV(B4:B6)</f>
        <v>6.1101009266077808</v>
      </c>
      <c r="C8">
        <f t="shared" ref="C8:I8" si="2">STDEV(C4:C6)</f>
        <v>2.5166114784235836</v>
      </c>
      <c r="D8">
        <f t="shared" si="2"/>
        <v>3</v>
      </c>
      <c r="E8">
        <f t="shared" si="2"/>
        <v>5.686240703077325</v>
      </c>
      <c r="F8">
        <f t="shared" si="2"/>
        <v>2.0816659994661282</v>
      </c>
      <c r="G8">
        <f t="shared" si="2"/>
        <v>3.7859388972001797</v>
      </c>
      <c r="H8">
        <f t="shared" si="2"/>
        <v>2.3094010767585051</v>
      </c>
      <c r="I8">
        <f t="shared" si="2"/>
        <v>1.7320508075688772</v>
      </c>
      <c r="L8" t="s">
        <v>4</v>
      </c>
      <c r="M8">
        <f>STDEV(M4:M6)</f>
        <v>5.2915026221291814</v>
      </c>
      <c r="N8">
        <f t="shared" ref="N8:T8" si="3">STDEV(N4:N6)</f>
        <v>3.2145502536643242</v>
      </c>
      <c r="O8">
        <f t="shared" si="3"/>
        <v>2.5166114784235836</v>
      </c>
      <c r="P8">
        <f t="shared" si="3"/>
        <v>1</v>
      </c>
      <c r="Q8">
        <f t="shared" si="3"/>
        <v>1</v>
      </c>
      <c r="R8">
        <f t="shared" si="3"/>
        <v>4.1633319989322635</v>
      </c>
      <c r="S8">
        <f t="shared" si="3"/>
        <v>1.1547005383792517</v>
      </c>
      <c r="T8">
        <f t="shared" si="3"/>
        <v>1.5275252316519474</v>
      </c>
    </row>
    <row r="9" spans="1:20" x14ac:dyDescent="0.25">
      <c r="C9">
        <f>_xlfn.T.TEST($B4:$B6,C4:C6,2,2)</f>
        <v>0.39093954827367938</v>
      </c>
      <c r="D9">
        <f>_xlfn.T.TEST($B4:$B6,D4:D6,2,2)</f>
        <v>0.10128817895021615</v>
      </c>
      <c r="E9">
        <f t="shared" ref="E9:I9" si="4">_xlfn.T.TEST($B4:$B6,E4:E6,2,2)</f>
        <v>8.4538409217376945E-2</v>
      </c>
      <c r="F9">
        <f t="shared" si="4"/>
        <v>2.5162401861970982E-2</v>
      </c>
      <c r="G9">
        <f t="shared" si="4"/>
        <v>2.2466871675730957E-2</v>
      </c>
      <c r="H9">
        <f t="shared" si="4"/>
        <v>7.2916217009414662E-3</v>
      </c>
      <c r="I9">
        <f t="shared" si="4"/>
        <v>3.1261791815632625E-3</v>
      </c>
      <c r="N9">
        <f>_xlfn.T.TEST($B4:$B6,N4:N6,2,2)</f>
        <v>0.30669103416649451</v>
      </c>
      <c r="O9">
        <f>_xlfn.T.TEST($B4:$B6,O4:O6,2,2)</f>
        <v>0.15548624434817543</v>
      </c>
      <c r="P9">
        <f t="shared" ref="P9:T9" si="5">_xlfn.T.TEST($B4:$B6,P4:P6,2,2)</f>
        <v>2.604809257038394E-2</v>
      </c>
      <c r="Q9">
        <f t="shared" si="5"/>
        <v>2.0296537128310008E-2</v>
      </c>
      <c r="R9">
        <f t="shared" si="5"/>
        <v>3.0510812580331618E-2</v>
      </c>
      <c r="S9">
        <f t="shared" si="5"/>
        <v>7.4178723819322218E-3</v>
      </c>
      <c r="T9">
        <f t="shared" si="5"/>
        <v>2.730314298077977E-3</v>
      </c>
    </row>
    <row r="12" spans="1:20" x14ac:dyDescent="0.25">
      <c r="B12" s="9" t="s">
        <v>6</v>
      </c>
      <c r="C12" s="9"/>
      <c r="D12" s="9" t="s">
        <v>4</v>
      </c>
      <c r="E12" s="9"/>
    </row>
    <row r="13" spans="1:20" ht="17.25" x14ac:dyDescent="0.25">
      <c r="A13" t="s">
        <v>13</v>
      </c>
      <c r="B13" t="s">
        <v>14</v>
      </c>
      <c r="C13" t="s">
        <v>5</v>
      </c>
      <c r="D13" t="s">
        <v>14</v>
      </c>
      <c r="E13" t="s">
        <v>5</v>
      </c>
    </row>
    <row r="14" spans="1:20" x14ac:dyDescent="0.25">
      <c r="A14">
        <v>0</v>
      </c>
      <c r="B14">
        <v>29.333333333333332</v>
      </c>
      <c r="C14">
        <v>32</v>
      </c>
      <c r="D14">
        <v>6.1101009266077808</v>
      </c>
      <c r="E14">
        <v>5.2915026221291814</v>
      </c>
    </row>
    <row r="15" spans="1:20" x14ac:dyDescent="0.25">
      <c r="A15">
        <v>2</v>
      </c>
      <c r="B15">
        <v>25.666666666666668</v>
      </c>
      <c r="C15">
        <v>24.666666666666668</v>
      </c>
      <c r="D15">
        <v>2.5166114784235836</v>
      </c>
      <c r="E15">
        <v>3.2145502536643242</v>
      </c>
    </row>
    <row r="16" spans="1:20" x14ac:dyDescent="0.25">
      <c r="A16">
        <v>4</v>
      </c>
      <c r="B16">
        <v>21</v>
      </c>
      <c r="C16">
        <v>22.666666666666668</v>
      </c>
      <c r="D16">
        <v>3</v>
      </c>
      <c r="E16">
        <v>2.5166114784235836</v>
      </c>
    </row>
    <row r="17" spans="1:5" x14ac:dyDescent="0.25">
      <c r="A17">
        <v>6</v>
      </c>
      <c r="B17">
        <v>18.333333333333332</v>
      </c>
      <c r="C17">
        <v>17</v>
      </c>
      <c r="D17">
        <v>5.686240703077325</v>
      </c>
      <c r="E17">
        <v>1</v>
      </c>
    </row>
    <row r="18" spans="1:5" x14ac:dyDescent="0.25">
      <c r="A18">
        <v>8</v>
      </c>
      <c r="B18">
        <v>16.333333333333332</v>
      </c>
      <c r="C18">
        <v>16</v>
      </c>
      <c r="D18">
        <v>2.0816659994661282</v>
      </c>
      <c r="E18">
        <v>1</v>
      </c>
    </row>
    <row r="19" spans="1:5" x14ac:dyDescent="0.25">
      <c r="A19">
        <v>10</v>
      </c>
      <c r="B19">
        <v>14.333333333333334</v>
      </c>
      <c r="C19">
        <v>15.333333333333334</v>
      </c>
      <c r="D19">
        <v>3.7859388972001797</v>
      </c>
      <c r="E19">
        <v>4.1633319989322635</v>
      </c>
    </row>
    <row r="20" spans="1:5" x14ac:dyDescent="0.25">
      <c r="A20">
        <v>15</v>
      </c>
      <c r="B20">
        <v>10.333333333333334</v>
      </c>
      <c r="C20">
        <v>11.333333333333334</v>
      </c>
      <c r="D20">
        <v>2.3094010767585051</v>
      </c>
      <c r="E20">
        <v>1.1547005383792517</v>
      </c>
    </row>
    <row r="21" spans="1:5" x14ac:dyDescent="0.25">
      <c r="A21">
        <v>20</v>
      </c>
      <c r="B21">
        <v>6</v>
      </c>
      <c r="C21">
        <v>5.333333333333333</v>
      </c>
      <c r="D21">
        <v>1.7320508075688772</v>
      </c>
      <c r="E21">
        <v>1.5275252316519474</v>
      </c>
    </row>
  </sheetData>
  <mergeCells count="4">
    <mergeCell ref="C2:I2"/>
    <mergeCell ref="N2:T2"/>
    <mergeCell ref="B12:C12"/>
    <mergeCell ref="D12:E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E24" sqref="E24"/>
    </sheetView>
  </sheetViews>
  <sheetFormatPr defaultRowHeight="15" x14ac:dyDescent="0.25"/>
  <sheetData>
    <row r="1" spans="1:17" x14ac:dyDescent="0.25">
      <c r="B1" s="3" t="s">
        <v>12</v>
      </c>
      <c r="C1" s="3">
        <v>0.2</v>
      </c>
      <c r="D1" s="3">
        <v>0.4</v>
      </c>
      <c r="E1" s="3">
        <v>0.6</v>
      </c>
      <c r="F1" s="3">
        <v>0.8</v>
      </c>
      <c r="G1" s="3">
        <v>1</v>
      </c>
      <c r="H1" s="3"/>
      <c r="K1" s="3" t="s">
        <v>12</v>
      </c>
      <c r="L1" s="3">
        <v>0.2</v>
      </c>
      <c r="M1" s="3">
        <v>0.4</v>
      </c>
      <c r="N1" s="3">
        <v>0.6</v>
      </c>
      <c r="O1" s="3">
        <v>0.8</v>
      </c>
      <c r="P1" s="3">
        <v>1</v>
      </c>
      <c r="Q1" s="3"/>
    </row>
    <row r="2" spans="1:17" x14ac:dyDescent="0.25">
      <c r="B2">
        <v>46</v>
      </c>
      <c r="C2">
        <v>36</v>
      </c>
      <c r="D2">
        <v>22</v>
      </c>
      <c r="E2">
        <v>15</v>
      </c>
      <c r="F2">
        <v>10</v>
      </c>
      <c r="G2">
        <v>10</v>
      </c>
      <c r="K2">
        <v>52</v>
      </c>
      <c r="L2">
        <v>39</v>
      </c>
      <c r="M2">
        <v>21</v>
      </c>
      <c r="N2">
        <v>14</v>
      </c>
      <c r="O2">
        <v>9</v>
      </c>
      <c r="P2">
        <v>9</v>
      </c>
    </row>
    <row r="3" spans="1:17" x14ac:dyDescent="0.25">
      <c r="B3">
        <v>53</v>
      </c>
      <c r="C3">
        <v>31</v>
      </c>
      <c r="D3">
        <v>23</v>
      </c>
      <c r="E3">
        <v>12</v>
      </c>
      <c r="F3">
        <v>12</v>
      </c>
      <c r="G3">
        <v>6</v>
      </c>
      <c r="K3">
        <v>44</v>
      </c>
      <c r="L3">
        <v>30</v>
      </c>
      <c r="M3">
        <v>23</v>
      </c>
      <c r="N3">
        <v>13</v>
      </c>
      <c r="O3">
        <v>11</v>
      </c>
      <c r="P3">
        <v>8</v>
      </c>
    </row>
    <row r="4" spans="1:17" x14ac:dyDescent="0.25">
      <c r="B4">
        <v>40</v>
      </c>
      <c r="C4">
        <v>40</v>
      </c>
      <c r="D4">
        <v>18</v>
      </c>
      <c r="E4">
        <v>11</v>
      </c>
      <c r="F4">
        <v>8</v>
      </c>
      <c r="G4">
        <v>7</v>
      </c>
      <c r="K4">
        <v>47</v>
      </c>
      <c r="L4">
        <v>36</v>
      </c>
      <c r="M4">
        <v>22</v>
      </c>
      <c r="N4">
        <v>14</v>
      </c>
      <c r="O4">
        <v>14</v>
      </c>
      <c r="P4">
        <v>5</v>
      </c>
    </row>
    <row r="5" spans="1:17" x14ac:dyDescent="0.25">
      <c r="A5" t="s">
        <v>7</v>
      </c>
      <c r="B5">
        <f>AVERAGE(B2:B4)</f>
        <v>46.333333333333336</v>
      </c>
      <c r="C5">
        <f t="shared" ref="C5:G5" si="0">AVERAGE(C2:C4)</f>
        <v>35.666666666666664</v>
      </c>
      <c r="D5">
        <f t="shared" si="0"/>
        <v>21</v>
      </c>
      <c r="E5">
        <f t="shared" si="0"/>
        <v>12.666666666666666</v>
      </c>
      <c r="F5">
        <f t="shared" si="0"/>
        <v>10</v>
      </c>
      <c r="G5">
        <f t="shared" si="0"/>
        <v>7.666666666666667</v>
      </c>
      <c r="J5" t="s">
        <v>7</v>
      </c>
      <c r="K5">
        <f>AVERAGE(K2:K4)</f>
        <v>47.666666666666664</v>
      </c>
      <c r="L5">
        <f t="shared" ref="L5:P5" si="1">AVERAGE(L2:L4)</f>
        <v>35</v>
      </c>
      <c r="M5">
        <f t="shared" si="1"/>
        <v>22</v>
      </c>
      <c r="N5">
        <f t="shared" si="1"/>
        <v>13.666666666666666</v>
      </c>
      <c r="O5">
        <f t="shared" si="1"/>
        <v>11.333333333333334</v>
      </c>
      <c r="P5">
        <f t="shared" si="1"/>
        <v>7.333333333333333</v>
      </c>
    </row>
    <row r="6" spans="1:17" x14ac:dyDescent="0.25">
      <c r="A6" t="s">
        <v>4</v>
      </c>
      <c r="B6">
        <f>STDEV(B2:B4)</f>
        <v>6.5064070986477232</v>
      </c>
      <c r="C6">
        <f t="shared" ref="C6:G6" si="2">STDEV(C2:C4)</f>
        <v>4.5092497528228863</v>
      </c>
      <c r="D6">
        <f t="shared" si="2"/>
        <v>2.6457513110645907</v>
      </c>
      <c r="E6">
        <f t="shared" si="2"/>
        <v>2.0816659994661348</v>
      </c>
      <c r="F6">
        <f t="shared" si="2"/>
        <v>2</v>
      </c>
      <c r="G6">
        <f t="shared" si="2"/>
        <v>2.0816659994661317</v>
      </c>
      <c r="J6" t="s">
        <v>4</v>
      </c>
      <c r="K6">
        <f>STDEV(K2:K4)</f>
        <v>4.0414518843273806</v>
      </c>
      <c r="L6">
        <f t="shared" ref="L6:P6" si="3">STDEV(L2:L4)</f>
        <v>4.5825756949558398</v>
      </c>
      <c r="M6">
        <f t="shared" si="3"/>
        <v>1</v>
      </c>
      <c r="N6">
        <f t="shared" si="3"/>
        <v>0.57735026918962573</v>
      </c>
      <c r="O6">
        <f t="shared" si="3"/>
        <v>2.5166114784235849</v>
      </c>
      <c r="P6">
        <f t="shared" si="3"/>
        <v>2.0816659994661317</v>
      </c>
    </row>
    <row r="7" spans="1:17" x14ac:dyDescent="0.25">
      <c r="C7">
        <f>_xlfn.T.TEST($B2:$B4,C2:C4,2,2)</f>
        <v>7.991531222550538E-2</v>
      </c>
      <c r="D7">
        <f>_xlfn.T.TEST($B2:$B4,D2:D4,2,2)</f>
        <v>3.3469535751115059E-3</v>
      </c>
      <c r="E7">
        <f t="shared" ref="E7:G7" si="4">_xlfn.T.TEST($B2:$B4,E2:E4,2,2)</f>
        <v>1.0337023814152759E-3</v>
      </c>
      <c r="F7">
        <f t="shared" si="4"/>
        <v>7.6091974887462646E-4</v>
      </c>
      <c r="G7">
        <f t="shared" si="4"/>
        <v>6.0678764850000501E-4</v>
      </c>
      <c r="L7">
        <f>_xlfn.T.TEST($B2:$B4,L2:L4,2,2)</f>
        <v>6.919749445670563E-2</v>
      </c>
      <c r="M7">
        <f>_xlfn.T.TEST($B2:$B4,M2:M4,2,2)</f>
        <v>3.0564837799744761E-3</v>
      </c>
      <c r="N7">
        <f t="shared" ref="N7:P7" si="5">_xlfn.T.TEST($B2:$B4,N2:N4,2,2)</f>
        <v>9.7730847834473413E-4</v>
      </c>
      <c r="O7">
        <f t="shared" si="5"/>
        <v>9.653818858805696E-4</v>
      </c>
      <c r="P7">
        <f t="shared" si="5"/>
        <v>5.8697348820910321E-4</v>
      </c>
    </row>
    <row r="12" spans="1:17" x14ac:dyDescent="0.25">
      <c r="B12" s="9" t="s">
        <v>6</v>
      </c>
      <c r="C12" s="9"/>
      <c r="D12" s="9" t="s">
        <v>4</v>
      </c>
      <c r="E12" s="9"/>
    </row>
    <row r="13" spans="1:17" x14ac:dyDescent="0.25">
      <c r="A13" t="s">
        <v>17</v>
      </c>
      <c r="B13" t="s">
        <v>14</v>
      </c>
      <c r="C13" t="s">
        <v>5</v>
      </c>
      <c r="D13" t="s">
        <v>14</v>
      </c>
      <c r="E13" t="s">
        <v>5</v>
      </c>
    </row>
    <row r="14" spans="1:17" x14ac:dyDescent="0.25">
      <c r="A14">
        <v>0</v>
      </c>
      <c r="B14">
        <v>46.333333333333336</v>
      </c>
      <c r="C14">
        <v>48</v>
      </c>
      <c r="D14">
        <v>6.5064070986477232</v>
      </c>
      <c r="E14">
        <v>4.0414518843273806</v>
      </c>
    </row>
    <row r="15" spans="1:17" x14ac:dyDescent="0.25">
      <c r="A15">
        <v>0.2</v>
      </c>
      <c r="B15">
        <v>35.666666666666664</v>
      </c>
      <c r="C15">
        <v>35</v>
      </c>
      <c r="D15">
        <v>4.5092497528228863</v>
      </c>
      <c r="E15">
        <v>4.5825756949558398</v>
      </c>
    </row>
    <row r="16" spans="1:17" x14ac:dyDescent="0.25">
      <c r="A16">
        <v>0.4</v>
      </c>
      <c r="B16">
        <v>21</v>
      </c>
      <c r="C16">
        <v>22</v>
      </c>
      <c r="D16">
        <v>2.6457513110645907</v>
      </c>
      <c r="E16">
        <v>1</v>
      </c>
    </row>
    <row r="17" spans="1:5" x14ac:dyDescent="0.25">
      <c r="A17">
        <v>0.6</v>
      </c>
      <c r="B17">
        <v>12.666666666666666</v>
      </c>
      <c r="C17">
        <v>13.666666666666666</v>
      </c>
      <c r="D17">
        <v>2.0816659994661348</v>
      </c>
      <c r="E17">
        <v>0.57735026918962573</v>
      </c>
    </row>
    <row r="18" spans="1:5" x14ac:dyDescent="0.25">
      <c r="A18">
        <v>0.8</v>
      </c>
      <c r="B18">
        <v>10</v>
      </c>
      <c r="C18">
        <v>11.333333333333334</v>
      </c>
      <c r="D18">
        <v>2</v>
      </c>
      <c r="E18">
        <v>2.5166114784235849</v>
      </c>
    </row>
    <row r="19" spans="1:5" x14ac:dyDescent="0.25">
      <c r="A19">
        <v>1</v>
      </c>
      <c r="B19">
        <v>7.666666666666667</v>
      </c>
      <c r="C19">
        <v>7.333333333333333</v>
      </c>
      <c r="D19">
        <v>2.0816659994661317</v>
      </c>
      <c r="E19">
        <v>2.0816659994661317</v>
      </c>
    </row>
  </sheetData>
  <mergeCells count="2">
    <mergeCell ref="B12:C12"/>
    <mergeCell ref="D12:E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22"/>
  <sheetViews>
    <sheetView workbookViewId="0">
      <selection activeCell="A23" sqref="A23"/>
    </sheetView>
  </sheetViews>
  <sheetFormatPr defaultRowHeight="15" x14ac:dyDescent="0.25"/>
  <sheetData>
    <row r="21" spans="1:1" x14ac:dyDescent="0.25">
      <c r="A21" t="s">
        <v>23</v>
      </c>
    </row>
    <row r="22" spans="1:1" x14ac:dyDescent="0.25">
      <c r="A22" t="s">
        <v>16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"/>
  <sheetViews>
    <sheetView workbookViewId="0">
      <selection activeCell="A23" sqref="A23"/>
    </sheetView>
  </sheetViews>
  <sheetFormatPr defaultRowHeight="15" x14ac:dyDescent="0.25"/>
  <sheetData>
    <row r="2" spans="2:12" x14ac:dyDescent="0.25">
      <c r="B2" t="s">
        <v>25</v>
      </c>
      <c r="L2" t="s">
        <v>24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"/>
  <sheetViews>
    <sheetView topLeftCell="A10" workbookViewId="0">
      <selection activeCell="N5" sqref="N5"/>
    </sheetView>
  </sheetViews>
  <sheetFormatPr defaultRowHeight="15" x14ac:dyDescent="0.25"/>
  <cols>
    <col min="1" max="7" width="9.140625" style="10"/>
    <col min="8" max="8" width="9.140625" style="11"/>
    <col min="9" max="10" width="9.140625" style="10"/>
    <col min="11" max="11" width="9.140625" style="11"/>
    <col min="12" max="16384" width="9.140625" style="10"/>
  </cols>
  <sheetData>
    <row r="1" spans="1:25" x14ac:dyDescent="0.25">
      <c r="V1" s="10" t="s">
        <v>12</v>
      </c>
    </row>
    <row r="2" spans="1:25" x14ac:dyDescent="0.25">
      <c r="A2" s="10" t="s">
        <v>64</v>
      </c>
      <c r="B2" s="10" t="s">
        <v>63</v>
      </c>
      <c r="C2" s="11" t="s">
        <v>65</v>
      </c>
      <c r="D2" s="10" t="s">
        <v>64</v>
      </c>
      <c r="E2" s="10" t="s">
        <v>63</v>
      </c>
      <c r="F2" s="11" t="s">
        <v>62</v>
      </c>
      <c r="K2" s="10"/>
      <c r="V2" s="10" t="s">
        <v>34</v>
      </c>
      <c r="W2" s="10" t="s">
        <v>30</v>
      </c>
      <c r="X2" s="10" t="s">
        <v>29</v>
      </c>
      <c r="Y2" s="10" t="s">
        <v>19</v>
      </c>
    </row>
    <row r="3" spans="1:25" x14ac:dyDescent="0.25">
      <c r="A3" s="12">
        <v>340</v>
      </c>
      <c r="B3" s="10">
        <v>4</v>
      </c>
      <c r="C3" s="11">
        <f>(B3*100)/A3</f>
        <v>1.1764705882352942</v>
      </c>
      <c r="D3" s="10">
        <v>350</v>
      </c>
      <c r="E3" s="10">
        <v>8</v>
      </c>
      <c r="F3" s="11">
        <f>(E3*100)/D3</f>
        <v>2.2857142857142856</v>
      </c>
      <c r="K3" s="10"/>
      <c r="L3" s="10">
        <v>0</v>
      </c>
      <c r="M3" s="10" t="s">
        <v>61</v>
      </c>
      <c r="N3" s="10" t="s">
        <v>60</v>
      </c>
      <c r="O3" s="10" t="s">
        <v>59</v>
      </c>
      <c r="V3" s="10">
        <v>1</v>
      </c>
      <c r="W3" s="10">
        <v>639</v>
      </c>
      <c r="X3" s="10">
        <v>36</v>
      </c>
      <c r="Y3" s="10">
        <v>5.6338028169014081</v>
      </c>
    </row>
    <row r="4" spans="1:25" x14ac:dyDescent="0.25">
      <c r="A4" s="12">
        <v>340</v>
      </c>
      <c r="B4" s="10">
        <v>4</v>
      </c>
      <c r="C4" s="11">
        <f>(B4*100)/A4</f>
        <v>1.1764705882352942</v>
      </c>
      <c r="D4" s="10">
        <v>350</v>
      </c>
      <c r="E4" s="10">
        <v>7</v>
      </c>
      <c r="F4" s="11">
        <f>(E4*100)/D4</f>
        <v>2</v>
      </c>
      <c r="K4" s="10" t="s">
        <v>58</v>
      </c>
      <c r="L4" s="10">
        <f>AVERAGE(F3,F4,F6,F7,F10,F11)</f>
        <v>1.7619047619047616</v>
      </c>
      <c r="M4" s="10">
        <f>AVERAGE(F14:F16,F21,F22,F23,F26,F27,F28)</f>
        <v>98.97500507169913</v>
      </c>
      <c r="N4" s="10">
        <v>0.6</v>
      </c>
      <c r="O4" s="10">
        <f>AVERAGE(F46:F49,F52:F57,F60:F63)</f>
        <v>26.086119301091419</v>
      </c>
      <c r="V4" s="10">
        <v>2</v>
      </c>
      <c r="W4" s="10">
        <v>504</v>
      </c>
      <c r="X4" s="10">
        <v>35</v>
      </c>
      <c r="Y4" s="10">
        <v>6.9444444444444446</v>
      </c>
    </row>
    <row r="5" spans="1:25" x14ac:dyDescent="0.25">
      <c r="C5" s="11" t="s">
        <v>57</v>
      </c>
      <c r="F5" s="11" t="s">
        <v>56</v>
      </c>
      <c r="K5" s="10" t="s">
        <v>55</v>
      </c>
      <c r="L5" s="10">
        <f>AVERAGE(C3,C4,C6,C7,C10,C11)</f>
        <v>1.5196078431372548</v>
      </c>
      <c r="M5" s="10">
        <f>AVERAGE(C14,C15,C16,C21,C22,C23,C24,C26,C27:C30,C31)</f>
        <v>99.906759906759902</v>
      </c>
      <c r="N5" s="10">
        <v>91.2</v>
      </c>
      <c r="O5" s="10">
        <f>AVERAGE(C46:C50,C52:C58,C64:C64)</f>
        <v>42.754736127792803</v>
      </c>
      <c r="V5" s="10">
        <v>3</v>
      </c>
      <c r="W5" s="10">
        <v>671</v>
      </c>
      <c r="X5" s="10">
        <v>44</v>
      </c>
      <c r="Y5" s="10">
        <v>6.557377049180328</v>
      </c>
    </row>
    <row r="6" spans="1:25" x14ac:dyDescent="0.25">
      <c r="A6" s="12">
        <v>340</v>
      </c>
      <c r="B6" s="10">
        <v>10</v>
      </c>
      <c r="C6" s="11">
        <f>(B6*100)/A6</f>
        <v>2.9411764705882355</v>
      </c>
      <c r="D6" s="10">
        <v>350</v>
      </c>
      <c r="E6" s="10">
        <v>2</v>
      </c>
      <c r="F6" s="11">
        <f>(E6*100)/D6</f>
        <v>0.5714285714285714</v>
      </c>
      <c r="K6" s="10"/>
      <c r="V6" s="10" t="s">
        <v>28</v>
      </c>
      <c r="W6" s="10">
        <v>1814</v>
      </c>
      <c r="X6" s="10">
        <v>115</v>
      </c>
      <c r="Y6" s="10">
        <v>6.3395810363836826</v>
      </c>
    </row>
    <row r="7" spans="1:25" x14ac:dyDescent="0.25">
      <c r="A7" s="12">
        <v>340</v>
      </c>
      <c r="B7" s="10">
        <v>6</v>
      </c>
      <c r="C7" s="11">
        <f>(B7*100)/A7</f>
        <v>1.7647058823529411</v>
      </c>
      <c r="D7" s="10">
        <v>350</v>
      </c>
      <c r="E7" s="10">
        <v>6</v>
      </c>
      <c r="F7" s="11">
        <f>(E7*100)/D7</f>
        <v>1.7142857142857142</v>
      </c>
      <c r="K7" s="10"/>
      <c r="L7" s="10">
        <f>STDEV(F3,F4,F6,F7,F8,F10,F11)</f>
        <v>0.58818955976101495</v>
      </c>
      <c r="M7" s="10">
        <f>STDEV(F14:F16,F21:F23,F26:F28)</f>
        <v>0.90038359368996035</v>
      </c>
      <c r="N7" s="10">
        <f>STDEV(F34:F43)</f>
        <v>12.955700911737301</v>
      </c>
      <c r="O7" s="10">
        <f>STDEV(F46:F49,F52:F57,F60:F63)</f>
        <v>8.5998651246909059</v>
      </c>
    </row>
    <row r="8" spans="1:25" x14ac:dyDescent="0.25">
      <c r="C8" s="11"/>
      <c r="D8" s="10">
        <v>350</v>
      </c>
      <c r="E8" s="10">
        <v>7</v>
      </c>
      <c r="F8" s="11">
        <f>(E8*100)/D8</f>
        <v>2</v>
      </c>
      <c r="K8" s="10"/>
      <c r="L8" s="10">
        <f>STDEV(C3,C4,C6,C7,C10,C11)</f>
        <v>0.75369141544245399</v>
      </c>
      <c r="M8" s="10">
        <f>STDEV(C14:C19,C21:C24,C26:C31)</f>
        <v>0.48641136481048219</v>
      </c>
      <c r="N8" s="10">
        <f>STDEV(C38:C44)</f>
        <v>4.1633319989322661</v>
      </c>
      <c r="O8" s="10">
        <f>STDEV(C46:C50,C52:C58,C61:C64,C60)</f>
        <v>18.267491637663952</v>
      </c>
    </row>
    <row r="9" spans="1:25" x14ac:dyDescent="0.25">
      <c r="C9" s="11" t="s">
        <v>54</v>
      </c>
      <c r="F9" s="11" t="s">
        <v>53</v>
      </c>
      <c r="K9" s="10"/>
      <c r="L9" s="10">
        <f>L7/SQRT(7)</f>
        <v>0.22231475698460137</v>
      </c>
      <c r="M9" s="10">
        <f>M7/SQRT(9)</f>
        <v>0.30012786456332013</v>
      </c>
      <c r="N9" s="10">
        <f>N7/SQRT(8)</f>
        <v>4.5805319848570907</v>
      </c>
      <c r="O9" s="10">
        <f>O7/SQRT(14)</f>
        <v>2.298410633504238</v>
      </c>
      <c r="V9" s="10" t="s">
        <v>31</v>
      </c>
      <c r="W9" s="10" t="s">
        <v>30</v>
      </c>
      <c r="X9" s="10" t="s">
        <v>29</v>
      </c>
      <c r="Y9" s="10" t="s">
        <v>19</v>
      </c>
    </row>
    <row r="10" spans="1:25" x14ac:dyDescent="0.25">
      <c r="A10" s="12">
        <v>340</v>
      </c>
      <c r="B10" s="10">
        <v>3</v>
      </c>
      <c r="C10" s="11">
        <f>(B10*100)/A10</f>
        <v>0.88235294117647056</v>
      </c>
      <c r="D10" s="10">
        <v>350</v>
      </c>
      <c r="E10" s="10">
        <v>6</v>
      </c>
      <c r="F10" s="11">
        <f>(E10*100)/D10</f>
        <v>1.7142857142857142</v>
      </c>
      <c r="K10" s="10"/>
      <c r="L10" s="10">
        <f>L8/SQRT(6)</f>
        <v>0.30769323189167103</v>
      </c>
      <c r="M10" s="10">
        <f>M8/SQRT(16)</f>
        <v>0.12160284120262055</v>
      </c>
      <c r="N10" s="10">
        <f>N8/SQRT(5)</f>
        <v>1.8618986725025257</v>
      </c>
      <c r="O10" s="10">
        <f>O8/SQRT(17)</f>
        <v>4.4305175021868122</v>
      </c>
      <c r="V10" s="10">
        <v>1</v>
      </c>
      <c r="W10" s="10">
        <v>476</v>
      </c>
      <c r="X10" s="10">
        <v>34</v>
      </c>
      <c r="Y10" s="10">
        <v>7.1428571428571432</v>
      </c>
    </row>
    <row r="11" spans="1:25" x14ac:dyDescent="0.25">
      <c r="A11" s="12">
        <v>340</v>
      </c>
      <c r="B11" s="10">
        <v>4</v>
      </c>
      <c r="C11" s="11">
        <f>(B11*100)/A11</f>
        <v>1.1764705882352942</v>
      </c>
      <c r="D11" s="10">
        <v>350</v>
      </c>
      <c r="E11" s="10">
        <v>8</v>
      </c>
      <c r="F11" s="11">
        <f>(E11*100)/D11</f>
        <v>2.2857142857142856</v>
      </c>
      <c r="K11" s="10"/>
      <c r="V11" s="10">
        <v>2</v>
      </c>
      <c r="W11" s="10">
        <v>450</v>
      </c>
      <c r="X11" s="10">
        <v>46</v>
      </c>
      <c r="Y11" s="10">
        <v>10.222222222222221</v>
      </c>
    </row>
    <row r="12" spans="1:25" x14ac:dyDescent="0.25">
      <c r="K12" s="10"/>
      <c r="V12" s="10">
        <v>3</v>
      </c>
      <c r="W12" s="10">
        <v>444</v>
      </c>
      <c r="X12" s="10">
        <v>81</v>
      </c>
      <c r="Y12" s="10">
        <v>18.243243243243242</v>
      </c>
    </row>
    <row r="13" spans="1:25" x14ac:dyDescent="0.25">
      <c r="C13" s="11" t="s">
        <v>52</v>
      </c>
      <c r="F13" s="11" t="s">
        <v>51</v>
      </c>
      <c r="K13" s="10"/>
      <c r="V13" s="10" t="s">
        <v>28</v>
      </c>
      <c r="W13" s="10">
        <v>1370</v>
      </c>
      <c r="X13" s="10">
        <v>161</v>
      </c>
      <c r="Y13" s="10">
        <v>11.751824817518248</v>
      </c>
    </row>
    <row r="14" spans="1:25" x14ac:dyDescent="0.25">
      <c r="A14" s="10">
        <v>350</v>
      </c>
      <c r="B14" s="10">
        <v>350</v>
      </c>
      <c r="C14" s="11">
        <f>(B14*100)/A14</f>
        <v>100</v>
      </c>
      <c r="D14" s="10">
        <v>350</v>
      </c>
      <c r="E14" s="10">
        <v>348</v>
      </c>
      <c r="F14" s="11">
        <f>(E14*100)/D14</f>
        <v>99.428571428571431</v>
      </c>
      <c r="K14" s="10"/>
    </row>
    <row r="15" spans="1:25" x14ac:dyDescent="0.25">
      <c r="A15" s="10">
        <v>300</v>
      </c>
      <c r="B15" s="10">
        <v>300</v>
      </c>
      <c r="C15" s="11">
        <f>(B15*100)/A15</f>
        <v>100</v>
      </c>
      <c r="D15" s="10">
        <v>346</v>
      </c>
      <c r="E15" s="10">
        <v>343</v>
      </c>
      <c r="F15" s="11">
        <f>(E15*100)/D15</f>
        <v>99.132947976878611</v>
      </c>
      <c r="K15" s="10"/>
    </row>
    <row r="16" spans="1:25" x14ac:dyDescent="0.25">
      <c r="A16" s="10">
        <v>330</v>
      </c>
      <c r="B16" s="10">
        <v>326</v>
      </c>
      <c r="C16" s="11">
        <f>(B16*100)/A16</f>
        <v>98.787878787878782</v>
      </c>
      <c r="D16" s="10">
        <v>360</v>
      </c>
      <c r="E16" s="10">
        <v>357</v>
      </c>
      <c r="F16" s="11">
        <f>(E16*100)/D16</f>
        <v>99.166666666666671</v>
      </c>
      <c r="K16" s="10"/>
    </row>
    <row r="17" spans="1:25" x14ac:dyDescent="0.25">
      <c r="A17" s="10">
        <v>250</v>
      </c>
      <c r="B17" s="10">
        <v>250</v>
      </c>
      <c r="C17" s="11">
        <f>(B17*100)/A17</f>
        <v>100</v>
      </c>
      <c r="F17" s="11"/>
      <c r="V17" s="10" t="s">
        <v>45</v>
      </c>
    </row>
    <row r="18" spans="1:25" x14ac:dyDescent="0.25">
      <c r="A18" s="10">
        <v>330</v>
      </c>
      <c r="B18" s="10">
        <v>327</v>
      </c>
      <c r="C18" s="11">
        <f>(B18*100)/A18</f>
        <v>99.090909090909093</v>
      </c>
      <c r="F18" s="11"/>
      <c r="V18" s="10" t="s">
        <v>34</v>
      </c>
      <c r="W18" s="10" t="s">
        <v>30</v>
      </c>
      <c r="X18" s="10" t="s">
        <v>29</v>
      </c>
      <c r="Y18" s="10" t="s">
        <v>19</v>
      </c>
    </row>
    <row r="19" spans="1:25" x14ac:dyDescent="0.25">
      <c r="A19" s="10">
        <v>350</v>
      </c>
      <c r="B19" s="10">
        <v>345</v>
      </c>
      <c r="C19" s="11">
        <f>(B19*100)/A19</f>
        <v>98.571428571428569</v>
      </c>
      <c r="F19" s="11"/>
      <c r="V19" s="10">
        <v>1</v>
      </c>
      <c r="W19" s="10">
        <v>400</v>
      </c>
      <c r="X19" s="10">
        <v>127</v>
      </c>
      <c r="Y19" s="10">
        <v>31.75</v>
      </c>
    </row>
    <row r="20" spans="1:25" x14ac:dyDescent="0.25">
      <c r="C20" s="11" t="s">
        <v>50</v>
      </c>
      <c r="F20" s="11" t="s">
        <v>49</v>
      </c>
      <c r="V20" s="10">
        <v>2</v>
      </c>
      <c r="W20" s="10">
        <v>292</v>
      </c>
      <c r="X20" s="10">
        <v>73</v>
      </c>
      <c r="Y20" s="10">
        <v>25</v>
      </c>
    </row>
    <row r="21" spans="1:25" x14ac:dyDescent="0.25">
      <c r="A21" s="10">
        <v>250</v>
      </c>
      <c r="B21" s="10">
        <v>250</v>
      </c>
      <c r="C21" s="11">
        <f>(B21*100)/A21</f>
        <v>100</v>
      </c>
      <c r="D21" s="10">
        <v>300</v>
      </c>
      <c r="E21" s="10">
        <v>290</v>
      </c>
      <c r="F21" s="11">
        <f>(E21*100)/D21</f>
        <v>96.666666666666671</v>
      </c>
      <c r="V21" s="10">
        <v>3</v>
      </c>
      <c r="W21" s="10">
        <v>300</v>
      </c>
      <c r="X21" s="10">
        <v>111</v>
      </c>
      <c r="Y21" s="10">
        <v>37</v>
      </c>
    </row>
    <row r="22" spans="1:25" x14ac:dyDescent="0.25">
      <c r="A22" s="10">
        <v>310</v>
      </c>
      <c r="B22" s="10">
        <v>310</v>
      </c>
      <c r="C22" s="11">
        <f>(B22*100)/A22</f>
        <v>100</v>
      </c>
      <c r="D22" s="10">
        <v>330</v>
      </c>
      <c r="E22" s="10">
        <v>329</v>
      </c>
      <c r="F22" s="11">
        <f>(E22*100)/D22</f>
        <v>99.696969696969703</v>
      </c>
      <c r="V22" s="10">
        <v>4</v>
      </c>
      <c r="W22" s="10">
        <v>407</v>
      </c>
      <c r="X22" s="10">
        <v>130</v>
      </c>
      <c r="Y22" s="10">
        <v>31.941031941031941</v>
      </c>
    </row>
    <row r="23" spans="1:25" x14ac:dyDescent="0.25">
      <c r="A23" s="10">
        <v>245</v>
      </c>
      <c r="B23" s="10">
        <v>245</v>
      </c>
      <c r="C23" s="11">
        <f>(B23*100)/A23</f>
        <v>100</v>
      </c>
      <c r="D23" s="10">
        <v>300</v>
      </c>
      <c r="E23" s="10">
        <v>298</v>
      </c>
      <c r="F23" s="11">
        <f>(E23*100)/D23</f>
        <v>99.333333333333329</v>
      </c>
      <c r="V23" s="10" t="s">
        <v>28</v>
      </c>
      <c r="W23" s="10">
        <v>1399</v>
      </c>
      <c r="X23" s="10">
        <v>441</v>
      </c>
      <c r="Y23" s="10">
        <v>31.522516082916368</v>
      </c>
    </row>
    <row r="24" spans="1:25" x14ac:dyDescent="0.25">
      <c r="A24" s="10">
        <v>230</v>
      </c>
      <c r="B24" s="10">
        <v>230</v>
      </c>
      <c r="C24" s="11">
        <f>(B24*100)/A24</f>
        <v>100</v>
      </c>
      <c r="F24" s="11"/>
    </row>
    <row r="25" spans="1:25" x14ac:dyDescent="0.25">
      <c r="C25" s="11" t="s">
        <v>48</v>
      </c>
      <c r="F25" s="11" t="s">
        <v>47</v>
      </c>
      <c r="V25" s="10" t="s">
        <v>31</v>
      </c>
      <c r="W25" s="10" t="s">
        <v>30</v>
      </c>
      <c r="X25" s="10" t="s">
        <v>29</v>
      </c>
      <c r="Y25" s="10" t="s">
        <v>19</v>
      </c>
    </row>
    <row r="26" spans="1:25" x14ac:dyDescent="0.25">
      <c r="A26" s="10">
        <v>350</v>
      </c>
      <c r="B26" s="10">
        <v>350</v>
      </c>
      <c r="C26" s="11">
        <f>(B26*100)/A26</f>
        <v>100</v>
      </c>
      <c r="D26" s="10">
        <v>350</v>
      </c>
      <c r="E26" s="10">
        <v>348</v>
      </c>
      <c r="F26" s="11">
        <f>(E26*100)/D26</f>
        <v>99.428571428571431</v>
      </c>
      <c r="V26" s="10">
        <v>1</v>
      </c>
      <c r="W26" s="10">
        <v>358</v>
      </c>
      <c r="X26" s="10">
        <v>112</v>
      </c>
      <c r="Y26" s="10">
        <v>31.284916201117319</v>
      </c>
    </row>
    <row r="27" spans="1:25" x14ac:dyDescent="0.25">
      <c r="A27" s="10">
        <v>360</v>
      </c>
      <c r="B27" s="10">
        <v>360</v>
      </c>
      <c r="C27" s="11">
        <f>(B27*100)/A27</f>
        <v>100</v>
      </c>
      <c r="D27" s="10">
        <v>342</v>
      </c>
      <c r="E27" s="10">
        <v>338</v>
      </c>
      <c r="F27" s="11">
        <f>(E27*100)/D27</f>
        <v>98.830409356725141</v>
      </c>
      <c r="V27" s="10">
        <v>2</v>
      </c>
      <c r="W27" s="10">
        <v>366</v>
      </c>
      <c r="X27" s="10">
        <v>103</v>
      </c>
      <c r="Y27" s="10">
        <v>28.142076502732241</v>
      </c>
    </row>
    <row r="28" spans="1:25" x14ac:dyDescent="0.25">
      <c r="A28" s="10">
        <v>380</v>
      </c>
      <c r="B28" s="10">
        <v>380</v>
      </c>
      <c r="C28" s="11">
        <f>(B28*100)/A28</f>
        <v>100</v>
      </c>
      <c r="D28" s="10">
        <v>330</v>
      </c>
      <c r="E28" s="10">
        <v>327</v>
      </c>
      <c r="F28" s="11">
        <f>(E28*100)/D28</f>
        <v>99.090909090909093</v>
      </c>
      <c r="J28" s="10" t="s">
        <v>46</v>
      </c>
      <c r="L28" s="10" t="s">
        <v>4</v>
      </c>
      <c r="V28" s="10">
        <v>3</v>
      </c>
      <c r="W28" s="10">
        <v>361</v>
      </c>
      <c r="X28" s="10">
        <v>145</v>
      </c>
      <c r="Y28" s="10">
        <v>40.166204986149587</v>
      </c>
    </row>
    <row r="29" spans="1:25" x14ac:dyDescent="0.25">
      <c r="A29" s="10">
        <v>310</v>
      </c>
      <c r="B29" s="10">
        <v>310</v>
      </c>
      <c r="C29" s="11">
        <f>(B29*100)/A29</f>
        <v>100</v>
      </c>
      <c r="F29" s="11"/>
      <c r="J29" s="10" t="s">
        <v>34</v>
      </c>
      <c r="K29" s="11" t="s">
        <v>31</v>
      </c>
      <c r="L29" s="10" t="s">
        <v>34</v>
      </c>
      <c r="M29" s="10" t="s">
        <v>31</v>
      </c>
      <c r="V29" s="10">
        <v>4</v>
      </c>
      <c r="W29" s="10">
        <v>446</v>
      </c>
      <c r="X29" s="10">
        <v>147</v>
      </c>
      <c r="Y29" s="10">
        <v>32.959641255605383</v>
      </c>
    </row>
    <row r="30" spans="1:25" x14ac:dyDescent="0.25">
      <c r="A30" s="10">
        <v>300</v>
      </c>
      <c r="B30" s="10">
        <v>300</v>
      </c>
      <c r="C30" s="11">
        <f>(B30*100)/A30</f>
        <v>100</v>
      </c>
      <c r="F30" s="11"/>
      <c r="I30" s="10" t="s">
        <v>12</v>
      </c>
      <c r="J30" s="10">
        <v>6.3395810363836826</v>
      </c>
      <c r="K30" s="11">
        <v>11.751824817518248</v>
      </c>
      <c r="L30" s="10">
        <v>0.6733735970042688</v>
      </c>
      <c r="M30" s="10">
        <v>5.7305880892121213</v>
      </c>
      <c r="V30" s="10" t="s">
        <v>28</v>
      </c>
      <c r="W30" s="10">
        <v>1531</v>
      </c>
      <c r="X30" s="10">
        <v>507</v>
      </c>
      <c r="Y30" s="10">
        <v>33.115610711952975</v>
      </c>
    </row>
    <row r="31" spans="1:25" x14ac:dyDescent="0.25">
      <c r="A31" s="10">
        <v>305</v>
      </c>
      <c r="B31" s="10">
        <v>305</v>
      </c>
      <c r="C31" s="11">
        <f>(B31*100)/A31</f>
        <v>100</v>
      </c>
      <c r="F31" s="11"/>
      <c r="I31" s="10" t="s">
        <v>45</v>
      </c>
      <c r="J31" s="10">
        <v>31.522516082916368</v>
      </c>
      <c r="K31" s="11">
        <v>33.115610711952975</v>
      </c>
      <c r="L31" s="10">
        <v>4.9238583738651132</v>
      </c>
      <c r="M31" s="10">
        <v>5.0931538411648001</v>
      </c>
      <c r="V31" s="10" t="s">
        <v>44</v>
      </c>
    </row>
    <row r="32" spans="1:25" x14ac:dyDescent="0.25">
      <c r="I32" s="10" t="s">
        <v>44</v>
      </c>
      <c r="J32" s="10">
        <v>30.696798493408664</v>
      </c>
      <c r="K32" s="11">
        <v>51.680358476474979</v>
      </c>
      <c r="L32" s="10">
        <v>6.0283212849292189</v>
      </c>
      <c r="M32" s="10">
        <v>5.2946611035486431</v>
      </c>
      <c r="V32" s="10" t="s">
        <v>34</v>
      </c>
      <c r="W32" s="10" t="s">
        <v>30</v>
      </c>
      <c r="X32" s="10" t="s">
        <v>29</v>
      </c>
      <c r="Y32" s="10" t="s">
        <v>19</v>
      </c>
    </row>
    <row r="33" spans="1:25" x14ac:dyDescent="0.25">
      <c r="C33" s="11" t="s">
        <v>43</v>
      </c>
      <c r="F33" s="11" t="s">
        <v>42</v>
      </c>
      <c r="I33" s="10" t="s">
        <v>35</v>
      </c>
      <c r="J33" s="10">
        <v>22.886937431394074</v>
      </c>
      <c r="K33" s="11">
        <v>46.848249027237351</v>
      </c>
      <c r="L33" s="10">
        <v>4.4212145973645214</v>
      </c>
      <c r="M33" s="10">
        <v>6.0489028823541222</v>
      </c>
      <c r="V33" s="10">
        <v>1</v>
      </c>
      <c r="W33" s="10">
        <v>405</v>
      </c>
      <c r="X33" s="10">
        <v>103</v>
      </c>
      <c r="Y33" s="10">
        <v>25.432098765432098</v>
      </c>
    </row>
    <row r="34" spans="1:25" x14ac:dyDescent="0.25">
      <c r="A34" s="10">
        <v>90</v>
      </c>
      <c r="B34" s="10">
        <v>82</v>
      </c>
      <c r="C34" s="10">
        <f>(B34*100)/A34</f>
        <v>91.111111111111114</v>
      </c>
      <c r="D34" s="10">
        <v>80</v>
      </c>
      <c r="E34" s="10">
        <v>50</v>
      </c>
      <c r="F34" s="10">
        <f>(E34*100)/D34</f>
        <v>62.5</v>
      </c>
      <c r="V34" s="10">
        <v>2</v>
      </c>
      <c r="W34" s="10">
        <v>478</v>
      </c>
      <c r="X34" s="10">
        <v>138</v>
      </c>
      <c r="Y34" s="10">
        <v>28.87029288702929</v>
      </c>
    </row>
    <row r="35" spans="1:25" x14ac:dyDescent="0.25">
      <c r="D35" s="10">
        <v>200</v>
      </c>
      <c r="E35" s="10">
        <v>140</v>
      </c>
      <c r="F35" s="10">
        <f>(E35*100)/D35</f>
        <v>70</v>
      </c>
      <c r="V35" s="10">
        <v>3</v>
      </c>
      <c r="W35" s="10">
        <v>432</v>
      </c>
      <c r="X35" s="10">
        <v>138</v>
      </c>
      <c r="Y35" s="10">
        <v>31.944444444444443</v>
      </c>
    </row>
    <row r="36" spans="1:25" x14ac:dyDescent="0.25">
      <c r="D36" s="10">
        <v>150</v>
      </c>
      <c r="E36" s="10">
        <v>100</v>
      </c>
      <c r="F36" s="10">
        <f>(E36*100)/D36</f>
        <v>66.666666666666671</v>
      </c>
      <c r="V36" s="10">
        <v>4</v>
      </c>
      <c r="W36" s="10">
        <v>278</v>
      </c>
      <c r="X36" s="10">
        <v>110</v>
      </c>
      <c r="Y36" s="10">
        <v>39.568345323741006</v>
      </c>
    </row>
    <row r="37" spans="1:25" x14ac:dyDescent="0.25">
      <c r="C37" s="11" t="s">
        <v>41</v>
      </c>
      <c r="F37" s="11" t="s">
        <v>40</v>
      </c>
      <c r="V37" s="10" t="s">
        <v>28</v>
      </c>
      <c r="W37" s="10">
        <v>1593</v>
      </c>
      <c r="X37" s="10">
        <v>489</v>
      </c>
      <c r="Y37" s="10">
        <v>30.696798493408664</v>
      </c>
    </row>
    <row r="38" spans="1:25" x14ac:dyDescent="0.25">
      <c r="A38" s="10">
        <v>150</v>
      </c>
      <c r="B38" s="10">
        <v>145</v>
      </c>
      <c r="C38" s="10">
        <f>(B38*100)/A38</f>
        <v>96.666666666666671</v>
      </c>
      <c r="D38" s="10">
        <v>200</v>
      </c>
      <c r="E38" s="10">
        <v>90</v>
      </c>
      <c r="F38" s="10">
        <f>(E38*100)/D38</f>
        <v>45</v>
      </c>
    </row>
    <row r="39" spans="1:25" x14ac:dyDescent="0.25">
      <c r="A39" s="10">
        <v>100</v>
      </c>
      <c r="B39" s="10">
        <v>90</v>
      </c>
      <c r="C39" s="10">
        <f>(B39*100)/A39</f>
        <v>90</v>
      </c>
      <c r="D39" s="10">
        <v>200</v>
      </c>
      <c r="E39" s="10">
        <v>110</v>
      </c>
      <c r="F39" s="10">
        <f>(E39*100)/D39</f>
        <v>55</v>
      </c>
      <c r="V39" s="10" t="s">
        <v>31</v>
      </c>
      <c r="W39" s="10" t="s">
        <v>30</v>
      </c>
      <c r="X39" s="10" t="s">
        <v>29</v>
      </c>
      <c r="Y39" s="10" t="s">
        <v>19</v>
      </c>
    </row>
    <row r="40" spans="1:25" x14ac:dyDescent="0.25">
      <c r="C40" s="11"/>
      <c r="D40" s="10">
        <v>220</v>
      </c>
      <c r="E40" s="10">
        <v>98</v>
      </c>
      <c r="F40" s="10">
        <f>(E40*100)/D40</f>
        <v>44.545454545454547</v>
      </c>
      <c r="V40" s="10">
        <v>1</v>
      </c>
      <c r="W40" s="10">
        <v>325</v>
      </c>
      <c r="X40" s="10">
        <v>192</v>
      </c>
      <c r="Y40" s="10">
        <v>59.07692307692308</v>
      </c>
    </row>
    <row r="41" spans="1:25" x14ac:dyDescent="0.25">
      <c r="C41" s="11" t="s">
        <v>39</v>
      </c>
      <c r="F41" s="11" t="s">
        <v>38</v>
      </c>
      <c r="V41" s="10">
        <v>2</v>
      </c>
      <c r="W41" s="10">
        <v>291</v>
      </c>
      <c r="X41" s="10">
        <v>152</v>
      </c>
      <c r="Y41" s="10">
        <v>52.233676975945016</v>
      </c>
    </row>
    <row r="42" spans="1:25" x14ac:dyDescent="0.25">
      <c r="A42" s="10">
        <v>150</v>
      </c>
      <c r="B42" s="10">
        <v>144</v>
      </c>
      <c r="C42" s="10">
        <f>(B42*100)/A42</f>
        <v>96</v>
      </c>
      <c r="D42" s="10">
        <v>250</v>
      </c>
      <c r="E42" s="10">
        <v>120</v>
      </c>
      <c r="F42" s="10">
        <f>(E42*100)/D42</f>
        <v>48</v>
      </c>
      <c r="V42" s="10">
        <v>3</v>
      </c>
      <c r="W42" s="10">
        <v>335</v>
      </c>
      <c r="X42" s="10">
        <v>157</v>
      </c>
      <c r="Y42" s="10">
        <v>46.865671641791046</v>
      </c>
    </row>
    <row r="43" spans="1:25" x14ac:dyDescent="0.25">
      <c r="A43" s="10">
        <v>100</v>
      </c>
      <c r="B43" s="10">
        <v>100</v>
      </c>
      <c r="C43" s="10">
        <f>(B43*100)/A43</f>
        <v>100</v>
      </c>
      <c r="D43" s="10">
        <v>250</v>
      </c>
      <c r="E43" s="10">
        <v>200</v>
      </c>
      <c r="F43" s="10">
        <f>(E43*100)/D43</f>
        <v>80</v>
      </c>
      <c r="V43" s="10">
        <v>4</v>
      </c>
      <c r="W43" s="10">
        <v>388</v>
      </c>
      <c r="X43" s="10">
        <v>191</v>
      </c>
      <c r="Y43" s="10">
        <v>49.226804123711339</v>
      </c>
    </row>
    <row r="44" spans="1:25" x14ac:dyDescent="0.25">
      <c r="V44" s="10" t="s">
        <v>28</v>
      </c>
      <c r="W44" s="10">
        <v>1339</v>
      </c>
      <c r="X44" s="10">
        <v>692</v>
      </c>
      <c r="Y44" s="10">
        <v>51.680358476474979</v>
      </c>
    </row>
    <row r="45" spans="1:25" x14ac:dyDescent="0.25">
      <c r="C45" s="11" t="s">
        <v>37</v>
      </c>
      <c r="F45" s="11" t="s">
        <v>36</v>
      </c>
      <c r="V45" s="10" t="s">
        <v>35</v>
      </c>
    </row>
    <row r="46" spans="1:25" x14ac:dyDescent="0.25">
      <c r="A46" s="10">
        <v>320</v>
      </c>
      <c r="B46" s="10">
        <v>122</v>
      </c>
      <c r="C46" s="11">
        <f>(B46*100)/A46</f>
        <v>38.125</v>
      </c>
      <c r="D46" s="10">
        <v>320</v>
      </c>
      <c r="E46" s="10">
        <v>32</v>
      </c>
      <c r="F46" s="11">
        <f>(E46*100)/D46</f>
        <v>10</v>
      </c>
      <c r="V46" s="10" t="s">
        <v>34</v>
      </c>
      <c r="W46" s="10" t="s">
        <v>30</v>
      </c>
      <c r="X46" s="10" t="s">
        <v>29</v>
      </c>
      <c r="Y46" s="10" t="s">
        <v>19</v>
      </c>
    </row>
    <row r="47" spans="1:25" x14ac:dyDescent="0.25">
      <c r="A47" s="10">
        <v>290</v>
      </c>
      <c r="B47" s="10">
        <v>65</v>
      </c>
      <c r="C47" s="11">
        <f>(B47*100)/A47</f>
        <v>22.413793103448278</v>
      </c>
      <c r="D47" s="10">
        <v>300</v>
      </c>
      <c r="E47" s="10">
        <v>70</v>
      </c>
      <c r="F47" s="11">
        <f>(E47*100)/D47</f>
        <v>23.333333333333332</v>
      </c>
      <c r="V47" s="10">
        <v>1</v>
      </c>
      <c r="W47" s="10">
        <v>474</v>
      </c>
      <c r="X47" s="10">
        <v>95</v>
      </c>
      <c r="Y47" s="10">
        <v>20.042194092827003</v>
      </c>
    </row>
    <row r="48" spans="1:25" x14ac:dyDescent="0.25">
      <c r="A48" s="10">
        <v>250</v>
      </c>
      <c r="B48" s="10">
        <v>60</v>
      </c>
      <c r="C48" s="11">
        <f>(B48*100)/A48</f>
        <v>24</v>
      </c>
      <c r="D48" s="10">
        <v>350</v>
      </c>
      <c r="E48" s="10">
        <v>41</v>
      </c>
      <c r="F48" s="11">
        <f>(E48*100)/D48</f>
        <v>11.714285714285714</v>
      </c>
      <c r="V48" s="10">
        <v>2</v>
      </c>
      <c r="W48" s="10">
        <v>458</v>
      </c>
      <c r="X48" s="10">
        <v>120</v>
      </c>
      <c r="Y48" s="10">
        <v>26.200873362445414</v>
      </c>
    </row>
    <row r="49" spans="1:25" x14ac:dyDescent="0.25">
      <c r="A49" s="10">
        <v>300</v>
      </c>
      <c r="B49" s="10">
        <v>77</v>
      </c>
      <c r="C49" s="11">
        <f>(B49*100)/A49</f>
        <v>25.666666666666668</v>
      </c>
      <c r="D49" s="10">
        <v>350</v>
      </c>
      <c r="E49" s="10">
        <v>107</v>
      </c>
      <c r="F49" s="11">
        <f>(E49*100)/D49</f>
        <v>30.571428571428573</v>
      </c>
      <c r="V49" s="10">
        <v>3</v>
      </c>
      <c r="W49" s="10">
        <v>444</v>
      </c>
      <c r="X49" s="10">
        <v>81</v>
      </c>
      <c r="Y49" s="10">
        <v>18.243243243243242</v>
      </c>
    </row>
    <row r="50" spans="1:25" x14ac:dyDescent="0.25">
      <c r="A50" s="10">
        <v>230</v>
      </c>
      <c r="B50" s="10">
        <v>78</v>
      </c>
      <c r="C50" s="11">
        <f>(B50*100)/A50</f>
        <v>33.913043478260867</v>
      </c>
      <c r="F50" s="11"/>
      <c r="V50" s="10">
        <v>4</v>
      </c>
      <c r="W50" s="10">
        <v>446</v>
      </c>
      <c r="X50" s="10">
        <v>121</v>
      </c>
      <c r="Y50" s="10">
        <v>27.130044843049326</v>
      </c>
    </row>
    <row r="51" spans="1:25" x14ac:dyDescent="0.25">
      <c r="C51" s="11" t="s">
        <v>33</v>
      </c>
      <c r="F51" s="11" t="s">
        <v>32</v>
      </c>
      <c r="V51" s="10" t="s">
        <v>28</v>
      </c>
      <c r="W51" s="10">
        <v>1822</v>
      </c>
      <c r="X51" s="10">
        <v>417</v>
      </c>
      <c r="Y51" s="10">
        <v>22.886937431394074</v>
      </c>
    </row>
    <row r="52" spans="1:25" x14ac:dyDescent="0.25">
      <c r="A52" s="10">
        <v>380</v>
      </c>
      <c r="B52" s="10">
        <v>122</v>
      </c>
      <c r="C52" s="11">
        <f>(B52*100)/A52</f>
        <v>32.10526315789474</v>
      </c>
      <c r="D52" s="10">
        <v>360</v>
      </c>
      <c r="E52" s="10">
        <v>54</v>
      </c>
      <c r="F52" s="11">
        <f>(E52*100)/D52</f>
        <v>15</v>
      </c>
    </row>
    <row r="53" spans="1:25" x14ac:dyDescent="0.25">
      <c r="A53" s="10">
        <v>390</v>
      </c>
      <c r="B53" s="10">
        <v>160</v>
      </c>
      <c r="C53" s="11">
        <f>(B53*100)/A53</f>
        <v>41.025641025641029</v>
      </c>
      <c r="D53" s="10">
        <v>350</v>
      </c>
      <c r="E53" s="10">
        <v>83</v>
      </c>
      <c r="F53" s="11">
        <f>(E53*100)/D53</f>
        <v>23.714285714285715</v>
      </c>
      <c r="V53" s="10" t="s">
        <v>31</v>
      </c>
      <c r="W53" s="10" t="s">
        <v>30</v>
      </c>
      <c r="X53" s="10" t="s">
        <v>29</v>
      </c>
      <c r="Y53" s="10" t="s">
        <v>19</v>
      </c>
    </row>
    <row r="54" spans="1:25" x14ac:dyDescent="0.25">
      <c r="A54" s="10">
        <v>310</v>
      </c>
      <c r="B54" s="10">
        <v>168</v>
      </c>
      <c r="C54" s="11">
        <f>(B54*100)/A54</f>
        <v>54.193548387096776</v>
      </c>
      <c r="D54" s="10">
        <v>300</v>
      </c>
      <c r="E54" s="10">
        <v>105</v>
      </c>
      <c r="F54" s="11">
        <f>(E54*100)/D54</f>
        <v>35</v>
      </c>
      <c r="V54" s="10">
        <v>1</v>
      </c>
      <c r="W54" s="10">
        <v>351</v>
      </c>
      <c r="X54" s="10">
        <v>140</v>
      </c>
      <c r="Y54" s="10">
        <v>39.886039886039889</v>
      </c>
    </row>
    <row r="55" spans="1:25" x14ac:dyDescent="0.25">
      <c r="A55" s="10">
        <v>350</v>
      </c>
      <c r="B55" s="10">
        <v>211</v>
      </c>
      <c r="C55" s="11">
        <f>(B55*100)/A55</f>
        <v>60.285714285714285</v>
      </c>
      <c r="D55" s="10">
        <v>380</v>
      </c>
      <c r="E55" s="10">
        <v>126</v>
      </c>
      <c r="F55" s="11">
        <f>(E55*100)/D55</f>
        <v>33.157894736842103</v>
      </c>
      <c r="V55" s="10">
        <v>2</v>
      </c>
      <c r="W55" s="10">
        <v>313</v>
      </c>
      <c r="X55" s="10">
        <v>142</v>
      </c>
      <c r="Y55" s="10">
        <v>45.367412140575077</v>
      </c>
    </row>
    <row r="56" spans="1:25" x14ac:dyDescent="0.25">
      <c r="A56" s="10">
        <v>260</v>
      </c>
      <c r="B56" s="10">
        <v>89</v>
      </c>
      <c r="C56" s="11">
        <f>(B56*100)/A56</f>
        <v>34.230769230769234</v>
      </c>
      <c r="D56" s="10">
        <v>355</v>
      </c>
      <c r="E56" s="10">
        <v>100</v>
      </c>
      <c r="F56" s="11">
        <f>(E56*100)/D56</f>
        <v>28.169014084507044</v>
      </c>
      <c r="V56" s="10">
        <v>3</v>
      </c>
      <c r="W56" s="10">
        <v>304</v>
      </c>
      <c r="X56" s="10">
        <v>165</v>
      </c>
      <c r="Y56" s="10">
        <v>54.276315789473685</v>
      </c>
    </row>
    <row r="57" spans="1:25" x14ac:dyDescent="0.25">
      <c r="A57" s="10">
        <v>380</v>
      </c>
      <c r="B57" s="10">
        <v>148</v>
      </c>
      <c r="C57" s="11">
        <f>(B57*100)/A57</f>
        <v>38.94736842105263</v>
      </c>
      <c r="D57" s="10">
        <v>380</v>
      </c>
      <c r="E57" s="10">
        <v>137</v>
      </c>
      <c r="F57" s="11">
        <f>(E57*100)/D57</f>
        <v>36.05263157894737</v>
      </c>
      <c r="V57" s="10">
        <v>4</v>
      </c>
      <c r="W57" s="10">
        <v>317</v>
      </c>
      <c r="X57" s="10">
        <v>155</v>
      </c>
      <c r="Y57" s="10">
        <v>48.895899053627758</v>
      </c>
    </row>
    <row r="58" spans="1:25" x14ac:dyDescent="0.25">
      <c r="A58" s="10">
        <v>350</v>
      </c>
      <c r="B58" s="10">
        <v>219</v>
      </c>
      <c r="C58" s="11">
        <f>(B58*100)/A58</f>
        <v>62.571428571428569</v>
      </c>
      <c r="F58" s="11"/>
      <c r="V58" s="10" t="s">
        <v>28</v>
      </c>
      <c r="W58" s="10">
        <v>1285</v>
      </c>
      <c r="X58" s="10">
        <v>602</v>
      </c>
      <c r="Y58" s="10">
        <v>46.848249027237351</v>
      </c>
    </row>
    <row r="59" spans="1:25" x14ac:dyDescent="0.25">
      <c r="C59" s="11" t="s">
        <v>27</v>
      </c>
      <c r="F59" s="11" t="s">
        <v>26</v>
      </c>
    </row>
    <row r="60" spans="1:25" x14ac:dyDescent="0.25">
      <c r="A60" s="10">
        <v>240</v>
      </c>
      <c r="B60" s="10">
        <v>97</v>
      </c>
      <c r="C60" s="11">
        <f>(B60*100)/A60</f>
        <v>40.416666666666664</v>
      </c>
      <c r="D60" s="10">
        <v>314</v>
      </c>
      <c r="E60" s="10">
        <v>91</v>
      </c>
      <c r="F60" s="11">
        <f>(E60*100)/D60</f>
        <v>28.980891719745223</v>
      </c>
    </row>
    <row r="61" spans="1:25" x14ac:dyDescent="0.25">
      <c r="A61" s="10">
        <v>250</v>
      </c>
      <c r="B61" s="10">
        <v>102</v>
      </c>
      <c r="C61" s="11">
        <f>(B61*100)/A61</f>
        <v>40.799999999999997</v>
      </c>
      <c r="D61" s="10">
        <v>320</v>
      </c>
      <c r="E61" s="10">
        <v>76</v>
      </c>
      <c r="F61" s="11">
        <f>(E61*100)/D61</f>
        <v>23.75</v>
      </c>
    </row>
    <row r="62" spans="1:25" x14ac:dyDescent="0.25">
      <c r="A62" s="10">
        <v>150</v>
      </c>
      <c r="B62" s="10">
        <v>101</v>
      </c>
      <c r="C62" s="11">
        <f>(B62*100)/A62</f>
        <v>67.333333333333329</v>
      </c>
      <c r="D62" s="10">
        <v>350</v>
      </c>
      <c r="E62" s="10">
        <v>117</v>
      </c>
      <c r="F62" s="11">
        <f>(E62*100)/D62</f>
        <v>33.428571428571431</v>
      </c>
    </row>
    <row r="63" spans="1:25" x14ac:dyDescent="0.25">
      <c r="A63" s="10">
        <v>150</v>
      </c>
      <c r="B63" s="10">
        <v>100</v>
      </c>
      <c r="C63" s="11">
        <f>(B63*100)/A63</f>
        <v>66.666666666666671</v>
      </c>
      <c r="D63" s="10">
        <v>300</v>
      </c>
      <c r="E63" s="10">
        <v>97</v>
      </c>
      <c r="F63" s="11">
        <f>(E63*100)/D63</f>
        <v>32.333333333333336</v>
      </c>
    </row>
    <row r="64" spans="1:25" x14ac:dyDescent="0.25">
      <c r="A64" s="10">
        <v>240</v>
      </c>
      <c r="B64" s="10">
        <v>212</v>
      </c>
      <c r="C64" s="11">
        <f>(B64*100)/A64</f>
        <v>88.333333333333329</v>
      </c>
      <c r="F64" s="11"/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9"/>
  <sheetViews>
    <sheetView topLeftCell="A82" zoomScale="60" zoomScaleNormal="60" workbookViewId="0">
      <selection activeCell="C38" sqref="C38"/>
    </sheetView>
  </sheetViews>
  <sheetFormatPr defaultRowHeight="15" x14ac:dyDescent="0.25"/>
  <cols>
    <col min="1" max="16384" width="9.140625" style="10"/>
  </cols>
  <sheetData>
    <row r="1" spans="1:36" x14ac:dyDescent="0.25">
      <c r="F1" s="10" t="s">
        <v>73</v>
      </c>
    </row>
    <row r="2" spans="1:36" x14ac:dyDescent="0.25">
      <c r="F2" s="10">
        <v>2</v>
      </c>
      <c r="G2" s="10">
        <v>115912</v>
      </c>
      <c r="H2" s="10">
        <v>28715</v>
      </c>
      <c r="J2" s="10">
        <v>2</v>
      </c>
      <c r="K2" s="10">
        <v>60732</v>
      </c>
      <c r="L2" s="10">
        <v>14891</v>
      </c>
      <c r="N2" s="10">
        <v>1</v>
      </c>
      <c r="O2" s="10">
        <v>98618</v>
      </c>
      <c r="P2" s="10">
        <v>50867</v>
      </c>
      <c r="R2" s="10">
        <v>1</v>
      </c>
      <c r="S2" s="10">
        <v>147956</v>
      </c>
      <c r="T2" s="10">
        <v>11404</v>
      </c>
      <c r="V2" s="10">
        <v>1</v>
      </c>
      <c r="W2" s="10">
        <v>144023</v>
      </c>
      <c r="X2" s="10">
        <v>17519</v>
      </c>
      <c r="Z2" s="10">
        <v>2</v>
      </c>
      <c r="AA2" s="10">
        <v>32217</v>
      </c>
      <c r="AB2" s="10">
        <v>8614</v>
      </c>
      <c r="AD2" s="10">
        <v>3</v>
      </c>
      <c r="AE2" s="10">
        <v>79878</v>
      </c>
      <c r="AF2" s="10">
        <v>27093</v>
      </c>
      <c r="AH2" s="10">
        <v>1</v>
      </c>
      <c r="AI2" s="10">
        <v>51189</v>
      </c>
      <c r="AJ2" s="10">
        <v>11732</v>
      </c>
    </row>
    <row r="3" spans="1:36" x14ac:dyDescent="0.25">
      <c r="F3" s="10">
        <v>4</v>
      </c>
      <c r="G3" s="10">
        <v>213604</v>
      </c>
      <c r="H3" s="10">
        <v>34778</v>
      </c>
      <c r="J3" s="10">
        <v>4</v>
      </c>
      <c r="K3" s="10">
        <v>70276</v>
      </c>
      <c r="L3" s="10">
        <v>17435</v>
      </c>
      <c r="N3" s="10">
        <v>2</v>
      </c>
      <c r="O3" s="10">
        <v>164440</v>
      </c>
      <c r="P3" s="10">
        <v>45856</v>
      </c>
      <c r="R3" s="10">
        <v>2</v>
      </c>
      <c r="S3" s="10">
        <v>270462</v>
      </c>
      <c r="T3" s="10">
        <v>46680</v>
      </c>
      <c r="V3" s="10">
        <v>2</v>
      </c>
      <c r="W3" s="10">
        <v>144543</v>
      </c>
      <c r="X3" s="10">
        <v>27762</v>
      </c>
      <c r="Z3" s="10">
        <v>3</v>
      </c>
      <c r="AA3" s="10">
        <v>105096</v>
      </c>
      <c r="AB3" s="10">
        <v>24210</v>
      </c>
      <c r="AD3" s="10">
        <v>5</v>
      </c>
      <c r="AE3" s="10">
        <v>64897</v>
      </c>
      <c r="AF3" s="10">
        <v>15817</v>
      </c>
      <c r="AH3" s="10">
        <v>4</v>
      </c>
      <c r="AI3" s="10">
        <v>60617</v>
      </c>
      <c r="AJ3" s="10">
        <v>34222</v>
      </c>
    </row>
    <row r="4" spans="1:36" x14ac:dyDescent="0.25">
      <c r="F4" s="10">
        <v>6</v>
      </c>
      <c r="G4" s="10">
        <v>141015</v>
      </c>
      <c r="H4" s="10">
        <v>33867</v>
      </c>
      <c r="J4" s="10">
        <v>5</v>
      </c>
      <c r="K4" s="10">
        <v>85315</v>
      </c>
      <c r="L4" s="10">
        <v>10627</v>
      </c>
      <c r="N4" s="10">
        <v>3</v>
      </c>
      <c r="O4" s="10">
        <v>215571</v>
      </c>
      <c r="P4" s="10">
        <v>37363</v>
      </c>
      <c r="R4" s="10">
        <v>3</v>
      </c>
      <c r="S4" s="10">
        <v>56047</v>
      </c>
      <c r="T4" s="10">
        <v>9920</v>
      </c>
      <c r="V4" s="10">
        <v>3</v>
      </c>
      <c r="W4" s="10">
        <v>60096</v>
      </c>
      <c r="X4" s="10">
        <v>6192</v>
      </c>
      <c r="Z4" s="10">
        <v>4</v>
      </c>
      <c r="AA4" s="10">
        <v>110591</v>
      </c>
      <c r="AB4" s="10">
        <v>24390</v>
      </c>
      <c r="AD4" s="10">
        <v>6</v>
      </c>
      <c r="AE4" s="10">
        <v>102262</v>
      </c>
      <c r="AF4" s="10">
        <v>24042</v>
      </c>
      <c r="AH4" s="10">
        <v>10</v>
      </c>
      <c r="AI4" s="10">
        <v>69987</v>
      </c>
      <c r="AJ4" s="10">
        <v>28155</v>
      </c>
    </row>
    <row r="5" spans="1:36" x14ac:dyDescent="0.25">
      <c r="F5" s="10">
        <v>7</v>
      </c>
      <c r="G5" s="10">
        <v>150558</v>
      </c>
      <c r="H5" s="10">
        <v>19233</v>
      </c>
      <c r="J5" s="10">
        <v>6</v>
      </c>
      <c r="K5" s="10">
        <v>67615</v>
      </c>
      <c r="L5" s="10">
        <v>6491</v>
      </c>
      <c r="N5" s="10">
        <v>4</v>
      </c>
      <c r="O5" s="10">
        <v>111690</v>
      </c>
      <c r="P5" s="10">
        <v>36739</v>
      </c>
      <c r="R5" s="10">
        <v>4</v>
      </c>
      <c r="S5" s="10">
        <v>271850</v>
      </c>
      <c r="T5" s="10">
        <v>33732</v>
      </c>
      <c r="V5" s="10">
        <v>4</v>
      </c>
      <c r="W5" s="10">
        <v>177686</v>
      </c>
      <c r="X5" s="10">
        <v>32566</v>
      </c>
      <c r="Z5" s="10">
        <v>7</v>
      </c>
      <c r="AA5" s="10">
        <v>374979</v>
      </c>
      <c r="AB5" s="10">
        <v>31760</v>
      </c>
      <c r="AD5" s="10">
        <v>9</v>
      </c>
      <c r="AE5" s="10">
        <v>92429</v>
      </c>
      <c r="AF5" s="10">
        <v>16656</v>
      </c>
      <c r="AH5" s="10">
        <v>12</v>
      </c>
      <c r="AI5" s="10">
        <v>114061</v>
      </c>
      <c r="AJ5" s="10">
        <v>20608</v>
      </c>
    </row>
    <row r="6" spans="1:36" x14ac:dyDescent="0.25">
      <c r="F6" s="10">
        <v>9</v>
      </c>
      <c r="G6" s="10">
        <v>185321</v>
      </c>
      <c r="H6" s="10">
        <v>20773</v>
      </c>
      <c r="J6" s="10">
        <v>7</v>
      </c>
      <c r="K6" s="10">
        <v>217017</v>
      </c>
      <c r="L6" s="10">
        <v>35026</v>
      </c>
      <c r="N6" s="10">
        <v>5</v>
      </c>
      <c r="O6" s="10">
        <v>111516</v>
      </c>
      <c r="P6" s="10">
        <v>21071</v>
      </c>
      <c r="R6" s="10">
        <v>5</v>
      </c>
      <c r="S6" s="10">
        <v>267974</v>
      </c>
      <c r="T6" s="10">
        <v>57883</v>
      </c>
      <c r="V6" s="10">
        <v>5</v>
      </c>
      <c r="W6" s="10">
        <v>143907</v>
      </c>
      <c r="X6" s="10">
        <v>30256</v>
      </c>
      <c r="Z6" s="10">
        <v>8</v>
      </c>
      <c r="AA6" s="10">
        <v>39621</v>
      </c>
      <c r="AB6" s="10">
        <v>8933</v>
      </c>
      <c r="AD6" s="10">
        <v>12</v>
      </c>
      <c r="AE6" s="10">
        <v>78027</v>
      </c>
      <c r="AF6" s="10">
        <v>23486</v>
      </c>
      <c r="AH6" s="10">
        <v>16</v>
      </c>
      <c r="AI6" s="10">
        <v>50957</v>
      </c>
      <c r="AJ6" s="10">
        <v>18174</v>
      </c>
    </row>
    <row r="7" spans="1:36" x14ac:dyDescent="0.25">
      <c r="F7" s="10">
        <v>10</v>
      </c>
      <c r="G7" s="10">
        <v>168894</v>
      </c>
      <c r="H7" s="10">
        <v>27174</v>
      </c>
      <c r="J7" s="10">
        <v>8</v>
      </c>
      <c r="K7" s="10">
        <v>82712</v>
      </c>
      <c r="L7" s="10">
        <v>20533</v>
      </c>
      <c r="N7" s="10">
        <v>6</v>
      </c>
      <c r="O7" s="10">
        <v>71780</v>
      </c>
      <c r="P7" s="10">
        <v>102507</v>
      </c>
      <c r="R7" s="10">
        <v>7</v>
      </c>
      <c r="S7" s="10">
        <v>228122</v>
      </c>
      <c r="T7" s="10">
        <v>50889</v>
      </c>
      <c r="V7" s="10">
        <v>6</v>
      </c>
      <c r="W7" s="10">
        <v>87917</v>
      </c>
      <c r="X7" s="10">
        <v>5958</v>
      </c>
      <c r="Z7" s="10">
        <v>12</v>
      </c>
      <c r="AA7" s="10">
        <v>108046</v>
      </c>
      <c r="AB7" s="10">
        <v>26153</v>
      </c>
      <c r="AD7" s="10">
        <v>13</v>
      </c>
      <c r="AE7" s="10">
        <v>126728</v>
      </c>
      <c r="AF7" s="10">
        <v>20870</v>
      </c>
      <c r="AH7" s="10">
        <v>17</v>
      </c>
      <c r="AI7" s="10">
        <v>46677</v>
      </c>
      <c r="AJ7" s="10">
        <v>13845</v>
      </c>
    </row>
    <row r="8" spans="1:36" x14ac:dyDescent="0.25">
      <c r="F8" s="10">
        <v>11</v>
      </c>
      <c r="G8" s="10">
        <v>184279</v>
      </c>
      <c r="H8" s="10">
        <v>17042</v>
      </c>
      <c r="J8" s="10">
        <v>10</v>
      </c>
      <c r="K8" s="10">
        <v>120771</v>
      </c>
      <c r="L8" s="10">
        <v>15462</v>
      </c>
      <c r="N8" s="10">
        <v>7</v>
      </c>
      <c r="O8" s="10">
        <v>217364</v>
      </c>
      <c r="P8" s="10">
        <v>37730</v>
      </c>
      <c r="R8" s="10">
        <v>9</v>
      </c>
      <c r="S8" s="10">
        <v>125051</v>
      </c>
      <c r="T8" s="10">
        <v>47213</v>
      </c>
      <c r="V8" s="10">
        <v>7</v>
      </c>
      <c r="W8" s="10">
        <v>217595</v>
      </c>
      <c r="X8" s="10">
        <v>15536</v>
      </c>
      <c r="Z8" s="10">
        <v>16</v>
      </c>
      <c r="AA8" s="10">
        <v>186362</v>
      </c>
      <c r="AB8" s="10">
        <v>11388</v>
      </c>
      <c r="AD8" s="10">
        <v>14</v>
      </c>
      <c r="AE8" s="10">
        <v>43785</v>
      </c>
      <c r="AF8" s="10">
        <v>24058</v>
      </c>
      <c r="AH8" s="10">
        <v>19</v>
      </c>
      <c r="AI8" s="10">
        <v>138296</v>
      </c>
      <c r="AJ8" s="10">
        <v>15376</v>
      </c>
    </row>
    <row r="9" spans="1:36" x14ac:dyDescent="0.25">
      <c r="F9" s="10">
        <v>13</v>
      </c>
      <c r="G9" s="10">
        <v>89884</v>
      </c>
      <c r="H9" s="10">
        <v>17010</v>
      </c>
      <c r="J9" s="10">
        <v>11</v>
      </c>
      <c r="K9" s="10">
        <v>64897</v>
      </c>
      <c r="L9" s="10">
        <v>8547</v>
      </c>
      <c r="N9" s="10">
        <v>8</v>
      </c>
      <c r="O9" s="10">
        <v>103997</v>
      </c>
      <c r="P9" s="10">
        <v>48846</v>
      </c>
      <c r="R9" s="10">
        <v>10</v>
      </c>
      <c r="S9" s="10">
        <v>194054</v>
      </c>
      <c r="T9" s="10">
        <v>69062</v>
      </c>
      <c r="V9" s="10">
        <v>8</v>
      </c>
      <c r="W9" s="10">
        <v>160912</v>
      </c>
      <c r="X9" s="10">
        <v>18744</v>
      </c>
      <c r="Z9" s="10">
        <v>17</v>
      </c>
      <c r="AA9" s="10">
        <v>75424</v>
      </c>
      <c r="AB9" s="10">
        <v>14646</v>
      </c>
      <c r="AD9" s="10">
        <v>16</v>
      </c>
      <c r="AE9" s="10">
        <v>34415</v>
      </c>
      <c r="AF9" s="10">
        <v>18368</v>
      </c>
      <c r="AH9" s="10">
        <v>21</v>
      </c>
      <c r="AI9" s="10">
        <v>74441</v>
      </c>
      <c r="AJ9" s="10">
        <v>22471</v>
      </c>
    </row>
    <row r="10" spans="1:36" x14ac:dyDescent="0.25">
      <c r="F10" s="10">
        <v>14</v>
      </c>
      <c r="G10" s="10">
        <v>84216</v>
      </c>
      <c r="H10" s="10">
        <v>21177</v>
      </c>
      <c r="J10" s="10">
        <v>12</v>
      </c>
      <c r="K10" s="10">
        <v>136330</v>
      </c>
      <c r="L10" s="10">
        <v>28650</v>
      </c>
      <c r="N10" s="10">
        <v>9</v>
      </c>
      <c r="O10" s="10">
        <v>111574</v>
      </c>
      <c r="P10" s="10">
        <v>30790</v>
      </c>
      <c r="R10" s="10">
        <v>11</v>
      </c>
      <c r="S10" s="10">
        <v>99254</v>
      </c>
      <c r="T10" s="10">
        <v>10907</v>
      </c>
      <c r="V10" s="10">
        <v>9</v>
      </c>
      <c r="W10" s="10">
        <v>104633</v>
      </c>
      <c r="X10" s="10">
        <v>13402</v>
      </c>
      <c r="Z10" s="10">
        <v>19</v>
      </c>
      <c r="AA10" s="10">
        <v>29556</v>
      </c>
      <c r="AB10" s="10">
        <v>13634</v>
      </c>
      <c r="AD10" s="10">
        <v>21</v>
      </c>
      <c r="AE10" s="10">
        <v>62815</v>
      </c>
      <c r="AF10" s="10">
        <v>27320</v>
      </c>
      <c r="AH10" s="10">
        <v>25</v>
      </c>
      <c r="AI10" s="10">
        <v>72069</v>
      </c>
      <c r="AJ10" s="10">
        <v>18175</v>
      </c>
    </row>
    <row r="11" spans="1:36" x14ac:dyDescent="0.25">
      <c r="F11" s="10">
        <v>15</v>
      </c>
      <c r="G11" s="10">
        <v>373475</v>
      </c>
      <c r="H11" s="10">
        <v>19243</v>
      </c>
      <c r="J11" s="10">
        <v>14</v>
      </c>
      <c r="K11" s="10">
        <v>144543</v>
      </c>
      <c r="L11" s="10">
        <v>22373</v>
      </c>
      <c r="N11" s="10">
        <v>13</v>
      </c>
      <c r="O11" s="10">
        <v>144485</v>
      </c>
      <c r="P11" s="10">
        <v>111967</v>
      </c>
      <c r="R11" s="10">
        <v>12</v>
      </c>
      <c r="S11" s="10">
        <v>37191</v>
      </c>
      <c r="T11" s="10">
        <v>8118</v>
      </c>
      <c r="V11" s="10">
        <v>10</v>
      </c>
      <c r="W11" s="10">
        <v>110475</v>
      </c>
      <c r="X11" s="10">
        <v>7076</v>
      </c>
      <c r="Z11" s="10">
        <v>24</v>
      </c>
      <c r="AA11" s="10">
        <v>68888</v>
      </c>
      <c r="AB11" s="10">
        <v>12123</v>
      </c>
      <c r="AD11" s="10">
        <v>24</v>
      </c>
      <c r="AE11" s="10">
        <v>81324</v>
      </c>
      <c r="AF11" s="10">
        <v>21555</v>
      </c>
      <c r="AH11" s="10">
        <v>32</v>
      </c>
      <c r="AI11" s="10">
        <v>53444</v>
      </c>
      <c r="AJ11" s="10">
        <v>14635</v>
      </c>
    </row>
    <row r="12" spans="1:36" x14ac:dyDescent="0.25">
      <c r="F12" s="10">
        <v>16</v>
      </c>
      <c r="G12" s="10">
        <v>100816</v>
      </c>
      <c r="H12" s="10">
        <v>33721</v>
      </c>
      <c r="J12" s="10">
        <v>17</v>
      </c>
      <c r="K12" s="10">
        <v>69524</v>
      </c>
      <c r="L12" s="10">
        <v>8100</v>
      </c>
      <c r="N12" s="10">
        <v>14</v>
      </c>
      <c r="O12" s="10">
        <v>38753</v>
      </c>
      <c r="P12" s="10">
        <v>19109</v>
      </c>
      <c r="R12" s="10">
        <v>14</v>
      </c>
      <c r="S12" s="10">
        <v>203135</v>
      </c>
      <c r="T12" s="10">
        <v>44374</v>
      </c>
      <c r="V12" s="10">
        <v>11</v>
      </c>
      <c r="W12" s="10">
        <v>145873</v>
      </c>
      <c r="X12" s="10">
        <v>20321</v>
      </c>
      <c r="Z12" s="10">
        <v>25</v>
      </c>
      <c r="AA12" s="10">
        <v>99428</v>
      </c>
      <c r="AB12" s="10">
        <v>14117</v>
      </c>
      <c r="AD12" s="10">
        <v>25</v>
      </c>
      <c r="AE12" s="10">
        <v>127133</v>
      </c>
      <c r="AF12" s="10">
        <v>35209</v>
      </c>
      <c r="AH12" s="10">
        <v>33</v>
      </c>
      <c r="AI12" s="10">
        <v>65591</v>
      </c>
      <c r="AJ12" s="10">
        <v>33870</v>
      </c>
    </row>
    <row r="13" spans="1:36" x14ac:dyDescent="0.25">
      <c r="A13" s="10" t="s">
        <v>72</v>
      </c>
      <c r="B13" s="10">
        <v>3.5596559782608703</v>
      </c>
      <c r="C13" s="10">
        <v>1.2531820489684948</v>
      </c>
      <c r="F13" s="10">
        <v>18</v>
      </c>
      <c r="G13" s="10">
        <v>163630</v>
      </c>
      <c r="H13" s="10">
        <v>32497</v>
      </c>
      <c r="J13" s="10">
        <v>18</v>
      </c>
      <c r="K13" s="10">
        <v>334838</v>
      </c>
      <c r="L13" s="10">
        <v>20907</v>
      </c>
      <c r="N13" s="10">
        <v>15</v>
      </c>
      <c r="O13" s="10">
        <v>70392</v>
      </c>
      <c r="P13" s="10">
        <v>14702</v>
      </c>
      <c r="R13" s="10">
        <v>17</v>
      </c>
      <c r="S13" s="10">
        <v>93875</v>
      </c>
      <c r="T13" s="10">
        <v>12348</v>
      </c>
      <c r="V13" s="10">
        <v>12</v>
      </c>
      <c r="W13" s="10">
        <v>327376</v>
      </c>
      <c r="X13" s="10">
        <v>21735</v>
      </c>
      <c r="Z13" s="10">
        <v>26</v>
      </c>
      <c r="AA13" s="10">
        <v>55758</v>
      </c>
      <c r="AB13" s="10">
        <v>9573</v>
      </c>
      <c r="AD13" s="10">
        <v>26</v>
      </c>
      <c r="AE13" s="10">
        <v>194286</v>
      </c>
      <c r="AF13" s="10">
        <v>40354</v>
      </c>
      <c r="AH13" s="10">
        <v>34</v>
      </c>
      <c r="AI13" s="10">
        <v>61600</v>
      </c>
      <c r="AJ13" s="10">
        <v>13580</v>
      </c>
    </row>
    <row r="14" spans="1:36" x14ac:dyDescent="0.25">
      <c r="A14" s="10" t="s">
        <v>71</v>
      </c>
      <c r="B14" s="10">
        <v>3.0296920976762101</v>
      </c>
      <c r="C14" s="10">
        <v>0.57940415703202541</v>
      </c>
      <c r="F14" s="10">
        <v>19</v>
      </c>
      <c r="G14" s="10">
        <v>94222</v>
      </c>
      <c r="H14" s="10">
        <v>18939</v>
      </c>
      <c r="J14" s="10">
        <v>19</v>
      </c>
      <c r="K14" s="10">
        <v>62063</v>
      </c>
      <c r="L14" s="10">
        <v>5571</v>
      </c>
      <c r="N14" s="10">
        <v>16</v>
      </c>
      <c r="O14" s="10">
        <v>176702</v>
      </c>
      <c r="P14" s="10">
        <v>28595</v>
      </c>
      <c r="R14" s="10">
        <v>20</v>
      </c>
      <c r="S14" s="10">
        <v>250622</v>
      </c>
      <c r="T14" s="10">
        <v>54471</v>
      </c>
      <c r="V14" s="10">
        <v>13</v>
      </c>
      <c r="W14" s="10">
        <v>221933</v>
      </c>
      <c r="X14" s="10">
        <v>13338</v>
      </c>
      <c r="Z14" s="10">
        <v>27</v>
      </c>
      <c r="AA14" s="10">
        <v>64145</v>
      </c>
      <c r="AB14" s="10">
        <v>22423</v>
      </c>
      <c r="AD14" s="10">
        <v>29</v>
      </c>
      <c r="AE14" s="10">
        <v>80051</v>
      </c>
      <c r="AF14" s="10">
        <v>21235</v>
      </c>
      <c r="AH14" s="10">
        <v>38</v>
      </c>
      <c r="AI14" s="10">
        <v>96536</v>
      </c>
      <c r="AJ14" s="10">
        <v>23745</v>
      </c>
    </row>
    <row r="15" spans="1:36" x14ac:dyDescent="0.25">
      <c r="A15" s="10" t="s">
        <v>70</v>
      </c>
      <c r="B15" s="10">
        <v>5.7960888059701494</v>
      </c>
      <c r="C15" s="10">
        <v>1.2202513949182863</v>
      </c>
      <c r="F15" s="10">
        <v>20</v>
      </c>
      <c r="G15" s="10">
        <v>57783</v>
      </c>
      <c r="H15" s="10">
        <v>14742</v>
      </c>
      <c r="J15" s="10">
        <v>20</v>
      </c>
      <c r="K15" s="10">
        <v>190642</v>
      </c>
      <c r="L15" s="10">
        <v>22690</v>
      </c>
      <c r="V15" s="10">
        <v>14</v>
      </c>
      <c r="W15" s="10">
        <v>124762</v>
      </c>
      <c r="X15" s="10">
        <v>24322</v>
      </c>
      <c r="Z15" s="10">
        <v>28</v>
      </c>
      <c r="AA15" s="10">
        <v>152525</v>
      </c>
      <c r="AB15" s="10">
        <v>26394</v>
      </c>
      <c r="AD15" s="10">
        <v>32</v>
      </c>
      <c r="AE15" s="10">
        <v>42166</v>
      </c>
      <c r="AF15" s="10">
        <v>17785</v>
      </c>
      <c r="AH15" s="10">
        <v>40</v>
      </c>
      <c r="AI15" s="10">
        <v>118052</v>
      </c>
      <c r="AJ15" s="10">
        <v>22884</v>
      </c>
    </row>
    <row r="16" spans="1:36" x14ac:dyDescent="0.25">
      <c r="A16" s="10" t="s">
        <v>69</v>
      </c>
      <c r="B16" s="10">
        <v>4.3320218875502006</v>
      </c>
      <c r="C16" s="10">
        <v>0.86322933778819566</v>
      </c>
      <c r="F16" s="10">
        <v>21</v>
      </c>
      <c r="G16" s="10">
        <v>126613</v>
      </c>
      <c r="H16" s="10">
        <v>38997</v>
      </c>
      <c r="J16" s="10">
        <v>21</v>
      </c>
      <c r="K16" s="10">
        <v>78721</v>
      </c>
      <c r="L16" s="10">
        <v>24832</v>
      </c>
      <c r="V16" s="10">
        <v>15</v>
      </c>
      <c r="W16" s="10">
        <v>329285</v>
      </c>
      <c r="X16" s="10">
        <v>19005</v>
      </c>
      <c r="Z16" s="10">
        <v>29</v>
      </c>
      <c r="AA16" s="10">
        <v>87570</v>
      </c>
      <c r="AB16" s="10">
        <v>9528</v>
      </c>
      <c r="AD16" s="10">
        <v>34</v>
      </c>
      <c r="AE16" s="10">
        <v>42397</v>
      </c>
      <c r="AF16" s="10">
        <v>26091</v>
      </c>
    </row>
    <row r="17" spans="6:32" x14ac:dyDescent="0.25">
      <c r="F17" s="10">
        <v>23</v>
      </c>
      <c r="G17" s="10">
        <v>156053</v>
      </c>
      <c r="H17" s="10">
        <v>21550</v>
      </c>
      <c r="J17" s="10">
        <v>23</v>
      </c>
      <c r="K17" s="10">
        <v>98618</v>
      </c>
      <c r="L17" s="10">
        <v>23594</v>
      </c>
      <c r="V17" s="10">
        <v>16</v>
      </c>
      <c r="W17" s="10">
        <v>140205</v>
      </c>
      <c r="X17" s="10">
        <v>22413</v>
      </c>
      <c r="AD17" s="10">
        <v>35</v>
      </c>
      <c r="AE17" s="10">
        <v>85604</v>
      </c>
      <c r="AF17" s="10">
        <v>28911</v>
      </c>
    </row>
    <row r="18" spans="6:32" x14ac:dyDescent="0.25">
      <c r="F18" s="10">
        <v>24</v>
      </c>
      <c r="G18" s="10">
        <v>41876</v>
      </c>
      <c r="H18" s="10">
        <v>10760</v>
      </c>
      <c r="J18" s="10">
        <v>29</v>
      </c>
      <c r="K18" s="10">
        <v>65244</v>
      </c>
      <c r="L18" s="10">
        <v>12428</v>
      </c>
      <c r="V18" s="10">
        <v>17</v>
      </c>
      <c r="W18" s="10">
        <v>217711</v>
      </c>
      <c r="X18" s="10">
        <v>17676</v>
      </c>
      <c r="AD18" s="10">
        <v>36</v>
      </c>
      <c r="AE18" s="10">
        <v>53849</v>
      </c>
      <c r="AF18" s="10">
        <v>28339</v>
      </c>
    </row>
    <row r="19" spans="6:32" x14ac:dyDescent="0.25">
      <c r="F19" s="10">
        <v>25</v>
      </c>
      <c r="G19" s="10">
        <v>231361</v>
      </c>
      <c r="H19" s="10">
        <v>39843</v>
      </c>
      <c r="J19" s="10">
        <v>32</v>
      </c>
      <c r="K19" s="10">
        <v>43207</v>
      </c>
      <c r="L19" s="10">
        <v>8050</v>
      </c>
      <c r="V19" s="10">
        <v>18</v>
      </c>
      <c r="W19" s="10">
        <v>165366</v>
      </c>
      <c r="X19" s="10">
        <v>14103</v>
      </c>
      <c r="AD19" s="10">
        <v>38</v>
      </c>
      <c r="AE19" s="10">
        <v>32622</v>
      </c>
      <c r="AF19" s="10">
        <v>24725</v>
      </c>
    </row>
    <row r="20" spans="6:32" x14ac:dyDescent="0.25">
      <c r="F20" s="10">
        <v>27</v>
      </c>
      <c r="G20" s="10">
        <v>217711</v>
      </c>
      <c r="H20" s="10">
        <v>59465</v>
      </c>
      <c r="J20" s="10">
        <v>33</v>
      </c>
      <c r="K20" s="10">
        <v>118341</v>
      </c>
      <c r="L20" s="10">
        <v>9061</v>
      </c>
      <c r="V20" s="10">
        <v>19</v>
      </c>
      <c r="W20" s="10">
        <v>78721</v>
      </c>
      <c r="X20" s="10">
        <v>13460</v>
      </c>
      <c r="AD20" s="10">
        <v>40</v>
      </c>
      <c r="AE20" s="10">
        <v>57262</v>
      </c>
      <c r="AF20" s="10">
        <v>25935</v>
      </c>
    </row>
    <row r="21" spans="6:32" x14ac:dyDescent="0.25">
      <c r="F21" s="10">
        <v>28</v>
      </c>
      <c r="G21" s="10">
        <v>122390</v>
      </c>
      <c r="H21" s="10">
        <v>11301</v>
      </c>
      <c r="V21" s="10">
        <v>20</v>
      </c>
      <c r="W21" s="10">
        <v>143965</v>
      </c>
      <c r="X21" s="10">
        <v>18235</v>
      </c>
      <c r="AD21" s="10">
        <v>41</v>
      </c>
      <c r="AE21" s="10">
        <v>67673</v>
      </c>
      <c r="AF21" s="10">
        <v>20571</v>
      </c>
    </row>
    <row r="22" spans="6:32" x14ac:dyDescent="0.25">
      <c r="F22" s="10">
        <v>29</v>
      </c>
      <c r="G22" s="10">
        <v>102088</v>
      </c>
      <c r="H22" s="10">
        <v>27440</v>
      </c>
      <c r="V22" s="10">
        <v>21</v>
      </c>
      <c r="W22" s="10">
        <v>208457</v>
      </c>
      <c r="X22" s="10">
        <v>23907</v>
      </c>
      <c r="AD22" s="10">
        <v>42</v>
      </c>
      <c r="AE22" s="10">
        <v>33258</v>
      </c>
      <c r="AF22" s="10">
        <v>21797</v>
      </c>
    </row>
    <row r="23" spans="6:32" x14ac:dyDescent="0.25">
      <c r="F23" s="10">
        <v>30</v>
      </c>
      <c r="G23" s="10">
        <v>70334</v>
      </c>
      <c r="H23" s="10">
        <v>14918</v>
      </c>
      <c r="V23" s="10">
        <v>22</v>
      </c>
      <c r="W23" s="10">
        <v>161317</v>
      </c>
      <c r="X23" s="10">
        <v>23242</v>
      </c>
    </row>
    <row r="24" spans="6:32" x14ac:dyDescent="0.25">
      <c r="F24" s="10">
        <v>31</v>
      </c>
      <c r="G24" s="10">
        <v>57031</v>
      </c>
      <c r="H24" s="10">
        <v>21757</v>
      </c>
      <c r="V24" s="10">
        <v>23</v>
      </c>
      <c r="W24" s="10">
        <v>161085</v>
      </c>
      <c r="X24" s="10">
        <v>10600</v>
      </c>
    </row>
    <row r="25" spans="6:32" x14ac:dyDescent="0.25">
      <c r="F25" s="10">
        <v>32</v>
      </c>
      <c r="G25" s="10">
        <v>164440</v>
      </c>
      <c r="H25" s="10">
        <v>41805</v>
      </c>
      <c r="V25" s="10">
        <v>24</v>
      </c>
      <c r="W25" s="10">
        <v>137197</v>
      </c>
      <c r="X25" s="10">
        <v>21145</v>
      </c>
    </row>
    <row r="26" spans="6:32" x14ac:dyDescent="0.25">
      <c r="F26" s="10">
        <v>33</v>
      </c>
      <c r="G26" s="10">
        <v>100931</v>
      </c>
      <c r="H26" s="10">
        <v>10783</v>
      </c>
      <c r="V26" s="10">
        <v>25</v>
      </c>
      <c r="W26" s="10">
        <v>147377</v>
      </c>
      <c r="X26" s="10">
        <v>29054</v>
      </c>
    </row>
    <row r="27" spans="6:32" x14ac:dyDescent="0.25">
      <c r="F27" s="10">
        <v>34</v>
      </c>
      <c r="G27" s="10">
        <v>101799</v>
      </c>
      <c r="H27" s="10">
        <v>19251</v>
      </c>
      <c r="V27" s="10">
        <v>26</v>
      </c>
      <c r="W27" s="10">
        <v>125629</v>
      </c>
      <c r="X27" s="10">
        <v>13229</v>
      </c>
    </row>
    <row r="28" spans="6:32" x14ac:dyDescent="0.25">
      <c r="V28" s="10">
        <v>27</v>
      </c>
      <c r="W28" s="10">
        <v>90000</v>
      </c>
      <c r="X28" s="10">
        <v>11346</v>
      </c>
    </row>
    <row r="29" spans="6:32" x14ac:dyDescent="0.25">
      <c r="V29" s="10">
        <v>28</v>
      </c>
      <c r="W29" s="10">
        <v>231766</v>
      </c>
      <c r="X29" s="10">
        <v>20121</v>
      </c>
    </row>
    <row r="30" spans="6:32" x14ac:dyDescent="0.25">
      <c r="V30" s="10">
        <v>29</v>
      </c>
      <c r="W30" s="10">
        <v>118284</v>
      </c>
      <c r="X30" s="10">
        <v>8921</v>
      </c>
    </row>
    <row r="33" spans="6:32" x14ac:dyDescent="0.25">
      <c r="F33" s="10" t="s">
        <v>68</v>
      </c>
    </row>
    <row r="34" spans="6:32" x14ac:dyDescent="0.25">
      <c r="F34" s="10">
        <v>2</v>
      </c>
      <c r="G34" s="10">
        <v>161085</v>
      </c>
      <c r="H34" s="10">
        <v>53302</v>
      </c>
      <c r="J34" s="10">
        <v>1</v>
      </c>
      <c r="K34" s="10">
        <v>234658</v>
      </c>
      <c r="L34" s="10">
        <v>76234</v>
      </c>
      <c r="N34" s="10">
        <v>1</v>
      </c>
      <c r="O34" s="10">
        <v>144138</v>
      </c>
      <c r="P34" s="10">
        <v>40378</v>
      </c>
      <c r="R34" s="10">
        <v>1</v>
      </c>
      <c r="S34" s="10">
        <v>197641</v>
      </c>
      <c r="T34" s="10">
        <v>25364</v>
      </c>
      <c r="V34" s="10">
        <v>1</v>
      </c>
      <c r="W34" s="10">
        <v>33258</v>
      </c>
      <c r="X34" s="10">
        <v>41576</v>
      </c>
      <c r="Z34" s="10">
        <v>1</v>
      </c>
      <c r="AA34" s="10">
        <v>200590</v>
      </c>
      <c r="AB34" s="10">
        <v>50405</v>
      </c>
      <c r="AD34" s="10">
        <v>1</v>
      </c>
      <c r="AE34" s="10">
        <v>74325</v>
      </c>
      <c r="AF34" s="10">
        <v>62458</v>
      </c>
    </row>
    <row r="35" spans="6:32" x14ac:dyDescent="0.25">
      <c r="F35" s="10">
        <v>3</v>
      </c>
      <c r="G35" s="10">
        <v>115449</v>
      </c>
      <c r="H35" s="10">
        <v>46285</v>
      </c>
      <c r="J35" s="10">
        <v>4</v>
      </c>
      <c r="K35" s="10">
        <v>127249</v>
      </c>
      <c r="L35" s="10">
        <v>53029</v>
      </c>
      <c r="N35" s="10">
        <v>2</v>
      </c>
      <c r="O35" s="10">
        <v>181966</v>
      </c>
      <c r="P35" s="10">
        <v>30855</v>
      </c>
      <c r="R35" s="10">
        <v>2</v>
      </c>
      <c r="S35" s="10">
        <v>55064</v>
      </c>
      <c r="T35" s="10">
        <v>17825</v>
      </c>
      <c r="V35" s="10">
        <v>3</v>
      </c>
      <c r="W35" s="10">
        <v>71317</v>
      </c>
      <c r="X35" s="10">
        <v>68187</v>
      </c>
      <c r="Z35" s="10">
        <v>2</v>
      </c>
      <c r="AA35" s="10">
        <v>144717</v>
      </c>
      <c r="AB35" s="10">
        <v>64656</v>
      </c>
      <c r="AD35" s="10">
        <v>2</v>
      </c>
      <c r="AE35" s="10">
        <v>126323</v>
      </c>
      <c r="AF35" s="10">
        <v>52342</v>
      </c>
    </row>
    <row r="36" spans="6:32" x14ac:dyDescent="0.25">
      <c r="F36" s="10">
        <v>4</v>
      </c>
      <c r="G36" s="10">
        <v>110706</v>
      </c>
      <c r="H36" s="10">
        <v>82141</v>
      </c>
      <c r="J36" s="10">
        <v>5</v>
      </c>
      <c r="K36" s="10">
        <v>88438</v>
      </c>
      <c r="L36" s="10">
        <v>95854</v>
      </c>
      <c r="N36" s="10">
        <v>3</v>
      </c>
      <c r="O36" s="10">
        <v>62930</v>
      </c>
      <c r="P36" s="10">
        <v>19340</v>
      </c>
      <c r="R36" s="10">
        <v>3</v>
      </c>
      <c r="S36" s="10">
        <v>34762</v>
      </c>
      <c r="T36" s="10">
        <v>27799</v>
      </c>
      <c r="V36" s="10">
        <v>4</v>
      </c>
      <c r="W36" s="10">
        <v>61947</v>
      </c>
      <c r="X36" s="10">
        <v>64443</v>
      </c>
      <c r="Z36" s="10">
        <v>3</v>
      </c>
      <c r="AA36" s="10">
        <v>136908</v>
      </c>
      <c r="AB36" s="10">
        <v>76970</v>
      </c>
      <c r="AD36" s="10">
        <v>3</v>
      </c>
      <c r="AE36" s="10">
        <v>151195</v>
      </c>
      <c r="AF36" s="10">
        <v>57958</v>
      </c>
    </row>
    <row r="37" spans="6:32" x14ac:dyDescent="0.25">
      <c r="F37" s="10">
        <v>5</v>
      </c>
      <c r="G37" s="10">
        <v>66285</v>
      </c>
      <c r="H37" s="10">
        <v>56519</v>
      </c>
      <c r="J37" s="10">
        <v>6</v>
      </c>
      <c r="K37" s="10">
        <v>122853</v>
      </c>
      <c r="L37" s="10">
        <v>76829</v>
      </c>
      <c r="N37" s="10">
        <v>4</v>
      </c>
      <c r="O37" s="10">
        <v>70450</v>
      </c>
      <c r="P37" s="10">
        <v>15727</v>
      </c>
      <c r="R37" s="10">
        <v>4</v>
      </c>
      <c r="S37" s="10">
        <v>127075</v>
      </c>
      <c r="T37" s="10">
        <v>45560</v>
      </c>
      <c r="V37" s="10">
        <v>5</v>
      </c>
      <c r="W37" s="10">
        <v>89016</v>
      </c>
      <c r="X37" s="10">
        <v>67907</v>
      </c>
      <c r="Z37" s="10">
        <v>4</v>
      </c>
      <c r="AA37" s="10">
        <v>204813</v>
      </c>
      <c r="AB37" s="10">
        <v>57602</v>
      </c>
      <c r="AD37" s="10">
        <v>5</v>
      </c>
      <c r="AE37" s="10">
        <v>161490</v>
      </c>
      <c r="AF37" s="10">
        <v>59872</v>
      </c>
    </row>
    <row r="38" spans="6:32" x14ac:dyDescent="0.25">
      <c r="F38" s="10">
        <v>6</v>
      </c>
      <c r="G38" s="10">
        <v>100931</v>
      </c>
      <c r="H38" s="10">
        <v>79681</v>
      </c>
      <c r="J38" s="10">
        <v>7</v>
      </c>
      <c r="K38" s="10">
        <v>108046</v>
      </c>
      <c r="L38" s="10">
        <v>86543</v>
      </c>
      <c r="N38" s="10">
        <v>6</v>
      </c>
      <c r="O38" s="10">
        <v>152583</v>
      </c>
      <c r="P38" s="10">
        <v>27018</v>
      </c>
      <c r="R38" s="10">
        <v>5</v>
      </c>
      <c r="S38" s="10">
        <v>129273</v>
      </c>
      <c r="T38" s="10">
        <v>32231</v>
      </c>
      <c r="V38" s="10">
        <v>6</v>
      </c>
      <c r="W38" s="10">
        <v>60559</v>
      </c>
      <c r="X38" s="10">
        <v>35315</v>
      </c>
      <c r="Z38" s="10">
        <v>5</v>
      </c>
      <c r="AA38" s="10">
        <v>190006</v>
      </c>
      <c r="AB38" s="10">
        <v>62853</v>
      </c>
      <c r="AD38" s="10">
        <v>6</v>
      </c>
      <c r="AE38" s="10">
        <v>195616</v>
      </c>
      <c r="AF38" s="10">
        <v>58861</v>
      </c>
    </row>
    <row r="39" spans="6:32" x14ac:dyDescent="0.25">
      <c r="F39" s="10">
        <v>8</v>
      </c>
      <c r="G39" s="10">
        <v>117705</v>
      </c>
      <c r="H39" s="10">
        <v>54944</v>
      </c>
      <c r="J39" s="10">
        <v>8</v>
      </c>
      <c r="K39" s="10">
        <v>113367</v>
      </c>
      <c r="L39" s="10">
        <v>81767</v>
      </c>
      <c r="N39" s="10">
        <v>7</v>
      </c>
      <c r="O39" s="10">
        <v>178553</v>
      </c>
      <c r="P39" s="10">
        <v>42697</v>
      </c>
      <c r="R39" s="10">
        <v>7</v>
      </c>
      <c r="S39" s="10">
        <v>177570</v>
      </c>
      <c r="T39" s="10">
        <v>37431</v>
      </c>
      <c r="V39" s="10">
        <v>7</v>
      </c>
      <c r="W39" s="10">
        <v>39910</v>
      </c>
      <c r="X39" s="10">
        <v>39645</v>
      </c>
      <c r="Z39" s="10">
        <v>6</v>
      </c>
      <c r="AA39" s="10">
        <v>209382</v>
      </c>
      <c r="AB39" s="10">
        <v>56274</v>
      </c>
      <c r="AD39" s="10">
        <v>7</v>
      </c>
      <c r="AE39" s="10">
        <v>111632</v>
      </c>
      <c r="AF39" s="10">
        <v>65369</v>
      </c>
    </row>
    <row r="40" spans="6:32" x14ac:dyDescent="0.25">
      <c r="F40" s="10">
        <v>10</v>
      </c>
      <c r="G40" s="10">
        <v>140205</v>
      </c>
      <c r="H40" s="10">
        <v>96919</v>
      </c>
      <c r="J40" s="10">
        <v>9</v>
      </c>
      <c r="K40" s="10">
        <v>128579</v>
      </c>
      <c r="L40" s="10">
        <v>72706</v>
      </c>
      <c r="N40" s="10">
        <v>8</v>
      </c>
      <c r="O40" s="10">
        <v>131818</v>
      </c>
      <c r="P40" s="10">
        <v>42322</v>
      </c>
      <c r="R40" s="10">
        <v>8</v>
      </c>
      <c r="S40" s="10">
        <v>71838</v>
      </c>
      <c r="T40" s="10">
        <v>53997</v>
      </c>
      <c r="V40" s="10">
        <v>14</v>
      </c>
      <c r="W40" s="10">
        <v>86645</v>
      </c>
      <c r="X40" s="10">
        <v>61192</v>
      </c>
      <c r="Z40" s="10">
        <v>7</v>
      </c>
      <c r="AA40" s="10">
        <v>167968</v>
      </c>
      <c r="AB40" s="10">
        <v>58814</v>
      </c>
      <c r="AD40" s="10">
        <v>8</v>
      </c>
      <c r="AE40" s="10">
        <v>151831</v>
      </c>
      <c r="AF40" s="10">
        <v>26829</v>
      </c>
    </row>
    <row r="41" spans="6:32" x14ac:dyDescent="0.25">
      <c r="F41" s="10">
        <v>12</v>
      </c>
      <c r="G41" s="10">
        <v>135636</v>
      </c>
      <c r="H41" s="10">
        <v>60428</v>
      </c>
      <c r="J41" s="10">
        <v>11</v>
      </c>
      <c r="K41" s="10">
        <v>145584</v>
      </c>
      <c r="L41" s="10">
        <v>90372</v>
      </c>
      <c r="N41" s="10">
        <v>9</v>
      </c>
      <c r="O41" s="10">
        <v>180867</v>
      </c>
      <c r="P41" s="10">
        <v>26940</v>
      </c>
      <c r="R41" s="10">
        <v>10</v>
      </c>
      <c r="S41" s="10">
        <v>160276</v>
      </c>
      <c r="T41" s="10">
        <v>22826</v>
      </c>
      <c r="V41" s="10">
        <v>15</v>
      </c>
      <c r="W41" s="10">
        <v>113309</v>
      </c>
      <c r="X41" s="10">
        <v>86753</v>
      </c>
      <c r="Z41" s="10">
        <v>8</v>
      </c>
      <c r="AA41" s="10">
        <v>145700</v>
      </c>
      <c r="AB41" s="10">
        <v>84279</v>
      </c>
      <c r="AD41" s="10">
        <v>9</v>
      </c>
      <c r="AE41" s="10">
        <v>95321</v>
      </c>
      <c r="AF41" s="10">
        <v>29286</v>
      </c>
    </row>
    <row r="42" spans="6:32" x14ac:dyDescent="0.25">
      <c r="F42" s="10">
        <v>14</v>
      </c>
      <c r="G42" s="10">
        <v>118631</v>
      </c>
      <c r="H42" s="10">
        <v>91148</v>
      </c>
      <c r="J42" s="10">
        <v>13</v>
      </c>
      <c r="K42" s="10">
        <v>58939</v>
      </c>
      <c r="L42" s="10">
        <v>34795</v>
      </c>
      <c r="N42" s="10">
        <v>10</v>
      </c>
      <c r="O42" s="10">
        <v>153277</v>
      </c>
      <c r="P42" s="10">
        <v>42448</v>
      </c>
      <c r="R42" s="10">
        <v>11</v>
      </c>
      <c r="S42" s="10">
        <v>120886</v>
      </c>
      <c r="T42" s="10">
        <v>50252</v>
      </c>
      <c r="V42" s="10">
        <v>22</v>
      </c>
      <c r="W42" s="10">
        <v>93875</v>
      </c>
      <c r="X42" s="10">
        <v>60752</v>
      </c>
      <c r="Z42" s="10">
        <v>9</v>
      </c>
      <c r="AA42" s="10">
        <v>237955</v>
      </c>
      <c r="AB42" s="10">
        <v>30703</v>
      </c>
      <c r="AD42" s="10">
        <v>10</v>
      </c>
      <c r="AE42" s="10">
        <v>44364</v>
      </c>
      <c r="AF42" s="10">
        <v>23134</v>
      </c>
    </row>
    <row r="43" spans="6:32" x14ac:dyDescent="0.25">
      <c r="F43" s="10">
        <v>15</v>
      </c>
      <c r="G43" s="10">
        <v>97692</v>
      </c>
      <c r="H43" s="10">
        <v>54821</v>
      </c>
      <c r="J43" s="10">
        <v>14</v>
      </c>
      <c r="K43" s="10">
        <v>142866</v>
      </c>
      <c r="L43" s="10">
        <v>79783</v>
      </c>
      <c r="N43" s="10">
        <v>11</v>
      </c>
      <c r="O43" s="10">
        <v>170976</v>
      </c>
      <c r="P43" s="10">
        <v>39170</v>
      </c>
      <c r="R43" s="10">
        <v>12</v>
      </c>
      <c r="S43" s="10">
        <v>91793</v>
      </c>
      <c r="T43" s="10">
        <v>16912</v>
      </c>
      <c r="V43" s="10">
        <v>23</v>
      </c>
      <c r="W43" s="10">
        <v>79473</v>
      </c>
      <c r="X43" s="10">
        <v>59298</v>
      </c>
      <c r="Z43" s="10">
        <v>10</v>
      </c>
      <c r="AA43" s="10">
        <v>182197</v>
      </c>
      <c r="AB43" s="10">
        <v>32003</v>
      </c>
      <c r="AD43" s="10">
        <v>12</v>
      </c>
      <c r="AE43" s="10">
        <v>93817</v>
      </c>
      <c r="AF43" s="10">
        <v>65054</v>
      </c>
    </row>
    <row r="44" spans="6:32" x14ac:dyDescent="0.25">
      <c r="F44" s="10">
        <v>17</v>
      </c>
      <c r="G44" s="10">
        <v>145353</v>
      </c>
      <c r="H44" s="10">
        <v>75999</v>
      </c>
      <c r="J44" s="10">
        <v>15</v>
      </c>
      <c r="K44" s="10">
        <v>90983</v>
      </c>
      <c r="L44" s="10">
        <v>62954</v>
      </c>
      <c r="N44" s="10">
        <v>13</v>
      </c>
      <c r="O44" s="10">
        <v>182891</v>
      </c>
      <c r="P44" s="10">
        <v>50342</v>
      </c>
      <c r="R44" s="10">
        <v>13</v>
      </c>
      <c r="S44" s="10">
        <v>90636</v>
      </c>
      <c r="T44" s="10">
        <v>15349</v>
      </c>
      <c r="V44" s="10">
        <v>24</v>
      </c>
      <c r="W44" s="10">
        <v>138354</v>
      </c>
      <c r="X44" s="10">
        <v>84248</v>
      </c>
      <c r="Z44" s="10">
        <v>11</v>
      </c>
      <c r="AA44" s="10">
        <v>133553</v>
      </c>
      <c r="AB44" s="10">
        <v>75676</v>
      </c>
      <c r="AD44" s="10">
        <v>13</v>
      </c>
      <c r="AE44" s="10">
        <v>49801</v>
      </c>
      <c r="AF44" s="10">
        <v>52480</v>
      </c>
    </row>
    <row r="45" spans="6:32" x14ac:dyDescent="0.25">
      <c r="F45" s="10">
        <v>20</v>
      </c>
      <c r="G45" s="10">
        <v>77333</v>
      </c>
      <c r="H45" s="10">
        <v>87406</v>
      </c>
      <c r="J45" s="10">
        <v>16</v>
      </c>
      <c r="K45" s="10">
        <v>118746</v>
      </c>
      <c r="L45" s="10">
        <v>66548</v>
      </c>
      <c r="N45" s="10">
        <v>14</v>
      </c>
      <c r="O45" s="10">
        <v>169357</v>
      </c>
      <c r="P45" s="10">
        <v>47297</v>
      </c>
      <c r="R45" s="10">
        <v>14</v>
      </c>
      <c r="S45" s="10">
        <v>111054</v>
      </c>
      <c r="T45" s="10">
        <v>53084</v>
      </c>
      <c r="V45" s="10">
        <v>26</v>
      </c>
      <c r="W45" s="10">
        <v>133669</v>
      </c>
      <c r="X45" s="10">
        <v>93232</v>
      </c>
      <c r="Z45" s="10">
        <v>12</v>
      </c>
      <c r="AA45" s="10">
        <v>156169</v>
      </c>
      <c r="AB45" s="10">
        <v>36777</v>
      </c>
      <c r="AD45" s="10">
        <v>16</v>
      </c>
      <c r="AE45" s="10">
        <v>221066</v>
      </c>
      <c r="AF45" s="10">
        <v>53557</v>
      </c>
    </row>
    <row r="46" spans="6:32" x14ac:dyDescent="0.25">
      <c r="F46" s="10">
        <v>24</v>
      </c>
      <c r="G46" s="10">
        <v>160218</v>
      </c>
      <c r="H46" s="10">
        <v>67155</v>
      </c>
      <c r="J46" s="10">
        <v>17</v>
      </c>
      <c r="K46" s="10">
        <v>133900</v>
      </c>
      <c r="L46" s="10">
        <v>42523</v>
      </c>
      <c r="N46" s="10">
        <v>16</v>
      </c>
      <c r="O46" s="10">
        <v>187461</v>
      </c>
      <c r="P46" s="10">
        <v>19657</v>
      </c>
      <c r="V46" s="10">
        <v>27</v>
      </c>
      <c r="W46" s="10">
        <v>40777</v>
      </c>
      <c r="X46" s="10">
        <v>45576</v>
      </c>
      <c r="Z46" s="10">
        <v>13</v>
      </c>
      <c r="AA46" s="10">
        <v>168720</v>
      </c>
      <c r="AB46" s="10">
        <v>50132</v>
      </c>
      <c r="AD46" s="10">
        <v>17</v>
      </c>
      <c r="AE46" s="10">
        <v>95494</v>
      </c>
      <c r="AF46" s="10">
        <v>87113</v>
      </c>
    </row>
    <row r="47" spans="6:32" x14ac:dyDescent="0.25">
      <c r="F47" s="10">
        <v>25</v>
      </c>
      <c r="G47" s="10">
        <v>117416</v>
      </c>
      <c r="H47" s="10">
        <v>92745</v>
      </c>
      <c r="J47" s="10">
        <v>18</v>
      </c>
      <c r="K47" s="10">
        <v>126323</v>
      </c>
      <c r="L47" s="10">
        <v>63254</v>
      </c>
      <c r="V47" s="10">
        <v>29</v>
      </c>
      <c r="W47" s="10">
        <v>73862</v>
      </c>
      <c r="X47" s="10">
        <v>50292</v>
      </c>
      <c r="Z47" s="10">
        <v>15</v>
      </c>
      <c r="AA47" s="10">
        <v>236394</v>
      </c>
      <c r="AB47" s="10">
        <v>84110</v>
      </c>
    </row>
    <row r="48" spans="6:32" x14ac:dyDescent="0.25">
      <c r="F48" s="10">
        <v>26</v>
      </c>
      <c r="G48" s="10">
        <v>96998</v>
      </c>
      <c r="H48" s="10">
        <v>60915</v>
      </c>
      <c r="J48" s="10">
        <v>20</v>
      </c>
      <c r="K48" s="10">
        <v>165828</v>
      </c>
      <c r="L48" s="10">
        <v>83296</v>
      </c>
      <c r="V48" s="10">
        <v>30</v>
      </c>
      <c r="W48" s="10">
        <v>97287</v>
      </c>
      <c r="X48" s="10">
        <v>96746</v>
      </c>
      <c r="Z48" s="10">
        <v>19</v>
      </c>
      <c r="AA48" s="10">
        <v>72011</v>
      </c>
      <c r="AB48" s="10">
        <v>28163</v>
      </c>
    </row>
    <row r="49" spans="6:40" x14ac:dyDescent="0.25">
      <c r="F49" s="10">
        <v>27</v>
      </c>
      <c r="G49" s="10">
        <v>69640</v>
      </c>
      <c r="H49" s="10">
        <v>51049</v>
      </c>
      <c r="J49" s="10">
        <v>21</v>
      </c>
      <c r="K49" s="10">
        <v>139858</v>
      </c>
      <c r="L49" s="10">
        <v>72772</v>
      </c>
      <c r="V49" s="10">
        <v>34</v>
      </c>
      <c r="W49" s="10">
        <v>146683</v>
      </c>
      <c r="X49" s="10">
        <v>77931</v>
      </c>
      <c r="Z49" s="10">
        <v>20</v>
      </c>
      <c r="AA49" s="10">
        <v>96593</v>
      </c>
      <c r="AB49" s="10">
        <v>96052</v>
      </c>
    </row>
    <row r="50" spans="6:40" x14ac:dyDescent="0.25">
      <c r="F50" s="10">
        <v>28</v>
      </c>
      <c r="G50" s="10">
        <v>83059</v>
      </c>
      <c r="H50" s="10">
        <v>57667</v>
      </c>
      <c r="J50" s="10">
        <v>22</v>
      </c>
      <c r="K50" s="10">
        <v>335821</v>
      </c>
      <c r="L50" s="10">
        <v>80695</v>
      </c>
      <c r="V50" s="10">
        <v>35</v>
      </c>
      <c r="W50" s="10">
        <v>130257</v>
      </c>
      <c r="X50" s="10">
        <v>78465</v>
      </c>
      <c r="Z50" s="10">
        <v>21</v>
      </c>
      <c r="AA50" s="10">
        <v>84100</v>
      </c>
      <c r="AB50" s="10">
        <v>28979</v>
      </c>
    </row>
    <row r="51" spans="6:40" x14ac:dyDescent="0.25">
      <c r="F51" s="10">
        <v>31</v>
      </c>
      <c r="G51" s="10">
        <v>156863</v>
      </c>
      <c r="H51" s="10">
        <v>60464</v>
      </c>
      <c r="J51" s="10">
        <v>23</v>
      </c>
      <c r="K51" s="10">
        <v>162127</v>
      </c>
      <c r="L51" s="10">
        <v>70028</v>
      </c>
      <c r="V51" s="10">
        <v>36</v>
      </c>
      <c r="W51" s="10">
        <v>40083</v>
      </c>
      <c r="X51" s="10">
        <v>46030</v>
      </c>
      <c r="Z51" s="10">
        <v>22</v>
      </c>
      <c r="AA51" s="10">
        <v>151657</v>
      </c>
      <c r="AB51" s="10">
        <v>60437</v>
      </c>
    </row>
    <row r="52" spans="6:40" x14ac:dyDescent="0.25">
      <c r="F52" s="10">
        <v>32</v>
      </c>
      <c r="G52" s="10">
        <v>114697</v>
      </c>
      <c r="H52" s="10">
        <v>97343</v>
      </c>
      <c r="J52" s="10">
        <v>24</v>
      </c>
      <c r="K52" s="10">
        <v>162936</v>
      </c>
      <c r="L52" s="10">
        <v>51677</v>
      </c>
      <c r="V52" s="10">
        <v>39</v>
      </c>
      <c r="W52" s="10">
        <v>130719</v>
      </c>
      <c r="X52" s="10">
        <v>76531</v>
      </c>
      <c r="Z52" s="10">
        <v>23</v>
      </c>
      <c r="AA52" s="10">
        <v>132107</v>
      </c>
      <c r="AB52" s="10">
        <v>79393</v>
      </c>
    </row>
    <row r="53" spans="6:40" x14ac:dyDescent="0.25">
      <c r="F53" s="10">
        <v>33</v>
      </c>
      <c r="G53" s="10">
        <v>185263</v>
      </c>
      <c r="H53" s="10">
        <v>67295</v>
      </c>
      <c r="J53" s="10">
        <v>25</v>
      </c>
      <c r="K53" s="10">
        <v>142634</v>
      </c>
      <c r="L53" s="10">
        <v>74311</v>
      </c>
      <c r="V53" s="10">
        <v>40</v>
      </c>
      <c r="W53" s="10">
        <v>120134</v>
      </c>
      <c r="X53" s="10">
        <v>65094</v>
      </c>
      <c r="Z53" s="10">
        <v>24</v>
      </c>
      <c r="AA53" s="10">
        <v>304298</v>
      </c>
      <c r="AB53" s="10">
        <v>56714</v>
      </c>
    </row>
    <row r="54" spans="6:40" x14ac:dyDescent="0.25">
      <c r="F54" s="10">
        <v>34</v>
      </c>
      <c r="G54" s="10">
        <v>195327</v>
      </c>
      <c r="H54" s="10">
        <v>60664</v>
      </c>
      <c r="J54" s="10">
        <v>26</v>
      </c>
      <c r="K54" s="10">
        <v>136503</v>
      </c>
      <c r="L54" s="10">
        <v>43294</v>
      </c>
      <c r="V54" s="10">
        <v>41</v>
      </c>
      <c r="W54" s="10">
        <v>106542</v>
      </c>
      <c r="X54" s="10">
        <v>59693</v>
      </c>
      <c r="Z54" s="10">
        <v>25</v>
      </c>
      <c r="AA54" s="10">
        <v>194228</v>
      </c>
      <c r="AB54" s="10">
        <v>57069</v>
      </c>
    </row>
    <row r="55" spans="6:40" x14ac:dyDescent="0.25">
      <c r="J55" s="10">
        <v>27</v>
      </c>
      <c r="K55" s="10">
        <v>100006</v>
      </c>
      <c r="L55" s="10">
        <v>53922</v>
      </c>
      <c r="V55" s="10">
        <v>42</v>
      </c>
      <c r="W55" s="10">
        <v>55006</v>
      </c>
      <c r="X55" s="10">
        <v>37946</v>
      </c>
      <c r="Z55" s="10">
        <v>26</v>
      </c>
      <c r="AA55" s="10">
        <v>179363</v>
      </c>
      <c r="AB55" s="10">
        <v>46427</v>
      </c>
    </row>
    <row r="56" spans="6:40" x14ac:dyDescent="0.25">
      <c r="J56" s="10">
        <v>28</v>
      </c>
      <c r="K56" s="10">
        <v>128695</v>
      </c>
      <c r="L56" s="10">
        <v>73825</v>
      </c>
      <c r="V56" s="10">
        <v>43</v>
      </c>
      <c r="W56" s="10">
        <v>50321</v>
      </c>
      <c r="X56" s="10">
        <v>53997</v>
      </c>
      <c r="Z56" s="10">
        <v>27</v>
      </c>
      <c r="AA56" s="10">
        <v>121812</v>
      </c>
      <c r="AB56" s="10">
        <v>97901</v>
      </c>
    </row>
    <row r="57" spans="6:40" x14ac:dyDescent="0.25">
      <c r="J57" s="10">
        <v>29</v>
      </c>
      <c r="K57" s="10">
        <v>95437</v>
      </c>
      <c r="L57" s="10">
        <v>93025</v>
      </c>
      <c r="V57" s="10">
        <v>0.44</v>
      </c>
      <c r="W57" s="10">
        <v>36439</v>
      </c>
      <c r="X57" s="10">
        <v>51484</v>
      </c>
      <c r="Z57" s="10">
        <v>28</v>
      </c>
      <c r="AA57" s="10">
        <v>51073</v>
      </c>
      <c r="AB57" s="10">
        <v>30967</v>
      </c>
    </row>
    <row r="58" spans="6:40" x14ac:dyDescent="0.25">
      <c r="V58" s="10">
        <v>45</v>
      </c>
      <c r="W58" s="10">
        <v>29325</v>
      </c>
      <c r="X58" s="10">
        <v>38964</v>
      </c>
      <c r="Z58" s="10">
        <v>29</v>
      </c>
      <c r="AA58" s="10">
        <v>199376</v>
      </c>
      <c r="AB58" s="10">
        <v>83030</v>
      </c>
    </row>
    <row r="59" spans="6:40" x14ac:dyDescent="0.25">
      <c r="Z59" s="10">
        <v>30</v>
      </c>
      <c r="AA59" s="10">
        <v>154607</v>
      </c>
      <c r="AB59" s="10">
        <v>67016</v>
      </c>
    </row>
    <row r="62" spans="6:40" x14ac:dyDescent="0.25">
      <c r="F62" s="10" t="s">
        <v>67</v>
      </c>
    </row>
    <row r="63" spans="6:40" x14ac:dyDescent="0.25">
      <c r="F63" s="10">
        <v>1</v>
      </c>
      <c r="G63" s="10">
        <v>232518</v>
      </c>
      <c r="H63" s="10">
        <v>31791</v>
      </c>
      <c r="J63" s="10">
        <v>1</v>
      </c>
      <c r="K63" s="10">
        <v>70334</v>
      </c>
      <c r="L63" s="10">
        <v>20344</v>
      </c>
      <c r="N63" s="10">
        <v>1</v>
      </c>
      <c r="O63" s="10">
        <v>142808</v>
      </c>
      <c r="P63" s="10">
        <v>57659</v>
      </c>
      <c r="R63" s="10">
        <v>1</v>
      </c>
      <c r="S63" s="10">
        <v>80977</v>
      </c>
      <c r="T63" s="10">
        <v>40715</v>
      </c>
      <c r="V63" s="10">
        <v>1</v>
      </c>
      <c r="W63" s="10">
        <v>188270</v>
      </c>
      <c r="X63" s="10">
        <v>18390</v>
      </c>
      <c r="Z63" s="10">
        <v>2</v>
      </c>
      <c r="AA63" s="10">
        <v>96767</v>
      </c>
      <c r="AB63" s="10">
        <v>81121</v>
      </c>
      <c r="AD63" s="10">
        <v>1</v>
      </c>
      <c r="AE63" s="10">
        <v>210539</v>
      </c>
      <c r="AF63" s="10">
        <v>48960</v>
      </c>
      <c r="AH63" s="10">
        <v>1</v>
      </c>
      <c r="AI63" s="10">
        <v>335995</v>
      </c>
      <c r="AJ63" s="10">
        <v>17544</v>
      </c>
      <c r="AL63" s="10">
        <v>1</v>
      </c>
      <c r="AM63" s="10">
        <v>142287</v>
      </c>
      <c r="AN63" s="10">
        <v>21737</v>
      </c>
    </row>
    <row r="64" spans="6:40" x14ac:dyDescent="0.25">
      <c r="F64" s="10">
        <v>3</v>
      </c>
      <c r="G64" s="10">
        <v>111227</v>
      </c>
      <c r="H64" s="10">
        <v>84583</v>
      </c>
      <c r="J64" s="10">
        <v>2</v>
      </c>
      <c r="K64" s="10">
        <v>185725</v>
      </c>
      <c r="L64" s="10">
        <v>49107</v>
      </c>
      <c r="N64" s="10">
        <v>2</v>
      </c>
      <c r="O64" s="10">
        <v>153103</v>
      </c>
      <c r="P64" s="10">
        <v>59758</v>
      </c>
      <c r="R64" s="10">
        <v>2</v>
      </c>
      <c r="S64" s="10">
        <v>62988</v>
      </c>
      <c r="T64" s="10">
        <v>31628</v>
      </c>
      <c r="V64" s="10">
        <v>2</v>
      </c>
      <c r="W64" s="10">
        <v>81844</v>
      </c>
      <c r="X64" s="10">
        <v>37650</v>
      </c>
      <c r="Z64" s="10">
        <v>3</v>
      </c>
      <c r="AA64" s="10">
        <v>86529</v>
      </c>
      <c r="AB64" s="10">
        <v>67955</v>
      </c>
      <c r="AD64" s="10">
        <v>2</v>
      </c>
      <c r="AE64" s="10">
        <v>148361</v>
      </c>
      <c r="AF64" s="10">
        <v>67513</v>
      </c>
      <c r="AH64" s="10">
        <v>2</v>
      </c>
      <c r="AI64" s="10">
        <v>172653</v>
      </c>
      <c r="AJ64" s="10">
        <v>15267</v>
      </c>
      <c r="AL64" s="10">
        <v>2</v>
      </c>
      <c r="AM64" s="10">
        <v>38695</v>
      </c>
      <c r="AN64" s="10">
        <v>13595</v>
      </c>
    </row>
    <row r="65" spans="6:40" x14ac:dyDescent="0.25">
      <c r="F65" s="10">
        <v>4</v>
      </c>
      <c r="G65" s="10">
        <v>137544</v>
      </c>
      <c r="H65" s="10">
        <v>98566</v>
      </c>
      <c r="J65" s="10">
        <v>3</v>
      </c>
      <c r="K65" s="10">
        <v>78894</v>
      </c>
      <c r="L65" s="10">
        <v>16671</v>
      </c>
      <c r="N65" s="10">
        <v>3</v>
      </c>
      <c r="O65" s="10">
        <v>111979</v>
      </c>
      <c r="P65" s="10">
        <v>10613</v>
      </c>
      <c r="R65" s="10">
        <v>3</v>
      </c>
      <c r="S65" s="10">
        <v>102030</v>
      </c>
      <c r="T65" s="10">
        <v>40479</v>
      </c>
      <c r="V65" s="10">
        <v>4</v>
      </c>
      <c r="W65" s="10">
        <v>91851</v>
      </c>
      <c r="X65" s="10">
        <v>34279</v>
      </c>
      <c r="Z65" s="10">
        <v>4</v>
      </c>
      <c r="AA65" s="10">
        <v>245012</v>
      </c>
      <c r="AB65" s="10">
        <v>44918</v>
      </c>
      <c r="AD65" s="10">
        <v>5</v>
      </c>
      <c r="AE65" s="10">
        <v>222801</v>
      </c>
      <c r="AF65" s="10">
        <v>42137</v>
      </c>
      <c r="AH65" s="10">
        <v>3</v>
      </c>
      <c r="AI65" s="10">
        <v>318122</v>
      </c>
      <c r="AJ65" s="10">
        <v>59510</v>
      </c>
      <c r="AL65" s="10">
        <v>3</v>
      </c>
      <c r="AM65" s="10">
        <v>208688</v>
      </c>
      <c r="AN65" s="10">
        <v>25447</v>
      </c>
    </row>
    <row r="66" spans="6:40" x14ac:dyDescent="0.25">
      <c r="F66" s="10">
        <v>5</v>
      </c>
      <c r="G66" s="10">
        <v>100584</v>
      </c>
      <c r="H66" s="10">
        <v>36033</v>
      </c>
      <c r="J66" s="10">
        <v>4</v>
      </c>
      <c r="K66" s="10">
        <v>54601</v>
      </c>
      <c r="L66" s="10">
        <v>9845</v>
      </c>
      <c r="N66" s="10">
        <v>4</v>
      </c>
      <c r="O66" s="10">
        <v>172538</v>
      </c>
      <c r="P66" s="10">
        <v>37212</v>
      </c>
      <c r="R66" s="10">
        <v>4</v>
      </c>
      <c r="S66" s="10">
        <v>72879</v>
      </c>
      <c r="T66" s="10">
        <v>27835</v>
      </c>
      <c r="V66" s="10">
        <v>6</v>
      </c>
      <c r="W66" s="10">
        <v>82712</v>
      </c>
      <c r="X66" s="10">
        <v>32732</v>
      </c>
      <c r="Z66" s="10">
        <v>5</v>
      </c>
      <c r="AA66" s="10">
        <v>67211</v>
      </c>
      <c r="AB66" s="10">
        <v>63298</v>
      </c>
      <c r="AD66" s="10">
        <v>6</v>
      </c>
      <c r="AE66" s="10">
        <v>104113</v>
      </c>
      <c r="AF66" s="10">
        <v>21833</v>
      </c>
      <c r="AH66" s="10">
        <v>5</v>
      </c>
      <c r="AI66" s="10">
        <v>158367</v>
      </c>
      <c r="AJ66" s="10">
        <v>45724</v>
      </c>
      <c r="AL66" s="10">
        <v>4</v>
      </c>
      <c r="AM66" s="10">
        <v>64723</v>
      </c>
      <c r="AN66" s="10">
        <v>18691</v>
      </c>
    </row>
    <row r="67" spans="6:40" x14ac:dyDescent="0.25">
      <c r="F67" s="10">
        <v>6</v>
      </c>
      <c r="G67" s="10">
        <v>211349</v>
      </c>
      <c r="H67" s="10">
        <v>69089</v>
      </c>
      <c r="J67" s="10">
        <v>5</v>
      </c>
      <c r="K67" s="10">
        <v>376830</v>
      </c>
      <c r="L67" s="10">
        <v>65256</v>
      </c>
      <c r="N67" s="10">
        <v>5</v>
      </c>
      <c r="O67" s="10">
        <v>97287</v>
      </c>
      <c r="P67" s="10">
        <v>15453</v>
      </c>
      <c r="R67" s="10">
        <v>6</v>
      </c>
      <c r="S67" s="10">
        <v>107120</v>
      </c>
      <c r="T67" s="10">
        <v>117521</v>
      </c>
      <c r="V67" s="10">
        <v>8</v>
      </c>
      <c r="W67" s="10">
        <v>82827</v>
      </c>
      <c r="X67" s="10">
        <v>54399</v>
      </c>
      <c r="Z67" s="10">
        <v>7</v>
      </c>
      <c r="AA67" s="10">
        <v>135520</v>
      </c>
      <c r="AB67" s="10">
        <v>36145</v>
      </c>
      <c r="AD67" s="10">
        <v>7</v>
      </c>
      <c r="AE67" s="10">
        <v>85257</v>
      </c>
      <c r="AF67" s="10">
        <v>80299</v>
      </c>
      <c r="AH67" s="10">
        <v>6</v>
      </c>
      <c r="AI67" s="10">
        <v>161606</v>
      </c>
      <c r="AJ67" s="10">
        <v>29481</v>
      </c>
      <c r="AL67" s="10">
        <v>5</v>
      </c>
      <c r="AM67" s="10">
        <v>142866</v>
      </c>
      <c r="AN67" s="10">
        <v>31599</v>
      </c>
    </row>
    <row r="68" spans="6:40" x14ac:dyDescent="0.25">
      <c r="F68" s="10">
        <v>7</v>
      </c>
      <c r="G68" s="10">
        <v>231419</v>
      </c>
      <c r="H68" s="10">
        <v>36311</v>
      </c>
      <c r="J68" s="10">
        <v>6</v>
      </c>
      <c r="K68" s="10">
        <v>116490</v>
      </c>
      <c r="L68" s="10">
        <v>17184</v>
      </c>
      <c r="N68" s="10">
        <v>6</v>
      </c>
      <c r="O68" s="10">
        <v>70160</v>
      </c>
      <c r="P68" s="10">
        <v>11071</v>
      </c>
      <c r="R68" s="10">
        <v>7</v>
      </c>
      <c r="S68" s="10">
        <v>72821</v>
      </c>
      <c r="T68" s="10">
        <v>44406</v>
      </c>
      <c r="V68" s="10">
        <v>9</v>
      </c>
      <c r="W68" s="10">
        <v>86587</v>
      </c>
      <c r="X68" s="10">
        <v>136964</v>
      </c>
      <c r="Z68" s="10">
        <v>9</v>
      </c>
      <c r="AA68" s="10">
        <v>89595</v>
      </c>
      <c r="AB68" s="10">
        <v>75307</v>
      </c>
      <c r="AD68" s="10">
        <v>10</v>
      </c>
      <c r="AE68" s="10">
        <v>84158</v>
      </c>
      <c r="AF68" s="10">
        <v>26388</v>
      </c>
      <c r="AH68" s="10">
        <v>7</v>
      </c>
      <c r="AI68" s="10">
        <v>137660</v>
      </c>
      <c r="AJ68" s="10">
        <v>25928</v>
      </c>
      <c r="AL68" s="10">
        <v>6</v>
      </c>
      <c r="AM68" s="10">
        <v>320841</v>
      </c>
      <c r="AN68" s="10">
        <v>21591</v>
      </c>
    </row>
    <row r="69" spans="6:40" x14ac:dyDescent="0.25">
      <c r="F69" s="10">
        <v>9</v>
      </c>
      <c r="G69" s="10">
        <v>146972</v>
      </c>
      <c r="H69" s="10">
        <v>54429</v>
      </c>
      <c r="J69" s="10">
        <v>7</v>
      </c>
      <c r="K69" s="10">
        <v>77680</v>
      </c>
      <c r="L69" s="10">
        <v>11217</v>
      </c>
      <c r="N69" s="10">
        <v>7</v>
      </c>
      <c r="O69" s="10">
        <v>74903</v>
      </c>
      <c r="P69" s="10">
        <v>9262</v>
      </c>
      <c r="R69" s="10">
        <v>8</v>
      </c>
      <c r="S69" s="10">
        <v>119787</v>
      </c>
      <c r="T69" s="10">
        <v>70438</v>
      </c>
      <c r="V69" s="10">
        <v>11</v>
      </c>
      <c r="W69" s="10">
        <v>46909</v>
      </c>
      <c r="X69" s="10">
        <v>42316</v>
      </c>
      <c r="Z69" s="10">
        <v>10</v>
      </c>
      <c r="AA69" s="10">
        <v>144312</v>
      </c>
      <c r="AB69" s="10">
        <v>38789</v>
      </c>
      <c r="AD69" s="10">
        <v>11</v>
      </c>
      <c r="AE69" s="10">
        <v>123721</v>
      </c>
      <c r="AF69" s="10">
        <v>73966</v>
      </c>
      <c r="AH69" s="10">
        <v>8</v>
      </c>
      <c r="AI69" s="10">
        <v>141767</v>
      </c>
      <c r="AJ69" s="10">
        <v>18253</v>
      </c>
      <c r="AL69" s="10">
        <v>7</v>
      </c>
      <c r="AM69" s="10">
        <v>137949</v>
      </c>
      <c r="AN69" s="10">
        <v>38836</v>
      </c>
    </row>
    <row r="70" spans="6:40" x14ac:dyDescent="0.25">
      <c r="F70" s="10">
        <v>10</v>
      </c>
      <c r="G70" s="10">
        <v>169125</v>
      </c>
      <c r="H70" s="10">
        <v>76526</v>
      </c>
      <c r="J70" s="10">
        <v>9</v>
      </c>
      <c r="K70" s="10">
        <v>139684</v>
      </c>
      <c r="L70" s="10">
        <v>36562</v>
      </c>
      <c r="N70" s="10">
        <v>8</v>
      </c>
      <c r="O70" s="10">
        <v>75540</v>
      </c>
      <c r="P70" s="10">
        <v>11693</v>
      </c>
      <c r="R70" s="10">
        <v>9</v>
      </c>
      <c r="S70" s="10">
        <v>121696</v>
      </c>
      <c r="T70" s="10">
        <v>44313</v>
      </c>
      <c r="V70" s="10">
        <v>13</v>
      </c>
      <c r="W70" s="10">
        <v>54543</v>
      </c>
      <c r="X70" s="10">
        <v>18394</v>
      </c>
      <c r="Z70" s="10">
        <v>12</v>
      </c>
      <c r="AA70" s="10">
        <v>83464</v>
      </c>
      <c r="AB70" s="10">
        <v>30988</v>
      </c>
      <c r="AD70" s="10">
        <v>12</v>
      </c>
      <c r="AE70" s="10">
        <v>164440</v>
      </c>
      <c r="AF70" s="10">
        <v>40925</v>
      </c>
      <c r="AH70" s="10">
        <v>10</v>
      </c>
      <c r="AI70" s="10">
        <v>178611</v>
      </c>
      <c r="AJ70" s="10">
        <v>19679</v>
      </c>
      <c r="AL70" s="10">
        <v>8</v>
      </c>
      <c r="AM70" s="10">
        <v>115102</v>
      </c>
      <c r="AN70" s="10">
        <v>50511</v>
      </c>
    </row>
    <row r="71" spans="6:40" x14ac:dyDescent="0.25">
      <c r="F71" s="10">
        <v>11</v>
      </c>
      <c r="G71" s="10">
        <v>153161</v>
      </c>
      <c r="H71" s="10">
        <v>55034</v>
      </c>
      <c r="J71" s="10">
        <v>10</v>
      </c>
      <c r="K71" s="10">
        <v>38811</v>
      </c>
      <c r="L71" s="10">
        <v>9708</v>
      </c>
      <c r="N71" s="10">
        <v>9</v>
      </c>
      <c r="O71" s="10">
        <v>136098</v>
      </c>
      <c r="P71" s="10">
        <v>11117</v>
      </c>
      <c r="R71" s="10">
        <v>10</v>
      </c>
      <c r="S71" s="10">
        <v>67789</v>
      </c>
      <c r="T71" s="10">
        <v>33894</v>
      </c>
      <c r="V71" s="10">
        <v>14</v>
      </c>
      <c r="W71" s="10">
        <v>49164</v>
      </c>
      <c r="X71" s="10">
        <v>16586</v>
      </c>
      <c r="Z71" s="10">
        <v>16</v>
      </c>
      <c r="AA71" s="10">
        <v>36497</v>
      </c>
      <c r="AB71" s="10">
        <v>23363</v>
      </c>
      <c r="AD71" s="10">
        <v>13</v>
      </c>
      <c r="AE71" s="10">
        <v>60906</v>
      </c>
      <c r="AF71" s="10">
        <v>32798</v>
      </c>
      <c r="AH71" s="10">
        <v>11</v>
      </c>
      <c r="AI71" s="10">
        <v>91388</v>
      </c>
      <c r="AJ71" s="10">
        <v>41803</v>
      </c>
      <c r="AL71" s="10">
        <v>10</v>
      </c>
      <c r="AM71" s="10">
        <v>75192</v>
      </c>
      <c r="AN71" s="10">
        <v>34844</v>
      </c>
    </row>
    <row r="72" spans="6:40" x14ac:dyDescent="0.25">
      <c r="F72" s="10">
        <v>13</v>
      </c>
      <c r="G72" s="10">
        <v>121985</v>
      </c>
      <c r="H72" s="10">
        <v>34036</v>
      </c>
      <c r="J72" s="10">
        <v>12</v>
      </c>
      <c r="K72" s="10">
        <v>160796</v>
      </c>
      <c r="L72" s="10">
        <v>53921</v>
      </c>
      <c r="N72" s="10">
        <v>11</v>
      </c>
      <c r="O72" s="10">
        <v>196542</v>
      </c>
      <c r="P72" s="10">
        <v>49180</v>
      </c>
      <c r="R72" s="10">
        <v>11</v>
      </c>
      <c r="S72" s="10">
        <v>57320</v>
      </c>
      <c r="T72" s="10">
        <v>57502</v>
      </c>
      <c r="V72" s="10">
        <v>16</v>
      </c>
      <c r="W72" s="10">
        <v>58997</v>
      </c>
      <c r="X72" s="10">
        <v>14724</v>
      </c>
      <c r="Z72" s="10">
        <v>17</v>
      </c>
      <c r="AA72" s="10">
        <v>113830</v>
      </c>
      <c r="AB72" s="10">
        <v>44425</v>
      </c>
      <c r="AD72" s="10">
        <v>14</v>
      </c>
      <c r="AE72" s="10">
        <v>94164</v>
      </c>
      <c r="AF72" s="10">
        <v>45541</v>
      </c>
      <c r="AH72" s="10">
        <v>12</v>
      </c>
      <c r="AI72" s="10">
        <v>183932</v>
      </c>
      <c r="AJ72" s="10">
        <v>54958</v>
      </c>
      <c r="AL72" s="10">
        <v>11</v>
      </c>
      <c r="AM72" s="10">
        <v>139569</v>
      </c>
      <c r="AN72" s="10">
        <v>15007</v>
      </c>
    </row>
    <row r="73" spans="6:40" x14ac:dyDescent="0.25">
      <c r="F73" s="10">
        <v>15</v>
      </c>
      <c r="G73" s="10">
        <v>43322</v>
      </c>
      <c r="H73" s="10">
        <v>49324</v>
      </c>
      <c r="J73" s="10">
        <v>13</v>
      </c>
      <c r="K73" s="10">
        <v>435654</v>
      </c>
      <c r="L73" s="10">
        <v>34106</v>
      </c>
      <c r="N73" s="10">
        <v>13</v>
      </c>
      <c r="O73" s="10">
        <v>184048</v>
      </c>
      <c r="P73" s="10">
        <v>37521</v>
      </c>
      <c r="R73" s="10">
        <v>12</v>
      </c>
      <c r="S73" s="10">
        <v>118515</v>
      </c>
      <c r="T73" s="10">
        <v>52556</v>
      </c>
      <c r="V73" s="10">
        <v>17</v>
      </c>
      <c r="W73" s="10">
        <v>180173</v>
      </c>
      <c r="X73" s="10">
        <v>21474</v>
      </c>
      <c r="Z73" s="10">
        <v>18</v>
      </c>
      <c r="AA73" s="10">
        <v>114177</v>
      </c>
      <c r="AB73" s="10">
        <v>47412</v>
      </c>
      <c r="AD73" s="10">
        <v>15</v>
      </c>
      <c r="AE73" s="10">
        <v>132975</v>
      </c>
      <c r="AF73" s="10">
        <v>34766</v>
      </c>
      <c r="AL73" s="10">
        <v>12</v>
      </c>
      <c r="AM73" s="10">
        <v>167853</v>
      </c>
      <c r="AN73" s="10">
        <v>29595</v>
      </c>
    </row>
    <row r="74" spans="6:40" x14ac:dyDescent="0.25">
      <c r="F74" s="10">
        <v>16</v>
      </c>
      <c r="G74" s="10">
        <v>215745</v>
      </c>
      <c r="H74" s="10">
        <v>67195</v>
      </c>
      <c r="J74" s="10">
        <v>15</v>
      </c>
      <c r="K74" s="10">
        <v>123894</v>
      </c>
      <c r="L74" s="10">
        <v>30835</v>
      </c>
      <c r="N74" s="10">
        <v>14</v>
      </c>
      <c r="O74" s="10">
        <v>299266</v>
      </c>
      <c r="P74" s="10">
        <v>18781</v>
      </c>
      <c r="R74" s="10">
        <v>14</v>
      </c>
      <c r="S74" s="10">
        <v>131298</v>
      </c>
      <c r="T74" s="10">
        <v>52264</v>
      </c>
      <c r="V74" s="10">
        <v>18</v>
      </c>
      <c r="W74" s="10">
        <v>60848</v>
      </c>
      <c r="X74" s="10">
        <v>25540</v>
      </c>
      <c r="Z74" s="10">
        <v>21</v>
      </c>
      <c r="AA74" s="10">
        <v>68020</v>
      </c>
      <c r="AB74" s="10">
        <v>31050</v>
      </c>
      <c r="AD74" s="10">
        <v>16</v>
      </c>
      <c r="AE74" s="10">
        <v>184626</v>
      </c>
      <c r="AF74" s="10">
        <v>35789</v>
      </c>
      <c r="AL74" s="10">
        <v>14</v>
      </c>
      <c r="AM74" s="10">
        <v>114582</v>
      </c>
      <c r="AN74" s="10">
        <v>40855</v>
      </c>
    </row>
    <row r="75" spans="6:40" x14ac:dyDescent="0.25">
      <c r="F75" s="10">
        <v>20</v>
      </c>
      <c r="G75" s="10">
        <v>148187</v>
      </c>
      <c r="H75" s="10">
        <v>42588</v>
      </c>
      <c r="J75" s="10">
        <v>16</v>
      </c>
      <c r="K75" s="10">
        <v>143849</v>
      </c>
      <c r="L75" s="10">
        <v>40106</v>
      </c>
      <c r="N75" s="10">
        <v>16</v>
      </c>
      <c r="O75" s="10">
        <v>93933</v>
      </c>
      <c r="P75" s="10">
        <v>14906</v>
      </c>
      <c r="R75" s="10">
        <v>16</v>
      </c>
      <c r="S75" s="10">
        <v>104865</v>
      </c>
      <c r="T75" s="10">
        <v>38018</v>
      </c>
      <c r="V75" s="10">
        <v>19</v>
      </c>
      <c r="W75" s="10">
        <v>193765</v>
      </c>
      <c r="X75" s="10">
        <v>18721</v>
      </c>
      <c r="Z75" s="10">
        <v>25</v>
      </c>
      <c r="AA75" s="10">
        <v>89016</v>
      </c>
      <c r="AB75" s="10">
        <v>33312</v>
      </c>
      <c r="AD75" s="10">
        <v>18</v>
      </c>
      <c r="AE75" s="10">
        <v>220835</v>
      </c>
      <c r="AF75" s="10">
        <v>28977</v>
      </c>
      <c r="AL75" s="10">
        <v>15</v>
      </c>
      <c r="AM75" s="10">
        <v>55411</v>
      </c>
      <c r="AN75" s="10">
        <v>14936</v>
      </c>
    </row>
    <row r="76" spans="6:40" x14ac:dyDescent="0.25">
      <c r="F76" s="10">
        <v>21</v>
      </c>
      <c r="G76" s="10">
        <v>89537</v>
      </c>
      <c r="H76" s="10">
        <v>29247</v>
      </c>
      <c r="J76" s="10">
        <v>18</v>
      </c>
      <c r="K76" s="10">
        <v>160507</v>
      </c>
      <c r="L76" s="10">
        <v>28584</v>
      </c>
      <c r="N76" s="10">
        <v>18</v>
      </c>
      <c r="O76" s="10">
        <v>76812</v>
      </c>
      <c r="P76" s="10">
        <v>31178</v>
      </c>
      <c r="R76" s="10">
        <v>20</v>
      </c>
      <c r="S76" s="10">
        <v>39736</v>
      </c>
      <c r="T76" s="10">
        <v>25473</v>
      </c>
      <c r="V76" s="10">
        <v>20</v>
      </c>
      <c r="W76" s="10">
        <v>79878</v>
      </c>
      <c r="X76" s="10">
        <v>37570</v>
      </c>
      <c r="Z76" s="10">
        <v>27</v>
      </c>
      <c r="AA76" s="10">
        <v>61716</v>
      </c>
      <c r="AB76" s="10">
        <v>24388</v>
      </c>
      <c r="AD76" s="10">
        <v>19</v>
      </c>
      <c r="AE76" s="10">
        <v>105964</v>
      </c>
      <c r="AF76" s="10">
        <v>96092</v>
      </c>
      <c r="AL76" s="10">
        <v>16</v>
      </c>
      <c r="AM76" s="10">
        <v>61658</v>
      </c>
      <c r="AN76" s="10">
        <v>44598</v>
      </c>
    </row>
    <row r="77" spans="6:40" x14ac:dyDescent="0.25">
      <c r="F77" s="10">
        <v>22</v>
      </c>
      <c r="G77" s="10">
        <v>93991</v>
      </c>
      <c r="H77" s="10">
        <v>75278</v>
      </c>
      <c r="J77" s="10">
        <v>19</v>
      </c>
      <c r="K77" s="10">
        <v>164209</v>
      </c>
      <c r="L77" s="10">
        <v>27675</v>
      </c>
      <c r="N77" s="10">
        <v>19</v>
      </c>
      <c r="O77" s="10">
        <v>248829</v>
      </c>
      <c r="P77" s="10">
        <v>39091</v>
      </c>
      <c r="R77" s="10">
        <v>21</v>
      </c>
      <c r="S77" s="10">
        <v>47834</v>
      </c>
      <c r="T77" s="10">
        <v>21956</v>
      </c>
      <c r="V77" s="10">
        <v>21</v>
      </c>
      <c r="W77" s="10">
        <v>68888</v>
      </c>
      <c r="X77" s="10">
        <v>52853</v>
      </c>
      <c r="Z77" s="10">
        <v>28</v>
      </c>
      <c r="AA77" s="10">
        <v>62930</v>
      </c>
      <c r="AB77" s="10">
        <v>22516</v>
      </c>
      <c r="AD77" s="10">
        <v>20</v>
      </c>
      <c r="AE77" s="10">
        <v>117185</v>
      </c>
      <c r="AF77" s="10">
        <v>60977</v>
      </c>
      <c r="AL77" s="10">
        <v>17</v>
      </c>
      <c r="AM77" s="10">
        <v>124704</v>
      </c>
      <c r="AN77" s="10">
        <v>58425</v>
      </c>
    </row>
    <row r="78" spans="6:40" x14ac:dyDescent="0.25">
      <c r="F78" s="10">
        <v>24</v>
      </c>
      <c r="G78" s="10">
        <v>194633</v>
      </c>
      <c r="H78" s="10">
        <v>71348</v>
      </c>
      <c r="J78" s="10">
        <v>21</v>
      </c>
      <c r="K78" s="10">
        <v>93875</v>
      </c>
      <c r="L78" s="10">
        <v>59199</v>
      </c>
      <c r="N78" s="10">
        <v>20</v>
      </c>
      <c r="O78" s="10">
        <v>77564</v>
      </c>
      <c r="P78" s="10">
        <v>10592</v>
      </c>
      <c r="R78" s="10">
        <v>22</v>
      </c>
      <c r="S78" s="10">
        <v>131992</v>
      </c>
      <c r="T78" s="10">
        <v>56031</v>
      </c>
      <c r="V78" s="10">
        <v>23</v>
      </c>
      <c r="W78" s="10">
        <v>60443</v>
      </c>
      <c r="X78" s="10">
        <v>41821</v>
      </c>
      <c r="Z78" s="10">
        <v>29</v>
      </c>
      <c r="AA78" s="10">
        <v>55527</v>
      </c>
      <c r="AB78" s="10">
        <v>63553</v>
      </c>
      <c r="AD78" s="10">
        <v>21</v>
      </c>
      <c r="AE78" s="10">
        <v>133149</v>
      </c>
      <c r="AF78" s="10">
        <v>54276</v>
      </c>
    </row>
    <row r="79" spans="6:40" x14ac:dyDescent="0.25">
      <c r="F79" s="10">
        <v>25</v>
      </c>
      <c r="G79" s="10">
        <v>219793</v>
      </c>
      <c r="H79" s="10">
        <v>26079</v>
      </c>
      <c r="J79" s="10">
        <v>23</v>
      </c>
      <c r="K79" s="10">
        <v>35283</v>
      </c>
      <c r="L79" s="10">
        <v>10072</v>
      </c>
      <c r="N79" s="10">
        <v>21</v>
      </c>
      <c r="O79" s="10">
        <v>90173</v>
      </c>
      <c r="P79" s="10">
        <v>16248</v>
      </c>
      <c r="R79" s="10">
        <v>23</v>
      </c>
      <c r="S79" s="10">
        <v>87223</v>
      </c>
      <c r="T79" s="10">
        <v>36432</v>
      </c>
      <c r="V79" s="10">
        <v>24</v>
      </c>
      <c r="W79" s="10">
        <v>77795</v>
      </c>
      <c r="X79" s="10">
        <v>34214</v>
      </c>
      <c r="Z79" s="10">
        <v>30</v>
      </c>
      <c r="AA79" s="10">
        <v>66979</v>
      </c>
      <c r="AB79" s="10">
        <v>106033</v>
      </c>
      <c r="AD79" s="10">
        <v>22</v>
      </c>
      <c r="AE79" s="10">
        <v>146452</v>
      </c>
      <c r="AF79" s="10">
        <v>51845</v>
      </c>
    </row>
    <row r="80" spans="6:40" x14ac:dyDescent="0.25">
      <c r="F80" s="10">
        <v>26</v>
      </c>
      <c r="G80" s="10">
        <v>199607</v>
      </c>
      <c r="H80" s="10">
        <v>40588</v>
      </c>
      <c r="N80" s="10">
        <v>22</v>
      </c>
      <c r="O80" s="10">
        <v>77506</v>
      </c>
      <c r="P80" s="10">
        <v>20890</v>
      </c>
      <c r="R80" s="10">
        <v>24</v>
      </c>
      <c r="S80" s="10">
        <v>35514</v>
      </c>
      <c r="T80" s="10">
        <v>36739</v>
      </c>
      <c r="V80" s="10">
        <v>26</v>
      </c>
      <c r="W80" s="10">
        <v>33605</v>
      </c>
      <c r="X80" s="10">
        <v>25155</v>
      </c>
      <c r="Z80" s="10">
        <v>33</v>
      </c>
      <c r="AA80" s="10">
        <v>54139</v>
      </c>
      <c r="AB80" s="10">
        <v>55108</v>
      </c>
      <c r="AD80" s="10">
        <v>24</v>
      </c>
      <c r="AE80" s="10">
        <v>145642</v>
      </c>
      <c r="AF80" s="10">
        <v>22286</v>
      </c>
    </row>
    <row r="81" spans="14:32" x14ac:dyDescent="0.25">
      <c r="N81" s="10">
        <v>23</v>
      </c>
      <c r="O81" s="10">
        <v>95668</v>
      </c>
      <c r="P81" s="10">
        <v>17167</v>
      </c>
      <c r="R81" s="10">
        <v>26</v>
      </c>
      <c r="S81" s="10">
        <v>106542</v>
      </c>
      <c r="T81" s="10">
        <v>62429</v>
      </c>
      <c r="V81" s="10">
        <v>27</v>
      </c>
      <c r="W81" s="10">
        <v>60154</v>
      </c>
      <c r="X81" s="10">
        <v>28697</v>
      </c>
      <c r="Z81" s="10">
        <v>35</v>
      </c>
      <c r="AA81" s="10">
        <v>104518</v>
      </c>
      <c r="AB81" s="10">
        <v>42887</v>
      </c>
      <c r="AD81" s="10">
        <v>25</v>
      </c>
      <c r="AE81" s="10">
        <v>257274</v>
      </c>
      <c r="AF81" s="10">
        <v>64282</v>
      </c>
    </row>
    <row r="82" spans="14:32" x14ac:dyDescent="0.25">
      <c r="N82" s="10">
        <v>24</v>
      </c>
      <c r="O82" s="10">
        <v>206143</v>
      </c>
      <c r="P82" s="10">
        <v>21185</v>
      </c>
      <c r="V82" s="10">
        <v>28</v>
      </c>
      <c r="W82" s="10">
        <v>35514</v>
      </c>
      <c r="X82" s="10">
        <v>22658</v>
      </c>
      <c r="Z82" s="10">
        <v>38</v>
      </c>
      <c r="AA82" s="10">
        <v>70218</v>
      </c>
      <c r="AB82" s="10">
        <v>55213</v>
      </c>
      <c r="AD82" s="10">
        <v>26</v>
      </c>
      <c r="AE82" s="10">
        <v>48586</v>
      </c>
      <c r="AF82" s="10">
        <v>18335</v>
      </c>
    </row>
    <row r="83" spans="14:32" x14ac:dyDescent="0.25">
      <c r="N83" s="10">
        <v>25</v>
      </c>
      <c r="O83" s="10">
        <v>138007</v>
      </c>
      <c r="P83" s="10">
        <v>53681</v>
      </c>
      <c r="V83" s="10">
        <v>29</v>
      </c>
      <c r="W83" s="10">
        <v>46851</v>
      </c>
      <c r="X83" s="10">
        <v>24805</v>
      </c>
      <c r="Z83" s="10">
        <v>39</v>
      </c>
      <c r="AA83" s="10">
        <v>37307</v>
      </c>
      <c r="AB83" s="10">
        <v>26916</v>
      </c>
      <c r="AD83" s="10">
        <v>28</v>
      </c>
      <c r="AE83" s="10">
        <v>156458</v>
      </c>
      <c r="AF83" s="10">
        <v>43168</v>
      </c>
    </row>
    <row r="84" spans="14:32" x14ac:dyDescent="0.25">
      <c r="N84" s="10">
        <v>26</v>
      </c>
      <c r="O84" s="10">
        <v>96940</v>
      </c>
      <c r="P84" s="10">
        <v>69104</v>
      </c>
      <c r="V84" s="10">
        <v>30</v>
      </c>
      <c r="W84" s="10">
        <v>51015</v>
      </c>
      <c r="X84" s="10">
        <v>31316</v>
      </c>
      <c r="Z84" s="10">
        <v>40</v>
      </c>
      <c r="AA84" s="10">
        <v>89826</v>
      </c>
      <c r="AB84" s="10">
        <v>80041</v>
      </c>
      <c r="AD84" s="10">
        <v>29</v>
      </c>
      <c r="AE84" s="10">
        <v>121002</v>
      </c>
      <c r="AF84" s="10">
        <v>69033</v>
      </c>
    </row>
    <row r="85" spans="14:32" x14ac:dyDescent="0.25">
      <c r="N85" s="10">
        <v>27</v>
      </c>
      <c r="O85" s="10">
        <v>77853</v>
      </c>
      <c r="P85" s="10">
        <v>61185</v>
      </c>
      <c r="V85" s="10">
        <v>31</v>
      </c>
      <c r="W85" s="10">
        <v>125571</v>
      </c>
      <c r="X85" s="10">
        <v>63744</v>
      </c>
    </row>
    <row r="86" spans="14:32" x14ac:dyDescent="0.25">
      <c r="N86" s="10">
        <v>28</v>
      </c>
      <c r="O86" s="10">
        <v>138701</v>
      </c>
      <c r="P86" s="10">
        <v>24307</v>
      </c>
      <c r="V86" s="10">
        <v>32</v>
      </c>
      <c r="W86" s="10">
        <v>58592</v>
      </c>
      <c r="X86" s="10">
        <v>21287</v>
      </c>
    </row>
    <row r="87" spans="14:32" x14ac:dyDescent="0.25">
      <c r="N87" s="10">
        <v>29</v>
      </c>
      <c r="O87" s="10">
        <v>106715</v>
      </c>
      <c r="P87" s="10">
        <v>37328</v>
      </c>
      <c r="V87" s="10">
        <v>33</v>
      </c>
      <c r="W87" s="10">
        <v>107352</v>
      </c>
      <c r="X87" s="10">
        <v>42663</v>
      </c>
    </row>
    <row r="88" spans="14:32" x14ac:dyDescent="0.25">
      <c r="N88" s="10">
        <v>31</v>
      </c>
      <c r="O88" s="10">
        <v>82018</v>
      </c>
      <c r="P88" s="10">
        <v>12944</v>
      </c>
      <c r="V88" s="10">
        <v>36</v>
      </c>
      <c r="W88" s="10">
        <v>61774</v>
      </c>
      <c r="X88" s="10">
        <v>18195</v>
      </c>
    </row>
    <row r="89" spans="14:32" x14ac:dyDescent="0.25">
      <c r="N89" s="10">
        <v>32</v>
      </c>
      <c r="O89" s="10">
        <v>306438</v>
      </c>
      <c r="P89" s="10">
        <v>35503</v>
      </c>
      <c r="V89" s="10">
        <v>37</v>
      </c>
      <c r="W89" s="10">
        <v>78258</v>
      </c>
      <c r="X89" s="10">
        <v>33527</v>
      </c>
    </row>
    <row r="90" spans="14:32" x14ac:dyDescent="0.25">
      <c r="V90" s="10">
        <v>38</v>
      </c>
      <c r="W90" s="10">
        <v>43091</v>
      </c>
      <c r="X90" s="10">
        <v>44663</v>
      </c>
    </row>
    <row r="91" spans="14:32" x14ac:dyDescent="0.25">
      <c r="V91" s="10">
        <v>39</v>
      </c>
      <c r="W91" s="10">
        <v>171207</v>
      </c>
      <c r="X91" s="10">
        <v>35600</v>
      </c>
    </row>
    <row r="92" spans="14:32" x14ac:dyDescent="0.25">
      <c r="V92" s="10">
        <v>41</v>
      </c>
      <c r="W92" s="10">
        <v>72995</v>
      </c>
      <c r="X92" s="10">
        <v>32786</v>
      </c>
    </row>
    <row r="93" spans="14:32" x14ac:dyDescent="0.25">
      <c r="V93" s="10">
        <v>42</v>
      </c>
      <c r="W93" s="10">
        <v>45231</v>
      </c>
      <c r="X93" s="10">
        <v>15023</v>
      </c>
    </row>
    <row r="94" spans="14:32" x14ac:dyDescent="0.25">
      <c r="V94" s="10">
        <v>43</v>
      </c>
      <c r="W94" s="10">
        <v>85719</v>
      </c>
      <c r="X94" s="10">
        <v>36132</v>
      </c>
    </row>
    <row r="95" spans="14:32" x14ac:dyDescent="0.25">
      <c r="V95" s="10">
        <v>44</v>
      </c>
      <c r="W95" s="10">
        <v>92198</v>
      </c>
      <c r="X95" s="10">
        <v>23031</v>
      </c>
    </row>
    <row r="96" spans="14:32" x14ac:dyDescent="0.25">
      <c r="V96" s="10">
        <v>45</v>
      </c>
      <c r="W96" s="10">
        <v>33085</v>
      </c>
      <c r="X96" s="10">
        <v>20825</v>
      </c>
    </row>
    <row r="97" spans="6:36" x14ac:dyDescent="0.25">
      <c r="F97" s="10" t="s">
        <v>66</v>
      </c>
    </row>
    <row r="98" spans="6:36" x14ac:dyDescent="0.25">
      <c r="F98" s="10">
        <v>1</v>
      </c>
      <c r="G98" s="10">
        <v>142461</v>
      </c>
      <c r="H98" s="10">
        <v>50490</v>
      </c>
      <c r="J98" s="10">
        <v>1</v>
      </c>
      <c r="K98" s="10">
        <v>56163</v>
      </c>
      <c r="L98" s="10">
        <v>29563</v>
      </c>
      <c r="N98" s="10">
        <v>1</v>
      </c>
      <c r="O98" s="10">
        <v>168142</v>
      </c>
      <c r="P98" s="10">
        <v>60530</v>
      </c>
      <c r="R98" s="10">
        <v>1</v>
      </c>
      <c r="S98" s="10">
        <v>84736</v>
      </c>
      <c r="T98" s="10">
        <v>67235</v>
      </c>
      <c r="V98" s="10">
        <v>1</v>
      </c>
      <c r="W98" s="10">
        <v>80456</v>
      </c>
      <c r="X98" s="10">
        <v>24153</v>
      </c>
      <c r="Z98" s="10">
        <v>2</v>
      </c>
      <c r="AA98" s="10">
        <v>95263</v>
      </c>
      <c r="AB98" s="10">
        <v>35581.666666666672</v>
      </c>
      <c r="AD98" s="10">
        <v>1</v>
      </c>
      <c r="AE98" s="10">
        <v>30366</v>
      </c>
      <c r="AF98" s="10">
        <v>44308.333333333336</v>
      </c>
      <c r="AH98" s="10">
        <v>1</v>
      </c>
      <c r="AI98" s="10">
        <v>52346</v>
      </c>
      <c r="AJ98" s="10">
        <v>57666</v>
      </c>
    </row>
    <row r="99" spans="6:36" x14ac:dyDescent="0.25">
      <c r="F99" s="10">
        <v>3</v>
      </c>
      <c r="G99" s="10">
        <v>126439</v>
      </c>
      <c r="H99" s="10">
        <v>27471</v>
      </c>
      <c r="J99" s="10">
        <v>2</v>
      </c>
      <c r="K99" s="10">
        <v>141535</v>
      </c>
      <c r="L99" s="10">
        <v>53367</v>
      </c>
      <c r="N99" s="10">
        <v>2</v>
      </c>
      <c r="O99" s="10">
        <v>90983</v>
      </c>
      <c r="P99" s="10">
        <v>26987</v>
      </c>
      <c r="R99" s="10">
        <v>2</v>
      </c>
      <c r="S99" s="10">
        <v>60154</v>
      </c>
      <c r="T99" s="10">
        <v>61646</v>
      </c>
      <c r="V99" s="10">
        <v>2</v>
      </c>
      <c r="W99" s="10">
        <v>69640</v>
      </c>
      <c r="X99" s="10">
        <v>25909</v>
      </c>
      <c r="Z99" s="10">
        <v>4</v>
      </c>
      <c r="AA99" s="10">
        <v>127480</v>
      </c>
      <c r="AB99" s="10">
        <v>36845</v>
      </c>
      <c r="AD99" s="10">
        <v>4</v>
      </c>
      <c r="AE99" s="10">
        <v>42860</v>
      </c>
      <c r="AF99" s="10">
        <v>37583.333333333336</v>
      </c>
      <c r="AH99" s="10">
        <v>2</v>
      </c>
      <c r="AI99" s="10">
        <v>99659</v>
      </c>
      <c r="AJ99" s="10">
        <v>49488</v>
      </c>
    </row>
    <row r="100" spans="6:36" x14ac:dyDescent="0.25">
      <c r="F100" s="10">
        <v>5</v>
      </c>
      <c r="G100" s="10">
        <v>230957</v>
      </c>
      <c r="H100" s="10">
        <v>29270</v>
      </c>
      <c r="J100" s="10">
        <v>3</v>
      </c>
      <c r="K100" s="10">
        <v>252531</v>
      </c>
      <c r="L100" s="10">
        <v>44852</v>
      </c>
      <c r="N100" s="10">
        <v>3</v>
      </c>
      <c r="O100" s="10">
        <v>117705</v>
      </c>
      <c r="P100" s="10">
        <v>36098</v>
      </c>
      <c r="R100" s="10">
        <v>3</v>
      </c>
      <c r="S100" s="10">
        <v>205044</v>
      </c>
      <c r="T100" s="10">
        <v>55695</v>
      </c>
      <c r="V100" s="10">
        <v>6</v>
      </c>
      <c r="W100" s="10">
        <v>146394</v>
      </c>
      <c r="X100" s="10">
        <v>15134</v>
      </c>
      <c r="Z100" s="10">
        <v>6</v>
      </c>
      <c r="AA100" s="10">
        <v>97982</v>
      </c>
      <c r="AB100" s="10">
        <v>40405</v>
      </c>
      <c r="AD100" s="10">
        <v>5</v>
      </c>
      <c r="AE100" s="10">
        <v>35977</v>
      </c>
      <c r="AF100" s="10">
        <v>41920</v>
      </c>
      <c r="AH100" s="10">
        <v>3</v>
      </c>
      <c r="AI100" s="10">
        <v>169646</v>
      </c>
      <c r="AJ100" s="10">
        <v>39603</v>
      </c>
    </row>
    <row r="101" spans="6:36" x14ac:dyDescent="0.25">
      <c r="F101" s="10">
        <v>6</v>
      </c>
      <c r="G101" s="10">
        <v>208919</v>
      </c>
      <c r="H101" s="10">
        <v>46871</v>
      </c>
      <c r="J101" s="10">
        <v>4</v>
      </c>
      <c r="K101" s="10">
        <v>56221</v>
      </c>
      <c r="L101" s="10">
        <v>27573</v>
      </c>
      <c r="N101" s="10">
        <v>4</v>
      </c>
      <c r="O101" s="10">
        <v>218174</v>
      </c>
      <c r="P101" s="10">
        <v>31346</v>
      </c>
      <c r="R101" s="10">
        <v>5</v>
      </c>
      <c r="S101" s="10">
        <v>115796</v>
      </c>
      <c r="T101" s="10">
        <v>39231</v>
      </c>
      <c r="V101" s="10">
        <v>9</v>
      </c>
      <c r="W101" s="10">
        <v>136850</v>
      </c>
      <c r="X101" s="10">
        <v>43675</v>
      </c>
      <c r="Z101" s="10">
        <v>7</v>
      </c>
      <c r="AA101" s="10">
        <v>80919</v>
      </c>
      <c r="AB101" s="10">
        <v>68346.666666666672</v>
      </c>
      <c r="AD101" s="10">
        <v>6</v>
      </c>
      <c r="AE101" s="10">
        <v>34068</v>
      </c>
      <c r="AF101" s="10">
        <v>49070.833333333336</v>
      </c>
      <c r="AH101" s="10">
        <v>4</v>
      </c>
      <c r="AI101" s="10">
        <v>312454</v>
      </c>
      <c r="AJ101" s="10">
        <v>66537</v>
      </c>
    </row>
    <row r="102" spans="6:36" x14ac:dyDescent="0.25">
      <c r="F102" s="10">
        <v>7</v>
      </c>
      <c r="G102" s="10">
        <v>159235</v>
      </c>
      <c r="H102" s="10">
        <v>48301</v>
      </c>
      <c r="J102" s="10">
        <v>5</v>
      </c>
      <c r="K102" s="10">
        <v>95494</v>
      </c>
      <c r="L102" s="10">
        <v>46185</v>
      </c>
      <c r="N102" s="10">
        <v>5</v>
      </c>
      <c r="O102" s="10">
        <v>186246</v>
      </c>
      <c r="P102" s="10">
        <v>49201</v>
      </c>
      <c r="R102" s="10">
        <v>7</v>
      </c>
      <c r="S102" s="10">
        <v>43033</v>
      </c>
      <c r="T102" s="10">
        <v>34644</v>
      </c>
      <c r="V102" s="10">
        <v>10</v>
      </c>
      <c r="W102" s="10">
        <v>243277</v>
      </c>
      <c r="X102" s="10">
        <v>54303</v>
      </c>
      <c r="Z102" s="10">
        <v>9</v>
      </c>
      <c r="AA102" s="10">
        <v>117705</v>
      </c>
      <c r="AB102" s="10">
        <v>65920</v>
      </c>
      <c r="AD102" s="10">
        <v>9</v>
      </c>
      <c r="AE102" s="10">
        <v>36844</v>
      </c>
      <c r="AF102" s="10">
        <v>52793.333333333336</v>
      </c>
      <c r="AH102" s="10">
        <v>5</v>
      </c>
      <c r="AI102" s="10">
        <v>30135</v>
      </c>
      <c r="AJ102" s="10">
        <v>54150</v>
      </c>
    </row>
    <row r="103" spans="6:36" x14ac:dyDescent="0.25">
      <c r="F103" s="10">
        <v>8</v>
      </c>
      <c r="G103" s="10">
        <v>149922</v>
      </c>
      <c r="H103" s="10">
        <v>39845</v>
      </c>
      <c r="J103" s="10">
        <v>6</v>
      </c>
      <c r="K103" s="10">
        <v>122911</v>
      </c>
      <c r="L103" s="10">
        <v>40842</v>
      </c>
      <c r="N103" s="10">
        <v>6</v>
      </c>
      <c r="O103" s="10">
        <v>151947</v>
      </c>
      <c r="P103" s="10">
        <v>60640</v>
      </c>
      <c r="R103" s="10">
        <v>8</v>
      </c>
      <c r="S103" s="10">
        <v>85893</v>
      </c>
      <c r="T103" s="10">
        <v>47266</v>
      </c>
      <c r="V103" s="10">
        <v>11</v>
      </c>
      <c r="W103" s="10">
        <v>175546</v>
      </c>
      <c r="X103" s="10">
        <v>37615</v>
      </c>
      <c r="Z103" s="10">
        <v>10</v>
      </c>
      <c r="AA103" s="10">
        <v>64897</v>
      </c>
      <c r="AB103" s="10">
        <v>36776.666666666672</v>
      </c>
      <c r="AD103" s="10">
        <v>11</v>
      </c>
      <c r="AE103" s="10">
        <v>124010</v>
      </c>
      <c r="AF103" s="10">
        <v>45349.166666666672</v>
      </c>
      <c r="AH103" s="10">
        <v>6</v>
      </c>
      <c r="AI103" s="10">
        <v>114061</v>
      </c>
      <c r="AJ103" s="10">
        <v>60889</v>
      </c>
    </row>
    <row r="104" spans="6:36" x14ac:dyDescent="0.25">
      <c r="F104" s="10">
        <v>9</v>
      </c>
      <c r="G104" s="10">
        <v>75944</v>
      </c>
      <c r="H104" s="10">
        <v>29906</v>
      </c>
      <c r="J104" s="10">
        <v>7</v>
      </c>
      <c r="K104" s="10">
        <v>144485</v>
      </c>
      <c r="L104" s="10">
        <v>45010</v>
      </c>
      <c r="N104" s="10">
        <v>7</v>
      </c>
      <c r="O104" s="10">
        <v>242640</v>
      </c>
      <c r="P104" s="10">
        <v>48508</v>
      </c>
      <c r="R104" s="10">
        <v>10</v>
      </c>
      <c r="S104" s="10">
        <v>82249</v>
      </c>
      <c r="T104" s="10">
        <v>37356</v>
      </c>
      <c r="V104" s="10">
        <v>13</v>
      </c>
      <c r="W104" s="10">
        <v>118631</v>
      </c>
      <c r="X104" s="10">
        <v>41388</v>
      </c>
      <c r="Z104" s="10">
        <v>12</v>
      </c>
      <c r="AA104" s="10">
        <v>206606</v>
      </c>
      <c r="AB104" s="10">
        <v>54284.166666666672</v>
      </c>
      <c r="AD104" s="10">
        <v>16</v>
      </c>
      <c r="AE104" s="10">
        <v>68599</v>
      </c>
      <c r="AF104" s="10">
        <v>40133.333333333336</v>
      </c>
      <c r="AH104" s="10">
        <v>8</v>
      </c>
      <c r="AI104" s="10">
        <v>93123</v>
      </c>
      <c r="AJ104" s="10">
        <v>46087</v>
      </c>
    </row>
    <row r="105" spans="6:36" x14ac:dyDescent="0.25">
      <c r="F105" s="10">
        <v>10</v>
      </c>
      <c r="G105" s="10">
        <v>147319</v>
      </c>
      <c r="H105" s="10">
        <v>46794</v>
      </c>
      <c r="J105" s="10">
        <v>8</v>
      </c>
      <c r="K105" s="10">
        <v>56857</v>
      </c>
      <c r="L105" s="10">
        <v>28377</v>
      </c>
      <c r="N105" s="10">
        <v>8</v>
      </c>
      <c r="O105" s="10">
        <v>199260</v>
      </c>
      <c r="P105" s="10">
        <v>20570</v>
      </c>
      <c r="R105" s="10">
        <v>11</v>
      </c>
      <c r="S105" s="10">
        <v>94280</v>
      </c>
      <c r="T105" s="10">
        <v>47113</v>
      </c>
      <c r="V105" s="10">
        <v>15</v>
      </c>
      <c r="W105" s="10">
        <v>117879</v>
      </c>
      <c r="X105" s="10">
        <v>38677</v>
      </c>
      <c r="Z105" s="10">
        <v>13</v>
      </c>
      <c r="AA105" s="10">
        <v>213662</v>
      </c>
      <c r="AB105" s="10">
        <v>60372.5</v>
      </c>
      <c r="AD105" s="10">
        <v>18</v>
      </c>
      <c r="AE105" s="10">
        <v>32448</v>
      </c>
      <c r="AF105" s="10">
        <v>45603.333333333336</v>
      </c>
      <c r="AH105" s="10">
        <v>9</v>
      </c>
      <c r="AI105" s="10">
        <v>174736</v>
      </c>
      <c r="AJ105" s="10">
        <v>52142</v>
      </c>
    </row>
    <row r="106" spans="6:36" x14ac:dyDescent="0.25">
      <c r="F106" s="10">
        <v>11</v>
      </c>
      <c r="G106" s="10">
        <v>41529</v>
      </c>
      <c r="H106" s="10">
        <v>35954</v>
      </c>
      <c r="J106" s="10">
        <v>9</v>
      </c>
      <c r="K106" s="10">
        <v>116490</v>
      </c>
      <c r="L106" s="10">
        <v>39281</v>
      </c>
      <c r="N106" s="10">
        <v>11</v>
      </c>
      <c r="O106" s="10">
        <v>184395</v>
      </c>
      <c r="P106" s="10">
        <v>26256</v>
      </c>
      <c r="R106" s="10">
        <v>12</v>
      </c>
      <c r="S106" s="10">
        <v>75713</v>
      </c>
      <c r="T106" s="10">
        <v>55806</v>
      </c>
      <c r="V106" s="10">
        <v>17</v>
      </c>
      <c r="W106" s="10">
        <v>120539</v>
      </c>
      <c r="X106" s="10">
        <v>24518</v>
      </c>
      <c r="Z106" s="10">
        <v>14</v>
      </c>
      <c r="AA106" s="10">
        <v>187056</v>
      </c>
      <c r="AB106" s="10">
        <v>44627.5</v>
      </c>
      <c r="AD106" s="10">
        <v>22</v>
      </c>
      <c r="AE106" s="10">
        <v>67153</v>
      </c>
      <c r="AF106" s="10">
        <v>60854.166666666672</v>
      </c>
      <c r="AH106" s="10">
        <v>11</v>
      </c>
      <c r="AI106" s="10">
        <v>107063</v>
      </c>
      <c r="AJ106" s="10">
        <v>68487</v>
      </c>
    </row>
    <row r="107" spans="6:36" x14ac:dyDescent="0.25">
      <c r="F107" s="10">
        <v>12</v>
      </c>
      <c r="G107" s="10">
        <v>76812</v>
      </c>
      <c r="H107" s="10">
        <v>26572</v>
      </c>
      <c r="J107" s="10">
        <v>10</v>
      </c>
      <c r="K107" s="10">
        <v>69524</v>
      </c>
      <c r="L107" s="10">
        <v>35761</v>
      </c>
      <c r="N107" s="10">
        <v>12</v>
      </c>
      <c r="O107" s="10">
        <v>157152</v>
      </c>
      <c r="P107" s="10">
        <v>17632</v>
      </c>
      <c r="R107" s="10">
        <v>13</v>
      </c>
      <c r="S107" s="10">
        <v>55353</v>
      </c>
      <c r="T107" s="10">
        <v>66025</v>
      </c>
      <c r="V107" s="10">
        <v>18</v>
      </c>
      <c r="W107" s="10">
        <v>118399</v>
      </c>
      <c r="X107" s="10">
        <v>23619</v>
      </c>
      <c r="Z107" s="10">
        <v>17</v>
      </c>
      <c r="AA107" s="10">
        <v>134595</v>
      </c>
      <c r="AB107" s="10">
        <v>62626.666666666672</v>
      </c>
      <c r="AD107" s="10">
        <v>25</v>
      </c>
      <c r="AE107" s="10">
        <v>30540</v>
      </c>
      <c r="AF107" s="10">
        <v>49825</v>
      </c>
      <c r="AH107" s="10">
        <v>12</v>
      </c>
      <c r="AI107" s="10">
        <v>70739</v>
      </c>
      <c r="AJ107" s="10">
        <v>29453</v>
      </c>
    </row>
    <row r="108" spans="6:36" x14ac:dyDescent="0.25">
      <c r="F108" s="10">
        <v>13</v>
      </c>
      <c r="G108" s="10">
        <v>180231</v>
      </c>
      <c r="H108" s="10">
        <v>54986</v>
      </c>
      <c r="J108" s="10">
        <v>11</v>
      </c>
      <c r="K108" s="10">
        <v>116143</v>
      </c>
      <c r="L108" s="10">
        <v>53305</v>
      </c>
      <c r="N108" s="10">
        <v>13</v>
      </c>
      <c r="O108" s="10">
        <v>81902</v>
      </c>
      <c r="P108" s="10">
        <v>21182</v>
      </c>
      <c r="R108" s="10">
        <v>14</v>
      </c>
      <c r="S108" s="10">
        <v>94164</v>
      </c>
      <c r="T108" s="10">
        <v>20614</v>
      </c>
      <c r="V108" s="10">
        <v>19</v>
      </c>
      <c r="W108" s="10">
        <v>121233</v>
      </c>
      <c r="X108" s="10">
        <v>47349</v>
      </c>
      <c r="Z108" s="10">
        <v>18</v>
      </c>
      <c r="AA108" s="10">
        <v>110706</v>
      </c>
      <c r="AB108" s="10">
        <v>38552.5</v>
      </c>
      <c r="AD108" s="10">
        <v>26</v>
      </c>
      <c r="AE108" s="10">
        <v>73804</v>
      </c>
      <c r="AF108" s="10">
        <v>43865</v>
      </c>
      <c r="AH108" s="10">
        <v>13</v>
      </c>
      <c r="AI108" s="10">
        <v>106658</v>
      </c>
      <c r="AJ108" s="10">
        <v>31899</v>
      </c>
    </row>
    <row r="109" spans="6:36" x14ac:dyDescent="0.25">
      <c r="F109" s="10">
        <v>14</v>
      </c>
      <c r="G109" s="10">
        <v>136619</v>
      </c>
      <c r="H109" s="10">
        <v>30305</v>
      </c>
      <c r="J109" s="10">
        <v>12</v>
      </c>
      <c r="K109" s="10">
        <v>144659</v>
      </c>
      <c r="L109" s="10">
        <v>41548</v>
      </c>
      <c r="N109" s="10">
        <v>14</v>
      </c>
      <c r="O109" s="10">
        <v>78663</v>
      </c>
      <c r="P109" s="10">
        <v>13655</v>
      </c>
      <c r="R109" s="10">
        <v>15</v>
      </c>
      <c r="S109" s="10">
        <v>84505</v>
      </c>
      <c r="T109" s="10">
        <v>43194</v>
      </c>
      <c r="V109" s="10">
        <v>20</v>
      </c>
      <c r="W109" s="10">
        <v>44826</v>
      </c>
      <c r="X109" s="10">
        <v>14425</v>
      </c>
      <c r="Z109" s="10">
        <v>19</v>
      </c>
      <c r="AA109" s="10">
        <v>127538</v>
      </c>
      <c r="AB109" s="10">
        <v>63644.166666666672</v>
      </c>
      <c r="AD109" s="10">
        <v>27</v>
      </c>
      <c r="AE109" s="10">
        <v>49685</v>
      </c>
      <c r="AF109" s="10">
        <v>58302.5</v>
      </c>
      <c r="AH109" s="10">
        <v>15</v>
      </c>
      <c r="AI109" s="10">
        <v>161201</v>
      </c>
      <c r="AJ109" s="10">
        <v>50015</v>
      </c>
    </row>
    <row r="110" spans="6:36" x14ac:dyDescent="0.25">
      <c r="J110" s="10">
        <v>13</v>
      </c>
      <c r="K110" s="10">
        <v>146915</v>
      </c>
      <c r="L110" s="10">
        <v>46869</v>
      </c>
      <c r="N110" s="10">
        <v>15</v>
      </c>
      <c r="O110" s="10">
        <v>139222</v>
      </c>
      <c r="P110" s="10">
        <v>17856</v>
      </c>
      <c r="R110" s="10">
        <v>16</v>
      </c>
      <c r="S110" s="10">
        <v>109723</v>
      </c>
      <c r="T110" s="10">
        <v>62502</v>
      </c>
      <c r="V110" s="10">
        <v>21</v>
      </c>
      <c r="W110" s="10">
        <v>40315</v>
      </c>
      <c r="X110" s="10">
        <v>18010</v>
      </c>
      <c r="Z110" s="10">
        <v>20</v>
      </c>
      <c r="AA110" s="10">
        <v>339234</v>
      </c>
      <c r="AB110" s="10">
        <v>70727.5</v>
      </c>
      <c r="AD110" s="10">
        <v>28</v>
      </c>
      <c r="AE110" s="10">
        <v>65649</v>
      </c>
      <c r="AF110" s="10">
        <v>62195</v>
      </c>
      <c r="AH110" s="10">
        <v>16</v>
      </c>
      <c r="AI110" s="10">
        <v>116201</v>
      </c>
      <c r="AJ110" s="10">
        <v>39167</v>
      </c>
    </row>
    <row r="111" spans="6:36" x14ac:dyDescent="0.25">
      <c r="J111" s="10">
        <v>14</v>
      </c>
      <c r="K111" s="10">
        <v>201516</v>
      </c>
      <c r="L111" s="10">
        <v>36109</v>
      </c>
      <c r="N111" s="10">
        <v>16</v>
      </c>
      <c r="O111" s="10">
        <v>126728</v>
      </c>
      <c r="P111" s="10">
        <v>31215</v>
      </c>
      <c r="R111" s="10">
        <v>17</v>
      </c>
      <c r="S111" s="10">
        <v>85951</v>
      </c>
      <c r="T111" s="10">
        <v>42631</v>
      </c>
      <c r="V111" s="10">
        <v>22</v>
      </c>
      <c r="W111" s="10">
        <v>45867</v>
      </c>
      <c r="X111" s="10">
        <v>14794</v>
      </c>
      <c r="Z111" s="10">
        <v>21</v>
      </c>
      <c r="AA111" s="10">
        <v>40373</v>
      </c>
      <c r="AB111" s="10">
        <v>23997.5</v>
      </c>
      <c r="AD111" s="10">
        <v>34</v>
      </c>
      <c r="AE111" s="10">
        <v>36497</v>
      </c>
      <c r="AF111" s="10">
        <v>31264.166666666668</v>
      </c>
      <c r="AH111" s="10">
        <v>17</v>
      </c>
      <c r="AI111" s="10">
        <v>184742</v>
      </c>
      <c r="AJ111" s="10">
        <v>49536</v>
      </c>
    </row>
    <row r="112" spans="6:36" x14ac:dyDescent="0.25">
      <c r="J112" s="10">
        <v>16</v>
      </c>
      <c r="K112" s="10">
        <v>156053</v>
      </c>
      <c r="L112" s="10">
        <v>46635</v>
      </c>
      <c r="N112" s="10">
        <v>17</v>
      </c>
      <c r="O112" s="10">
        <v>135925</v>
      </c>
      <c r="P112" s="10">
        <v>23018</v>
      </c>
      <c r="R112" s="10">
        <v>18</v>
      </c>
      <c r="S112" s="10">
        <v>51767</v>
      </c>
      <c r="T112" s="10">
        <v>56808</v>
      </c>
      <c r="V112" s="10">
        <v>23</v>
      </c>
      <c r="W112" s="10">
        <v>403552</v>
      </c>
      <c r="X112" s="10">
        <v>29480</v>
      </c>
      <c r="Z112" s="10">
        <v>23</v>
      </c>
      <c r="AA112" s="10">
        <v>142981</v>
      </c>
      <c r="AB112" s="10">
        <v>51057.5</v>
      </c>
      <c r="AD112" s="10">
        <v>35</v>
      </c>
      <c r="AE112" s="10">
        <v>42050</v>
      </c>
      <c r="AF112" s="10">
        <v>59750</v>
      </c>
      <c r="AH112" s="10">
        <v>18</v>
      </c>
      <c r="AI112" s="10">
        <v>211811</v>
      </c>
      <c r="AJ112" s="10">
        <v>31041</v>
      </c>
    </row>
    <row r="113" spans="10:36" x14ac:dyDescent="0.25">
      <c r="J113" s="10">
        <v>17</v>
      </c>
      <c r="K113" s="10">
        <v>207358</v>
      </c>
      <c r="L113" s="10">
        <v>35929</v>
      </c>
      <c r="N113" s="10">
        <v>20</v>
      </c>
      <c r="O113" s="10">
        <v>187229</v>
      </c>
      <c r="P113" s="10">
        <v>34068</v>
      </c>
      <c r="R113" s="10">
        <v>19</v>
      </c>
      <c r="S113" s="10">
        <v>52635</v>
      </c>
      <c r="T113" s="10">
        <v>20222</v>
      </c>
      <c r="V113" s="10">
        <v>26</v>
      </c>
      <c r="W113" s="10">
        <v>146047</v>
      </c>
      <c r="X113" s="10">
        <v>46272</v>
      </c>
      <c r="Z113" s="10">
        <v>25</v>
      </c>
      <c r="AA113" s="10">
        <v>50552</v>
      </c>
      <c r="AB113" s="10">
        <v>33126.666666666672</v>
      </c>
      <c r="AD113" s="10">
        <v>37</v>
      </c>
      <c r="AE113" s="10">
        <v>82133</v>
      </c>
      <c r="AF113" s="10">
        <v>60517.5</v>
      </c>
      <c r="AH113" s="10">
        <v>20</v>
      </c>
      <c r="AI113" s="10">
        <v>119440</v>
      </c>
      <c r="AJ113" s="10">
        <v>35724</v>
      </c>
    </row>
    <row r="114" spans="10:36" x14ac:dyDescent="0.25">
      <c r="J114" s="10">
        <v>18</v>
      </c>
      <c r="K114" s="10">
        <v>122911</v>
      </c>
      <c r="L114" s="10">
        <v>42331</v>
      </c>
      <c r="N114" s="10">
        <v>22</v>
      </c>
      <c r="O114" s="10">
        <v>165423</v>
      </c>
      <c r="P114" s="10">
        <v>25074</v>
      </c>
      <c r="R114" s="10">
        <v>20</v>
      </c>
      <c r="S114" s="10">
        <v>101683</v>
      </c>
      <c r="T114" s="10">
        <v>59113</v>
      </c>
      <c r="V114" s="10">
        <v>27</v>
      </c>
      <c r="W114" s="10">
        <v>80977</v>
      </c>
      <c r="X114" s="10">
        <v>27726</v>
      </c>
      <c r="Z114" s="10">
        <v>26</v>
      </c>
      <c r="AA114" s="10">
        <v>75308</v>
      </c>
      <c r="AB114" s="10">
        <v>23975</v>
      </c>
      <c r="AD114" s="10">
        <v>39</v>
      </c>
      <c r="AE114" s="10">
        <v>76870</v>
      </c>
      <c r="AF114" s="10">
        <v>66303.333333333343</v>
      </c>
      <c r="AH114" s="10">
        <v>21</v>
      </c>
      <c r="AI114" s="10">
        <v>121812</v>
      </c>
      <c r="AJ114" s="10">
        <v>45923</v>
      </c>
    </row>
    <row r="115" spans="10:36" x14ac:dyDescent="0.25">
      <c r="J115" s="10">
        <v>19</v>
      </c>
      <c r="K115" s="10">
        <v>64550</v>
      </c>
      <c r="L115" s="10">
        <v>39953</v>
      </c>
      <c r="N115" s="10">
        <v>23</v>
      </c>
      <c r="O115" s="10">
        <v>243624</v>
      </c>
      <c r="P115" s="10">
        <v>48258</v>
      </c>
      <c r="R115" s="10">
        <v>21</v>
      </c>
      <c r="S115" s="10">
        <v>160854</v>
      </c>
      <c r="T115" s="10">
        <v>67306</v>
      </c>
      <c r="V115" s="10">
        <v>28</v>
      </c>
      <c r="W115" s="10">
        <v>138990</v>
      </c>
      <c r="X115" s="10">
        <v>30253</v>
      </c>
      <c r="Z115" s="10">
        <v>31</v>
      </c>
      <c r="AA115" s="10">
        <v>298167</v>
      </c>
      <c r="AB115" s="10">
        <v>57501.666666666672</v>
      </c>
      <c r="AD115" s="10">
        <v>40</v>
      </c>
      <c r="AE115" s="10">
        <v>64839</v>
      </c>
      <c r="AF115" s="10">
        <v>35862.5</v>
      </c>
      <c r="AH115" s="10">
        <v>23</v>
      </c>
      <c r="AI115" s="10">
        <v>246111</v>
      </c>
      <c r="AJ115" s="10">
        <v>67986</v>
      </c>
    </row>
    <row r="116" spans="10:36" x14ac:dyDescent="0.25">
      <c r="J116" s="10">
        <v>20</v>
      </c>
      <c r="K116" s="10">
        <v>183701</v>
      </c>
      <c r="L116" s="10">
        <v>37824</v>
      </c>
      <c r="N116" s="10">
        <v>24</v>
      </c>
      <c r="O116" s="10">
        <v>254266</v>
      </c>
      <c r="P116" s="10">
        <v>27703</v>
      </c>
      <c r="R116" s="10">
        <v>22</v>
      </c>
      <c r="S116" s="10">
        <v>91793</v>
      </c>
      <c r="T116" s="10">
        <v>68469</v>
      </c>
      <c r="V116" s="10">
        <v>30</v>
      </c>
      <c r="W116" s="10">
        <v>127307</v>
      </c>
      <c r="X116" s="10">
        <v>28908</v>
      </c>
      <c r="Z116" s="10">
        <v>39</v>
      </c>
      <c r="AA116" s="10">
        <v>98329</v>
      </c>
      <c r="AB116" s="10">
        <v>37157.5</v>
      </c>
      <c r="AD116" s="10">
        <v>42</v>
      </c>
      <c r="AE116" s="10">
        <v>129909</v>
      </c>
      <c r="AF116" s="10">
        <v>74230.833333333343</v>
      </c>
      <c r="AH116" s="10">
        <v>25</v>
      </c>
      <c r="AI116" s="10">
        <v>216034</v>
      </c>
      <c r="AJ116" s="10">
        <v>52322</v>
      </c>
    </row>
    <row r="117" spans="10:36" x14ac:dyDescent="0.25">
      <c r="J117" s="10">
        <v>21</v>
      </c>
      <c r="K117" s="10">
        <v>147782</v>
      </c>
      <c r="L117" s="10">
        <v>47769</v>
      </c>
      <c r="R117" s="10">
        <v>24</v>
      </c>
      <c r="S117" s="10">
        <v>58881</v>
      </c>
      <c r="T117" s="10">
        <v>36328</v>
      </c>
      <c r="AD117" s="10">
        <v>45</v>
      </c>
      <c r="AE117" s="10">
        <v>175314</v>
      </c>
      <c r="AF117" s="10">
        <v>51250</v>
      </c>
      <c r="AH117" s="10">
        <v>26</v>
      </c>
      <c r="AI117" s="10">
        <v>138470</v>
      </c>
      <c r="AJ117" s="10">
        <v>31818</v>
      </c>
    </row>
    <row r="118" spans="10:36" x14ac:dyDescent="0.25">
      <c r="R118" s="10">
        <v>25</v>
      </c>
      <c r="S118" s="10">
        <v>92429</v>
      </c>
      <c r="T118" s="10">
        <v>35561</v>
      </c>
      <c r="AD118" s="10">
        <v>46</v>
      </c>
      <c r="AE118" s="10">
        <v>83579</v>
      </c>
      <c r="AF118" s="10">
        <v>45575.833333333336</v>
      </c>
      <c r="AH118" s="10">
        <v>28</v>
      </c>
      <c r="AI118" s="10">
        <v>37076</v>
      </c>
      <c r="AJ118" s="10">
        <v>34399</v>
      </c>
    </row>
    <row r="119" spans="10:36" x14ac:dyDescent="0.25">
      <c r="R119" s="10">
        <v>26</v>
      </c>
      <c r="S119" s="10">
        <v>54081</v>
      </c>
      <c r="T119" s="10">
        <v>57601</v>
      </c>
      <c r="AH119" s="10">
        <v>29</v>
      </c>
      <c r="AI119" s="10">
        <v>92776</v>
      </c>
      <c r="AJ119" s="10">
        <v>95456</v>
      </c>
    </row>
    <row r="120" spans="10:36" x14ac:dyDescent="0.25">
      <c r="R120" s="10">
        <v>27</v>
      </c>
      <c r="S120" s="10">
        <v>68599</v>
      </c>
      <c r="T120" s="10">
        <v>22221</v>
      </c>
      <c r="AH120" s="10">
        <v>30</v>
      </c>
      <c r="AI120" s="10">
        <v>156632</v>
      </c>
      <c r="AJ120" s="10">
        <v>47331</v>
      </c>
    </row>
    <row r="121" spans="10:36" x14ac:dyDescent="0.25">
      <c r="R121" s="10">
        <v>28</v>
      </c>
      <c r="S121" s="10">
        <v>55180</v>
      </c>
      <c r="T121" s="10">
        <v>18942</v>
      </c>
      <c r="AH121" s="10">
        <v>31</v>
      </c>
      <c r="AI121" s="10">
        <v>130257</v>
      </c>
      <c r="AJ121" s="10">
        <v>53806</v>
      </c>
    </row>
    <row r="122" spans="10:36" x14ac:dyDescent="0.25">
      <c r="R122" s="10">
        <v>29</v>
      </c>
      <c r="S122" s="10">
        <v>110417</v>
      </c>
      <c r="T122" s="10">
        <v>43510</v>
      </c>
    </row>
    <row r="123" spans="10:36" x14ac:dyDescent="0.25">
      <c r="R123" s="10">
        <v>31</v>
      </c>
      <c r="S123" s="10">
        <v>35572</v>
      </c>
      <c r="T123" s="10">
        <v>26317</v>
      </c>
    </row>
    <row r="124" spans="10:36" x14ac:dyDescent="0.25">
      <c r="R124" s="10">
        <v>33</v>
      </c>
      <c r="S124" s="10">
        <v>58187</v>
      </c>
      <c r="T124" s="10">
        <v>54634</v>
      </c>
    </row>
    <row r="125" spans="10:36" x14ac:dyDescent="0.25">
      <c r="R125" s="10">
        <v>35</v>
      </c>
      <c r="S125" s="10">
        <v>88322</v>
      </c>
      <c r="T125" s="10">
        <v>42570</v>
      </c>
    </row>
    <row r="126" spans="10:36" x14ac:dyDescent="0.25">
      <c r="R126" s="10">
        <v>36</v>
      </c>
      <c r="S126" s="10">
        <v>71549</v>
      </c>
      <c r="T126" s="10">
        <v>53770</v>
      </c>
    </row>
    <row r="127" spans="10:36" x14ac:dyDescent="0.25">
      <c r="R127" s="10">
        <v>39</v>
      </c>
      <c r="S127" s="10">
        <v>112615</v>
      </c>
      <c r="T127" s="10">
        <v>76982</v>
      </c>
    </row>
    <row r="128" spans="10:36" x14ac:dyDescent="0.25">
      <c r="R128" s="10">
        <v>40</v>
      </c>
      <c r="S128" s="10">
        <v>100816</v>
      </c>
      <c r="T128" s="10">
        <v>54471</v>
      </c>
    </row>
    <row r="129" spans="18:20" x14ac:dyDescent="0.25">
      <c r="R129" s="10">
        <v>42</v>
      </c>
      <c r="S129" s="10">
        <v>99081</v>
      </c>
      <c r="T129" s="10">
        <v>70512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workbookViewId="0">
      <selection activeCell="N5" sqref="N5"/>
    </sheetView>
  </sheetViews>
  <sheetFormatPr defaultRowHeight="15" x14ac:dyDescent="0.25"/>
  <cols>
    <col min="1" max="16384" width="9.140625" style="10"/>
  </cols>
  <sheetData>
    <row r="1" spans="1:17" x14ac:dyDescent="0.25">
      <c r="A1" s="10" t="s">
        <v>99</v>
      </c>
      <c r="B1" s="10" t="s">
        <v>98</v>
      </c>
      <c r="C1" s="10" t="s">
        <v>97</v>
      </c>
    </row>
    <row r="2" spans="1:17" x14ac:dyDescent="0.25">
      <c r="B2" s="10">
        <v>414</v>
      </c>
      <c r="C2" s="10">
        <v>52</v>
      </c>
      <c r="D2" s="10">
        <v>12.560386473429952</v>
      </c>
    </row>
    <row r="3" spans="1:17" x14ac:dyDescent="0.25">
      <c r="A3" s="10" t="s">
        <v>96</v>
      </c>
      <c r="H3" s="10" t="s">
        <v>95</v>
      </c>
      <c r="I3" s="10" t="s">
        <v>94</v>
      </c>
      <c r="L3" s="10">
        <v>12.560386473429952</v>
      </c>
      <c r="M3" s="10">
        <v>6.9333333333333336</v>
      </c>
      <c r="N3" s="10">
        <v>8.1395348837209305</v>
      </c>
      <c r="O3" s="10">
        <v>9.9</v>
      </c>
      <c r="P3" s="10">
        <v>0.38461538461538464</v>
      </c>
      <c r="Q3" s="10">
        <v>0.7142857142857143</v>
      </c>
    </row>
    <row r="4" spans="1:17" x14ac:dyDescent="0.25">
      <c r="B4" s="10">
        <v>694</v>
      </c>
      <c r="C4" s="10">
        <v>129</v>
      </c>
      <c r="D4" s="10">
        <v>18.587896253602306</v>
      </c>
      <c r="E4" s="10" t="s">
        <v>72</v>
      </c>
      <c r="F4" s="10">
        <v>1710</v>
      </c>
      <c r="G4" s="10">
        <v>280</v>
      </c>
      <c r="H4" s="10">
        <v>16.374269005847953</v>
      </c>
      <c r="I4" s="10">
        <v>1.7640505367121067</v>
      </c>
      <c r="L4" s="10">
        <v>18.587896253602299</v>
      </c>
      <c r="M4" s="10">
        <v>5.4545454545454541</v>
      </c>
      <c r="N4" s="10">
        <v>13.333333333333334</v>
      </c>
      <c r="O4" s="10">
        <v>8.3532219570405726</v>
      </c>
      <c r="P4" s="10">
        <v>0</v>
      </c>
      <c r="Q4" s="10">
        <v>3.0909090909090908</v>
      </c>
    </row>
    <row r="5" spans="1:17" x14ac:dyDescent="0.25">
      <c r="A5" s="10" t="s">
        <v>93</v>
      </c>
      <c r="E5" s="10" t="s">
        <v>92</v>
      </c>
      <c r="F5" s="10">
        <v>1475</v>
      </c>
      <c r="G5" s="10">
        <v>86</v>
      </c>
      <c r="H5" s="10">
        <v>5.8305084745762707</v>
      </c>
      <c r="I5" s="10">
        <v>0.49292929292929499</v>
      </c>
      <c r="L5" s="10">
        <v>16.44518272425249</v>
      </c>
      <c r="M5" s="10">
        <v>5.4545454545454541</v>
      </c>
      <c r="N5" s="10">
        <v>12</v>
      </c>
      <c r="O5" s="10">
        <v>2.1702838063439067</v>
      </c>
      <c r="P5" s="10">
        <v>0</v>
      </c>
      <c r="Q5" s="10">
        <v>3.0909090909090908</v>
      </c>
    </row>
    <row r="6" spans="1:17" x14ac:dyDescent="0.25">
      <c r="B6" s="10">
        <v>602</v>
      </c>
      <c r="C6" s="10">
        <v>99</v>
      </c>
      <c r="D6" s="10">
        <v>16.44518272425249</v>
      </c>
      <c r="E6" s="10" t="s">
        <v>91</v>
      </c>
      <c r="F6" s="10">
        <v>794</v>
      </c>
      <c r="G6" s="10">
        <v>85</v>
      </c>
      <c r="H6" s="10">
        <v>10.705289672544081</v>
      </c>
      <c r="I6" s="10">
        <v>1.55735728839634</v>
      </c>
      <c r="M6" s="10">
        <v>2.3560095626768716E-2</v>
      </c>
      <c r="N6" s="10">
        <v>1.6850517571247059E-3</v>
      </c>
      <c r="O6" s="10">
        <v>0.05</v>
      </c>
      <c r="P6" s="10">
        <v>0.01</v>
      </c>
      <c r="Q6" s="10">
        <v>6.0000000000000001E-3</v>
      </c>
    </row>
    <row r="7" spans="1:17" x14ac:dyDescent="0.25">
      <c r="A7" s="10" t="s">
        <v>90</v>
      </c>
    </row>
    <row r="8" spans="1:17" x14ac:dyDescent="0.25">
      <c r="B8" s="10">
        <v>808</v>
      </c>
      <c r="C8" s="10">
        <v>80</v>
      </c>
      <c r="D8" s="10">
        <v>9.9009900990099009</v>
      </c>
      <c r="E8" s="10" t="s">
        <v>70</v>
      </c>
      <c r="F8" s="10">
        <v>1826</v>
      </c>
      <c r="G8" s="10">
        <v>128</v>
      </c>
      <c r="H8" s="10">
        <v>7.0098576122672505</v>
      </c>
      <c r="I8" s="10">
        <v>2.3615923321646655</v>
      </c>
    </row>
    <row r="9" spans="1:17" x14ac:dyDescent="0.25">
      <c r="A9" s="10" t="s">
        <v>89</v>
      </c>
      <c r="E9" s="10" t="s">
        <v>88</v>
      </c>
      <c r="F9" s="10">
        <v>860</v>
      </c>
      <c r="G9" s="10">
        <v>1</v>
      </c>
      <c r="H9" s="10">
        <v>0.11627906976744186</v>
      </c>
      <c r="I9" s="10">
        <v>0.12820512820512822</v>
      </c>
    </row>
    <row r="10" spans="1:17" x14ac:dyDescent="0.25">
      <c r="B10" s="10">
        <v>419</v>
      </c>
      <c r="C10" s="10">
        <v>35</v>
      </c>
      <c r="D10" s="10">
        <v>8.3532219570405726</v>
      </c>
      <c r="E10" s="10" t="s">
        <v>87</v>
      </c>
      <c r="F10" s="10">
        <v>1380</v>
      </c>
      <c r="G10" s="10">
        <v>36</v>
      </c>
      <c r="H10" s="10">
        <v>2.6086956521739131</v>
      </c>
      <c r="I10" s="10">
        <v>0.79220779220779214</v>
      </c>
    </row>
    <row r="11" spans="1:17" x14ac:dyDescent="0.25">
      <c r="A11" s="10" t="s">
        <v>86</v>
      </c>
    </row>
    <row r="12" spans="1:17" x14ac:dyDescent="0.25">
      <c r="B12" s="10">
        <v>599</v>
      </c>
      <c r="C12" s="10">
        <v>13</v>
      </c>
      <c r="D12" s="10">
        <v>2.1702838063439067</v>
      </c>
    </row>
    <row r="13" spans="1:17" x14ac:dyDescent="0.25">
      <c r="A13" s="10" t="s">
        <v>85</v>
      </c>
    </row>
    <row r="14" spans="1:17" x14ac:dyDescent="0.25">
      <c r="B14" s="10">
        <v>375</v>
      </c>
      <c r="C14" s="10">
        <v>26</v>
      </c>
      <c r="D14" s="10">
        <v>6.9333333333333336</v>
      </c>
    </row>
    <row r="15" spans="1:17" x14ac:dyDescent="0.25">
      <c r="A15" s="10" t="s">
        <v>84</v>
      </c>
    </row>
    <row r="16" spans="1:17" x14ac:dyDescent="0.25">
      <c r="B16" s="10">
        <v>550</v>
      </c>
      <c r="C16" s="10">
        <v>30</v>
      </c>
      <c r="D16" s="10">
        <v>5.4545454545454541</v>
      </c>
    </row>
    <row r="17" spans="1:4" x14ac:dyDescent="0.25">
      <c r="A17" s="10" t="s">
        <v>83</v>
      </c>
    </row>
    <row r="18" spans="1:4" x14ac:dyDescent="0.25">
      <c r="B18" s="10">
        <v>550</v>
      </c>
      <c r="C18" s="10">
        <v>30</v>
      </c>
      <c r="D18" s="10">
        <v>5.4545454545454541</v>
      </c>
    </row>
    <row r="19" spans="1:4" x14ac:dyDescent="0.25">
      <c r="A19" s="10" t="s">
        <v>82</v>
      </c>
    </row>
    <row r="20" spans="1:4" x14ac:dyDescent="0.25">
      <c r="B20" s="10">
        <v>260</v>
      </c>
      <c r="C20" s="10">
        <v>1</v>
      </c>
      <c r="D20" s="10">
        <v>0.38461538461538464</v>
      </c>
    </row>
    <row r="21" spans="1:4" x14ac:dyDescent="0.25">
      <c r="A21" s="10" t="s">
        <v>81</v>
      </c>
    </row>
    <row r="22" spans="1:4" x14ac:dyDescent="0.25">
      <c r="B22" s="10">
        <v>300</v>
      </c>
      <c r="C22" s="10">
        <v>0</v>
      </c>
      <c r="D22" s="10">
        <v>0</v>
      </c>
    </row>
    <row r="23" spans="1:4" x14ac:dyDescent="0.25">
      <c r="A23" s="10" t="s">
        <v>80</v>
      </c>
    </row>
    <row r="24" spans="1:4" x14ac:dyDescent="0.25">
      <c r="B24" s="10">
        <v>300</v>
      </c>
      <c r="C24" s="10">
        <v>0</v>
      </c>
      <c r="D24" s="10">
        <v>0</v>
      </c>
    </row>
    <row r="25" spans="1:4" x14ac:dyDescent="0.25">
      <c r="A25" s="10" t="s">
        <v>79</v>
      </c>
    </row>
    <row r="26" spans="1:4" x14ac:dyDescent="0.25">
      <c r="B26" s="10">
        <v>344</v>
      </c>
      <c r="C26" s="10">
        <v>28</v>
      </c>
      <c r="D26" s="10">
        <v>8.1395348837209305</v>
      </c>
    </row>
    <row r="27" spans="1:4" x14ac:dyDescent="0.25">
      <c r="A27" s="10" t="s">
        <v>78</v>
      </c>
    </row>
    <row r="28" spans="1:4" x14ac:dyDescent="0.25">
      <c r="B28" s="10">
        <v>225</v>
      </c>
      <c r="C28" s="10">
        <v>30</v>
      </c>
      <c r="D28" s="10">
        <v>13.333333333333334</v>
      </c>
    </row>
    <row r="29" spans="1:4" x14ac:dyDescent="0.25">
      <c r="A29" s="10" t="s">
        <v>77</v>
      </c>
    </row>
    <row r="30" spans="1:4" x14ac:dyDescent="0.25">
      <c r="B30" s="10">
        <v>225</v>
      </c>
      <c r="C30" s="10">
        <v>27</v>
      </c>
      <c r="D30" s="10">
        <v>12</v>
      </c>
    </row>
    <row r="31" spans="1:4" x14ac:dyDescent="0.25">
      <c r="A31" s="10" t="s">
        <v>76</v>
      </c>
    </row>
    <row r="32" spans="1:4" x14ac:dyDescent="0.25">
      <c r="B32" s="10">
        <v>280</v>
      </c>
      <c r="C32" s="10">
        <v>2</v>
      </c>
      <c r="D32" s="10">
        <v>0.7142857142857143</v>
      </c>
    </row>
    <row r="33" spans="1:4" x14ac:dyDescent="0.25">
      <c r="A33" s="10" t="s">
        <v>75</v>
      </c>
    </row>
    <row r="34" spans="1:4" x14ac:dyDescent="0.25">
      <c r="B34" s="10">
        <v>550</v>
      </c>
      <c r="C34" s="10">
        <v>17</v>
      </c>
      <c r="D34" s="10">
        <v>3.0909090909090908</v>
      </c>
    </row>
    <row r="35" spans="1:4" x14ac:dyDescent="0.25">
      <c r="A35" s="10" t="s">
        <v>74</v>
      </c>
    </row>
    <row r="36" spans="1:4" x14ac:dyDescent="0.25">
      <c r="B36" s="10">
        <v>550</v>
      </c>
      <c r="C36" s="10">
        <v>17</v>
      </c>
      <c r="D36" s="10">
        <v>3.0909090909090908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opLeftCell="A10" workbookViewId="0">
      <selection activeCell="N5" sqref="N5"/>
    </sheetView>
  </sheetViews>
  <sheetFormatPr defaultRowHeight="15" x14ac:dyDescent="0.25"/>
  <cols>
    <col min="1" max="16384" width="9.140625" style="10"/>
  </cols>
  <sheetData>
    <row r="1" spans="1:12" x14ac:dyDescent="0.25">
      <c r="A1" s="10" t="s">
        <v>109</v>
      </c>
    </row>
    <row r="2" spans="1:12" x14ac:dyDescent="0.25">
      <c r="A2" s="10" t="s">
        <v>104</v>
      </c>
      <c r="B2" s="10" t="s">
        <v>102</v>
      </c>
      <c r="C2" s="10" t="s">
        <v>101</v>
      </c>
      <c r="D2" s="10" t="s">
        <v>100</v>
      </c>
      <c r="E2" s="10" t="s">
        <v>19</v>
      </c>
      <c r="I2" s="10" t="s">
        <v>108</v>
      </c>
      <c r="J2" s="10" t="s">
        <v>4</v>
      </c>
      <c r="K2" s="10" t="s">
        <v>20</v>
      </c>
      <c r="L2" s="10" t="s">
        <v>105</v>
      </c>
    </row>
    <row r="3" spans="1:12" x14ac:dyDescent="0.25">
      <c r="A3" s="10">
        <v>1</v>
      </c>
      <c r="B3" s="10">
        <v>114</v>
      </c>
      <c r="C3" s="10">
        <v>127</v>
      </c>
      <c r="D3" s="10">
        <v>37</v>
      </c>
      <c r="E3" s="10">
        <v>29.133858267716537</v>
      </c>
      <c r="H3" s="10" t="s">
        <v>104</v>
      </c>
      <c r="I3" s="10">
        <v>46.962616822429908</v>
      </c>
      <c r="J3" s="10">
        <v>23.03021650264127</v>
      </c>
      <c r="K3" s="10">
        <v>6.63081649000547E-2</v>
      </c>
    </row>
    <row r="4" spans="1:12" x14ac:dyDescent="0.25">
      <c r="B4" s="10">
        <v>82</v>
      </c>
      <c r="C4" s="10">
        <v>120</v>
      </c>
      <c r="D4" s="10">
        <v>40</v>
      </c>
      <c r="E4" s="10">
        <v>33.333333333333336</v>
      </c>
      <c r="H4" s="10" t="s">
        <v>103</v>
      </c>
      <c r="I4" s="10">
        <v>29.15766738660907</v>
      </c>
      <c r="J4" s="10">
        <v>15.19216374865843</v>
      </c>
    </row>
    <row r="5" spans="1:12" x14ac:dyDescent="0.25">
      <c r="A5" s="10">
        <v>2</v>
      </c>
      <c r="B5" s="10">
        <v>37</v>
      </c>
      <c r="C5" s="10">
        <v>60</v>
      </c>
      <c r="D5" s="10">
        <v>32</v>
      </c>
      <c r="E5" s="10">
        <v>53.333333333333336</v>
      </c>
    </row>
    <row r="6" spans="1:12" x14ac:dyDescent="0.25">
      <c r="B6" s="10">
        <v>23</v>
      </c>
      <c r="C6" s="10">
        <v>51</v>
      </c>
      <c r="D6" s="10">
        <v>32</v>
      </c>
      <c r="E6" s="10">
        <v>62.745098039215684</v>
      </c>
    </row>
    <row r="7" spans="1:12" x14ac:dyDescent="0.25">
      <c r="B7" s="10">
        <v>35</v>
      </c>
      <c r="C7" s="10">
        <v>70</v>
      </c>
      <c r="D7" s="10">
        <v>60</v>
      </c>
      <c r="E7" s="10">
        <v>85.714285714285708</v>
      </c>
    </row>
    <row r="8" spans="1:12" x14ac:dyDescent="0.25">
      <c r="B8" s="10">
        <v>291</v>
      </c>
      <c r="C8" s="10">
        <v>428</v>
      </c>
      <c r="D8" s="10">
        <v>201</v>
      </c>
    </row>
    <row r="9" spans="1:12" x14ac:dyDescent="0.25">
      <c r="D9" s="10">
        <v>46.962616822429908</v>
      </c>
      <c r="E9" s="10">
        <v>23.03021650264127</v>
      </c>
    </row>
    <row r="12" spans="1:12" x14ac:dyDescent="0.25">
      <c r="A12" s="10" t="s">
        <v>103</v>
      </c>
      <c r="B12" s="10" t="s">
        <v>102</v>
      </c>
      <c r="C12" s="10" t="s">
        <v>101</v>
      </c>
      <c r="D12" s="10" t="s">
        <v>100</v>
      </c>
      <c r="E12" s="10" t="s">
        <v>19</v>
      </c>
    </row>
    <row r="13" spans="1:12" x14ac:dyDescent="0.25">
      <c r="A13" s="10">
        <v>1</v>
      </c>
      <c r="B13" s="10">
        <v>85</v>
      </c>
      <c r="C13" s="10">
        <v>125</v>
      </c>
      <c r="D13" s="10">
        <v>20</v>
      </c>
      <c r="E13" s="10">
        <v>16</v>
      </c>
    </row>
    <row r="14" spans="1:12" x14ac:dyDescent="0.25">
      <c r="B14" s="10">
        <v>80</v>
      </c>
      <c r="C14" s="10">
        <v>110</v>
      </c>
      <c r="D14" s="10">
        <v>19</v>
      </c>
      <c r="E14" s="10">
        <v>17.272727272727273</v>
      </c>
    </row>
    <row r="15" spans="1:12" x14ac:dyDescent="0.25">
      <c r="A15" s="10">
        <v>2</v>
      </c>
      <c r="B15" s="10">
        <v>55</v>
      </c>
      <c r="C15" s="10">
        <v>88</v>
      </c>
      <c r="D15" s="10">
        <v>30</v>
      </c>
      <c r="E15" s="10">
        <v>34.090909090909093</v>
      </c>
    </row>
    <row r="16" spans="1:12" x14ac:dyDescent="0.25">
      <c r="B16" s="10">
        <v>56</v>
      </c>
      <c r="C16" s="10">
        <v>82</v>
      </c>
      <c r="D16" s="10">
        <v>40</v>
      </c>
      <c r="E16" s="10">
        <v>48.780487804878049</v>
      </c>
    </row>
    <row r="17" spans="1:12" x14ac:dyDescent="0.25">
      <c r="B17" s="10">
        <v>43</v>
      </c>
      <c r="C17" s="10">
        <v>58</v>
      </c>
      <c r="D17" s="10">
        <v>26</v>
      </c>
      <c r="E17" s="10">
        <v>44.827586206896555</v>
      </c>
    </row>
    <row r="18" spans="1:12" x14ac:dyDescent="0.25">
      <c r="B18" s="10">
        <v>319</v>
      </c>
      <c r="C18" s="10">
        <v>463</v>
      </c>
      <c r="D18" s="10">
        <v>135</v>
      </c>
    </row>
    <row r="19" spans="1:12" x14ac:dyDescent="0.25">
      <c r="D19" s="10">
        <v>29.15766738660907</v>
      </c>
      <c r="E19" s="10">
        <v>15.19216374865843</v>
      </c>
    </row>
    <row r="20" spans="1:12" x14ac:dyDescent="0.25">
      <c r="E20" s="10">
        <v>6.63081649000547E-2</v>
      </c>
    </row>
    <row r="23" spans="1:12" x14ac:dyDescent="0.25">
      <c r="A23" s="10" t="s">
        <v>107</v>
      </c>
    </row>
    <row r="24" spans="1:12" x14ac:dyDescent="0.25">
      <c r="A24" s="10" t="s">
        <v>104</v>
      </c>
      <c r="B24" s="10" t="s">
        <v>102</v>
      </c>
      <c r="C24" s="10" t="s">
        <v>101</v>
      </c>
      <c r="D24" s="10" t="s">
        <v>100</v>
      </c>
      <c r="E24" s="10" t="s">
        <v>19</v>
      </c>
      <c r="I24" s="10" t="s">
        <v>106</v>
      </c>
      <c r="J24" s="10" t="s">
        <v>4</v>
      </c>
      <c r="K24" s="10" t="s">
        <v>20</v>
      </c>
      <c r="L24" s="10" t="s">
        <v>105</v>
      </c>
    </row>
    <row r="25" spans="1:12" x14ac:dyDescent="0.25">
      <c r="A25" s="10">
        <v>1</v>
      </c>
      <c r="B25" s="10">
        <v>27</v>
      </c>
      <c r="C25" s="10">
        <v>23</v>
      </c>
      <c r="D25" s="10">
        <v>15</v>
      </c>
      <c r="E25" s="10">
        <v>65.217391304347828</v>
      </c>
      <c r="H25" s="10" t="s">
        <v>104</v>
      </c>
      <c r="I25" s="10">
        <v>76.041666666666671</v>
      </c>
      <c r="J25" s="10">
        <v>8.088612756284574</v>
      </c>
      <c r="K25" s="10">
        <v>0.25020138523473817</v>
      </c>
    </row>
    <row r="26" spans="1:12" x14ac:dyDescent="0.25">
      <c r="B26" s="10">
        <v>41</v>
      </c>
      <c r="C26" s="10">
        <v>70</v>
      </c>
      <c r="D26" s="10">
        <v>55</v>
      </c>
      <c r="E26" s="10">
        <v>78.571428571428569</v>
      </c>
      <c r="H26" s="10" t="s">
        <v>103</v>
      </c>
      <c r="I26" s="10">
        <v>74.418604651162795</v>
      </c>
      <c r="J26" s="10">
        <v>6.6310081715924118</v>
      </c>
    </row>
    <row r="27" spans="1:12" x14ac:dyDescent="0.25">
      <c r="A27" s="10">
        <v>2</v>
      </c>
      <c r="B27" s="10">
        <v>23</v>
      </c>
      <c r="C27" s="10">
        <v>32</v>
      </c>
      <c r="D27" s="10">
        <v>24</v>
      </c>
      <c r="E27" s="10">
        <v>75</v>
      </c>
    </row>
    <row r="28" spans="1:12" x14ac:dyDescent="0.25">
      <c r="B28" s="10">
        <v>17</v>
      </c>
      <c r="C28" s="10">
        <v>35</v>
      </c>
      <c r="D28" s="10">
        <v>30</v>
      </c>
      <c r="E28" s="10">
        <v>85.714285714285708</v>
      </c>
    </row>
    <row r="29" spans="1:12" x14ac:dyDescent="0.25">
      <c r="B29" s="10">
        <v>19</v>
      </c>
      <c r="C29" s="10">
        <v>32</v>
      </c>
      <c r="D29" s="10">
        <v>22</v>
      </c>
      <c r="E29" s="10">
        <v>68.75</v>
      </c>
    </row>
    <row r="30" spans="1:12" x14ac:dyDescent="0.25">
      <c r="B30" s="10">
        <v>127</v>
      </c>
      <c r="C30" s="10">
        <v>192</v>
      </c>
      <c r="D30" s="10">
        <v>146</v>
      </c>
    </row>
    <row r="31" spans="1:12" x14ac:dyDescent="0.25">
      <c r="D31" s="10">
        <v>76.041666666666671</v>
      </c>
      <c r="E31" s="10">
        <v>8.088612756284574</v>
      </c>
    </row>
    <row r="34" spans="1:5" x14ac:dyDescent="0.25">
      <c r="A34" s="10" t="s">
        <v>103</v>
      </c>
      <c r="B34" s="10" t="s">
        <v>102</v>
      </c>
      <c r="C34" s="10" t="s">
        <v>101</v>
      </c>
      <c r="D34" s="10" t="s">
        <v>100</v>
      </c>
      <c r="E34" s="10" t="s">
        <v>19</v>
      </c>
    </row>
    <row r="35" spans="1:5" x14ac:dyDescent="0.25">
      <c r="A35" s="10">
        <v>1</v>
      </c>
      <c r="B35" s="10">
        <v>35</v>
      </c>
      <c r="C35" s="10">
        <v>28</v>
      </c>
      <c r="D35" s="10">
        <v>19</v>
      </c>
      <c r="E35" s="10">
        <v>67.857142857142861</v>
      </c>
    </row>
    <row r="36" spans="1:5" x14ac:dyDescent="0.25">
      <c r="B36" s="10">
        <v>51</v>
      </c>
      <c r="C36" s="10">
        <v>75</v>
      </c>
      <c r="D36" s="10">
        <v>61</v>
      </c>
      <c r="E36" s="10">
        <v>81.333333333333329</v>
      </c>
    </row>
    <row r="37" spans="1:5" x14ac:dyDescent="0.25">
      <c r="A37" s="10">
        <v>2</v>
      </c>
      <c r="B37" s="10">
        <v>8</v>
      </c>
      <c r="C37" s="10">
        <v>17</v>
      </c>
      <c r="D37" s="10">
        <v>12</v>
      </c>
      <c r="E37" s="10">
        <v>70.588235294117652</v>
      </c>
    </row>
    <row r="38" spans="1:5" x14ac:dyDescent="0.25">
      <c r="B38" s="10">
        <v>10</v>
      </c>
      <c r="C38" s="10">
        <v>30</v>
      </c>
      <c r="D38" s="10">
        <v>22</v>
      </c>
      <c r="E38" s="10">
        <v>73.333333333333329</v>
      </c>
    </row>
    <row r="39" spans="1:5" x14ac:dyDescent="0.25">
      <c r="B39" s="10">
        <v>9</v>
      </c>
      <c r="C39" s="10">
        <v>22</v>
      </c>
      <c r="D39" s="10">
        <v>14</v>
      </c>
      <c r="E39" s="10">
        <v>63.636363636363633</v>
      </c>
    </row>
    <row r="40" spans="1:5" x14ac:dyDescent="0.25">
      <c r="B40" s="10">
        <v>113</v>
      </c>
      <c r="C40" s="10">
        <v>172</v>
      </c>
      <c r="D40" s="10">
        <v>128</v>
      </c>
    </row>
    <row r="41" spans="1:5" x14ac:dyDescent="0.25">
      <c r="D41" s="10">
        <v>74.418604651162795</v>
      </c>
      <c r="E41" s="10">
        <v>6.6310081715924118</v>
      </c>
    </row>
    <row r="42" spans="1:5" x14ac:dyDescent="0.25">
      <c r="E42" s="10">
        <v>0.25020138523473817</v>
      </c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N5" sqref="N5"/>
    </sheetView>
  </sheetViews>
  <sheetFormatPr defaultRowHeight="15" x14ac:dyDescent="0.25"/>
  <cols>
    <col min="1" max="16384" width="9.140625" style="10"/>
  </cols>
  <sheetData>
    <row r="1" spans="1:6" x14ac:dyDescent="0.25">
      <c r="C1" s="10" t="s">
        <v>114</v>
      </c>
      <c r="D1" s="10" t="s">
        <v>112</v>
      </c>
      <c r="E1" s="10" t="s">
        <v>113</v>
      </c>
      <c r="F1" s="10" t="s">
        <v>112</v>
      </c>
    </row>
    <row r="2" spans="1:6" x14ac:dyDescent="0.25">
      <c r="B2" s="10" t="s">
        <v>120</v>
      </c>
      <c r="C2" s="10">
        <v>3.52</v>
      </c>
      <c r="D2" s="10">
        <v>77.2</v>
      </c>
      <c r="E2" s="10">
        <v>17.600000000000001</v>
      </c>
      <c r="F2" s="10">
        <v>3.54</v>
      </c>
    </row>
    <row r="3" spans="1:6" x14ac:dyDescent="0.25">
      <c r="B3" s="10" t="s">
        <v>119</v>
      </c>
      <c r="C3" s="10">
        <v>4</v>
      </c>
      <c r="D3" s="10">
        <v>61.7</v>
      </c>
      <c r="E3" s="10">
        <v>4.3</v>
      </c>
      <c r="F3" s="10">
        <v>0.16</v>
      </c>
    </row>
    <row r="4" spans="1:6" x14ac:dyDescent="0.25">
      <c r="B4" s="10" t="s">
        <v>118</v>
      </c>
      <c r="C4" s="10">
        <v>8.8000000000000007</v>
      </c>
      <c r="D4" s="10">
        <v>88</v>
      </c>
      <c r="E4" s="10">
        <v>35</v>
      </c>
      <c r="F4" s="10">
        <v>2.4</v>
      </c>
    </row>
    <row r="6" spans="1:6" x14ac:dyDescent="0.25">
      <c r="B6" s="10" t="s">
        <v>117</v>
      </c>
      <c r="C6" s="10">
        <v>8.3000000000000007</v>
      </c>
      <c r="D6" s="10">
        <v>80.66</v>
      </c>
      <c r="E6" s="10">
        <v>10</v>
      </c>
      <c r="F6" s="10">
        <v>0.43</v>
      </c>
    </row>
    <row r="7" spans="1:6" x14ac:dyDescent="0.25">
      <c r="B7" s="10" t="s">
        <v>116</v>
      </c>
      <c r="C7" s="10">
        <v>12.2</v>
      </c>
      <c r="D7" s="10">
        <v>58.2</v>
      </c>
      <c r="E7" s="10">
        <v>5.5</v>
      </c>
      <c r="F7" s="10">
        <v>0.1</v>
      </c>
    </row>
    <row r="8" spans="1:6" x14ac:dyDescent="0.25">
      <c r="B8" s="10" t="s">
        <v>115</v>
      </c>
      <c r="C8" s="10">
        <v>2.4</v>
      </c>
      <c r="D8" s="10">
        <v>67.3</v>
      </c>
      <c r="E8" s="10">
        <v>25</v>
      </c>
      <c r="F8" s="10">
        <v>1.3</v>
      </c>
    </row>
    <row r="10" spans="1:6" x14ac:dyDescent="0.25">
      <c r="C10" s="10" t="s">
        <v>114</v>
      </c>
      <c r="D10" s="10" t="s">
        <v>112</v>
      </c>
      <c r="E10" s="10" t="s">
        <v>113</v>
      </c>
      <c r="F10" s="10" t="s">
        <v>112</v>
      </c>
    </row>
    <row r="11" spans="1:6" x14ac:dyDescent="0.25">
      <c r="A11" s="10" t="s">
        <v>7</v>
      </c>
      <c r="B11" s="10" t="s">
        <v>111</v>
      </c>
      <c r="C11" s="10">
        <v>5.44</v>
      </c>
      <c r="D11" s="10">
        <v>75.63333333333334</v>
      </c>
      <c r="E11" s="10">
        <v>18.966666666666669</v>
      </c>
      <c r="F11" s="10">
        <v>2.0333333333333332</v>
      </c>
    </row>
    <row r="12" spans="1:6" x14ac:dyDescent="0.25">
      <c r="A12" s="10" t="s">
        <v>7</v>
      </c>
      <c r="B12" s="10" t="s">
        <v>110</v>
      </c>
      <c r="C12" s="10">
        <v>7.6333333333333329</v>
      </c>
      <c r="D12" s="10">
        <v>68.720000000000013</v>
      </c>
      <c r="E12" s="10">
        <v>13.5</v>
      </c>
      <c r="F12" s="10">
        <v>0.61</v>
      </c>
    </row>
    <row r="13" spans="1:6" x14ac:dyDescent="0.25">
      <c r="A13" s="10" t="s">
        <v>94</v>
      </c>
      <c r="B13" s="10" t="s">
        <v>111</v>
      </c>
      <c r="C13" s="10">
        <v>1.6857046004564389</v>
      </c>
      <c r="D13" s="10">
        <v>7.6324599209196071</v>
      </c>
      <c r="E13" s="10">
        <v>8.8886319407306846</v>
      </c>
      <c r="F13" s="10">
        <v>0.99279627539815285</v>
      </c>
    </row>
    <row r="14" spans="1:6" x14ac:dyDescent="0.25">
      <c r="A14" s="10" t="s">
        <v>94</v>
      </c>
      <c r="B14" s="10" t="s">
        <v>110</v>
      </c>
      <c r="C14" s="10">
        <v>2.8485863940636316</v>
      </c>
      <c r="D14" s="10">
        <v>6.5224024203764257</v>
      </c>
      <c r="E14" s="10">
        <v>5.8949130612757985</v>
      </c>
      <c r="F14" s="10">
        <v>0.35791060336346564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N12" sqref="N12"/>
    </sheetView>
  </sheetViews>
  <sheetFormatPr defaultRowHeight="15" x14ac:dyDescent="0.25"/>
  <cols>
    <col min="1" max="16384" width="9.140625" style="10"/>
  </cols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6384" width="9.140625" style="10"/>
  </cols>
  <sheetData>
    <row r="1" spans="1:8" x14ac:dyDescent="0.25">
      <c r="B1" s="10">
        <v>1</v>
      </c>
      <c r="C1" s="10">
        <v>2</v>
      </c>
      <c r="D1" s="10">
        <v>3</v>
      </c>
      <c r="E1" s="10" t="s">
        <v>128</v>
      </c>
      <c r="F1" s="10" t="s">
        <v>127</v>
      </c>
    </row>
    <row r="2" spans="1:8" x14ac:dyDescent="0.25">
      <c r="A2" s="10" t="s">
        <v>126</v>
      </c>
      <c r="B2" s="13">
        <v>1.569163402644324</v>
      </c>
      <c r="C2" s="13">
        <v>6.2842910990337764</v>
      </c>
      <c r="D2" s="13">
        <v>0.75607332920967818</v>
      </c>
      <c r="E2" s="10">
        <f>AVERAGE(B2:D2)</f>
        <v>2.869842610295926</v>
      </c>
      <c r="F2" s="10">
        <f>STDEV(B2:D2)/3^0.5</f>
        <v>1.7232839511199378</v>
      </c>
    </row>
    <row r="3" spans="1:8" x14ac:dyDescent="0.25">
      <c r="A3" s="13" t="s">
        <v>125</v>
      </c>
      <c r="B3" s="13">
        <v>3.8327970943907257</v>
      </c>
      <c r="C3" s="13">
        <v>0</v>
      </c>
      <c r="D3" s="10">
        <v>0</v>
      </c>
      <c r="E3" s="10">
        <f>AVERAGE(B3:D3)</f>
        <v>1.2775990314635752</v>
      </c>
      <c r="F3" s="10">
        <f>STDEV(B3:D3)/3^0.5</f>
        <v>1.2775990314635755</v>
      </c>
    </row>
    <row r="4" spans="1:8" x14ac:dyDescent="0.25">
      <c r="A4" s="13" t="s">
        <v>124</v>
      </c>
      <c r="B4" s="13">
        <v>6.7251903182975461</v>
      </c>
      <c r="C4" s="13">
        <v>2.2494812329512754</v>
      </c>
      <c r="D4" s="10">
        <v>5.073943926633862</v>
      </c>
      <c r="E4" s="10">
        <f>AVERAGE(B4:D4)</f>
        <v>4.6828718259608948</v>
      </c>
      <c r="F4" s="10">
        <f>STDEV(B4:D4)/3^0.5</f>
        <v>1.3067384327791545</v>
      </c>
      <c r="H4" s="13"/>
    </row>
    <row r="5" spans="1:8" x14ac:dyDescent="0.25">
      <c r="A5" s="13" t="s">
        <v>123</v>
      </c>
      <c r="B5" s="13">
        <v>22.417833127188302</v>
      </c>
      <c r="C5" s="13">
        <v>2.5496044382939922</v>
      </c>
      <c r="D5" s="10">
        <v>3.7005267988673767</v>
      </c>
      <c r="E5" s="10">
        <f>AVERAGE(B5:D5)</f>
        <v>9.5559881214498912</v>
      </c>
      <c r="F5" s="10">
        <f>STDEV(B5:D5)/3^0.5</f>
        <v>6.4394991597107287</v>
      </c>
      <c r="H5" s="13"/>
    </row>
    <row r="6" spans="1:8" x14ac:dyDescent="0.25">
      <c r="A6" s="13" t="s">
        <v>122</v>
      </c>
      <c r="B6" s="13">
        <v>18.115828603477318</v>
      </c>
      <c r="C6" s="13">
        <v>4.6055133950238334</v>
      </c>
      <c r="D6" s="10">
        <v>27.164111744023263</v>
      </c>
      <c r="E6" s="10">
        <f>AVERAGE(B6:D6)</f>
        <v>16.628484580841473</v>
      </c>
      <c r="F6" s="10">
        <f>STDEV(B6:D6)/3^0.5</f>
        <v>6.5544319369701505</v>
      </c>
      <c r="H6" s="13"/>
    </row>
    <row r="7" spans="1:8" x14ac:dyDescent="0.25">
      <c r="A7" s="13" t="s">
        <v>121</v>
      </c>
      <c r="B7" s="13">
        <v>0.81430481842894875</v>
      </c>
      <c r="C7" s="13">
        <v>3.1717883634480505E-2</v>
      </c>
      <c r="D7" s="10">
        <v>3.1717883634480505E-2</v>
      </c>
      <c r="E7" s="10">
        <f>AVERAGE(B7:D7)</f>
        <v>0.29258019523263656</v>
      </c>
      <c r="F7" s="10">
        <f>STDEV(B7:D7)/3^0.5</f>
        <v>0.26086231159815615</v>
      </c>
    </row>
    <row r="8" spans="1:8" x14ac:dyDescent="0.25">
      <c r="A8" s="13"/>
      <c r="B8" s="13"/>
      <c r="C8" s="13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9"/>
  <sheetViews>
    <sheetView workbookViewId="0"/>
  </sheetViews>
  <sheetFormatPr defaultRowHeight="15" x14ac:dyDescent="0.25"/>
  <cols>
    <col min="1" max="16384" width="9.140625" style="14"/>
  </cols>
  <sheetData>
    <row r="3" spans="2:9" x14ac:dyDescent="0.25">
      <c r="D3" s="14">
        <v>1</v>
      </c>
      <c r="E3" s="14">
        <v>2</v>
      </c>
      <c r="F3" s="14">
        <v>3</v>
      </c>
      <c r="G3" s="14" t="s">
        <v>133</v>
      </c>
      <c r="H3" s="14" t="s">
        <v>132</v>
      </c>
      <c r="I3" s="14" t="s">
        <v>20</v>
      </c>
    </row>
    <row r="4" spans="2:9" x14ac:dyDescent="0.25">
      <c r="B4" s="14" t="s">
        <v>124</v>
      </c>
      <c r="C4" s="14" t="s">
        <v>131</v>
      </c>
      <c r="D4" s="14">
        <v>23.825013481035448</v>
      </c>
      <c r="E4" s="14">
        <v>30.990535162124687</v>
      </c>
      <c r="F4" s="14">
        <v>15.005757016688314</v>
      </c>
      <c r="G4" s="14">
        <v>23.273768553282817</v>
      </c>
      <c r="H4" s="14">
        <v>4.6226322341816184</v>
      </c>
      <c r="I4" s="14">
        <v>1.3709355041664498E-2</v>
      </c>
    </row>
    <row r="5" spans="2:9" x14ac:dyDescent="0.25">
      <c r="C5" s="14" t="s">
        <v>130</v>
      </c>
      <c r="D5" s="14">
        <v>47.928374527320067</v>
      </c>
      <c r="E5" s="14">
        <v>24.424510614605325</v>
      </c>
      <c r="F5" s="14">
        <v>68.086649971917538</v>
      </c>
      <c r="G5" s="14">
        <v>46.813178371280969</v>
      </c>
      <c r="H5" s="14">
        <v>12.616501762429658</v>
      </c>
      <c r="I5" s="14">
        <v>2.116995461220976E-2</v>
      </c>
    </row>
    <row r="6" spans="2:9" x14ac:dyDescent="0.25">
      <c r="C6" s="14" t="s">
        <v>129</v>
      </c>
      <c r="D6" s="14">
        <v>1.011477674949367</v>
      </c>
      <c r="E6" s="14">
        <v>0.72136907564968111</v>
      </c>
      <c r="F6" s="14">
        <v>1.282425654299209E-2</v>
      </c>
      <c r="G6" s="14">
        <v>0.58189033571401338</v>
      </c>
      <c r="H6" s="14">
        <v>0.2966018103418655</v>
      </c>
      <c r="I6" s="14">
        <v>0.36724240442353656</v>
      </c>
    </row>
    <row r="7" spans="2:9" x14ac:dyDescent="0.25">
      <c r="B7" s="14" t="s">
        <v>122</v>
      </c>
      <c r="C7" s="14" t="s">
        <v>131</v>
      </c>
      <c r="D7" s="14">
        <v>13.889083156045359</v>
      </c>
      <c r="E7" s="14">
        <v>7.8759890438722007</v>
      </c>
      <c r="F7" s="14">
        <v>9.040885711892841</v>
      </c>
      <c r="G7" s="14">
        <v>10.268652637270135</v>
      </c>
      <c r="H7" s="14">
        <v>1.841184756051627</v>
      </c>
      <c r="I7" s="14">
        <v>1.7411606898531669E-2</v>
      </c>
    </row>
    <row r="8" spans="2:9" x14ac:dyDescent="0.25">
      <c r="C8" s="14" t="s">
        <v>130</v>
      </c>
      <c r="D8" s="14">
        <v>48.860928922864943</v>
      </c>
      <c r="E8" s="14">
        <v>25.280665585655175</v>
      </c>
      <c r="F8" s="14">
        <v>16.972530798941179</v>
      </c>
      <c r="G8" s="14">
        <v>30.371375102487097</v>
      </c>
      <c r="H8" s="14">
        <v>9.5508110696777777</v>
      </c>
      <c r="I8" s="14">
        <v>3.8980183896095318E-2</v>
      </c>
    </row>
    <row r="9" spans="2:9" x14ac:dyDescent="0.25">
      <c r="C9" s="14" t="s">
        <v>129</v>
      </c>
      <c r="D9" s="14">
        <v>0.79322715672572641</v>
      </c>
      <c r="E9" s="14">
        <v>4.275277631392068E-3</v>
      </c>
      <c r="F9" s="14">
        <v>1.4246243568971398E-2</v>
      </c>
      <c r="G9" s="14">
        <v>0.27058289264202995</v>
      </c>
      <c r="H9" s="14">
        <v>0.26133798366937505</v>
      </c>
      <c r="I9" s="14">
        <v>0.73111392580569512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1"/>
  <sheetViews>
    <sheetView topLeftCell="A7" workbookViewId="0"/>
  </sheetViews>
  <sheetFormatPr defaultRowHeight="15" x14ac:dyDescent="0.25"/>
  <cols>
    <col min="1" max="16384" width="9.140625" style="10"/>
  </cols>
  <sheetData>
    <row r="1" spans="1:19" x14ac:dyDescent="0.25">
      <c r="A1" s="15" t="s">
        <v>149</v>
      </c>
    </row>
    <row r="3" spans="1:19" x14ac:dyDescent="0.25">
      <c r="A3" s="19" t="s">
        <v>161</v>
      </c>
      <c r="B3" s="19"/>
      <c r="C3" s="19"/>
      <c r="D3" s="19"/>
      <c r="E3" s="15"/>
      <c r="F3" s="15"/>
      <c r="G3" s="15"/>
      <c r="H3" s="15"/>
      <c r="K3" s="20" t="s">
        <v>160</v>
      </c>
      <c r="L3" s="20"/>
      <c r="M3" s="20"/>
      <c r="N3" s="20"/>
      <c r="O3" s="16"/>
      <c r="P3" s="16"/>
      <c r="Q3" s="16"/>
    </row>
    <row r="4" spans="1:19" x14ac:dyDescent="0.25">
      <c r="A4" s="15"/>
      <c r="B4" s="15">
        <v>1</v>
      </c>
      <c r="C4" s="15">
        <v>2</v>
      </c>
      <c r="D4" s="15">
        <v>3</v>
      </c>
      <c r="E4" s="19" t="s">
        <v>128</v>
      </c>
      <c r="F4" s="19" t="s">
        <v>127</v>
      </c>
      <c r="G4" s="19" t="s">
        <v>146</v>
      </c>
      <c r="H4" s="19" t="s">
        <v>145</v>
      </c>
      <c r="K4" s="16"/>
      <c r="L4" s="17">
        <v>1</v>
      </c>
      <c r="M4" s="17">
        <v>2</v>
      </c>
      <c r="N4" s="17">
        <v>3</v>
      </c>
      <c r="O4" s="16" t="s">
        <v>28</v>
      </c>
      <c r="P4" s="16" t="s">
        <v>127</v>
      </c>
      <c r="Q4" s="16" t="s">
        <v>146</v>
      </c>
      <c r="R4" s="16" t="s">
        <v>145</v>
      </c>
      <c r="S4" s="16" t="s">
        <v>144</v>
      </c>
    </row>
    <row r="5" spans="1:19" x14ac:dyDescent="0.25">
      <c r="A5" s="15" t="s">
        <v>159</v>
      </c>
      <c r="B5" s="15">
        <v>104.8478691919313</v>
      </c>
      <c r="C5" s="15">
        <v>58.986120075593952</v>
      </c>
      <c r="D5" s="15">
        <v>87.407388630382727</v>
      </c>
      <c r="E5" s="15">
        <f>AVERAGE(B5:D5)</f>
        <v>83.747125965969317</v>
      </c>
      <c r="F5" s="15">
        <f>STDEV(B5:D5)/3^0.5</f>
        <v>13.365043335530707</v>
      </c>
      <c r="G5" s="15">
        <v>0.56208543202800054</v>
      </c>
      <c r="H5" s="15">
        <v>0.29081189367969618</v>
      </c>
      <c r="K5" s="17" t="s">
        <v>159</v>
      </c>
      <c r="L5" s="10">
        <v>44.03317829815618</v>
      </c>
      <c r="M5" s="10">
        <v>35.051629599722659</v>
      </c>
      <c r="N5" s="10">
        <v>50.411708348221943</v>
      </c>
      <c r="O5" s="17">
        <v>40.075087482961713</v>
      </c>
      <c r="P5" s="17">
        <v>5.1689870202057104</v>
      </c>
      <c r="Q5" s="16">
        <v>2.4960366812166759E-2</v>
      </c>
      <c r="R5" s="10">
        <v>2.1757284231588262E-4</v>
      </c>
      <c r="S5" s="16">
        <f>_xlfn.T.TEST(B5:D5,L5:N5,2,2)</f>
        <v>4.4987431570032793E-2</v>
      </c>
    </row>
    <row r="6" spans="1:19" x14ac:dyDescent="0.25">
      <c r="A6" s="15" t="s">
        <v>158</v>
      </c>
      <c r="B6" s="15">
        <v>103.26253622237944</v>
      </c>
      <c r="C6" s="15">
        <v>76.814942432585397</v>
      </c>
      <c r="D6" s="15">
        <v>63.491494648707558</v>
      </c>
      <c r="E6" s="15">
        <f>AVERAGE(B6:D6)</f>
        <v>81.189657767890807</v>
      </c>
      <c r="F6" s="15">
        <f>STDEV(B6:D6)/3^0.5</f>
        <v>11.687422551078882</v>
      </c>
      <c r="G6" s="15">
        <v>9.5066208817645159E-2</v>
      </c>
      <c r="H6" s="15">
        <v>0.18280288671180508</v>
      </c>
      <c r="K6" s="17" t="s">
        <v>158</v>
      </c>
      <c r="L6" s="10">
        <v>51.70196421461344</v>
      </c>
      <c r="M6" s="10">
        <v>35.058532824317275</v>
      </c>
      <c r="N6" s="10">
        <v>51.594569897148446</v>
      </c>
      <c r="O6" s="17">
        <v>42.489712800922909</v>
      </c>
      <c r="P6" s="17">
        <v>4.8463397474818066</v>
      </c>
      <c r="Q6" s="16">
        <v>0.11582737662418208</v>
      </c>
      <c r="R6" s="10">
        <v>6.214265979370792E-4</v>
      </c>
      <c r="S6" s="16">
        <f>_xlfn.T.TEST(B6:D6,L6:N6,2,2)</f>
        <v>5.3401052148786141E-2</v>
      </c>
    </row>
    <row r="7" spans="1:19" x14ac:dyDescent="0.25">
      <c r="A7" s="15" t="s">
        <v>157</v>
      </c>
      <c r="B7" s="15">
        <v>104.39786558128891</v>
      </c>
      <c r="C7" s="15">
        <v>60.020954066223965</v>
      </c>
      <c r="D7" s="15">
        <v>75.249864330583677</v>
      </c>
      <c r="E7" s="15">
        <f>AVERAGE(B7:D7)</f>
        <v>79.88956132603218</v>
      </c>
      <c r="F7" s="15">
        <f>STDEV(B7:D7)/3^0.5</f>
        <v>13.018866566911726</v>
      </c>
      <c r="G7" s="15">
        <v>7.9701320529254382E-2</v>
      </c>
      <c r="H7" s="15">
        <v>0.19730122741416806</v>
      </c>
      <c r="K7" s="17" t="s">
        <v>157</v>
      </c>
      <c r="L7" s="10">
        <v>60.412992208597124</v>
      </c>
      <c r="M7" s="10">
        <v>50.428332151474464</v>
      </c>
      <c r="N7" s="10">
        <v>110.0262370905178</v>
      </c>
      <c r="O7" s="17">
        <v>69.382504166571735</v>
      </c>
      <c r="P7" s="17">
        <v>20.337202016623021</v>
      </c>
      <c r="Q7" s="16">
        <v>0.92317215547737863</v>
      </c>
      <c r="R7" s="10">
        <v>0.22558803453175419</v>
      </c>
      <c r="S7" s="16">
        <f>_xlfn.T.TEST(B7:D7,L7:N7,2,2)</f>
        <v>0.79496712248852131</v>
      </c>
    </row>
    <row r="8" spans="1:19" x14ac:dyDescent="0.25">
      <c r="A8" s="15" t="s">
        <v>156</v>
      </c>
      <c r="B8" s="15">
        <v>66.438061646513773</v>
      </c>
      <c r="C8" s="15">
        <v>51.976039010703701</v>
      </c>
      <c r="D8" s="15">
        <v>34.442742387198706</v>
      </c>
      <c r="E8" s="15">
        <f>AVERAGE(B8:D8)</f>
        <v>50.952281014805386</v>
      </c>
      <c r="F8" s="15">
        <f>STDEV(B8:D8)/3^0.5</f>
        <v>9.2504265478589183</v>
      </c>
      <c r="G8" s="15">
        <v>2.8825212307258215E-2</v>
      </c>
      <c r="H8" s="15">
        <v>6.0780828934248032E-3</v>
      </c>
      <c r="K8" s="17" t="s">
        <v>156</v>
      </c>
      <c r="L8" s="10">
        <v>39.359211197377846</v>
      </c>
      <c r="M8" s="10">
        <v>37.711044757711377</v>
      </c>
      <c r="N8" s="10">
        <v>21.140106825166303</v>
      </c>
      <c r="O8" s="17">
        <v>29.974406661792813</v>
      </c>
      <c r="P8" s="17">
        <v>4.8149988564839798</v>
      </c>
      <c r="Q8" s="16">
        <v>3.2764314111738857E-2</v>
      </c>
      <c r="R8" s="10">
        <v>3.1968989322225751E-4</v>
      </c>
      <c r="S8" s="16">
        <f>_xlfn.T.TEST(B8:D8,L8:N8,2,2)</f>
        <v>0.17086392744186865</v>
      </c>
    </row>
    <row r="9" spans="1:19" x14ac:dyDescent="0.25">
      <c r="A9" s="15" t="s">
        <v>155</v>
      </c>
      <c r="B9" s="15">
        <v>73.292115985073963</v>
      </c>
      <c r="C9" s="15">
        <v>53.156791178226882</v>
      </c>
      <c r="D9" s="15">
        <v>41.482065093830094</v>
      </c>
      <c r="E9" s="15">
        <f>AVERAGE(B9:D9)</f>
        <v>55.976990752376985</v>
      </c>
      <c r="F9" s="15">
        <f>STDEV(B9:D9)/3^0.5</f>
        <v>9.2904068560784427</v>
      </c>
      <c r="G9" s="15">
        <v>1.6368642883118983E-2</v>
      </c>
      <c r="H9" s="15">
        <v>9.0468945507398736E-3</v>
      </c>
      <c r="K9" s="17" t="s">
        <v>155</v>
      </c>
      <c r="L9" s="10">
        <v>48.302383037652646</v>
      </c>
      <c r="M9" s="10">
        <v>32.985172388478233</v>
      </c>
      <c r="N9" s="10">
        <v>39.822292502283403</v>
      </c>
      <c r="O9" s="17">
        <v>36.979902156692582</v>
      </c>
      <c r="P9" s="17">
        <v>2.0560858827189952</v>
      </c>
      <c r="Q9" s="16">
        <v>7.0519122945951418E-2</v>
      </c>
      <c r="R9" s="10">
        <v>1.7626141312339244E-4</v>
      </c>
      <c r="S9" s="16">
        <f>_xlfn.T.TEST(B9:D9,L9:N9,2,2)</f>
        <v>0.20402511924439889</v>
      </c>
    </row>
    <row r="10" spans="1:19" x14ac:dyDescent="0.25">
      <c r="A10" s="15" t="s">
        <v>154</v>
      </c>
      <c r="B10" s="15">
        <v>77.267703433252024</v>
      </c>
      <c r="C10" s="15">
        <v>60.331035318173974</v>
      </c>
      <c r="D10" s="15">
        <v>66.998908892827686</v>
      </c>
      <c r="E10" s="15">
        <f>AVERAGE(B10:D10)</f>
        <v>68.199215881417899</v>
      </c>
      <c r="F10" s="15">
        <f>STDEV(B10:D10)/3^0.5</f>
        <v>4.9258919449584218</v>
      </c>
      <c r="G10" s="15">
        <v>7.067097647176146E-2</v>
      </c>
      <c r="H10" s="15">
        <v>2.9640019503343168E-3</v>
      </c>
      <c r="K10" s="17" t="s">
        <v>154</v>
      </c>
      <c r="L10" s="10">
        <v>55.276197928866445</v>
      </c>
      <c r="M10" s="10">
        <v>57.803153945291839</v>
      </c>
      <c r="N10" s="10">
        <v>52.582740333780677</v>
      </c>
      <c r="O10" s="17">
        <v>51.341201079263676</v>
      </c>
      <c r="P10" s="17">
        <v>4.1360618429970755</v>
      </c>
      <c r="Q10" s="16">
        <v>5.4593116146815945E-2</v>
      </c>
      <c r="R10" s="10">
        <v>7.6439947593072935E-6</v>
      </c>
      <c r="S10" s="16">
        <f>_xlfn.T.TEST(B10:D10,L10:N10,2,2)</f>
        <v>6.5395216021015182E-2</v>
      </c>
    </row>
    <row r="11" spans="1:19" x14ac:dyDescent="0.25">
      <c r="A11" s="15" t="s">
        <v>153</v>
      </c>
      <c r="B11" s="15">
        <v>48.03232053932274</v>
      </c>
      <c r="C11" s="15">
        <v>47.996400409204178</v>
      </c>
      <c r="D11" s="15">
        <v>42.61176750959261</v>
      </c>
      <c r="E11" s="15">
        <f>AVERAGE(B11:D11)</f>
        <v>46.213496152706512</v>
      </c>
      <c r="F11" s="15">
        <f>STDEV(B11:D11)/3^0.5</f>
        <v>1.8008941740060918</v>
      </c>
      <c r="G11" s="15">
        <v>1.9508700161515471E-2</v>
      </c>
      <c r="H11" s="15">
        <v>7.4846570501474036E-6</v>
      </c>
      <c r="K11" s="17" t="s">
        <v>153</v>
      </c>
      <c r="L11" s="10">
        <v>38.763249274666293</v>
      </c>
      <c r="M11" s="10">
        <v>22.449247067085782</v>
      </c>
      <c r="N11" s="10">
        <v>36.80029844074987</v>
      </c>
      <c r="O11" s="17">
        <v>29.950377564077261</v>
      </c>
      <c r="P11" s="17">
        <v>4.1555675248026569</v>
      </c>
      <c r="Q11" s="16">
        <v>2.7250124540591586E-2</v>
      </c>
      <c r="R11" s="10">
        <v>1.9643597260428624E-4</v>
      </c>
      <c r="S11" s="16">
        <f>_xlfn.T.TEST(B11:D11,L11:N11,2,2)</f>
        <v>6.7802684726859033E-2</v>
      </c>
    </row>
    <row r="12" spans="1:19" x14ac:dyDescent="0.25">
      <c r="A12" s="15" t="s">
        <v>152</v>
      </c>
      <c r="B12" s="15">
        <v>60.421323405064228</v>
      </c>
      <c r="C12" s="15">
        <v>56.10543038549325</v>
      </c>
      <c r="D12" s="15">
        <v>27.731187980387201</v>
      </c>
      <c r="E12" s="15">
        <f>AVERAGE(B12:D12)</f>
        <v>48.085980590314897</v>
      </c>
      <c r="F12" s="15">
        <f>STDEV(B12:D12)/3^0.5</f>
        <v>10.253372124720249</v>
      </c>
      <c r="G12" s="15">
        <v>8.7387765291814912E-2</v>
      </c>
      <c r="H12" s="15">
        <v>7.1648715409061633E-3</v>
      </c>
      <c r="K12" s="17" t="s">
        <v>152</v>
      </c>
      <c r="L12" s="10">
        <v>26.350390977384347</v>
      </c>
      <c r="M12" s="10">
        <v>27.217189770064177</v>
      </c>
      <c r="N12" s="10">
        <v>35.371052657818922</v>
      </c>
      <c r="O12" s="17">
        <v>27.796839276192305</v>
      </c>
      <c r="P12" s="17">
        <v>4.2156182960667223</v>
      </c>
      <c r="Q12" s="16">
        <v>2.0125939809415419E-2</v>
      </c>
      <c r="R12" s="10">
        <v>1.650948074098593E-5</v>
      </c>
      <c r="S12" s="16">
        <f>_xlfn.T.TEST(B12:D12,L12:N12,2,2)</f>
        <v>0.15836749245168907</v>
      </c>
    </row>
    <row r="13" spans="1:19" x14ac:dyDescent="0.25">
      <c r="A13" s="15" t="s">
        <v>151</v>
      </c>
      <c r="B13" s="15">
        <v>88.003987902163843</v>
      </c>
      <c r="C13" s="15">
        <v>67.233181036989848</v>
      </c>
      <c r="D13" s="15">
        <v>72.56486131885876</v>
      </c>
      <c r="E13" s="15">
        <f>AVERAGE(B13:D13)</f>
        <v>75.93401008600415</v>
      </c>
      <c r="F13" s="15">
        <f>STDEV(B13:D13)/3^0.5</f>
        <v>6.2281612326313933</v>
      </c>
      <c r="G13" s="15">
        <v>0.24764035057839551</v>
      </c>
      <c r="H13" s="15">
        <v>1.8084630234951611E-2</v>
      </c>
      <c r="K13" s="17" t="s">
        <v>151</v>
      </c>
      <c r="L13" s="10">
        <v>74.881504259351388</v>
      </c>
      <c r="M13" s="10">
        <v>97.63079442122455</v>
      </c>
      <c r="N13" s="10">
        <v>61.076693644650312</v>
      </c>
      <c r="O13" s="17">
        <v>72.607525261159836</v>
      </c>
      <c r="P13" s="17">
        <v>12.524442423331545</v>
      </c>
      <c r="Q13" s="16">
        <v>0.48991177367708527</v>
      </c>
      <c r="R13" s="10">
        <v>0.10635721101695564</v>
      </c>
      <c r="S13" s="16">
        <f>_xlfn.T.TEST(B13:D13,L13:N13,2,2)</f>
        <v>0.88338606738609116</v>
      </c>
    </row>
    <row r="14" spans="1:19" x14ac:dyDescent="0.25">
      <c r="A14" s="15" t="s">
        <v>150</v>
      </c>
      <c r="B14" s="15">
        <v>74.948441032338238</v>
      </c>
      <c r="C14" s="15">
        <v>96.16393933966279</v>
      </c>
      <c r="D14" s="15">
        <v>31.792415729423112</v>
      </c>
      <c r="E14" s="15">
        <f>AVERAGE(B14:D14)</f>
        <v>67.634932033808056</v>
      </c>
      <c r="F14" s="15">
        <f>STDEV(B14:D14)/3^0.5</f>
        <v>18.938838607295818</v>
      </c>
      <c r="G14" s="15">
        <v>0.28373731586066975</v>
      </c>
      <c r="H14" s="15">
        <v>0.16264525761276216</v>
      </c>
      <c r="K14" s="17" t="s">
        <v>150</v>
      </c>
      <c r="L14" s="10">
        <v>62.014854788979193</v>
      </c>
      <c r="M14" s="10">
        <v>70.760660190992411</v>
      </c>
      <c r="N14" s="10">
        <v>28.544596978199838</v>
      </c>
      <c r="O14" s="17">
        <v>49.420929454460541</v>
      </c>
      <c r="P14" s="17">
        <v>12.188930111065824</v>
      </c>
      <c r="Q14" s="16">
        <v>0.13257164473781635</v>
      </c>
      <c r="R14" s="10">
        <v>2.2893711393252414E-2</v>
      </c>
      <c r="S14" s="16">
        <f>_xlfn.T.TEST(B14:D14,L14:N14,2,2)</f>
        <v>0.57755617344458521</v>
      </c>
    </row>
    <row r="15" spans="1:19" x14ac:dyDescent="0.25">
      <c r="A15" s="15"/>
      <c r="B15" s="15"/>
      <c r="C15" s="15"/>
      <c r="D15" s="15"/>
      <c r="E15" s="15"/>
      <c r="F15" s="15"/>
      <c r="G15" s="15"/>
      <c r="H15" s="15"/>
    </row>
    <row r="16" spans="1:19" x14ac:dyDescent="0.25">
      <c r="A16" s="15"/>
      <c r="B16" s="15"/>
      <c r="C16" s="15"/>
      <c r="D16" s="15"/>
      <c r="E16" s="15"/>
      <c r="F16" s="15"/>
      <c r="G16" s="15"/>
      <c r="H16" s="15"/>
    </row>
    <row r="17" spans="1:8" x14ac:dyDescent="0.25">
      <c r="A17" s="15"/>
      <c r="B17" s="15"/>
      <c r="C17" s="15"/>
      <c r="D17" s="15"/>
      <c r="E17" s="15"/>
      <c r="F17" s="15"/>
      <c r="G17" s="15"/>
      <c r="H17" s="15"/>
    </row>
    <row r="18" spans="1:8" x14ac:dyDescent="0.25">
      <c r="A18" s="15"/>
      <c r="B18" s="15"/>
      <c r="C18" s="15"/>
      <c r="D18" s="15"/>
      <c r="E18" s="15"/>
      <c r="F18" s="15"/>
      <c r="G18" s="15"/>
      <c r="H18" s="15"/>
    </row>
    <row r="19" spans="1:8" x14ac:dyDescent="0.25">
      <c r="A19" s="15"/>
      <c r="B19" s="15"/>
      <c r="C19" s="15"/>
      <c r="D19" s="15"/>
      <c r="E19" s="15"/>
      <c r="F19" s="15"/>
      <c r="G19" s="15"/>
      <c r="H19" s="15"/>
    </row>
    <row r="20" spans="1:8" x14ac:dyDescent="0.25">
      <c r="A20" s="15"/>
      <c r="B20" s="15"/>
      <c r="C20" s="15"/>
      <c r="D20" s="15"/>
      <c r="E20" s="15"/>
      <c r="F20" s="15"/>
      <c r="G20" s="15"/>
      <c r="H20" s="15"/>
    </row>
    <row r="21" spans="1:8" x14ac:dyDescent="0.25">
      <c r="A21" s="15"/>
      <c r="B21" s="15"/>
      <c r="C21" s="15"/>
      <c r="D21" s="15"/>
      <c r="E21" s="15"/>
      <c r="F21" s="15"/>
      <c r="G21" s="15"/>
      <c r="H21" s="15"/>
    </row>
    <row r="22" spans="1:8" x14ac:dyDescent="0.25">
      <c r="A22" s="15"/>
      <c r="B22" s="15"/>
      <c r="C22" s="15"/>
      <c r="D22" s="15"/>
      <c r="E22" s="15"/>
      <c r="F22" s="15"/>
      <c r="G22" s="15"/>
      <c r="H22" s="15"/>
    </row>
    <row r="23" spans="1:8" x14ac:dyDescent="0.25">
      <c r="A23" s="15"/>
      <c r="B23" s="15"/>
      <c r="C23" s="15"/>
      <c r="D23" s="15"/>
      <c r="E23" s="15"/>
      <c r="F23" s="15"/>
      <c r="G23" s="15"/>
      <c r="H23" s="15"/>
    </row>
    <row r="24" spans="1:8" x14ac:dyDescent="0.25">
      <c r="A24" s="15"/>
      <c r="B24" s="15"/>
      <c r="C24" s="15"/>
      <c r="D24" s="15"/>
      <c r="E24" s="15"/>
      <c r="F24" s="15"/>
      <c r="G24" s="15"/>
      <c r="H24" s="15"/>
    </row>
    <row r="25" spans="1:8" x14ac:dyDescent="0.25">
      <c r="A25" s="15"/>
      <c r="B25" s="15"/>
      <c r="C25" s="15"/>
      <c r="D25" s="15"/>
      <c r="E25" s="15"/>
      <c r="F25" s="15"/>
      <c r="G25" s="15"/>
      <c r="H25" s="15"/>
    </row>
    <row r="26" spans="1:8" x14ac:dyDescent="0.25">
      <c r="A26" s="15"/>
      <c r="B26" s="15"/>
      <c r="C26" s="15"/>
      <c r="D26" s="15"/>
      <c r="E26" s="15"/>
      <c r="F26" s="15"/>
      <c r="G26" s="15"/>
      <c r="H26" s="15"/>
    </row>
    <row r="27" spans="1:8" x14ac:dyDescent="0.25">
      <c r="A27" s="15"/>
      <c r="B27" s="15"/>
      <c r="C27" s="15"/>
      <c r="D27" s="15"/>
      <c r="E27" s="15"/>
      <c r="F27" s="15"/>
      <c r="G27" s="15"/>
      <c r="H27" s="15"/>
    </row>
    <row r="28" spans="1:8" x14ac:dyDescent="0.25">
      <c r="A28" s="15"/>
      <c r="B28" s="15"/>
      <c r="C28" s="15"/>
      <c r="D28" s="15"/>
      <c r="E28" s="15"/>
      <c r="F28" s="15"/>
      <c r="G28" s="15"/>
      <c r="H28" s="15"/>
    </row>
    <row r="29" spans="1:8" x14ac:dyDescent="0.25">
      <c r="A29" s="15"/>
      <c r="B29" s="15"/>
      <c r="C29" s="15"/>
      <c r="D29" s="15"/>
      <c r="E29" s="15"/>
      <c r="F29" s="15"/>
      <c r="G29" s="15"/>
      <c r="H29" s="15"/>
    </row>
    <row r="30" spans="1:8" x14ac:dyDescent="0.25">
      <c r="A30" s="15"/>
      <c r="B30" s="15"/>
      <c r="C30" s="15"/>
      <c r="D30" s="15"/>
      <c r="E30" s="15"/>
      <c r="F30" s="15"/>
      <c r="G30" s="15"/>
      <c r="H30" s="15"/>
    </row>
    <row r="31" spans="1:8" x14ac:dyDescent="0.25">
      <c r="A31" s="15"/>
      <c r="B31" s="15"/>
      <c r="C31" s="15"/>
      <c r="D31" s="15"/>
      <c r="E31" s="15"/>
      <c r="F31" s="15"/>
      <c r="G31" s="15"/>
      <c r="H31" s="15"/>
    </row>
    <row r="32" spans="1:8" x14ac:dyDescent="0.25">
      <c r="A32" s="15"/>
      <c r="B32" s="15"/>
      <c r="C32" s="15"/>
      <c r="D32" s="15"/>
      <c r="E32" s="15"/>
      <c r="F32" s="15"/>
      <c r="G32" s="15"/>
      <c r="H32" s="15"/>
    </row>
    <row r="33" spans="1:19" x14ac:dyDescent="0.25">
      <c r="A33" s="15"/>
      <c r="B33" s="15"/>
      <c r="C33" s="15"/>
      <c r="D33" s="15"/>
      <c r="E33" s="15"/>
      <c r="F33" s="15"/>
      <c r="G33" s="15"/>
      <c r="H33" s="15"/>
    </row>
    <row r="34" spans="1:19" x14ac:dyDescent="0.25">
      <c r="A34" s="15"/>
      <c r="B34" s="15"/>
      <c r="C34" s="15"/>
      <c r="D34" s="15"/>
      <c r="E34" s="15"/>
      <c r="F34" s="15"/>
      <c r="G34" s="15"/>
      <c r="H34" s="15"/>
    </row>
    <row r="38" spans="1:19" x14ac:dyDescent="0.25">
      <c r="A38" s="15" t="s">
        <v>149</v>
      </c>
      <c r="B38" s="15"/>
      <c r="C38" s="15"/>
      <c r="D38" s="15"/>
      <c r="E38" s="15"/>
      <c r="F38" s="15"/>
      <c r="G38" s="15"/>
      <c r="H38" s="15"/>
    </row>
    <row r="39" spans="1:19" x14ac:dyDescent="0.25">
      <c r="A39" s="15"/>
      <c r="B39" s="15"/>
      <c r="C39" s="15"/>
      <c r="D39" s="15"/>
      <c r="E39" s="15"/>
      <c r="F39" s="15"/>
      <c r="G39" s="15"/>
      <c r="H39" s="15"/>
    </row>
    <row r="40" spans="1:19" x14ac:dyDescent="0.25">
      <c r="A40" s="19" t="s">
        <v>148</v>
      </c>
      <c r="B40" s="19"/>
      <c r="C40" s="19"/>
      <c r="D40" s="19"/>
      <c r="E40" s="15"/>
      <c r="F40" s="15"/>
      <c r="G40" s="15"/>
      <c r="H40" s="15"/>
      <c r="J40" s="20" t="s">
        <v>147</v>
      </c>
      <c r="K40" s="20"/>
      <c r="L40" s="20"/>
      <c r="M40" s="20"/>
      <c r="N40" s="16"/>
      <c r="O40" s="16"/>
      <c r="P40" s="16"/>
      <c r="Q40" s="16"/>
      <c r="R40" s="16"/>
      <c r="S40" s="16"/>
    </row>
    <row r="41" spans="1:19" x14ac:dyDescent="0.25">
      <c r="A41" s="15"/>
      <c r="B41" s="15">
        <v>1</v>
      </c>
      <c r="C41" s="15">
        <v>2</v>
      </c>
      <c r="D41" s="15">
        <v>3</v>
      </c>
      <c r="E41" s="19" t="s">
        <v>128</v>
      </c>
      <c r="F41" s="19" t="s">
        <v>127</v>
      </c>
      <c r="G41" s="19" t="s">
        <v>146</v>
      </c>
      <c r="H41" s="19" t="s">
        <v>145</v>
      </c>
      <c r="J41" s="17"/>
      <c r="K41" s="17">
        <v>1</v>
      </c>
      <c r="L41" s="17">
        <v>2</v>
      </c>
      <c r="M41" s="17">
        <v>3</v>
      </c>
      <c r="N41" s="16" t="s">
        <v>28</v>
      </c>
      <c r="O41" s="16" t="s">
        <v>127</v>
      </c>
      <c r="P41" s="16" t="s">
        <v>146</v>
      </c>
      <c r="Q41" s="16" t="s">
        <v>145</v>
      </c>
      <c r="R41" s="16" t="s">
        <v>144</v>
      </c>
      <c r="S41" s="16"/>
    </row>
    <row r="42" spans="1:19" x14ac:dyDescent="0.25">
      <c r="A42" s="18" t="s">
        <v>143</v>
      </c>
      <c r="B42" s="15">
        <v>2.0037698591800428</v>
      </c>
      <c r="C42" s="15">
        <v>3.7889570532484274</v>
      </c>
      <c r="D42" s="15">
        <v>1.8081864036120223</v>
      </c>
      <c r="E42" s="15">
        <f>AVERAGE(B42:D42)</f>
        <v>2.5336377720134977</v>
      </c>
      <c r="F42" s="15">
        <f>STDEV(B42:D42)/3^0.5</f>
        <v>0.63019391074047382</v>
      </c>
      <c r="G42" s="15">
        <v>0.20386302489280689</v>
      </c>
      <c r="H42" s="15">
        <v>7.1702021060671847E-2</v>
      </c>
      <c r="J42" s="17" t="s">
        <v>143</v>
      </c>
      <c r="K42" s="10">
        <v>3.6211909490880667</v>
      </c>
      <c r="L42" s="10">
        <v>5.6447045402270364</v>
      </c>
      <c r="M42" s="10">
        <v>2.8329118924212899</v>
      </c>
      <c r="N42" s="16">
        <f>AVERAGE(K42:M42)</f>
        <v>4.0329357939121309</v>
      </c>
      <c r="O42" s="16">
        <f>STDEV(K42:M42)/3^0.5</f>
        <v>0.83739573211495122</v>
      </c>
      <c r="P42" s="16">
        <v>2.1311960368267241E-2</v>
      </c>
      <c r="Q42" s="16">
        <v>2.2320206789158501E-2</v>
      </c>
      <c r="R42" s="16">
        <f>_xlfn.T.TEST(B42:D42,K42:M42,2,2)</f>
        <v>0.22578772910770278</v>
      </c>
    </row>
    <row r="43" spans="1:19" x14ac:dyDescent="0.25">
      <c r="A43" s="18" t="s">
        <v>142</v>
      </c>
      <c r="B43" s="15">
        <v>1.693782275671458</v>
      </c>
      <c r="C43" s="15">
        <v>1.5182469759788586</v>
      </c>
      <c r="D43" s="15">
        <v>1.6778643954750034</v>
      </c>
      <c r="E43" s="15">
        <f>AVERAGE(B43:D43)</f>
        <v>1.6299645490417733</v>
      </c>
      <c r="F43" s="15">
        <f>STDEV(B43:D43)/3^0.5</f>
        <v>5.6047470432922436E-2</v>
      </c>
      <c r="G43" s="15">
        <v>7.2788298589784986E-2</v>
      </c>
      <c r="H43" s="15">
        <v>3.568894728886996E-4</v>
      </c>
      <c r="J43" s="17" t="s">
        <v>142</v>
      </c>
      <c r="K43" s="10">
        <v>1.534504753672036</v>
      </c>
      <c r="L43" s="10">
        <v>2.8463057004219467</v>
      </c>
      <c r="M43" s="10">
        <v>2.2617204180808592</v>
      </c>
      <c r="N43" s="16">
        <f>AVERAGE(K43:M43)</f>
        <v>2.2141769573916137</v>
      </c>
      <c r="O43" s="16">
        <f>STDEV(K43:M43)/3^0.5</f>
        <v>0.37942971086628757</v>
      </c>
      <c r="P43" s="16">
        <v>0.15274256374789746</v>
      </c>
      <c r="Q43" s="16">
        <v>3.2900654980629537E-2</v>
      </c>
      <c r="R43" s="16">
        <f>_xlfn.T.TEST(B43:D43,K43:M43,2,2)</f>
        <v>0.20238099562805817</v>
      </c>
    </row>
    <row r="44" spans="1:19" x14ac:dyDescent="0.25">
      <c r="A44" s="18" t="s">
        <v>141</v>
      </c>
      <c r="B44" s="15">
        <v>1.9147208783510481</v>
      </c>
      <c r="C44" s="15">
        <v>3.3852001971437473</v>
      </c>
      <c r="D44" s="15">
        <v>2.3137338656906352</v>
      </c>
      <c r="E44" s="15">
        <f>AVERAGE(B44:D44)</f>
        <v>2.5378849803951433</v>
      </c>
      <c r="F44" s="15">
        <f>STDEV(B44:D44)/3^0.5</f>
        <v>0.43903688091727772</v>
      </c>
      <c r="G44" s="15">
        <v>7.3463640116367024E-2</v>
      </c>
      <c r="H44" s="15">
        <v>2.4831766965582262E-2</v>
      </c>
      <c r="J44" s="17" t="s">
        <v>141</v>
      </c>
      <c r="K44" s="10">
        <v>3.3955076724330504</v>
      </c>
      <c r="L44" s="10">
        <v>5.445904096471355</v>
      </c>
      <c r="M44" s="10">
        <v>0.53387218356842969</v>
      </c>
      <c r="N44" s="16">
        <f>AVERAGE(K44:M44)</f>
        <v>3.1250946508242787</v>
      </c>
      <c r="O44" s="16">
        <f>STDEV(K44:M44)/3^0.5</f>
        <v>1.4244129527675462</v>
      </c>
      <c r="P44" s="16">
        <v>0.68861669307428086</v>
      </c>
      <c r="Q44" s="16">
        <v>0.20999809806867734</v>
      </c>
      <c r="R44" s="16">
        <f>_xlfn.T.TEST(B44:D44,K44:M44,2,2)</f>
        <v>0.71371146307639821</v>
      </c>
    </row>
    <row r="45" spans="1:19" x14ac:dyDescent="0.25">
      <c r="A45" s="18" t="s">
        <v>140</v>
      </c>
      <c r="B45" s="15">
        <v>1.8001580299497248</v>
      </c>
      <c r="C45" s="15">
        <v>1.5001934805841737</v>
      </c>
      <c r="D45" s="15">
        <v>0.96209383475532695</v>
      </c>
      <c r="E45" s="15">
        <f>AVERAGE(B45:D45)</f>
        <v>1.4208151150964088</v>
      </c>
      <c r="F45" s="15">
        <f>STDEV(B45:D45)/3^0.5</f>
        <v>0.24516225409399084</v>
      </c>
      <c r="G45" s="15">
        <v>0.53614961203839218</v>
      </c>
      <c r="H45" s="15">
        <v>0.16121367040097409</v>
      </c>
      <c r="J45" s="17" t="s">
        <v>140</v>
      </c>
      <c r="K45" s="10">
        <v>1.3294128306383179</v>
      </c>
      <c r="L45" s="10">
        <v>1.6293166894196407</v>
      </c>
      <c r="M45" s="10">
        <v>7.5053448016279383</v>
      </c>
      <c r="N45" s="16">
        <f>AVERAGE(K45:M45)</f>
        <v>3.4880247738952987</v>
      </c>
      <c r="O45" s="16">
        <f>STDEV(K45:M45)/3^0.5</f>
        <v>2.0105248680418688</v>
      </c>
      <c r="P45" s="16">
        <v>0.27354481152706644</v>
      </c>
      <c r="Q45" s="16">
        <v>0.27354481152706644</v>
      </c>
      <c r="R45" s="16">
        <f>_xlfn.T.TEST(B45:D45,K45:M45,2,2)</f>
        <v>0.36513340839237857</v>
      </c>
    </row>
    <row r="46" spans="1:19" x14ac:dyDescent="0.25">
      <c r="A46" s="18" t="s">
        <v>139</v>
      </c>
      <c r="B46" s="15">
        <v>1.4593795999536876</v>
      </c>
      <c r="C46" s="15">
        <v>0.71079852122419251</v>
      </c>
      <c r="D46" s="15">
        <v>0.77030493253204202</v>
      </c>
      <c r="E46" s="15">
        <f>AVERAGE(B46:D46)</f>
        <v>0.98016101790330745</v>
      </c>
      <c r="F46" s="15">
        <f>STDEV(B46:D46)/3^0.5</f>
        <v>0.24022426347302175</v>
      </c>
      <c r="G46" s="15">
        <v>0.37748276341883946</v>
      </c>
      <c r="H46" s="15">
        <v>0.93814891044304416</v>
      </c>
      <c r="J46" s="17" t="s">
        <v>139</v>
      </c>
      <c r="K46" s="10">
        <v>2.1273545623411807</v>
      </c>
      <c r="L46" s="10">
        <v>0.79802599687232501</v>
      </c>
      <c r="M46" s="10">
        <v>0.96367292334611643</v>
      </c>
      <c r="N46" s="16">
        <f>AVERAGE(K46:M46)</f>
        <v>1.2963511608532075</v>
      </c>
      <c r="O46" s="16">
        <f>STDEV(K46:M46)/3^0.5</f>
        <v>0.41824423328401039</v>
      </c>
      <c r="P46" s="16">
        <v>0.36798854147123311</v>
      </c>
      <c r="Q46" s="16">
        <v>0.51770703042276534</v>
      </c>
      <c r="R46" s="16">
        <f>_xlfn.T.TEST(B46:D46,K46:M46,2,2)</f>
        <v>0.54789961591387626</v>
      </c>
    </row>
    <row r="47" spans="1:19" x14ac:dyDescent="0.25">
      <c r="A47" s="18" t="s">
        <v>138</v>
      </c>
      <c r="B47" s="15">
        <v>2.4132806225696837</v>
      </c>
      <c r="C47" s="15">
        <v>4.7801675339207641</v>
      </c>
      <c r="D47" s="15">
        <v>0.96494371816990987</v>
      </c>
      <c r="E47" s="15">
        <f>AVERAGE(B47:D47)</f>
        <v>2.719463958220119</v>
      </c>
      <c r="F47" s="15">
        <f>STDEV(B47:D47)/3^0.5</f>
        <v>1.1119493944331358</v>
      </c>
      <c r="G47" s="15">
        <v>0.62361754465826735</v>
      </c>
      <c r="H47" s="15">
        <v>0.19692065256062066</v>
      </c>
      <c r="J47" s="17" t="s">
        <v>138</v>
      </c>
      <c r="K47" s="10">
        <v>1.8810228350839977</v>
      </c>
      <c r="L47" s="10">
        <v>1.2541734250924352</v>
      </c>
      <c r="M47" s="10">
        <v>1.11189769253433</v>
      </c>
      <c r="N47" s="16">
        <f>AVERAGE(K47:M47)</f>
        <v>1.4156979842369211</v>
      </c>
      <c r="O47" s="16">
        <f>STDEV(K47:M47)/3^0.5</f>
        <v>0.2362597501555064</v>
      </c>
      <c r="P47" s="16">
        <v>0.79637488912901078</v>
      </c>
      <c r="Q47" s="16">
        <v>0.1533070480448932</v>
      </c>
      <c r="R47" s="16">
        <f>_xlfn.T.TEST(B47:D47,K47:M47,2,2)</f>
        <v>0.31536123805497857</v>
      </c>
    </row>
    <row r="48" spans="1:19" x14ac:dyDescent="0.25">
      <c r="A48" s="18" t="s">
        <v>137</v>
      </c>
      <c r="B48" s="15">
        <v>2.0558429128978353</v>
      </c>
      <c r="C48" s="15">
        <v>1.7848796130968967</v>
      </c>
      <c r="D48" s="15">
        <v>1.7566449245504083</v>
      </c>
      <c r="E48" s="15">
        <f>AVERAGE(B48:D48)</f>
        <v>1.8657891501817134</v>
      </c>
      <c r="F48" s="15">
        <f>STDEV(B48:D48)/3^0.5</f>
        <v>9.5375789994537344E-2</v>
      </c>
      <c r="G48" s="15">
        <v>1.0000774693543709E-2</v>
      </c>
      <c r="H48" s="15">
        <v>8.1641702796519955E-4</v>
      </c>
      <c r="J48" s="17" t="s">
        <v>137</v>
      </c>
      <c r="K48" s="10">
        <v>1.2664807935168516</v>
      </c>
      <c r="L48" s="10">
        <v>2.8989391317892208</v>
      </c>
      <c r="M48" s="10">
        <v>1.9140375590624465</v>
      </c>
      <c r="N48" s="16">
        <f>AVERAGE(K48:M48)</f>
        <v>2.0264858281228397</v>
      </c>
      <c r="O48" s="16">
        <f>STDEV(K48:M48)/3^0.5</f>
        <v>0.47459228693681732</v>
      </c>
      <c r="P48" s="16">
        <v>8.00924801969361E-2</v>
      </c>
      <c r="Q48" s="16">
        <v>9.6577048903790957E-2</v>
      </c>
      <c r="R48" s="16">
        <f>_xlfn.T.TEST(B48:D48,K48:M48,2,2)</f>
        <v>0.75658352356427072</v>
      </c>
    </row>
    <row r="49" spans="1:18" x14ac:dyDescent="0.25">
      <c r="A49" s="18" t="s">
        <v>136</v>
      </c>
      <c r="B49" s="15">
        <v>1.5232861355581924</v>
      </c>
      <c r="C49" s="15">
        <v>1.4160940276080465</v>
      </c>
      <c r="D49" s="15">
        <v>1.9622342395708832</v>
      </c>
      <c r="E49" s="15">
        <f>AVERAGE(B49:D49)</f>
        <v>1.6338714675790407</v>
      </c>
      <c r="F49" s="15">
        <f>STDEV(B49:D49)/3^0.5</f>
        <v>0.16707196006943059</v>
      </c>
      <c r="G49" s="15">
        <v>0.34921761855586975</v>
      </c>
      <c r="H49" s="15">
        <v>1.9202542212748835E-2</v>
      </c>
      <c r="J49" s="17" t="s">
        <v>136</v>
      </c>
      <c r="K49" s="10">
        <v>2.3466288700182689</v>
      </c>
      <c r="L49" s="10">
        <v>2.0131598061326841</v>
      </c>
      <c r="M49" s="10">
        <v>1.5796769142316083</v>
      </c>
      <c r="N49" s="16">
        <f>AVERAGE(K49:M49)</f>
        <v>1.9798218634608535</v>
      </c>
      <c r="O49" s="16">
        <f>STDEV(K49:M49)/3^0.5</f>
        <v>0.22202656705706819</v>
      </c>
      <c r="P49" s="16">
        <v>0.29774672843931055</v>
      </c>
      <c r="Q49" s="16">
        <v>1.1572857269967552E-2</v>
      </c>
      <c r="R49" s="16">
        <f>_xlfn.T.TEST(B49:D49,K49:M49,2,2)</f>
        <v>0.28107825614918669</v>
      </c>
    </row>
    <row r="50" spans="1:18" x14ac:dyDescent="0.25">
      <c r="A50" s="18" t="s">
        <v>135</v>
      </c>
      <c r="B50" s="15">
        <v>1.7034951433167309</v>
      </c>
      <c r="C50" s="15">
        <v>1.6617860600911458</v>
      </c>
      <c r="D50" s="15">
        <v>0.93444792844866931</v>
      </c>
      <c r="E50" s="15">
        <f>AVERAGE(B50:D50)</f>
        <v>1.4332430439521822</v>
      </c>
      <c r="F50" s="15">
        <f>STDEV(B50:D50)/3^0.5</f>
        <v>0.24968803024541208</v>
      </c>
      <c r="G50" s="15">
        <v>0.75143878361168759</v>
      </c>
      <c r="H50" s="15">
        <v>0.15773210304837726</v>
      </c>
      <c r="J50" s="17" t="s">
        <v>135</v>
      </c>
      <c r="K50" s="10">
        <v>1.4529342247752</v>
      </c>
      <c r="L50" s="10">
        <v>0.43440732302268553</v>
      </c>
      <c r="M50" s="10">
        <v>1.0396613807768711</v>
      </c>
      <c r="N50" s="16">
        <f>AVERAGE(K50:M50)</f>
        <v>0.97566764285825214</v>
      </c>
      <c r="O50" s="16">
        <f>STDEV(K50:M50)/3^0.5</f>
        <v>0.29575928346545161</v>
      </c>
      <c r="P50" s="16">
        <v>0.93838374247378731</v>
      </c>
      <c r="Q50" s="16">
        <v>0.93838374247378731</v>
      </c>
      <c r="R50" s="16">
        <f>_xlfn.T.TEST(B50:D50,K50:M50,2,2)</f>
        <v>0.30261105369447233</v>
      </c>
    </row>
    <row r="51" spans="1:18" x14ac:dyDescent="0.25">
      <c r="A51" s="18" t="s">
        <v>134</v>
      </c>
      <c r="B51" s="15">
        <v>0.99141956721232116</v>
      </c>
      <c r="C51" s="15">
        <v>1.4464152943783251</v>
      </c>
      <c r="D51" s="15">
        <v>1.56283124614915</v>
      </c>
      <c r="E51" s="15">
        <f>AVERAGE(B51:D51)</f>
        <v>1.3335553692465989</v>
      </c>
      <c r="F51" s="15">
        <f>STDEV(B51:D51)/3^0.5</f>
        <v>0.17433765010452723</v>
      </c>
      <c r="G51" s="15">
        <v>0.26449670473393927</v>
      </c>
      <c r="H51" s="15">
        <v>0.12826143990160702</v>
      </c>
      <c r="J51" s="17" t="s">
        <v>134</v>
      </c>
      <c r="K51" s="10">
        <v>0.94008278134465606</v>
      </c>
      <c r="L51" s="10">
        <v>0.87476748169677476</v>
      </c>
      <c r="M51" s="10">
        <v>1.7390920963208367</v>
      </c>
      <c r="N51" s="16">
        <f>AVERAGE(K51:M51)</f>
        <v>1.1846474531207558</v>
      </c>
      <c r="O51" s="16">
        <f>STDEV(K51:M51)/3^0.5</f>
        <v>0.27786277720724717</v>
      </c>
      <c r="P51" s="16">
        <v>0.31937042560505097</v>
      </c>
      <c r="Q51" s="16">
        <v>0.54270359078435715</v>
      </c>
      <c r="R51" s="16">
        <f>_xlfn.T.TEST(B51:D51,K51:M51,2,2)</f>
        <v>0.67340408577351907</v>
      </c>
    </row>
    <row r="52" spans="1:18" x14ac:dyDescent="0.25">
      <c r="A52" s="15"/>
      <c r="B52" s="15"/>
      <c r="C52" s="15"/>
      <c r="D52" s="15"/>
      <c r="E52" s="15"/>
      <c r="F52" s="15"/>
      <c r="G52" s="15"/>
      <c r="H52" s="15"/>
    </row>
    <row r="53" spans="1:18" x14ac:dyDescent="0.25">
      <c r="A53" s="15"/>
      <c r="B53" s="15"/>
      <c r="C53" s="15"/>
      <c r="D53" s="15"/>
      <c r="E53" s="15"/>
      <c r="F53" s="15"/>
      <c r="G53" s="15"/>
      <c r="H53" s="15"/>
    </row>
    <row r="54" spans="1:18" x14ac:dyDescent="0.25">
      <c r="A54" s="15"/>
      <c r="B54" s="15"/>
      <c r="C54" s="15"/>
      <c r="D54" s="15"/>
      <c r="E54" s="15"/>
      <c r="F54" s="15"/>
      <c r="G54" s="15"/>
      <c r="H54" s="15"/>
    </row>
    <row r="55" spans="1:18" x14ac:dyDescent="0.25">
      <c r="A55" s="15"/>
      <c r="B55" s="15"/>
      <c r="C55" s="15"/>
      <c r="D55" s="15"/>
      <c r="E55" s="15"/>
      <c r="F55" s="15"/>
      <c r="G55" s="15"/>
      <c r="H55" s="15"/>
    </row>
    <row r="56" spans="1:18" x14ac:dyDescent="0.25">
      <c r="A56" s="15"/>
      <c r="B56" s="15"/>
      <c r="C56" s="15"/>
      <c r="D56" s="15"/>
      <c r="E56" s="15"/>
      <c r="F56" s="15"/>
      <c r="G56" s="15"/>
      <c r="H56" s="15"/>
    </row>
    <row r="57" spans="1:18" x14ac:dyDescent="0.25">
      <c r="A57" s="15"/>
      <c r="B57" s="15"/>
      <c r="C57" s="15"/>
      <c r="D57" s="15"/>
      <c r="E57" s="15"/>
      <c r="F57" s="15"/>
      <c r="G57" s="15"/>
      <c r="H57" s="15"/>
    </row>
    <row r="58" spans="1:18" x14ac:dyDescent="0.25">
      <c r="A58" s="15"/>
      <c r="B58" s="15"/>
      <c r="C58" s="15"/>
      <c r="D58" s="15"/>
      <c r="E58" s="15"/>
      <c r="F58" s="15"/>
      <c r="G58" s="15"/>
      <c r="H58" s="15"/>
    </row>
    <row r="59" spans="1:18" x14ac:dyDescent="0.25">
      <c r="A59" s="15"/>
      <c r="B59" s="15"/>
      <c r="C59" s="15"/>
      <c r="D59" s="15"/>
      <c r="E59" s="15"/>
      <c r="F59" s="15"/>
      <c r="G59" s="15"/>
      <c r="H59" s="15"/>
    </row>
    <row r="60" spans="1:18" x14ac:dyDescent="0.25">
      <c r="A60" s="15"/>
      <c r="B60" s="15"/>
      <c r="C60" s="15"/>
      <c r="D60" s="15"/>
      <c r="E60" s="15"/>
      <c r="F60" s="15"/>
      <c r="G60" s="15"/>
      <c r="H60" s="15"/>
    </row>
    <row r="61" spans="1:18" x14ac:dyDescent="0.25">
      <c r="A61" s="15"/>
      <c r="B61" s="15"/>
      <c r="C61" s="15"/>
      <c r="D61" s="15"/>
      <c r="E61" s="15"/>
      <c r="F61" s="15"/>
      <c r="G61" s="15"/>
      <c r="H61" s="15"/>
    </row>
    <row r="62" spans="1:18" x14ac:dyDescent="0.25">
      <c r="A62" s="15"/>
      <c r="B62" s="15"/>
      <c r="C62" s="15"/>
      <c r="D62" s="15"/>
      <c r="E62" s="15"/>
      <c r="F62" s="15"/>
      <c r="G62" s="15"/>
      <c r="H62" s="15"/>
    </row>
    <row r="63" spans="1:18" x14ac:dyDescent="0.25">
      <c r="A63" s="15"/>
      <c r="B63" s="15"/>
      <c r="C63" s="15"/>
      <c r="D63" s="15"/>
      <c r="E63" s="15"/>
      <c r="F63" s="15"/>
      <c r="G63" s="15"/>
      <c r="H63" s="15"/>
    </row>
    <row r="64" spans="1:18" x14ac:dyDescent="0.25">
      <c r="A64" s="15"/>
      <c r="B64" s="15"/>
      <c r="C64" s="15"/>
      <c r="D64" s="15"/>
      <c r="E64" s="15"/>
      <c r="F64" s="15"/>
      <c r="G64" s="15"/>
      <c r="H64" s="15"/>
    </row>
    <row r="65" spans="1:8" x14ac:dyDescent="0.25">
      <c r="A65" s="15"/>
      <c r="B65" s="15"/>
      <c r="C65" s="15"/>
      <c r="D65" s="15"/>
      <c r="E65" s="15"/>
      <c r="F65" s="15"/>
      <c r="G65" s="15"/>
      <c r="H65" s="15"/>
    </row>
    <row r="66" spans="1:8" x14ac:dyDescent="0.25">
      <c r="A66" s="15"/>
      <c r="B66" s="15"/>
      <c r="C66" s="15"/>
      <c r="D66" s="15"/>
      <c r="E66" s="15"/>
      <c r="F66" s="15"/>
      <c r="G66" s="15"/>
      <c r="H66" s="15"/>
    </row>
    <row r="67" spans="1:8" x14ac:dyDescent="0.25">
      <c r="A67" s="15"/>
      <c r="B67" s="15"/>
      <c r="C67" s="15"/>
      <c r="D67" s="15"/>
      <c r="E67" s="15"/>
      <c r="F67" s="15"/>
      <c r="G67" s="15"/>
      <c r="H67" s="15"/>
    </row>
    <row r="68" spans="1:8" x14ac:dyDescent="0.25">
      <c r="A68" s="15"/>
      <c r="B68" s="15"/>
      <c r="C68" s="15"/>
      <c r="D68" s="15"/>
      <c r="E68" s="15"/>
      <c r="F68" s="15"/>
      <c r="G68" s="15"/>
      <c r="H68" s="15"/>
    </row>
    <row r="69" spans="1:8" x14ac:dyDescent="0.25">
      <c r="A69" s="15"/>
      <c r="B69" s="15"/>
      <c r="C69" s="15"/>
      <c r="D69" s="15"/>
      <c r="E69" s="15"/>
      <c r="F69" s="15"/>
      <c r="G69" s="15"/>
      <c r="H69" s="15"/>
    </row>
    <row r="70" spans="1:8" x14ac:dyDescent="0.25">
      <c r="A70" s="15"/>
      <c r="B70" s="15"/>
      <c r="C70" s="15"/>
      <c r="D70" s="15"/>
      <c r="E70" s="15"/>
      <c r="F70" s="15"/>
      <c r="G70" s="15"/>
      <c r="H70" s="15"/>
    </row>
    <row r="71" spans="1:8" x14ac:dyDescent="0.25">
      <c r="A71" s="15"/>
      <c r="B71" s="15"/>
      <c r="C71" s="15"/>
      <c r="D71" s="15"/>
      <c r="E71" s="15"/>
      <c r="F71" s="15"/>
      <c r="G71" s="15"/>
      <c r="H71" s="15"/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workbookViewId="0">
      <selection activeCell="M33" sqref="M33"/>
    </sheetView>
  </sheetViews>
  <sheetFormatPr defaultRowHeight="15" x14ac:dyDescent="0.25"/>
  <sheetData>
    <row r="1" spans="1:18" x14ac:dyDescent="0.25">
      <c r="D1" t="s">
        <v>12</v>
      </c>
      <c r="I1" t="s">
        <v>163</v>
      </c>
      <c r="N1" t="s">
        <v>162</v>
      </c>
    </row>
    <row r="2" spans="1:18" x14ac:dyDescent="0.25">
      <c r="D2" t="s">
        <v>131</v>
      </c>
      <c r="E2" t="s">
        <v>130</v>
      </c>
      <c r="F2" t="s">
        <v>168</v>
      </c>
      <c r="G2" t="s">
        <v>167</v>
      </c>
      <c r="H2" t="s">
        <v>166</v>
      </c>
      <c r="I2" t="s">
        <v>131</v>
      </c>
      <c r="J2" t="s">
        <v>130</v>
      </c>
      <c r="K2" t="s">
        <v>168</v>
      </c>
      <c r="L2" t="s">
        <v>167</v>
      </c>
      <c r="M2" t="s">
        <v>166</v>
      </c>
      <c r="N2" t="s">
        <v>131</v>
      </c>
      <c r="O2" t="s">
        <v>130</v>
      </c>
      <c r="P2" t="s">
        <v>168</v>
      </c>
      <c r="Q2" t="s">
        <v>167</v>
      </c>
      <c r="R2" t="s">
        <v>166</v>
      </c>
    </row>
    <row r="3" spans="1:18" x14ac:dyDescent="0.25">
      <c r="B3" t="s">
        <v>124</v>
      </c>
      <c r="C3">
        <v>1</v>
      </c>
      <c r="D3">
        <v>29.140613876178399</v>
      </c>
      <c r="E3">
        <v>28.132210894311399</v>
      </c>
      <c r="F3">
        <v>33.7150190015291</v>
      </c>
      <c r="G3">
        <v>23.825013481035448</v>
      </c>
      <c r="H3">
        <v>47.928374527320067</v>
      </c>
      <c r="I3">
        <v>40</v>
      </c>
      <c r="J3">
        <v>40</v>
      </c>
      <c r="K3">
        <v>29.152974323243601</v>
      </c>
      <c r="L3">
        <v>5.4290008238390777E-4</v>
      </c>
      <c r="M3">
        <v>5.4290008238390777E-4</v>
      </c>
      <c r="N3">
        <v>40</v>
      </c>
      <c r="O3">
        <v>34.474798479870003</v>
      </c>
      <c r="P3">
        <v>34.390359842616299</v>
      </c>
      <c r="Q3">
        <v>2.0480004500776833E-2</v>
      </c>
      <c r="R3">
        <v>0.94315145136530065</v>
      </c>
    </row>
    <row r="4" spans="1:18" x14ac:dyDescent="0.25">
      <c r="C4">
        <v>2</v>
      </c>
      <c r="D4">
        <v>29.181319522238901</v>
      </c>
      <c r="E4">
        <v>28.276739613586901</v>
      </c>
      <c r="F4">
        <v>34.135075285541099</v>
      </c>
      <c r="G4">
        <v>30.990535162124687</v>
      </c>
      <c r="H4">
        <v>58.014260660930098</v>
      </c>
      <c r="I4">
        <v>40</v>
      </c>
      <c r="J4">
        <v>40</v>
      </c>
      <c r="K4">
        <v>29.229403846957499</v>
      </c>
      <c r="L4">
        <v>5.7243672284212736E-4</v>
      </c>
      <c r="M4">
        <v>5.7243672284212736E-4</v>
      </c>
      <c r="N4">
        <v>40</v>
      </c>
      <c r="O4">
        <v>34.335938001615098</v>
      </c>
      <c r="P4">
        <v>34.268220823698897</v>
      </c>
      <c r="Q4">
        <v>1.8817526634501643E-2</v>
      </c>
      <c r="R4">
        <v>0.95414658056259505</v>
      </c>
    </row>
    <row r="5" spans="1:18" x14ac:dyDescent="0.25">
      <c r="C5">
        <v>3</v>
      </c>
      <c r="D5">
        <v>29.1141832452636</v>
      </c>
      <c r="E5">
        <v>28.128517679917099</v>
      </c>
      <c r="F5">
        <v>34.072328332330997</v>
      </c>
      <c r="G5">
        <v>31.084965812319567</v>
      </c>
      <c r="H5">
        <v>61.555277700055541</v>
      </c>
      <c r="I5">
        <v>40</v>
      </c>
      <c r="J5">
        <v>40</v>
      </c>
      <c r="K5">
        <v>29.684105431713199</v>
      </c>
      <c r="L5">
        <v>7.8452412439669258E-4</v>
      </c>
      <c r="M5">
        <v>7.8452412439669258E-4</v>
      </c>
      <c r="N5">
        <v>40</v>
      </c>
      <c r="O5">
        <v>34.581252292563299</v>
      </c>
      <c r="P5">
        <v>33.765869250937797</v>
      </c>
      <c r="Q5">
        <v>1.3284329759641049E-2</v>
      </c>
      <c r="R5">
        <v>0.56825759179705337</v>
      </c>
    </row>
    <row r="6" spans="1:18" x14ac:dyDescent="0.25">
      <c r="B6" t="s">
        <v>122</v>
      </c>
      <c r="C6">
        <v>1</v>
      </c>
      <c r="D6">
        <v>30.761309422119101</v>
      </c>
      <c r="E6">
        <v>29.847215100194799</v>
      </c>
      <c r="F6">
        <v>33.866725371689199</v>
      </c>
      <c r="G6">
        <v>8.6064361243515997</v>
      </c>
      <c r="H6">
        <v>16.217845530703393</v>
      </c>
      <c r="I6">
        <v>40</v>
      </c>
      <c r="J6">
        <v>40</v>
      </c>
      <c r="K6">
        <v>27.8926740440704</v>
      </c>
      <c r="L6">
        <v>2.2663747342437519E-4</v>
      </c>
      <c r="M6">
        <v>2.2663747342437519E-4</v>
      </c>
      <c r="N6">
        <v>40</v>
      </c>
      <c r="O6">
        <v>34.319601327805302</v>
      </c>
      <c r="P6">
        <v>34.649104861686801</v>
      </c>
      <c r="Q6">
        <v>2.4503045118748793E-2</v>
      </c>
      <c r="R6">
        <v>1.2565808803579472</v>
      </c>
    </row>
    <row r="7" spans="1:18" x14ac:dyDescent="0.25">
      <c r="C7">
        <v>2</v>
      </c>
      <c r="D7">
        <v>30.656895941625201</v>
      </c>
      <c r="E7">
        <v>29.447086791979</v>
      </c>
      <c r="F7">
        <v>33.634357045962403</v>
      </c>
      <c r="G7">
        <v>7.8759890438722007</v>
      </c>
      <c r="H7">
        <v>18.217716793708497</v>
      </c>
      <c r="I7">
        <v>40</v>
      </c>
      <c r="J7">
        <v>40</v>
      </c>
      <c r="K7">
        <v>28.279441490225601</v>
      </c>
      <c r="L7">
        <v>2.9631956170406669E-4</v>
      </c>
      <c r="M7">
        <v>2.9631956170406669E-4</v>
      </c>
      <c r="N7">
        <v>40</v>
      </c>
      <c r="O7">
        <v>34.258563655525201</v>
      </c>
      <c r="P7">
        <v>33.989604529147499</v>
      </c>
      <c r="Q7">
        <v>1.5512817292503049E-2</v>
      </c>
      <c r="R7">
        <v>0.82991809802843586</v>
      </c>
    </row>
    <row r="8" spans="1:18" x14ac:dyDescent="0.25">
      <c r="C8">
        <v>3</v>
      </c>
      <c r="D8">
        <v>30.752473945255499</v>
      </c>
      <c r="E8">
        <v>29.648159441361202</v>
      </c>
      <c r="F8">
        <v>33.870127103022597</v>
      </c>
      <c r="G8">
        <v>8.6797480024071021</v>
      </c>
      <c r="H8">
        <v>18.66117161750655</v>
      </c>
      <c r="I8">
        <v>40</v>
      </c>
      <c r="J8">
        <v>40</v>
      </c>
      <c r="K8">
        <v>27.920335417661502</v>
      </c>
      <c r="L8">
        <v>2.3102481075188512E-4</v>
      </c>
      <c r="M8">
        <v>2.3102481075188512E-4</v>
      </c>
      <c r="N8">
        <v>40</v>
      </c>
      <c r="O8">
        <v>33.954211599285401</v>
      </c>
      <c r="P8">
        <v>34.178744836537902</v>
      </c>
      <c r="Q8">
        <v>1.7685917034369489E-2</v>
      </c>
      <c r="R8">
        <v>1.1683991690483762</v>
      </c>
    </row>
    <row r="12" spans="1:18" x14ac:dyDescent="0.25">
      <c r="A12" t="s">
        <v>12</v>
      </c>
      <c r="D12">
        <v>1</v>
      </c>
      <c r="E12">
        <v>2</v>
      </c>
      <c r="F12">
        <v>3</v>
      </c>
      <c r="G12" t="s">
        <v>128</v>
      </c>
      <c r="H12" t="s">
        <v>132</v>
      </c>
      <c r="I12" t="s">
        <v>165</v>
      </c>
      <c r="K12" t="s">
        <v>164</v>
      </c>
    </row>
    <row r="13" spans="1:18" x14ac:dyDescent="0.25">
      <c r="B13" t="s">
        <v>124</v>
      </c>
      <c r="C13" t="s">
        <v>131</v>
      </c>
      <c r="D13">
        <v>23.825013481035448</v>
      </c>
      <c r="E13">
        <v>30.990535162124687</v>
      </c>
      <c r="F13">
        <v>31.084965812319567</v>
      </c>
      <c r="G13">
        <v>28.633504818493236</v>
      </c>
      <c r="H13">
        <v>2.4044002019719746</v>
      </c>
    </row>
    <row r="14" spans="1:18" x14ac:dyDescent="0.25">
      <c r="C14" t="s">
        <v>130</v>
      </c>
      <c r="D14">
        <v>47.928374527320067</v>
      </c>
      <c r="E14">
        <v>58.014260660930098</v>
      </c>
      <c r="F14">
        <v>61.555277700055541</v>
      </c>
      <c r="G14">
        <v>55.832637629435233</v>
      </c>
      <c r="H14">
        <v>4.0821861711767147</v>
      </c>
    </row>
    <row r="15" spans="1:18" x14ac:dyDescent="0.25">
      <c r="B15" t="s">
        <v>122</v>
      </c>
      <c r="C15" t="s">
        <v>131</v>
      </c>
      <c r="D15">
        <v>8.6064361243515997</v>
      </c>
      <c r="E15">
        <v>7.8759890438722007</v>
      </c>
      <c r="F15">
        <v>8.6797480024071021</v>
      </c>
      <c r="G15">
        <v>8.3873910568769663</v>
      </c>
      <c r="H15">
        <v>0.25657531190990951</v>
      </c>
    </row>
    <row r="16" spans="1:18" x14ac:dyDescent="0.25">
      <c r="C16" t="s">
        <v>130</v>
      </c>
      <c r="D16">
        <v>16.217845530703393</v>
      </c>
      <c r="E16">
        <v>18.217716793708497</v>
      </c>
      <c r="F16">
        <v>18.66117161750655</v>
      </c>
      <c r="G16">
        <v>17.698911313972815</v>
      </c>
      <c r="H16">
        <v>0.75151623091055886</v>
      </c>
    </row>
    <row r="17" spans="1:9" x14ac:dyDescent="0.25">
      <c r="A17" t="s">
        <v>163</v>
      </c>
    </row>
    <row r="18" spans="1:9" x14ac:dyDescent="0.25">
      <c r="B18" t="s">
        <v>124</v>
      </c>
      <c r="C18" t="s">
        <v>131</v>
      </c>
      <c r="D18">
        <v>5.4290008238390777E-4</v>
      </c>
      <c r="E18">
        <v>5.7243672284212736E-4</v>
      </c>
      <c r="F18">
        <v>7.8452412439669258E-4</v>
      </c>
      <c r="G18">
        <v>6.3328697654090927E-4</v>
      </c>
      <c r="H18">
        <v>7.6097764862168352E-5</v>
      </c>
      <c r="I18">
        <v>2.8482185941055768E-4</v>
      </c>
    </row>
    <row r="19" spans="1:9" x14ac:dyDescent="0.25">
      <c r="C19" t="s">
        <v>130</v>
      </c>
      <c r="D19">
        <v>5.4290008238390777E-4</v>
      </c>
      <c r="E19">
        <v>5.7243672284212736E-4</v>
      </c>
      <c r="F19">
        <v>7.8452412439669258E-4</v>
      </c>
      <c r="G19">
        <v>6.3328697654090927E-4</v>
      </c>
      <c r="H19">
        <v>7.6097764862168352E-5</v>
      </c>
      <c r="I19">
        <v>1.6552671768070454E-4</v>
      </c>
    </row>
    <row r="20" spans="1:9" x14ac:dyDescent="0.25">
      <c r="B20" t="s">
        <v>122</v>
      </c>
      <c r="C20" t="s">
        <v>131</v>
      </c>
      <c r="D20">
        <v>2.2663747342437519E-4</v>
      </c>
      <c r="E20">
        <v>2.9631956170406669E-4</v>
      </c>
      <c r="F20">
        <v>2.3102481075188512E-4</v>
      </c>
      <c r="G20">
        <v>2.5132728196010904E-4</v>
      </c>
      <c r="H20">
        <v>2.2531763576672891E-5</v>
      </c>
      <c r="I20">
        <v>5.2221641271200523E-6</v>
      </c>
    </row>
    <row r="21" spans="1:9" x14ac:dyDescent="0.25">
      <c r="C21" t="s">
        <v>130</v>
      </c>
      <c r="D21">
        <v>2.2663747342437519E-4</v>
      </c>
      <c r="E21">
        <v>2.9631956170406669E-4</v>
      </c>
      <c r="F21">
        <v>2.3102481075188512E-4</v>
      </c>
      <c r="G21">
        <v>2.5132728196010904E-4</v>
      </c>
      <c r="H21">
        <v>2.2531763576672891E-5</v>
      </c>
      <c r="I21">
        <v>1.9272626225366557E-5</v>
      </c>
    </row>
    <row r="22" spans="1:9" x14ac:dyDescent="0.25">
      <c r="A22" t="s">
        <v>162</v>
      </c>
    </row>
    <row r="23" spans="1:9" x14ac:dyDescent="0.25">
      <c r="B23" t="s">
        <v>124</v>
      </c>
      <c r="C23" t="s">
        <v>131</v>
      </c>
      <c r="D23">
        <v>2.0480004500776833E-2</v>
      </c>
      <c r="E23">
        <v>1.8817526634501643E-2</v>
      </c>
      <c r="F23">
        <v>1.3284329759641049E-2</v>
      </c>
      <c r="G23">
        <v>1.7527286964973177E-2</v>
      </c>
      <c r="H23">
        <v>2.1750841017206348E-3</v>
      </c>
      <c r="I23">
        <v>2.8548007779225838E-4</v>
      </c>
    </row>
    <row r="24" spans="1:9" x14ac:dyDescent="0.25">
      <c r="C24" t="s">
        <v>130</v>
      </c>
      <c r="D24">
        <v>0.94315145136530065</v>
      </c>
      <c r="E24">
        <v>0.95414658056259505</v>
      </c>
      <c r="F24">
        <v>0.56825759179705337</v>
      </c>
      <c r="G24">
        <v>0.8218518745749831</v>
      </c>
      <c r="H24">
        <v>0.12683686163698082</v>
      </c>
      <c r="I24">
        <v>1.7578287155894346E-4</v>
      </c>
    </row>
    <row r="25" spans="1:9" x14ac:dyDescent="0.25">
      <c r="B25" t="s">
        <v>122</v>
      </c>
      <c r="C25" t="s">
        <v>131</v>
      </c>
      <c r="D25">
        <v>2.4503045118748793E-2</v>
      </c>
      <c r="E25">
        <v>1.5512817292503049E-2</v>
      </c>
      <c r="F25">
        <v>1.7685917034369489E-2</v>
      </c>
      <c r="G25">
        <v>1.9233926481873779E-2</v>
      </c>
      <c r="H25">
        <v>2.7082158351408266E-3</v>
      </c>
      <c r="I25">
        <v>5.2707318328647246E-6</v>
      </c>
    </row>
    <row r="26" spans="1:9" x14ac:dyDescent="0.25">
      <c r="C26" t="s">
        <v>130</v>
      </c>
      <c r="D26">
        <v>1.2565808803579472</v>
      </c>
      <c r="E26">
        <v>0.82991809802843586</v>
      </c>
      <c r="F26">
        <v>1.1683991690483762</v>
      </c>
      <c r="G26">
        <v>1.0849660491449198</v>
      </c>
      <c r="H26">
        <v>0.1300398612976143</v>
      </c>
      <c r="I26">
        <v>2.6276159381548165E-5</v>
      </c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36"/>
  <sheetViews>
    <sheetView topLeftCell="A4" workbookViewId="0">
      <selection activeCell="M33" sqref="M33"/>
    </sheetView>
  </sheetViews>
  <sheetFormatPr defaultRowHeight="15" x14ac:dyDescent="0.25"/>
  <sheetData>
    <row r="4" spans="2:16" x14ac:dyDescent="0.25">
      <c r="B4" s="1" t="s">
        <v>12</v>
      </c>
    </row>
    <row r="5" spans="2:16" x14ac:dyDescent="0.25">
      <c r="B5" s="21"/>
      <c r="C5">
        <v>1</v>
      </c>
      <c r="D5">
        <v>2</v>
      </c>
      <c r="E5">
        <v>3</v>
      </c>
      <c r="F5" t="s">
        <v>128</v>
      </c>
      <c r="G5" t="s">
        <v>132</v>
      </c>
      <c r="N5" t="s">
        <v>128</v>
      </c>
      <c r="O5" t="s">
        <v>132</v>
      </c>
      <c r="P5" t="s">
        <v>165</v>
      </c>
    </row>
    <row r="6" spans="2:16" x14ac:dyDescent="0.25">
      <c r="B6" s="21" t="s">
        <v>175</v>
      </c>
      <c r="C6">
        <v>8.0121314198275115</v>
      </c>
      <c r="D6">
        <v>10.935564637177151</v>
      </c>
      <c r="E6">
        <v>5.1794230309794118</v>
      </c>
      <c r="F6">
        <f>AVERAGE(C6:E6)</f>
        <v>8.042373029328024</v>
      </c>
      <c r="G6">
        <f>STDEV(C6:E6)/53^0.5</f>
        <v>0.39534979648691665</v>
      </c>
      <c r="I6" s="21"/>
      <c r="J6" s="21"/>
      <c r="K6" s="21"/>
      <c r="L6" t="s">
        <v>12</v>
      </c>
      <c r="M6" t="s">
        <v>175</v>
      </c>
      <c r="N6">
        <v>8.042373029328024</v>
      </c>
      <c r="O6">
        <v>0.39534979648691665</v>
      </c>
    </row>
    <row r="7" spans="2:16" x14ac:dyDescent="0.25">
      <c r="B7" s="21" t="s">
        <v>174</v>
      </c>
      <c r="C7">
        <v>9.4669238800675863</v>
      </c>
      <c r="D7">
        <v>6.4851432165202647</v>
      </c>
      <c r="E7">
        <v>11.843736090551882</v>
      </c>
      <c r="F7">
        <f>AVERAGE(C7:E7)</f>
        <v>9.2652677290465775</v>
      </c>
      <c r="G7">
        <f>STDEV(C7:E7)/53^0.5</f>
        <v>0.36881064067649744</v>
      </c>
      <c r="I7" s="21"/>
      <c r="J7" s="21"/>
      <c r="K7" s="21"/>
      <c r="M7" t="s">
        <v>174</v>
      </c>
      <c r="N7">
        <v>9.2652677290465775</v>
      </c>
      <c r="O7">
        <v>0.36881064067649744</v>
      </c>
    </row>
    <row r="8" spans="2:16" x14ac:dyDescent="0.25">
      <c r="B8" s="21" t="s">
        <v>173</v>
      </c>
      <c r="C8">
        <v>24.588375667674239</v>
      </c>
      <c r="D8">
        <v>21.828683094075217</v>
      </c>
      <c r="E8">
        <v>7.0510223536392074</v>
      </c>
      <c r="F8">
        <f>AVERAGE(C8:E8)</f>
        <v>17.822693705129556</v>
      </c>
      <c r="G8">
        <f>STDEV(C8:E8)/53^0.5</f>
        <v>1.2953156062824691</v>
      </c>
      <c r="M8" t="s">
        <v>173</v>
      </c>
      <c r="N8">
        <v>17.822693705129556</v>
      </c>
      <c r="O8">
        <v>1.2953156062824691</v>
      </c>
    </row>
    <row r="9" spans="2:16" x14ac:dyDescent="0.25">
      <c r="B9" s="21" t="s">
        <v>172</v>
      </c>
      <c r="C9">
        <v>4.1012955524364223</v>
      </c>
      <c r="D9">
        <v>5.247411794222276</v>
      </c>
      <c r="E9">
        <v>11.306919541010434</v>
      </c>
      <c r="F9">
        <f>AVERAGE(C9:E9)</f>
        <v>6.8852089625563773</v>
      </c>
      <c r="G9">
        <f>STDEV(C9:E9)/53^0.5</f>
        <v>0.5318539830050304</v>
      </c>
      <c r="M9" t="s">
        <v>172</v>
      </c>
      <c r="N9">
        <v>6.8852089625563773</v>
      </c>
      <c r="O9">
        <v>0.5318539830050304</v>
      </c>
    </row>
    <row r="10" spans="2:16" x14ac:dyDescent="0.25">
      <c r="B10" s="21" t="s">
        <v>171</v>
      </c>
      <c r="C10">
        <v>6.7572882542111836</v>
      </c>
      <c r="D10">
        <v>12.779368407077987</v>
      </c>
      <c r="E10">
        <v>7.5123890579612338</v>
      </c>
      <c r="F10">
        <f>AVERAGE(C10:E10)</f>
        <v>9.0163485730834676</v>
      </c>
      <c r="G10">
        <f>STDEV(C10:E10)/53^0.5</f>
        <v>0.45063441672013921</v>
      </c>
      <c r="M10" t="s">
        <v>171</v>
      </c>
      <c r="N10">
        <v>9.0163485730834676</v>
      </c>
      <c r="O10">
        <v>0.45063441672013921</v>
      </c>
    </row>
    <row r="11" spans="2:16" x14ac:dyDescent="0.25">
      <c r="B11" s="21" t="s">
        <v>170</v>
      </c>
      <c r="C11">
        <v>24.168312900081744</v>
      </c>
      <c r="D11">
        <v>23.495941232936445</v>
      </c>
      <c r="E11">
        <v>22.897134361429792</v>
      </c>
      <c r="F11">
        <f>AVERAGE(C11:E11)</f>
        <v>23.520462831482661</v>
      </c>
      <c r="G11">
        <f>STDEV(C11:E11)/53^0.5</f>
        <v>8.7353618892188928E-2</v>
      </c>
      <c r="M11" t="s">
        <v>170</v>
      </c>
      <c r="N11">
        <v>23.520462831482661</v>
      </c>
      <c r="O11">
        <v>8.7353618892188928E-2</v>
      </c>
    </row>
    <row r="12" spans="2:16" x14ac:dyDescent="0.25">
      <c r="B12" s="21" t="s">
        <v>169</v>
      </c>
      <c r="C12">
        <v>17.172104347947826</v>
      </c>
      <c r="D12">
        <v>15.48178592227751</v>
      </c>
      <c r="E12">
        <v>13.652368328006496</v>
      </c>
      <c r="F12">
        <f>AVERAGE(C12:E12)</f>
        <v>15.435419532743943</v>
      </c>
      <c r="G12">
        <f>STDEV(C12:E12)/53^0.5</f>
        <v>0.2417993786404026</v>
      </c>
      <c r="M12" t="s">
        <v>169</v>
      </c>
      <c r="N12">
        <v>15.435419532743943</v>
      </c>
      <c r="O12">
        <v>0.2417993786404026</v>
      </c>
    </row>
    <row r="13" spans="2:16" x14ac:dyDescent="0.25">
      <c r="B13" s="21"/>
      <c r="L13" t="s">
        <v>177</v>
      </c>
      <c r="M13" t="s">
        <v>175</v>
      </c>
      <c r="N13">
        <v>0.7450888446685423</v>
      </c>
      <c r="O13">
        <v>0.10303573601966204</v>
      </c>
      <c r="P13">
        <v>1.3163860949296143E-2</v>
      </c>
    </row>
    <row r="14" spans="2:16" x14ac:dyDescent="0.25">
      <c r="B14" s="21"/>
      <c r="M14" t="s">
        <v>174</v>
      </c>
      <c r="N14">
        <v>3.0686462066496065</v>
      </c>
      <c r="O14">
        <v>0.3660268319149716</v>
      </c>
      <c r="P14">
        <v>4.6998162463398031E-2</v>
      </c>
    </row>
    <row r="15" spans="2:16" x14ac:dyDescent="0.25">
      <c r="B15" s="21"/>
      <c r="M15" t="s">
        <v>173</v>
      </c>
      <c r="N15">
        <v>0.66264300715904645</v>
      </c>
      <c r="O15">
        <v>8.32326597185582E-2</v>
      </c>
      <c r="P15">
        <v>3.4668259025853347E-2</v>
      </c>
    </row>
    <row r="16" spans="2:16" x14ac:dyDescent="0.25">
      <c r="B16" s="22" t="s">
        <v>177</v>
      </c>
      <c r="M16" t="s">
        <v>172</v>
      </c>
      <c r="N16">
        <v>1.029988154244315</v>
      </c>
      <c r="O16">
        <v>3.8132240082445132E-2</v>
      </c>
      <c r="P16">
        <v>5.9262676819197849E-2</v>
      </c>
    </row>
    <row r="17" spans="2:16" x14ac:dyDescent="0.25">
      <c r="B17" s="21"/>
      <c r="C17">
        <v>1</v>
      </c>
      <c r="D17">
        <v>2</v>
      </c>
      <c r="E17">
        <v>3</v>
      </c>
      <c r="F17" t="s">
        <v>128</v>
      </c>
      <c r="G17" t="s">
        <v>132</v>
      </c>
      <c r="H17" t="s">
        <v>165</v>
      </c>
      <c r="I17" t="s">
        <v>176</v>
      </c>
      <c r="M17" t="s">
        <v>171</v>
      </c>
      <c r="N17">
        <v>2.6039576373551339</v>
      </c>
      <c r="O17">
        <v>6.8555947991758279E-2</v>
      </c>
      <c r="P17">
        <v>2.86498080768843E-2</v>
      </c>
    </row>
    <row r="18" spans="2:16" x14ac:dyDescent="0.25">
      <c r="B18" s="21" t="s">
        <v>175</v>
      </c>
      <c r="C18">
        <v>0.22045788366691246</v>
      </c>
      <c r="D18">
        <v>0.41054672103257955</v>
      </c>
      <c r="E18">
        <v>1.6042619293061349</v>
      </c>
      <c r="F18">
        <f>AVERAGE(C18:E18)</f>
        <v>0.7450888446685423</v>
      </c>
      <c r="G18">
        <f>STDEV(C18:E18)/53^0.5</f>
        <v>0.10303573601966204</v>
      </c>
      <c r="H18">
        <f>_xlfn.T.TEST(C6:E6,C18:E18,2,2)</f>
        <v>1.3163860949296143E-2</v>
      </c>
      <c r="M18" t="s">
        <v>170</v>
      </c>
      <c r="N18">
        <v>1.2924685868907873</v>
      </c>
      <c r="O18">
        <v>0.1327787418319987</v>
      </c>
      <c r="P18">
        <v>4.8656922819722195E-6</v>
      </c>
    </row>
    <row r="19" spans="2:16" x14ac:dyDescent="0.25">
      <c r="B19" s="21" t="s">
        <v>174</v>
      </c>
      <c r="C19">
        <v>3.8975155860746891</v>
      </c>
      <c r="D19">
        <v>5.2204228630695866</v>
      </c>
      <c r="E19">
        <v>8.8000170804543532E-2</v>
      </c>
      <c r="F19">
        <f>AVERAGE(C19:E19)</f>
        <v>3.0686462066496065</v>
      </c>
      <c r="G19">
        <f>STDEV(C19:E19)/53^0.5</f>
        <v>0.3660268319149716</v>
      </c>
      <c r="H19">
        <f>_xlfn.T.TEST(C7:E7,C19:E19,2,2)</f>
        <v>4.6998162463398031E-2</v>
      </c>
      <c r="M19" t="s">
        <v>169</v>
      </c>
      <c r="N19">
        <v>0.43466618202271984</v>
      </c>
      <c r="O19">
        <v>4.6944384114333701E-2</v>
      </c>
      <c r="P19">
        <v>1.3191665408795507E-4</v>
      </c>
    </row>
    <row r="20" spans="2:16" x14ac:dyDescent="0.25">
      <c r="B20" s="21" t="s">
        <v>173</v>
      </c>
      <c r="C20">
        <v>0.35839910156303084</v>
      </c>
      <c r="D20">
        <v>0.26910614388834719</v>
      </c>
      <c r="E20">
        <v>1.3604237760257614</v>
      </c>
      <c r="F20">
        <f>AVERAGE(C20:E20)</f>
        <v>0.66264300715904645</v>
      </c>
      <c r="G20">
        <f>STDEV(C20:E20)/53^0.5</f>
        <v>8.32326597185582E-2</v>
      </c>
      <c r="H20">
        <f>_xlfn.T.TEST(C8:E8,C20:E20,2,2)</f>
        <v>3.4668259025853347E-2</v>
      </c>
    </row>
    <row r="21" spans="2:16" x14ac:dyDescent="0.25">
      <c r="B21" s="21" t="s">
        <v>172</v>
      </c>
      <c r="C21">
        <v>1.3213716719030855</v>
      </c>
      <c r="D21">
        <v>0.76859279082985943</v>
      </c>
      <c r="E21">
        <v>1</v>
      </c>
      <c r="F21">
        <f>AVERAGE(C21:E21)</f>
        <v>1.029988154244315</v>
      </c>
      <c r="G21">
        <f>STDEV(C21:E21)/53^0.5</f>
        <v>3.8132240082445132E-2</v>
      </c>
      <c r="H21">
        <f>_xlfn.T.TEST(C9:E9,C21:E21,2,2)</f>
        <v>5.9262676819197849E-2</v>
      </c>
    </row>
    <row r="22" spans="2:16" x14ac:dyDescent="0.25">
      <c r="B22" s="21" t="s">
        <v>171</v>
      </c>
      <c r="C22">
        <v>3.0537284063029175</v>
      </c>
      <c r="D22">
        <v>2.6911224825201092</v>
      </c>
      <c r="E22">
        <v>2.0670220232423748</v>
      </c>
      <c r="F22">
        <f>AVERAGE(C22:E22)</f>
        <v>2.6039576373551339</v>
      </c>
      <c r="G22">
        <f>STDEV(C22:E22)/53^0.5</f>
        <v>6.8555947991758279E-2</v>
      </c>
      <c r="H22">
        <f>_xlfn.T.TEST(C10:E10,C22:E22,2,2)</f>
        <v>2.86498080768843E-2</v>
      </c>
    </row>
    <row r="23" spans="2:16" x14ac:dyDescent="0.25">
      <c r="B23" s="21" t="s">
        <v>170</v>
      </c>
      <c r="C23">
        <v>0.50583263682239377</v>
      </c>
      <c r="D23">
        <v>2.3715731238499682</v>
      </c>
      <c r="E23">
        <v>1</v>
      </c>
      <c r="F23">
        <f>AVERAGE(C23:E23)</f>
        <v>1.2924685868907873</v>
      </c>
      <c r="G23">
        <f>STDEV(C23:E23)/53^0.5</f>
        <v>0.1327787418319987</v>
      </c>
      <c r="H23">
        <f>_xlfn.T.TEST(C11:E11,C23:E23,2,2)</f>
        <v>4.8656922819722195E-6</v>
      </c>
    </row>
    <row r="24" spans="2:16" x14ac:dyDescent="0.25">
      <c r="B24" s="21" t="s">
        <v>169</v>
      </c>
      <c r="C24">
        <v>0.66569366028441512</v>
      </c>
      <c r="D24">
        <v>4.2078781550056669E-2</v>
      </c>
      <c r="E24">
        <v>0.59622610423368771</v>
      </c>
      <c r="F24">
        <f>AVERAGE(C24:E24)</f>
        <v>0.43466618202271984</v>
      </c>
      <c r="G24">
        <f>STDEV(C24:E24)/53^0.5</f>
        <v>4.6944384114333701E-2</v>
      </c>
      <c r="H24">
        <f>_xlfn.T.TEST(C12:E12,C24:E24,2,2)</f>
        <v>1.3191665408795507E-4</v>
      </c>
    </row>
    <row r="25" spans="2:16" x14ac:dyDescent="0.25">
      <c r="B25" s="21"/>
    </row>
    <row r="26" spans="2:16" x14ac:dyDescent="0.25">
      <c r="B26" s="21"/>
    </row>
    <row r="27" spans="2:16" x14ac:dyDescent="0.25">
      <c r="B27" s="22"/>
    </row>
    <row r="28" spans="2:16" x14ac:dyDescent="0.25">
      <c r="B28" s="21"/>
    </row>
    <row r="29" spans="2:16" x14ac:dyDescent="0.25">
      <c r="B29" s="21"/>
    </row>
    <row r="30" spans="2:16" x14ac:dyDescent="0.25">
      <c r="B30" s="21"/>
    </row>
    <row r="31" spans="2:16" x14ac:dyDescent="0.25">
      <c r="B31" s="21"/>
    </row>
    <row r="32" spans="2:16" x14ac:dyDescent="0.25">
      <c r="B32" s="21"/>
    </row>
    <row r="33" spans="2:2" x14ac:dyDescent="0.25">
      <c r="B33" s="21"/>
    </row>
    <row r="34" spans="2:2" x14ac:dyDescent="0.25">
      <c r="B34" s="21"/>
    </row>
    <row r="35" spans="2:2" x14ac:dyDescent="0.25">
      <c r="B35" s="21"/>
    </row>
    <row r="36" spans="2:2" x14ac:dyDescent="0.25">
      <c r="B36" s="21"/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33" sqref="M3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42"/>
  <sheetViews>
    <sheetView topLeftCell="A16" workbookViewId="0">
      <selection activeCell="M33" sqref="M33"/>
    </sheetView>
  </sheetViews>
  <sheetFormatPr defaultRowHeight="15" x14ac:dyDescent="0.25"/>
  <sheetData>
    <row r="2" spans="1:36" x14ac:dyDescent="0.25">
      <c r="A2" s="27" t="s">
        <v>184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36" x14ac:dyDescent="0.25">
      <c r="A3" s="23" t="s">
        <v>12</v>
      </c>
      <c r="B3" s="23"/>
      <c r="C3" s="23"/>
      <c r="D3" s="23"/>
      <c r="E3" s="23"/>
      <c r="F3" s="23"/>
      <c r="G3" s="23" t="s">
        <v>177</v>
      </c>
      <c r="H3" s="23"/>
      <c r="I3" s="23"/>
      <c r="J3" s="23"/>
      <c r="K3" s="23"/>
      <c r="L3" s="23"/>
      <c r="M3" s="23"/>
      <c r="N3" s="23"/>
      <c r="O3" s="23"/>
      <c r="P3" s="23"/>
      <c r="Q3" s="23"/>
      <c r="S3" s="1"/>
    </row>
    <row r="4" spans="1:36" ht="60" x14ac:dyDescent="0.25">
      <c r="A4" s="23"/>
      <c r="B4" s="25" t="s">
        <v>182</v>
      </c>
      <c r="C4" s="23" t="s">
        <v>181</v>
      </c>
      <c r="D4" s="23" t="s">
        <v>168</v>
      </c>
      <c r="E4" s="24" t="s">
        <v>180</v>
      </c>
      <c r="F4" s="23"/>
      <c r="G4" s="23"/>
      <c r="H4" s="25" t="s">
        <v>182</v>
      </c>
      <c r="I4" s="23" t="s">
        <v>181</v>
      </c>
      <c r="J4" s="23" t="s">
        <v>168</v>
      </c>
      <c r="K4" s="24" t="s">
        <v>180</v>
      </c>
      <c r="L4" s="23"/>
      <c r="M4" s="23"/>
      <c r="N4" s="25"/>
      <c r="O4" s="23"/>
      <c r="P4" s="23"/>
      <c r="Q4" s="26"/>
      <c r="AJ4" t="s">
        <v>183</v>
      </c>
    </row>
    <row r="5" spans="1:36" x14ac:dyDescent="0.25">
      <c r="A5" s="23" t="s">
        <v>124</v>
      </c>
      <c r="B5" s="23">
        <v>1</v>
      </c>
      <c r="C5" s="23">
        <v>29.02252662794335</v>
      </c>
      <c r="D5" s="23">
        <v>36.391674256284048</v>
      </c>
      <c r="E5" s="23">
        <f>2^(D5-C5)</f>
        <v>165.32345721969853</v>
      </c>
      <c r="F5" s="23"/>
      <c r="G5" s="23" t="s">
        <v>124</v>
      </c>
      <c r="H5" s="23">
        <v>1</v>
      </c>
      <c r="I5" s="23">
        <v>32.620685400615045</v>
      </c>
      <c r="J5" s="23">
        <v>26.370395109809948</v>
      </c>
      <c r="K5" s="23">
        <f>2^(J5-I5)</f>
        <v>1.313636299892512E-2</v>
      </c>
      <c r="L5" s="23"/>
      <c r="M5" s="23"/>
      <c r="N5" s="23"/>
      <c r="O5" s="23"/>
      <c r="P5" s="23"/>
      <c r="Q5" s="23"/>
    </row>
    <row r="6" spans="1:36" x14ac:dyDescent="0.25">
      <c r="A6" s="23"/>
      <c r="B6" s="23">
        <v>2</v>
      </c>
      <c r="C6" s="23">
        <v>22.709161469829201</v>
      </c>
      <c r="D6" s="23">
        <v>28.344084667921699</v>
      </c>
      <c r="E6" s="23">
        <f>2^(D6-C6)</f>
        <v>49.691362608690511</v>
      </c>
      <c r="F6" s="23"/>
      <c r="G6" s="23"/>
      <c r="H6" s="23">
        <v>2</v>
      </c>
      <c r="I6" s="23">
        <v>40</v>
      </c>
      <c r="J6" s="23">
        <v>29.456754639335351</v>
      </c>
      <c r="K6" s="23">
        <f>2^(J6-I6)</f>
        <v>6.7014208848589188E-4</v>
      </c>
      <c r="L6" s="23"/>
      <c r="M6" s="23"/>
      <c r="N6" s="23"/>
      <c r="O6" s="23"/>
      <c r="P6" s="23"/>
      <c r="Q6" s="23"/>
    </row>
    <row r="7" spans="1:36" x14ac:dyDescent="0.25">
      <c r="A7" s="23"/>
      <c r="B7" s="23">
        <v>3</v>
      </c>
      <c r="C7" s="23">
        <v>25.393564564080101</v>
      </c>
      <c r="D7" s="23">
        <v>32.412279141032997</v>
      </c>
      <c r="E7" s="23">
        <f>2^(D7-C7)</f>
        <v>129.67122650364189</v>
      </c>
      <c r="F7" s="23"/>
      <c r="G7" s="23"/>
      <c r="H7" s="23">
        <v>3</v>
      </c>
      <c r="I7" s="23">
        <v>27.298947731027248</v>
      </c>
      <c r="J7" s="23">
        <v>31.784519256585902</v>
      </c>
      <c r="K7" s="23">
        <f>2^(J7-I7)</f>
        <v>22.402246771741765</v>
      </c>
      <c r="L7" s="23"/>
      <c r="M7" s="23"/>
      <c r="N7" s="23"/>
      <c r="O7" s="23"/>
      <c r="P7" s="23"/>
      <c r="Q7" s="23"/>
    </row>
    <row r="8" spans="1:36" x14ac:dyDescent="0.25">
      <c r="A8" s="23" t="s">
        <v>122</v>
      </c>
      <c r="B8" s="23">
        <v>1</v>
      </c>
      <c r="C8" s="23">
        <v>30.761309422119101</v>
      </c>
      <c r="D8" s="23">
        <v>33.866725371689199</v>
      </c>
      <c r="E8" s="23">
        <f>2^(D8-C8)</f>
        <v>8.6064361243515997</v>
      </c>
      <c r="F8" s="23"/>
      <c r="G8" s="23" t="s">
        <v>122</v>
      </c>
      <c r="H8" s="23">
        <v>1</v>
      </c>
      <c r="I8" s="23">
        <v>40</v>
      </c>
      <c r="J8" s="23">
        <v>27.8926740440704</v>
      </c>
      <c r="K8" s="23">
        <f>2^(J8-I8)</f>
        <v>2.2663747342437519E-4</v>
      </c>
      <c r="L8" s="23"/>
      <c r="M8" s="23"/>
      <c r="N8" s="23"/>
      <c r="O8" s="23"/>
      <c r="P8" s="23"/>
      <c r="Q8" s="23"/>
    </row>
    <row r="9" spans="1:36" x14ac:dyDescent="0.25">
      <c r="A9" s="23"/>
      <c r="B9" s="23">
        <v>2</v>
      </c>
      <c r="C9" s="23">
        <v>29.158517427093301</v>
      </c>
      <c r="D9" s="23">
        <v>32.630833311216598</v>
      </c>
      <c r="E9" s="23">
        <f>2^(D9-C9)</f>
        <v>11.098677588985424</v>
      </c>
      <c r="F9" s="23"/>
      <c r="G9" s="23"/>
      <c r="H9" s="23">
        <v>2</v>
      </c>
      <c r="I9" s="23">
        <v>33.251738631590399</v>
      </c>
      <c r="J9" s="23">
        <v>29.3613940924124</v>
      </c>
      <c r="K9" s="23">
        <f>2^(J9-I9)</f>
        <v>6.7435658119941663E-2</v>
      </c>
      <c r="L9" s="23"/>
      <c r="M9" s="23"/>
      <c r="N9" s="23"/>
      <c r="O9" s="23"/>
      <c r="P9" s="23"/>
      <c r="Q9" s="23"/>
      <c r="S9" s="1"/>
    </row>
    <row r="10" spans="1:36" x14ac:dyDescent="0.25">
      <c r="A10" s="23"/>
      <c r="B10" s="23">
        <v>3</v>
      </c>
      <c r="C10" s="23">
        <v>31.6542055741963</v>
      </c>
      <c r="D10" s="23">
        <v>34.759251651121097</v>
      </c>
      <c r="E10" s="23">
        <f>2^(D10-C10)</f>
        <v>8.6042299219447678</v>
      </c>
      <c r="F10" s="23"/>
      <c r="G10" s="23"/>
      <c r="H10" s="23">
        <v>3</v>
      </c>
      <c r="I10" s="23">
        <v>32.748626531406003</v>
      </c>
      <c r="J10" s="23">
        <v>32.397715031486598</v>
      </c>
      <c r="K10" s="23">
        <f>2^(J10-I10)</f>
        <v>0.78408855140032585</v>
      </c>
      <c r="L10" s="23"/>
      <c r="M10" s="23"/>
      <c r="N10" s="23"/>
      <c r="O10" s="23"/>
      <c r="P10" s="23"/>
      <c r="Q10" s="23"/>
    </row>
    <row r="11" spans="1:36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36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36" x14ac:dyDescent="0.25">
      <c r="A13" s="23" t="s">
        <v>179</v>
      </c>
      <c r="B13" s="23"/>
      <c r="C13" s="23"/>
      <c r="D13" s="23"/>
      <c r="E13" s="23"/>
      <c r="F13" s="23"/>
      <c r="G13" s="23" t="s">
        <v>178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</row>
    <row r="14" spans="1:36" ht="60" x14ac:dyDescent="0.25">
      <c r="A14" s="23"/>
      <c r="B14" s="25" t="s">
        <v>182</v>
      </c>
      <c r="C14" s="23" t="s">
        <v>181</v>
      </c>
      <c r="D14" s="23" t="s">
        <v>168</v>
      </c>
      <c r="E14" s="24" t="s">
        <v>180</v>
      </c>
      <c r="F14" s="23"/>
      <c r="G14" s="23"/>
      <c r="H14" s="25" t="s">
        <v>182</v>
      </c>
      <c r="I14" s="23" t="s">
        <v>181</v>
      </c>
      <c r="J14" s="23" t="s">
        <v>168</v>
      </c>
      <c r="K14" s="24" t="s">
        <v>180</v>
      </c>
      <c r="L14" s="23"/>
      <c r="M14" s="23"/>
      <c r="N14" s="25"/>
      <c r="O14" s="23"/>
      <c r="P14" s="23"/>
      <c r="Q14" s="26"/>
      <c r="S14" s="1"/>
    </row>
    <row r="15" spans="1:36" x14ac:dyDescent="0.25">
      <c r="A15" s="23" t="s">
        <v>124</v>
      </c>
      <c r="B15" s="23">
        <v>1</v>
      </c>
      <c r="C15" s="23">
        <v>25.055083385219199</v>
      </c>
      <c r="D15" s="23">
        <v>24.5900476430831</v>
      </c>
      <c r="E15" s="23">
        <f>2^(D15-C15)</f>
        <v>0.72445312904697201</v>
      </c>
      <c r="F15" s="23"/>
      <c r="G15" s="23" t="s">
        <v>124</v>
      </c>
      <c r="H15" s="23">
        <v>1</v>
      </c>
      <c r="I15" s="23">
        <v>27.312858387663347</v>
      </c>
      <c r="J15" s="23">
        <v>31.173185360157351</v>
      </c>
      <c r="K15" s="23">
        <f>2^(J15-I15)</f>
        <v>14.523597741192695</v>
      </c>
      <c r="L15" s="23"/>
      <c r="M15" s="23"/>
      <c r="N15" s="23"/>
      <c r="O15" s="23"/>
      <c r="P15" s="23"/>
      <c r="Q15" s="23"/>
    </row>
    <row r="16" spans="1:36" x14ac:dyDescent="0.25">
      <c r="A16" s="23"/>
      <c r="B16" s="23">
        <v>2</v>
      </c>
      <c r="C16" s="23">
        <v>30.1840665054401</v>
      </c>
      <c r="D16" s="23">
        <v>26.566486042471553</v>
      </c>
      <c r="E16" s="23">
        <f>2^(D16-C16)</f>
        <v>8.1470385052912833E-2</v>
      </c>
      <c r="F16" s="23"/>
      <c r="G16" s="23"/>
      <c r="H16" s="23">
        <v>2</v>
      </c>
      <c r="I16" s="23">
        <v>31.450229090828302</v>
      </c>
      <c r="J16" s="23">
        <v>26.599174750224201</v>
      </c>
      <c r="K16" s="23">
        <f>2^(J16-I16)</f>
        <v>3.4648715008252055E-2</v>
      </c>
      <c r="L16" s="23"/>
      <c r="M16" s="23"/>
      <c r="N16" s="23"/>
      <c r="O16" s="23"/>
      <c r="P16" s="23"/>
      <c r="Q16" s="23"/>
    </row>
    <row r="17" spans="1:19" x14ac:dyDescent="0.25">
      <c r="A17" s="23"/>
      <c r="B17" s="23">
        <v>3</v>
      </c>
      <c r="C17" s="23">
        <v>21.098567774460832</v>
      </c>
      <c r="D17" s="23">
        <v>25.745539948311134</v>
      </c>
      <c r="E17" s="23">
        <f>2^(D17-C17)</f>
        <v>25.054054242541355</v>
      </c>
      <c r="F17" s="23"/>
      <c r="G17" s="23"/>
      <c r="H17" s="23">
        <v>3</v>
      </c>
      <c r="I17" s="23">
        <v>31.263600279039501</v>
      </c>
      <c r="J17" s="23">
        <v>27.235222808375902</v>
      </c>
      <c r="K17" s="23">
        <f>2^(J17-I17)</f>
        <v>6.1282651491484721E-2</v>
      </c>
      <c r="L17" s="23"/>
      <c r="M17" s="23"/>
      <c r="N17" s="23"/>
      <c r="O17" s="23"/>
      <c r="P17" s="23"/>
      <c r="Q17" s="23"/>
    </row>
    <row r="18" spans="1:19" x14ac:dyDescent="0.25">
      <c r="A18" s="23" t="s">
        <v>122</v>
      </c>
      <c r="B18" s="23">
        <v>1</v>
      </c>
      <c r="C18" s="23">
        <v>31.554810465876301</v>
      </c>
      <c r="D18" s="23">
        <v>32.472797138008801</v>
      </c>
      <c r="E18" s="23">
        <f>2^(D18-C18)</f>
        <v>1.8894766266003535</v>
      </c>
      <c r="F18" s="23"/>
      <c r="G18" s="23" t="s">
        <v>122</v>
      </c>
      <c r="H18" s="23">
        <v>1</v>
      </c>
      <c r="I18" s="23">
        <v>34.562476644218897</v>
      </c>
      <c r="J18" s="23">
        <v>35.0228626568083</v>
      </c>
      <c r="K18" s="23">
        <f>2^(J18-I18)</f>
        <v>1.3759099122173604</v>
      </c>
      <c r="L18" s="23"/>
      <c r="M18" s="23"/>
      <c r="N18" s="23"/>
      <c r="O18" s="23"/>
      <c r="P18" s="23"/>
      <c r="Q18" s="23"/>
    </row>
    <row r="19" spans="1:19" x14ac:dyDescent="0.25">
      <c r="A19" s="23"/>
      <c r="B19" s="23">
        <v>2</v>
      </c>
      <c r="C19" s="23">
        <v>30.585182870465236</v>
      </c>
      <c r="D19" s="23">
        <v>31.687350589453533</v>
      </c>
      <c r="E19" s="23">
        <f>2^(D19-C19)</f>
        <v>2.1467701287747336</v>
      </c>
      <c r="F19" s="23"/>
      <c r="G19" s="23"/>
      <c r="H19" s="23">
        <v>2</v>
      </c>
      <c r="I19" s="23">
        <v>31.394663413249798</v>
      </c>
      <c r="J19" s="23">
        <v>32.399931320529397</v>
      </c>
      <c r="K19" s="23">
        <f>2^(J19-I19)</f>
        <v>2.0073162193777345</v>
      </c>
      <c r="L19" s="23"/>
      <c r="M19" s="23"/>
      <c r="N19" s="23"/>
      <c r="O19" s="23"/>
      <c r="P19" s="23"/>
      <c r="Q19" s="23"/>
    </row>
    <row r="20" spans="1:19" x14ac:dyDescent="0.25">
      <c r="A20" s="23"/>
      <c r="B20" s="23">
        <v>3</v>
      </c>
      <c r="C20" s="23">
        <v>34.571276017555647</v>
      </c>
      <c r="D20" s="23">
        <v>35.004070329503946</v>
      </c>
      <c r="E20" s="23">
        <f>2^(D20-C20)</f>
        <v>1.3498455211017526</v>
      </c>
      <c r="F20" s="23"/>
      <c r="G20" s="23"/>
      <c r="H20" s="23">
        <v>3</v>
      </c>
      <c r="I20" s="23">
        <v>32.300775568743603</v>
      </c>
      <c r="J20" s="23">
        <v>33.056771483090102</v>
      </c>
      <c r="K20" s="23">
        <f>2^(J20-I20)</f>
        <v>1.6887969922366046</v>
      </c>
      <c r="L20" s="23"/>
      <c r="M20" s="23"/>
      <c r="N20" s="23"/>
      <c r="O20" s="23"/>
      <c r="P20" s="23"/>
      <c r="Q20" s="23"/>
    </row>
    <row r="21" spans="1:19" x14ac:dyDescent="0.2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S21" s="1"/>
    </row>
    <row r="22" spans="1:19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</row>
    <row r="23" spans="1:19" x14ac:dyDescent="0.2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</row>
    <row r="24" spans="1:19" x14ac:dyDescent="0.25">
      <c r="A24" s="23"/>
      <c r="B24" s="25"/>
      <c r="C24" s="23"/>
      <c r="D24" s="23"/>
      <c r="E24" s="24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</row>
    <row r="25" spans="1:19" x14ac:dyDescent="0.25">
      <c r="C25" t="s">
        <v>128</v>
      </c>
      <c r="D25" t="s">
        <v>132</v>
      </c>
      <c r="E25" t="s">
        <v>165</v>
      </c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</row>
    <row r="26" spans="1:19" x14ac:dyDescent="0.25">
      <c r="A26" t="s">
        <v>12</v>
      </c>
      <c r="B26" t="s">
        <v>124</v>
      </c>
      <c r="C26">
        <v>114.89534877734364</v>
      </c>
      <c r="D26">
        <v>34.187913302653051</v>
      </c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</row>
    <row r="27" spans="1:19" x14ac:dyDescent="0.25">
      <c r="A27" t="s">
        <v>12</v>
      </c>
      <c r="B27" t="s">
        <v>122</v>
      </c>
      <c r="C27">
        <v>9.4364478784272645</v>
      </c>
      <c r="D27">
        <v>0.83111509929511029</v>
      </c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</row>
    <row r="28" spans="1:19" x14ac:dyDescent="0.25">
      <c r="A28" t="s">
        <v>177</v>
      </c>
      <c r="B28" t="s">
        <v>124</v>
      </c>
      <c r="C28">
        <v>7.4720177589430579</v>
      </c>
      <c r="D28">
        <v>7.4651153738043048</v>
      </c>
      <c r="E28">
        <v>3.2885615923200759E-2</v>
      </c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S28" s="1"/>
    </row>
    <row r="29" spans="1:19" x14ac:dyDescent="0.25">
      <c r="A29" t="s">
        <v>177</v>
      </c>
      <c r="B29" t="s">
        <v>122</v>
      </c>
      <c r="C29">
        <v>0.28391694899789727</v>
      </c>
      <c r="D29">
        <v>0.25083725600571233</v>
      </c>
      <c r="E29">
        <v>4.5786829056952607E-4</v>
      </c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</row>
    <row r="30" spans="1:19" x14ac:dyDescent="0.25">
      <c r="A30" t="s">
        <v>179</v>
      </c>
      <c r="B30" t="s">
        <v>124</v>
      </c>
      <c r="C30">
        <v>0.38215889122817365</v>
      </c>
      <c r="D30">
        <v>0.34402688500036899</v>
      </c>
      <c r="E30">
        <v>2.9366951097383527E-2</v>
      </c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</row>
    <row r="31" spans="1:19" x14ac:dyDescent="0.25">
      <c r="A31" t="s">
        <v>179</v>
      </c>
      <c r="B31" t="s">
        <v>122</v>
      </c>
      <c r="C31">
        <v>0.42490485864295086</v>
      </c>
      <c r="D31">
        <v>0.15919915693077311</v>
      </c>
      <c r="E31">
        <v>4.4034068845747159E-4</v>
      </c>
    </row>
    <row r="32" spans="1:19" x14ac:dyDescent="0.25">
      <c r="A32" t="s">
        <v>178</v>
      </c>
      <c r="B32" t="s">
        <v>124</v>
      </c>
      <c r="C32">
        <v>8.6199925855470791</v>
      </c>
      <c r="D32">
        <v>8.2191269530627071</v>
      </c>
      <c r="E32">
        <v>3.3525865491526328E-2</v>
      </c>
    </row>
    <row r="33" spans="1:19" x14ac:dyDescent="0.25">
      <c r="A33" t="s">
        <v>178</v>
      </c>
      <c r="B33" t="s">
        <v>122</v>
      </c>
      <c r="C33">
        <v>1.7953640921589464</v>
      </c>
      <c r="D33">
        <v>0.23481559036324881</v>
      </c>
      <c r="E33">
        <v>9.0109477283176252E-4</v>
      </c>
    </row>
    <row r="35" spans="1:19" x14ac:dyDescent="0.25">
      <c r="S35" s="1"/>
    </row>
    <row r="42" spans="1:19" x14ac:dyDescent="0.25">
      <c r="S42" s="1"/>
    </row>
  </sheetData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6"/>
  <sheetViews>
    <sheetView topLeftCell="B4" workbookViewId="0">
      <selection activeCell="M33" sqref="M33"/>
    </sheetView>
  </sheetViews>
  <sheetFormatPr defaultRowHeight="15" x14ac:dyDescent="0.25"/>
  <sheetData>
    <row r="2" spans="1:14" x14ac:dyDescent="0.25">
      <c r="C2" s="36" t="s">
        <v>191</v>
      </c>
      <c r="D2" s="35"/>
      <c r="E2" s="34"/>
      <c r="F2" s="36" t="s">
        <v>190</v>
      </c>
      <c r="G2" s="35"/>
      <c r="H2" s="34"/>
      <c r="L2" t="s">
        <v>192</v>
      </c>
    </row>
    <row r="3" spans="1:14" ht="60" x14ac:dyDescent="0.25">
      <c r="C3" s="32" t="s">
        <v>194</v>
      </c>
      <c r="D3" s="23" t="s">
        <v>168</v>
      </c>
      <c r="E3" s="33" t="s">
        <v>195</v>
      </c>
      <c r="F3" s="32" t="s">
        <v>194</v>
      </c>
      <c r="G3" s="23" t="s">
        <v>168</v>
      </c>
      <c r="H3" s="33" t="s">
        <v>193</v>
      </c>
      <c r="K3" t="s">
        <v>182</v>
      </c>
      <c r="L3" t="s">
        <v>181</v>
      </c>
      <c r="M3" t="s">
        <v>168</v>
      </c>
      <c r="N3" t="s">
        <v>180</v>
      </c>
    </row>
    <row r="4" spans="1:14" x14ac:dyDescent="0.25">
      <c r="A4" t="s">
        <v>124</v>
      </c>
      <c r="B4">
        <v>1</v>
      </c>
      <c r="C4" s="32">
        <v>28.3687089960906</v>
      </c>
      <c r="D4" s="23">
        <v>29.398965847140399</v>
      </c>
      <c r="E4" s="31">
        <v>2.0423878367529902</v>
      </c>
      <c r="F4" s="32">
        <v>26.552716332887101</v>
      </c>
      <c r="G4" s="23">
        <v>29.855365284125298</v>
      </c>
      <c r="H4" s="31">
        <v>9.8672560821165991</v>
      </c>
      <c r="J4" t="s">
        <v>124</v>
      </c>
      <c r="K4">
        <v>2</v>
      </c>
      <c r="L4">
        <v>23.0903761438347</v>
      </c>
      <c r="M4">
        <v>28.237961379978799</v>
      </c>
      <c r="N4">
        <v>35.446842968800773</v>
      </c>
    </row>
    <row r="5" spans="1:14" x14ac:dyDescent="0.25">
      <c r="B5">
        <v>2</v>
      </c>
      <c r="C5" s="32">
        <v>28.2882939370248</v>
      </c>
      <c r="D5" s="23">
        <v>29.140355893427301</v>
      </c>
      <c r="E5" s="31">
        <v>1.8050789722066247</v>
      </c>
      <c r="F5" s="32">
        <v>26.61985171041</v>
      </c>
      <c r="G5" s="23">
        <v>29.339175607656902</v>
      </c>
      <c r="H5" s="31">
        <v>6.5856411284413765</v>
      </c>
      <c r="K5">
        <v>3</v>
      </c>
      <c r="L5">
        <v>29.1141832452636</v>
      </c>
      <c r="M5">
        <v>34.072328332330997</v>
      </c>
      <c r="N5">
        <v>31.084965812319567</v>
      </c>
    </row>
    <row r="6" spans="1:14" x14ac:dyDescent="0.25">
      <c r="B6">
        <v>3</v>
      </c>
      <c r="C6" s="32">
        <v>26.901841759157399</v>
      </c>
      <c r="D6" s="23">
        <v>22.4476732730562</v>
      </c>
      <c r="E6" s="31">
        <v>4.5620672181249489E-2</v>
      </c>
      <c r="F6" s="32">
        <v>26.9409318515603</v>
      </c>
      <c r="G6" s="23">
        <v>29.040043585002</v>
      </c>
      <c r="H6" s="31">
        <v>4.2844551011961567</v>
      </c>
      <c r="K6">
        <v>4</v>
      </c>
      <c r="L6">
        <v>30.499664385891201</v>
      </c>
      <c r="M6">
        <v>32.576936464107597</v>
      </c>
      <c r="N6">
        <v>4.2200850601211402</v>
      </c>
    </row>
    <row r="7" spans="1:14" x14ac:dyDescent="0.25">
      <c r="A7" t="s">
        <v>122</v>
      </c>
      <c r="B7">
        <v>1</v>
      </c>
      <c r="C7" s="32">
        <v>33.095324605565601</v>
      </c>
      <c r="D7" s="23">
        <v>32.342579020440603</v>
      </c>
      <c r="E7" s="31">
        <v>0.59347304676448509</v>
      </c>
      <c r="F7" s="32">
        <v>30.706713642247699</v>
      </c>
      <c r="G7" s="23">
        <v>32.296908683369502</v>
      </c>
      <c r="H7" s="31">
        <v>3.0109005175843677</v>
      </c>
      <c r="J7" t="s">
        <v>122</v>
      </c>
      <c r="K7">
        <v>2</v>
      </c>
      <c r="L7">
        <v>30.752473945255499</v>
      </c>
      <c r="M7">
        <v>33.870127103022597</v>
      </c>
      <c r="N7">
        <v>8.6797480024071021</v>
      </c>
    </row>
    <row r="8" spans="1:14" x14ac:dyDescent="0.25">
      <c r="B8">
        <v>2</v>
      </c>
      <c r="C8" s="32">
        <v>30.126019185140098</v>
      </c>
      <c r="D8" s="23">
        <v>29.3145814904776</v>
      </c>
      <c r="E8" s="31">
        <v>0.5698137361421185</v>
      </c>
      <c r="F8" s="32">
        <v>29.397975126789099</v>
      </c>
      <c r="G8" s="23">
        <v>31.7711919737079</v>
      </c>
      <c r="H8" s="31">
        <v>5.1809506691696798</v>
      </c>
      <c r="K8">
        <v>3</v>
      </c>
      <c r="L8">
        <v>29.097887487112398</v>
      </c>
      <c r="M8">
        <v>32.331092959219397</v>
      </c>
      <c r="N8">
        <v>9.4035498082329738</v>
      </c>
    </row>
    <row r="9" spans="1:14" x14ac:dyDescent="0.25">
      <c r="B9">
        <v>3</v>
      </c>
      <c r="C9" s="30">
        <v>29.937072871986999</v>
      </c>
      <c r="D9" s="29">
        <v>29.286235206941999</v>
      </c>
      <c r="E9" s="28">
        <v>0.6369104000738347</v>
      </c>
      <c r="F9" s="30">
        <v>29.556015865417098</v>
      </c>
      <c r="G9" s="29">
        <v>31.908151644984802</v>
      </c>
      <c r="H9" s="28">
        <v>5.105795585801749</v>
      </c>
      <c r="K9">
        <v>4</v>
      </c>
      <c r="L9">
        <v>28.2193014286728</v>
      </c>
      <c r="M9">
        <v>30.2569086638348</v>
      </c>
      <c r="N9">
        <v>4.1056402954378859</v>
      </c>
    </row>
    <row r="13" spans="1:14" x14ac:dyDescent="0.25">
      <c r="A13" s="1"/>
    </row>
    <row r="14" spans="1:14" x14ac:dyDescent="0.25">
      <c r="A14" s="1"/>
    </row>
    <row r="16" spans="1:14" x14ac:dyDescent="0.25">
      <c r="B16" t="s">
        <v>192</v>
      </c>
      <c r="G16" t="s">
        <v>191</v>
      </c>
      <c r="L16" t="s">
        <v>190</v>
      </c>
    </row>
    <row r="17" spans="1:19" x14ac:dyDescent="0.25">
      <c r="B17">
        <v>1</v>
      </c>
      <c r="C17">
        <v>2</v>
      </c>
      <c r="D17">
        <v>3</v>
      </c>
      <c r="E17" t="s">
        <v>28</v>
      </c>
      <c r="F17" t="s">
        <v>132</v>
      </c>
      <c r="G17">
        <v>1</v>
      </c>
      <c r="H17">
        <v>2</v>
      </c>
      <c r="I17">
        <v>3</v>
      </c>
      <c r="J17" t="s">
        <v>128</v>
      </c>
      <c r="K17" t="s">
        <v>189</v>
      </c>
      <c r="L17">
        <v>1</v>
      </c>
      <c r="M17">
        <v>2</v>
      </c>
      <c r="N17">
        <v>3</v>
      </c>
      <c r="O17" t="s">
        <v>128</v>
      </c>
      <c r="P17" t="s">
        <v>189</v>
      </c>
      <c r="Q17" t="s">
        <v>185</v>
      </c>
    </row>
    <row r="18" spans="1:19" x14ac:dyDescent="0.25">
      <c r="A18" t="s">
        <v>124</v>
      </c>
      <c r="B18">
        <v>35.446842968800773</v>
      </c>
      <c r="C18">
        <v>31.084965812319567</v>
      </c>
      <c r="D18">
        <v>4.2200850601211402</v>
      </c>
      <c r="E18">
        <v>23.583964613747156</v>
      </c>
      <c r="F18">
        <v>9.7634755868928877</v>
      </c>
      <c r="G18">
        <v>2.0423878367529902</v>
      </c>
      <c r="H18">
        <v>1.8050789722066247</v>
      </c>
      <c r="I18">
        <v>4.5620672181249489E-2</v>
      </c>
      <c r="J18">
        <v>1.2976958270469547</v>
      </c>
      <c r="K18">
        <v>0.6297745679664688</v>
      </c>
      <c r="L18">
        <v>9.8672560821165991</v>
      </c>
      <c r="M18">
        <v>6.5856411284413765</v>
      </c>
      <c r="N18">
        <v>4.2844551011961567</v>
      </c>
      <c r="O18">
        <v>6.9124507705847096</v>
      </c>
      <c r="P18">
        <v>1.6198786070556819</v>
      </c>
      <c r="Q18">
        <v>3.1957491323148686E-2</v>
      </c>
      <c r="R18">
        <v>8.4984865951802324E-2</v>
      </c>
      <c r="S18">
        <v>0.16736672005134154</v>
      </c>
    </row>
    <row r="19" spans="1:19" x14ac:dyDescent="0.25">
      <c r="A19" t="s">
        <v>122</v>
      </c>
      <c r="B19">
        <v>8.6797480024071021</v>
      </c>
      <c r="C19">
        <v>9.4035498082329738</v>
      </c>
      <c r="D19">
        <v>4.1056402954378859</v>
      </c>
      <c r="E19">
        <v>7.3963127020259876</v>
      </c>
      <c r="F19">
        <v>1.6585501629575399</v>
      </c>
      <c r="G19">
        <v>0.59347304676448509</v>
      </c>
      <c r="H19">
        <v>0.5698137361421185</v>
      </c>
      <c r="I19">
        <v>0.6369104000738347</v>
      </c>
      <c r="J19">
        <v>0.6000657276601461</v>
      </c>
      <c r="K19">
        <v>1.964763055040333E-2</v>
      </c>
      <c r="L19">
        <v>3.0109005175843677</v>
      </c>
      <c r="M19">
        <v>5.1809506691696798</v>
      </c>
      <c r="N19">
        <v>5.105795585801749</v>
      </c>
      <c r="O19">
        <v>4.4325489241852649</v>
      </c>
      <c r="P19">
        <v>0.71115521410171456</v>
      </c>
      <c r="Q19">
        <v>5.7415904682875081E-3</v>
      </c>
      <c r="R19">
        <v>1.4884470657910676E-2</v>
      </c>
      <c r="S19">
        <v>0.17586184553804607</v>
      </c>
    </row>
    <row r="24" spans="1:19" x14ac:dyDescent="0.25">
      <c r="K24" t="s">
        <v>188</v>
      </c>
      <c r="L24" t="s">
        <v>187</v>
      </c>
      <c r="M24" t="s">
        <v>186</v>
      </c>
      <c r="N24" t="s">
        <v>132</v>
      </c>
      <c r="O24" t="s">
        <v>132</v>
      </c>
      <c r="P24" t="s">
        <v>132</v>
      </c>
      <c r="Q24" t="s">
        <v>185</v>
      </c>
    </row>
    <row r="25" spans="1:19" x14ac:dyDescent="0.25">
      <c r="J25" t="s">
        <v>124</v>
      </c>
      <c r="K25">
        <v>23.583964613747156</v>
      </c>
      <c r="L25">
        <v>1.2976958270469547</v>
      </c>
      <c r="M25">
        <v>6.9124507705847096</v>
      </c>
      <c r="N25">
        <v>9.7634755868928877</v>
      </c>
      <c r="O25">
        <v>0.6297745679664688</v>
      </c>
      <c r="P25">
        <v>1.6198786070556819</v>
      </c>
      <c r="Q25">
        <v>3.1957491323148686E-2</v>
      </c>
    </row>
    <row r="26" spans="1:19" x14ac:dyDescent="0.25">
      <c r="J26" t="s">
        <v>122</v>
      </c>
      <c r="K26">
        <v>7.3963127020259876</v>
      </c>
      <c r="L26">
        <v>0.6000657276601461</v>
      </c>
      <c r="M26">
        <v>4.4325489241852649</v>
      </c>
      <c r="N26">
        <v>1.6585501629575399</v>
      </c>
      <c r="O26">
        <v>1.964763055040333E-2</v>
      </c>
      <c r="P26">
        <v>0.71115521410171456</v>
      </c>
      <c r="Q26">
        <v>5.7415904682875081E-3</v>
      </c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4" workbookViewId="0">
      <selection activeCell="M33" sqref="M33"/>
    </sheetView>
  </sheetViews>
  <sheetFormatPr defaultRowHeight="15" x14ac:dyDescent="0.25"/>
  <sheetData>
    <row r="1" spans="1:8" x14ac:dyDescent="0.25">
      <c r="C1" s="36" t="s">
        <v>191</v>
      </c>
      <c r="D1" s="35"/>
      <c r="E1" s="34"/>
      <c r="F1" s="36" t="s">
        <v>190</v>
      </c>
      <c r="G1" s="35"/>
      <c r="H1" s="34"/>
    </row>
    <row r="2" spans="1:8" ht="60" x14ac:dyDescent="0.25">
      <c r="C2" s="32" t="s">
        <v>194</v>
      </c>
      <c r="D2" s="23" t="s">
        <v>168</v>
      </c>
      <c r="E2" s="33" t="s">
        <v>195</v>
      </c>
      <c r="F2" s="32" t="s">
        <v>194</v>
      </c>
      <c r="G2" s="23" t="s">
        <v>168</v>
      </c>
      <c r="H2" s="33" t="s">
        <v>193</v>
      </c>
    </row>
    <row r="3" spans="1:8" x14ac:dyDescent="0.25">
      <c r="A3" t="s">
        <v>199</v>
      </c>
      <c r="B3">
        <v>1</v>
      </c>
      <c r="C3" s="32">
        <v>34.62292651247175</v>
      </c>
      <c r="D3" s="23">
        <v>34.932156626436552</v>
      </c>
      <c r="E3" s="31">
        <f>2^(D3-C3)</f>
        <v>1.2390463134365675</v>
      </c>
      <c r="F3" s="32">
        <v>32.997891809168053</v>
      </c>
      <c r="G3" s="23">
        <v>36.3835805008001</v>
      </c>
      <c r="H3" s="31">
        <f>2^(G3-F3)</f>
        <v>10.451866457740337</v>
      </c>
    </row>
    <row r="4" spans="1:8" x14ac:dyDescent="0.25">
      <c r="B4">
        <v>2</v>
      </c>
      <c r="C4" s="32">
        <v>33.623821586233248</v>
      </c>
      <c r="D4" s="23">
        <v>30.227496645756702</v>
      </c>
      <c r="E4" s="31">
        <f>2^(D4-C4)</f>
        <v>9.4973909992588187E-2</v>
      </c>
      <c r="F4" s="32">
        <v>32.261298877842798</v>
      </c>
      <c r="G4" s="23">
        <v>34.8865306609719</v>
      </c>
      <c r="H4" s="31">
        <f>2^(G4-F4)</f>
        <v>6.169834466519311</v>
      </c>
    </row>
    <row r="5" spans="1:8" x14ac:dyDescent="0.25">
      <c r="B5">
        <v>3</v>
      </c>
      <c r="C5" s="32">
        <v>41</v>
      </c>
      <c r="D5" s="23">
        <v>41</v>
      </c>
      <c r="E5" s="31">
        <f>2^(D5-C5)</f>
        <v>1</v>
      </c>
      <c r="F5" s="32">
        <v>36.251759284308903</v>
      </c>
      <c r="G5" s="23">
        <v>40.394722879141803</v>
      </c>
      <c r="H5" s="31">
        <f>2^(G5-F5)</f>
        <v>17.666735744120412</v>
      </c>
    </row>
    <row r="6" spans="1:8" x14ac:dyDescent="0.25">
      <c r="A6" t="s">
        <v>201</v>
      </c>
      <c r="B6">
        <v>1</v>
      </c>
      <c r="C6" s="32">
        <v>32.736547323624599</v>
      </c>
      <c r="D6" s="23">
        <v>33.196741433579902</v>
      </c>
      <c r="E6" s="31">
        <f>2^(D6-C6)</f>
        <v>1.3757269052971095</v>
      </c>
      <c r="F6" s="32">
        <v>31.283924784803201</v>
      </c>
      <c r="G6" s="23">
        <v>33.197978537638001</v>
      </c>
      <c r="H6" s="31">
        <f>2^(G6-F6)</f>
        <v>3.7686655083017002</v>
      </c>
    </row>
    <row r="7" spans="1:8" x14ac:dyDescent="0.25">
      <c r="B7">
        <v>2</v>
      </c>
      <c r="C7" s="32">
        <v>33.106341980594003</v>
      </c>
      <c r="D7" s="23">
        <v>32.5739316870444</v>
      </c>
      <c r="E7" s="31">
        <f>2^(D7-C7)</f>
        <v>0.69139865703950454</v>
      </c>
      <c r="F7" s="32">
        <v>31.001530767791301</v>
      </c>
      <c r="G7" s="23">
        <v>32.796666871794102</v>
      </c>
      <c r="H7" s="31">
        <f>2^(G7-F7)</f>
        <v>3.4704821388171823</v>
      </c>
    </row>
    <row r="8" spans="1:8" x14ac:dyDescent="0.25">
      <c r="B8">
        <v>3</v>
      </c>
      <c r="C8" s="32">
        <v>40.330971841443798</v>
      </c>
      <c r="D8" s="23">
        <v>41</v>
      </c>
      <c r="E8" s="31">
        <f>2^(D8-C8)</f>
        <v>1.5900015352829633</v>
      </c>
      <c r="F8" s="32">
        <v>39.157765141666303</v>
      </c>
      <c r="G8" s="23">
        <v>41</v>
      </c>
      <c r="H8" s="31">
        <f>2^(G8-F8)</f>
        <v>3.5856504637980975</v>
      </c>
    </row>
    <row r="9" spans="1:8" x14ac:dyDescent="0.25">
      <c r="A9" t="s">
        <v>197</v>
      </c>
      <c r="B9">
        <v>1</v>
      </c>
      <c r="C9" s="32">
        <v>41</v>
      </c>
      <c r="D9" s="23">
        <v>41</v>
      </c>
      <c r="E9" s="31">
        <f>2^(D9-C9)</f>
        <v>1</v>
      </c>
      <c r="F9" s="32">
        <v>33.018585312044699</v>
      </c>
      <c r="G9" s="23">
        <v>37.476370129158298</v>
      </c>
      <c r="H9" s="31">
        <f>2^(G9-F9)</f>
        <v>21.974901858857894</v>
      </c>
    </row>
    <row r="10" spans="1:8" x14ac:dyDescent="0.25">
      <c r="B10">
        <v>2</v>
      </c>
      <c r="C10" s="32">
        <v>41</v>
      </c>
      <c r="D10" s="23">
        <v>41</v>
      </c>
      <c r="E10" s="31">
        <f>2^(D10-C10)</f>
        <v>1</v>
      </c>
      <c r="F10" s="32">
        <v>33.061277259536602</v>
      </c>
      <c r="G10" s="23">
        <v>36.919823860021602</v>
      </c>
      <c r="H10" s="31">
        <f>2^(G10-F10)</f>
        <v>14.505685806983861</v>
      </c>
    </row>
    <row r="11" spans="1:8" x14ac:dyDescent="0.25">
      <c r="B11">
        <v>3</v>
      </c>
      <c r="C11" s="32">
        <v>40.278444054408496</v>
      </c>
      <c r="D11" s="23">
        <v>41</v>
      </c>
      <c r="E11" s="31">
        <f>2^(D11-C11)</f>
        <v>1.6489594775193468</v>
      </c>
      <c r="F11" s="32">
        <v>38.163060801002899</v>
      </c>
      <c r="G11" s="23">
        <v>41</v>
      </c>
      <c r="H11" s="31">
        <f>2^(G11-F11)</f>
        <v>7.1450256922015205</v>
      </c>
    </row>
    <row r="12" spans="1:8" x14ac:dyDescent="0.25">
      <c r="A12" t="s">
        <v>196</v>
      </c>
      <c r="B12">
        <v>1</v>
      </c>
      <c r="C12" s="32">
        <v>29.565265392122601</v>
      </c>
      <c r="D12" s="23">
        <v>29.865161455019699</v>
      </c>
      <c r="E12" s="31">
        <f>2^(D12-C12)</f>
        <v>1.2310557203289649</v>
      </c>
      <c r="F12" s="32">
        <v>28.495656951315901</v>
      </c>
      <c r="G12" s="23">
        <v>30.8891114839323</v>
      </c>
      <c r="H12" s="31">
        <f>2^(G12-F12)</f>
        <v>5.2541395996790188</v>
      </c>
    </row>
    <row r="13" spans="1:8" x14ac:dyDescent="0.25">
      <c r="B13">
        <v>2</v>
      </c>
      <c r="C13" s="32">
        <v>38.4800647416508</v>
      </c>
      <c r="D13" s="23">
        <v>34.628449558270098</v>
      </c>
      <c r="E13" s="31">
        <f>2^(D13-C13)</f>
        <v>6.9270496112506172E-2</v>
      </c>
      <c r="F13" s="32">
        <v>39.220394729477803</v>
      </c>
      <c r="G13" s="23">
        <v>41</v>
      </c>
      <c r="H13" s="31">
        <f>2^(G13-F13)</f>
        <v>3.4333222409537085</v>
      </c>
    </row>
    <row r="14" spans="1:8" x14ac:dyDescent="0.25">
      <c r="B14">
        <v>3</v>
      </c>
      <c r="C14" s="30">
        <v>36.213451423717601</v>
      </c>
      <c r="D14" s="29">
        <v>37.491420751876603</v>
      </c>
      <c r="E14" s="28">
        <f>2^(D14-C14)</f>
        <v>2.424974082383681</v>
      </c>
      <c r="F14" s="30">
        <v>36.462358733201903</v>
      </c>
      <c r="G14" s="29">
        <v>39.129841793021399</v>
      </c>
      <c r="H14" s="28">
        <f>2^(G14-F14)</f>
        <v>6.3531983426182927</v>
      </c>
    </row>
    <row r="17" spans="1:13" x14ac:dyDescent="0.25">
      <c r="B17" s="39" t="s">
        <v>191</v>
      </c>
      <c r="C17" s="38"/>
      <c r="D17" s="38"/>
      <c r="E17" s="38"/>
      <c r="F17" s="37"/>
      <c r="G17" s="39" t="s">
        <v>190</v>
      </c>
      <c r="H17" s="38"/>
      <c r="I17" s="38"/>
      <c r="J17" s="38"/>
      <c r="K17" s="38"/>
      <c r="L17" s="37"/>
    </row>
    <row r="18" spans="1:13" x14ac:dyDescent="0.25">
      <c r="B18" s="32">
        <v>1</v>
      </c>
      <c r="C18" s="23">
        <v>2</v>
      </c>
      <c r="D18" s="23">
        <v>3</v>
      </c>
      <c r="E18" s="23" t="s">
        <v>128</v>
      </c>
      <c r="F18" s="31" t="s">
        <v>189</v>
      </c>
      <c r="G18" s="32">
        <v>1</v>
      </c>
      <c r="H18" s="23">
        <v>2</v>
      </c>
      <c r="I18" s="23">
        <v>3</v>
      </c>
      <c r="J18" s="23" t="s">
        <v>128</v>
      </c>
      <c r="K18" s="23" t="s">
        <v>189</v>
      </c>
      <c r="L18" s="31" t="s">
        <v>185</v>
      </c>
      <c r="M18" t="s">
        <v>200</v>
      </c>
    </row>
    <row r="19" spans="1:13" x14ac:dyDescent="0.25">
      <c r="A19" s="1" t="s">
        <v>199</v>
      </c>
      <c r="B19" s="32">
        <v>1.2390463134365675</v>
      </c>
      <c r="C19" s="23">
        <v>9.4973909992588187E-2</v>
      </c>
      <c r="D19" s="23">
        <v>1</v>
      </c>
      <c r="E19" s="23">
        <f>AVERAGE(B19:D19)</f>
        <v>0.77800674114305191</v>
      </c>
      <c r="F19" s="31">
        <f>STDEV(B19:D19)/3^0.5</f>
        <v>0.34841841288598518</v>
      </c>
      <c r="G19" s="32">
        <v>10.451866457740337</v>
      </c>
      <c r="H19" s="23">
        <v>6.169834466519311</v>
      </c>
      <c r="I19" s="23">
        <v>17.666735744120412</v>
      </c>
      <c r="J19" s="23">
        <f>AVERAGE(G19:I19)</f>
        <v>11.42947888946002</v>
      </c>
      <c r="K19" s="23">
        <f>STDEV(G19:I19)/3^0.5</f>
        <v>3.3546723285946598</v>
      </c>
      <c r="L19" s="31">
        <f>_xlfn.T.TEST(B19:D19,G19:I19,2,2)</f>
        <v>3.4245550155154916E-2</v>
      </c>
    </row>
    <row r="20" spans="1:13" x14ac:dyDescent="0.25">
      <c r="A20" s="1" t="s">
        <v>198</v>
      </c>
      <c r="B20" s="32">
        <v>1.3757269052971095</v>
      </c>
      <c r="C20" s="23">
        <v>0.69139865703950454</v>
      </c>
      <c r="D20" s="23">
        <v>1.5900015352829633</v>
      </c>
      <c r="E20" s="23">
        <f>AVERAGE(B20:D20)</f>
        <v>1.2190423658731924</v>
      </c>
      <c r="F20" s="31">
        <f>STDEV(B20:D20)/3^0.5</f>
        <v>0.27097620859140686</v>
      </c>
      <c r="G20" s="32">
        <v>3.7686655083017002</v>
      </c>
      <c r="H20" s="23">
        <v>3.4704821388171823</v>
      </c>
      <c r="I20" s="23">
        <v>3.5856504637980975</v>
      </c>
      <c r="J20" s="23">
        <f>AVERAGE(G20:I20)</f>
        <v>3.6082660369723265</v>
      </c>
      <c r="K20" s="23">
        <f>STDEV(G20:I20)/3^0.5</f>
        <v>8.6817679788900759E-2</v>
      </c>
      <c r="L20" s="31">
        <f>_xlfn.T.TEST(B20:D20,G20:I20,2,2)</f>
        <v>1.1008649663064548E-3</v>
      </c>
    </row>
    <row r="21" spans="1:13" x14ac:dyDescent="0.25">
      <c r="A21" s="1" t="s">
        <v>197</v>
      </c>
      <c r="B21" s="32">
        <v>1</v>
      </c>
      <c r="C21" s="23">
        <v>1</v>
      </c>
      <c r="D21" s="23">
        <v>1.6489594775193468</v>
      </c>
      <c r="E21" s="23">
        <f>AVERAGE(B21:D21)</f>
        <v>1.2163198258397823</v>
      </c>
      <c r="F21" s="31">
        <f>STDEV(B21:D21)/3^0.5</f>
        <v>0.21631982583978254</v>
      </c>
      <c r="G21" s="32">
        <v>21.974901858857894</v>
      </c>
      <c r="H21" s="23">
        <v>14.505685806983861</v>
      </c>
      <c r="I21" s="23">
        <v>7.1450256922015205</v>
      </c>
      <c r="J21" s="23">
        <f>AVERAGE(G21:I21)</f>
        <v>14.541871119347759</v>
      </c>
      <c r="K21" s="23">
        <f>STDEV(G21:I21)/3^0.5</f>
        <v>4.281054730328882</v>
      </c>
      <c r="L21" s="31">
        <f>_xlfn.T.TEST(B21:D21,G21:I21,2,2)</f>
        <v>3.5916601587281737E-2</v>
      </c>
    </row>
    <row r="22" spans="1:13" x14ac:dyDescent="0.25">
      <c r="A22" s="1" t="s">
        <v>196</v>
      </c>
      <c r="B22" s="30">
        <v>1.2310557203289649</v>
      </c>
      <c r="C22" s="29">
        <v>6.9270496112506172E-2</v>
      </c>
      <c r="D22" s="29">
        <v>2.424974082383681</v>
      </c>
      <c r="E22" s="29">
        <f>AVERAGE(B22:D22)</f>
        <v>1.2417667662750507</v>
      </c>
      <c r="F22" s="28">
        <f>STDEV(B22:D22)/3^0.5</f>
        <v>0.6800541379115006</v>
      </c>
      <c r="G22" s="30">
        <v>5.2541395996790188</v>
      </c>
      <c r="H22" s="29">
        <v>3.4333222409537085</v>
      </c>
      <c r="I22" s="29">
        <v>6.3531983426182927</v>
      </c>
      <c r="J22" s="29">
        <f>AVERAGE(G22:I22)</f>
        <v>5.0135533944170065</v>
      </c>
      <c r="K22" s="29">
        <f>STDEV(G22:I22)/3^0.5</f>
        <v>0.85143612089413945</v>
      </c>
      <c r="L22" s="28">
        <f>_xlfn.T.TEST(B22:D22,G22:I22,2,2)</f>
        <v>2.5786016980791356E-2</v>
      </c>
    </row>
    <row r="24" spans="1:13" x14ac:dyDescent="0.25">
      <c r="D24" t="s">
        <v>191</v>
      </c>
      <c r="E24" t="s">
        <v>190</v>
      </c>
    </row>
    <row r="25" spans="1:13" x14ac:dyDescent="0.25">
      <c r="C25" t="s">
        <v>199</v>
      </c>
      <c r="D25">
        <v>0.77800674114305191</v>
      </c>
      <c r="E25">
        <v>11.42947888946002</v>
      </c>
    </row>
    <row r="26" spans="1:13" x14ac:dyDescent="0.25">
      <c r="C26" t="s">
        <v>198</v>
      </c>
      <c r="D26">
        <v>1.2190423658731924</v>
      </c>
      <c r="E26">
        <v>3.6082660369723265</v>
      </c>
    </row>
    <row r="27" spans="1:13" x14ac:dyDescent="0.25">
      <c r="C27" t="s">
        <v>197</v>
      </c>
      <c r="D27">
        <v>1.2163198258397823</v>
      </c>
      <c r="E27">
        <v>14.541871119347759</v>
      </c>
    </row>
    <row r="28" spans="1:13" x14ac:dyDescent="0.25">
      <c r="C28" t="s">
        <v>196</v>
      </c>
      <c r="D28">
        <v>1.2417667662750507</v>
      </c>
      <c r="E28">
        <v>5.0135533944170065</v>
      </c>
    </row>
  </sheetData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M33" sqref="M33"/>
    </sheetView>
  </sheetViews>
  <sheetFormatPr defaultRowHeight="15" x14ac:dyDescent="0.25"/>
  <sheetData>
    <row r="1" spans="1:12" x14ac:dyDescent="0.25">
      <c r="A1" t="s">
        <v>124</v>
      </c>
    </row>
    <row r="2" spans="1:12" x14ac:dyDescent="0.25">
      <c r="A2" t="s">
        <v>205</v>
      </c>
      <c r="B2">
        <v>25.647362980398501</v>
      </c>
      <c r="C2">
        <v>20.003506790623778</v>
      </c>
      <c r="D2">
        <v>30.547296564032798</v>
      </c>
      <c r="E2">
        <v>6.6988925260907259E-2</v>
      </c>
    </row>
    <row r="3" spans="1:12" x14ac:dyDescent="0.25">
      <c r="A3" t="s">
        <v>204</v>
      </c>
      <c r="B3">
        <v>26.769139092307999</v>
      </c>
      <c r="C3">
        <v>21.125282902533275</v>
      </c>
      <c r="D3">
        <v>30.5179248557722</v>
      </c>
      <c r="E3">
        <v>0.14877605326269264</v>
      </c>
    </row>
    <row r="4" spans="1:12" x14ac:dyDescent="0.25">
      <c r="A4" t="s">
        <v>203</v>
      </c>
      <c r="B4">
        <v>30.188324508810901</v>
      </c>
      <c r="C4">
        <v>24.544468319036177</v>
      </c>
      <c r="D4">
        <v>30.604770287793102</v>
      </c>
      <c r="E4">
        <v>1.4985364967532442</v>
      </c>
      <c r="F4">
        <v>22.369913995735434</v>
      </c>
    </row>
    <row r="5" spans="1:12" x14ac:dyDescent="0.25">
      <c r="A5" t="s">
        <v>202</v>
      </c>
      <c r="B5">
        <v>27.224532788883799</v>
      </c>
      <c r="C5">
        <v>21.580676599109076</v>
      </c>
      <c r="D5">
        <v>29.238092888076601</v>
      </c>
      <c r="E5">
        <v>0.49532244468349668</v>
      </c>
      <c r="F5">
        <v>3.3293156648597875</v>
      </c>
    </row>
    <row r="6" spans="1:12" x14ac:dyDescent="0.25">
      <c r="A6" t="s">
        <v>205</v>
      </c>
      <c r="B6">
        <v>25.647362980398501</v>
      </c>
      <c r="C6">
        <v>20.003506790623778</v>
      </c>
      <c r="D6">
        <v>30.547296564032798</v>
      </c>
      <c r="E6">
        <v>6.6988925260907259E-2</v>
      </c>
    </row>
    <row r="7" spans="1:12" x14ac:dyDescent="0.25">
      <c r="A7" t="s">
        <v>211</v>
      </c>
      <c r="B7">
        <v>26.680808336506299</v>
      </c>
      <c r="C7">
        <v>21.036952146731576</v>
      </c>
      <c r="D7">
        <v>32.2691680604986</v>
      </c>
      <c r="E7">
        <v>4.1568666440722324E-2</v>
      </c>
      <c r="H7" t="s">
        <v>124</v>
      </c>
      <c r="J7" t="s">
        <v>122</v>
      </c>
    </row>
    <row r="8" spans="1:12" x14ac:dyDescent="0.25">
      <c r="A8" t="s">
        <v>203</v>
      </c>
      <c r="B8">
        <v>30.188324508810901</v>
      </c>
      <c r="C8">
        <v>24.544468319036177</v>
      </c>
      <c r="D8">
        <v>30.604770287793102</v>
      </c>
      <c r="E8">
        <v>1.4985364967532442</v>
      </c>
      <c r="F8">
        <v>22.369913995735434</v>
      </c>
      <c r="H8" t="s">
        <v>203</v>
      </c>
      <c r="I8" t="s">
        <v>210</v>
      </c>
      <c r="J8" t="s">
        <v>203</v>
      </c>
      <c r="K8" t="s">
        <v>202</v>
      </c>
    </row>
    <row r="9" spans="1:12" x14ac:dyDescent="0.25">
      <c r="A9" t="s">
        <v>202</v>
      </c>
      <c r="B9">
        <v>27.224400446621601</v>
      </c>
      <c r="C9">
        <v>21.580544256846878</v>
      </c>
      <c r="D9">
        <v>29.830775270684299</v>
      </c>
      <c r="E9">
        <v>0.32842256881174536</v>
      </c>
      <c r="F9">
        <v>7.9007241976377074</v>
      </c>
      <c r="H9">
        <v>22.369913995735434</v>
      </c>
      <c r="I9">
        <v>3.3293156648597875</v>
      </c>
      <c r="J9">
        <v>31.431540388119775</v>
      </c>
      <c r="K9">
        <v>5.9067222543980575</v>
      </c>
    </row>
    <row r="10" spans="1:12" x14ac:dyDescent="0.25">
      <c r="A10" t="s">
        <v>205</v>
      </c>
      <c r="B10">
        <v>30.3858437364098</v>
      </c>
      <c r="C10">
        <v>24.741987546635077</v>
      </c>
      <c r="D10">
        <v>29.302980877888501</v>
      </c>
      <c r="E10">
        <v>4.2364706039634203</v>
      </c>
      <c r="H10">
        <v>22.369913995735434</v>
      </c>
      <c r="I10">
        <v>7.9007241976377074</v>
      </c>
      <c r="J10">
        <v>31.431540388119775</v>
      </c>
      <c r="K10">
        <v>18.123641731056125</v>
      </c>
    </row>
    <row r="11" spans="1:12" x14ac:dyDescent="0.25">
      <c r="A11" t="s">
        <v>204</v>
      </c>
      <c r="B11">
        <v>31.217474190002999</v>
      </c>
      <c r="C11">
        <v>25.573618000228276</v>
      </c>
      <c r="D11">
        <v>29.6911068213962</v>
      </c>
      <c r="E11">
        <v>5.7611921202145027</v>
      </c>
      <c r="H11">
        <v>11.280382085387938</v>
      </c>
      <c r="I11">
        <v>1.3766627437253323</v>
      </c>
      <c r="J11">
        <v>25.144069198098947</v>
      </c>
      <c r="K11">
        <v>14.999586353466965</v>
      </c>
    </row>
    <row r="12" spans="1:12" x14ac:dyDescent="0.25">
      <c r="A12" t="s">
        <v>203</v>
      </c>
      <c r="B12">
        <v>30.570428153078399</v>
      </c>
      <c r="C12">
        <v>24.926571963303676</v>
      </c>
      <c r="D12">
        <v>25.991821264614</v>
      </c>
      <c r="E12">
        <v>47.789007106221582</v>
      </c>
      <c r="F12">
        <v>11.280382085387938</v>
      </c>
    </row>
    <row r="13" spans="1:12" x14ac:dyDescent="0.25">
      <c r="A13" t="s">
        <v>202</v>
      </c>
      <c r="B13">
        <v>31.875653688803801</v>
      </c>
      <c r="C13">
        <v>26.231797499029078</v>
      </c>
      <c r="D13">
        <v>29.888111150374701</v>
      </c>
      <c r="E13">
        <v>7.9312185513432611</v>
      </c>
      <c r="F13">
        <v>1.3766627437253323</v>
      </c>
    </row>
    <row r="14" spans="1:12" x14ac:dyDescent="0.25">
      <c r="A14" t="s">
        <v>122</v>
      </c>
    </row>
    <row r="15" spans="1:12" x14ac:dyDescent="0.25">
      <c r="A15" t="s">
        <v>205</v>
      </c>
      <c r="B15">
        <v>22.214843244825701</v>
      </c>
      <c r="C15">
        <v>16.570987055050978</v>
      </c>
      <c r="D15">
        <v>23.566000714757301</v>
      </c>
      <c r="E15">
        <v>0.78395488085655674</v>
      </c>
      <c r="I15" t="s">
        <v>124</v>
      </c>
      <c r="J15" t="s">
        <v>122</v>
      </c>
      <c r="K15" t="s">
        <v>94</v>
      </c>
      <c r="L15" t="s">
        <v>94</v>
      </c>
    </row>
    <row r="16" spans="1:12" x14ac:dyDescent="0.25">
      <c r="A16" t="s">
        <v>211</v>
      </c>
      <c r="B16">
        <v>18.257995489365801</v>
      </c>
      <c r="C16">
        <v>11.614139299591075</v>
      </c>
      <c r="D16">
        <v>22.784709310917702</v>
      </c>
      <c r="E16">
        <v>4.338337730666917E-2</v>
      </c>
      <c r="H16" t="s">
        <v>203</v>
      </c>
      <c r="I16">
        <v>18.673403358952935</v>
      </c>
      <c r="J16">
        <v>29.33571665811283</v>
      </c>
      <c r="K16">
        <v>3.6965106367824987</v>
      </c>
      <c r="L16">
        <v>2.0958237300069622</v>
      </c>
    </row>
    <row r="17" spans="1:12" x14ac:dyDescent="0.25">
      <c r="A17" t="s">
        <v>207</v>
      </c>
      <c r="B17">
        <v>27.8494015007443</v>
      </c>
      <c r="C17">
        <v>22.205545310969576</v>
      </c>
      <c r="D17">
        <v>24.226417898725199</v>
      </c>
      <c r="E17">
        <v>24.640909500106488</v>
      </c>
      <c r="F17">
        <v>31.431540388119775</v>
      </c>
      <c r="H17" t="s">
        <v>210</v>
      </c>
      <c r="I17">
        <v>4.2022342020742753</v>
      </c>
      <c r="J17">
        <v>13.009983446307048</v>
      </c>
      <c r="K17">
        <v>1.9332472288066542</v>
      </c>
      <c r="L17">
        <v>3.6643403303969659</v>
      </c>
    </row>
    <row r="18" spans="1:12" x14ac:dyDescent="0.25">
      <c r="A18" t="s">
        <v>206</v>
      </c>
      <c r="B18">
        <v>19.3577470640667</v>
      </c>
      <c r="C18">
        <v>13.713890874291977</v>
      </c>
      <c r="D18">
        <v>22.322103110398</v>
      </c>
      <c r="E18">
        <v>0.25625356020825046</v>
      </c>
      <c r="F18">
        <v>5.9067222543980575</v>
      </c>
      <c r="H18" t="s">
        <v>209</v>
      </c>
      <c r="I18">
        <v>2.5606120946669381E-2</v>
      </c>
      <c r="J18">
        <v>1.8033126011321395E-2</v>
      </c>
    </row>
    <row r="19" spans="1:12" x14ac:dyDescent="0.25">
      <c r="A19" t="s">
        <v>205</v>
      </c>
      <c r="B19">
        <v>22.214843244825701</v>
      </c>
      <c r="C19">
        <v>16.570987055050978</v>
      </c>
      <c r="D19">
        <v>23.566000714757301</v>
      </c>
      <c r="E19">
        <v>0.78395488085655674</v>
      </c>
    </row>
    <row r="20" spans="1:12" x14ac:dyDescent="0.25">
      <c r="A20" t="s">
        <v>208</v>
      </c>
      <c r="B20">
        <v>19.332128311633099</v>
      </c>
      <c r="C20">
        <v>13.688272121858375</v>
      </c>
      <c r="D20">
        <v>24.343544888263899</v>
      </c>
      <c r="E20">
        <v>6.2007366272788633E-2</v>
      </c>
    </row>
    <row r="21" spans="1:12" x14ac:dyDescent="0.25">
      <c r="A21" t="s">
        <v>207</v>
      </c>
      <c r="B21">
        <v>27.8494015007443</v>
      </c>
      <c r="C21">
        <v>22.205545310969576</v>
      </c>
      <c r="D21">
        <v>24.226417898725199</v>
      </c>
      <c r="E21">
        <v>24.640909500106488</v>
      </c>
      <c r="F21">
        <v>31.431540388119775</v>
      </c>
    </row>
    <row r="22" spans="1:12" x14ac:dyDescent="0.25">
      <c r="A22" t="s">
        <v>206</v>
      </c>
      <c r="B22">
        <v>21.368782137759698</v>
      </c>
      <c r="C22">
        <v>15.724925947984975</v>
      </c>
      <c r="D22">
        <v>22.200397742516099</v>
      </c>
      <c r="E22">
        <v>1.1237992910143941</v>
      </c>
      <c r="F22">
        <v>18.123641731056125</v>
      </c>
    </row>
    <row r="23" spans="1:12" x14ac:dyDescent="0.25">
      <c r="A23" t="s">
        <v>205</v>
      </c>
      <c r="B23">
        <v>24.16431494195</v>
      </c>
      <c r="C23">
        <v>18.520458752175276</v>
      </c>
      <c r="D23">
        <v>22.5040847890447</v>
      </c>
      <c r="E23">
        <v>6.3213388566329813</v>
      </c>
    </row>
    <row r="24" spans="1:12" x14ac:dyDescent="0.25">
      <c r="A24" t="s">
        <v>204</v>
      </c>
      <c r="B24">
        <v>25.776085035626199</v>
      </c>
      <c r="C24">
        <v>20.132228845851476</v>
      </c>
      <c r="D24">
        <v>22.776230039850699</v>
      </c>
      <c r="E24">
        <v>15.998391932504113</v>
      </c>
    </row>
    <row r="25" spans="1:12" x14ac:dyDescent="0.25">
      <c r="A25" t="s">
        <v>203</v>
      </c>
      <c r="B25">
        <v>21.272808142210199</v>
      </c>
      <c r="C25">
        <v>15.628951952435475</v>
      </c>
      <c r="D25">
        <v>19.282359841660401</v>
      </c>
      <c r="E25">
        <v>7.9472090817905672</v>
      </c>
      <c r="F25">
        <v>1.2572034599049473</v>
      </c>
    </row>
    <row r="26" spans="1:12" x14ac:dyDescent="0.25">
      <c r="A26" t="s">
        <v>202</v>
      </c>
      <c r="B26">
        <v>25.331488483137999</v>
      </c>
      <c r="C26">
        <v>19.687632293363276</v>
      </c>
      <c r="D26">
        <v>22.746710771576701</v>
      </c>
      <c r="E26">
        <v>11.998463065410235</v>
      </c>
      <c r="F26">
        <v>0.74997931767334824</v>
      </c>
    </row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workbookViewId="0">
      <selection activeCell="M33" sqref="M33"/>
    </sheetView>
  </sheetViews>
  <sheetFormatPr defaultRowHeight="15" x14ac:dyDescent="0.25"/>
  <sheetData>
    <row r="1" spans="1:16" x14ac:dyDescent="0.25">
      <c r="C1" t="s">
        <v>5</v>
      </c>
      <c r="J1" t="s">
        <v>212</v>
      </c>
    </row>
    <row r="2" spans="1:16" x14ac:dyDescent="0.25">
      <c r="C2" t="s">
        <v>216</v>
      </c>
      <c r="D2" t="s">
        <v>215</v>
      </c>
      <c r="E2" t="s">
        <v>5</v>
      </c>
      <c r="F2" t="s">
        <v>216</v>
      </c>
      <c r="G2" t="s">
        <v>215</v>
      </c>
      <c r="H2" t="s">
        <v>205</v>
      </c>
      <c r="I2" t="s">
        <v>214</v>
      </c>
      <c r="J2" t="s">
        <v>216</v>
      </c>
      <c r="K2" t="s">
        <v>215</v>
      </c>
      <c r="L2" t="s">
        <v>5</v>
      </c>
      <c r="M2" t="s">
        <v>216</v>
      </c>
      <c r="N2" t="s">
        <v>215</v>
      </c>
      <c r="O2" t="s">
        <v>205</v>
      </c>
      <c r="P2" t="s">
        <v>214</v>
      </c>
    </row>
    <row r="3" spans="1:16" x14ac:dyDescent="0.25">
      <c r="A3" t="s">
        <v>124</v>
      </c>
      <c r="B3">
        <v>1</v>
      </c>
      <c r="C3">
        <v>28.197618305238901</v>
      </c>
      <c r="D3">
        <v>23.553762115464178</v>
      </c>
      <c r="E3">
        <v>30.035086735483102</v>
      </c>
      <c r="F3">
        <v>28.736108256697801</v>
      </c>
      <c r="G3">
        <v>24.092252066923077</v>
      </c>
      <c r="H3">
        <v>34.113855080683798</v>
      </c>
      <c r="I3">
        <v>11.634024914596582</v>
      </c>
      <c r="J3">
        <v>29.582679201734098</v>
      </c>
      <c r="K3">
        <v>24.938823011959375</v>
      </c>
      <c r="L3">
        <v>34.414567553630199</v>
      </c>
      <c r="M3">
        <v>28.736108256697801</v>
      </c>
      <c r="N3">
        <v>24.092252066923077</v>
      </c>
      <c r="O3">
        <v>34.113855080683798</v>
      </c>
      <c r="P3">
        <v>1.4598887890184864</v>
      </c>
    </row>
    <row r="4" spans="1:16" x14ac:dyDescent="0.25">
      <c r="B4">
        <v>2</v>
      </c>
      <c r="C4">
        <v>26.493477407368498</v>
      </c>
      <c r="D4">
        <v>21.849621217593775</v>
      </c>
      <c r="E4">
        <v>31.719975503888701</v>
      </c>
      <c r="F4">
        <v>25.431696261722401</v>
      </c>
      <c r="G4">
        <v>20.787840071947677</v>
      </c>
      <c r="H4">
        <v>32.626395086199203</v>
      </c>
      <c r="I4">
        <v>3.91279825925881</v>
      </c>
      <c r="J4">
        <v>27.681467963433899</v>
      </c>
      <c r="K4">
        <v>23.037611773659176</v>
      </c>
      <c r="L4">
        <v>35.620000183338199</v>
      </c>
      <c r="M4">
        <v>25.266984633168001</v>
      </c>
      <c r="N4">
        <v>20.623128443393277</v>
      </c>
      <c r="O4">
        <v>32.563285474291803</v>
      </c>
      <c r="P4">
        <v>0.64072119526291726</v>
      </c>
    </row>
    <row r="5" spans="1:16" x14ac:dyDescent="0.25">
      <c r="B5">
        <v>3</v>
      </c>
      <c r="C5">
        <v>26.602237155706501</v>
      </c>
      <c r="D5">
        <v>21.958380965931777</v>
      </c>
      <c r="E5">
        <v>33.778741338362899</v>
      </c>
      <c r="F5">
        <v>25.3882735219183</v>
      </c>
      <c r="G5">
        <v>20.744417332143577</v>
      </c>
      <c r="H5">
        <v>36.528316433895199</v>
      </c>
      <c r="I5">
        <v>15.600698599447185</v>
      </c>
      <c r="J5">
        <v>27.964444617462998</v>
      </c>
      <c r="K5">
        <v>23.320588427688275</v>
      </c>
      <c r="L5">
        <v>36.02263279276</v>
      </c>
      <c r="M5">
        <v>25.3882735219183</v>
      </c>
      <c r="N5">
        <v>20.744417332143577</v>
      </c>
      <c r="O5">
        <v>32.6339831897862</v>
      </c>
      <c r="P5">
        <v>0.56940280000187005</v>
      </c>
    </row>
    <row r="6" spans="1:16" x14ac:dyDescent="0.25">
      <c r="A6" t="s">
        <v>122</v>
      </c>
      <c r="B6">
        <v>1</v>
      </c>
      <c r="C6">
        <v>21.710005910826201</v>
      </c>
      <c r="D6">
        <v>17.066149721051477</v>
      </c>
      <c r="E6">
        <v>26.803820430025802</v>
      </c>
      <c r="F6">
        <v>23.669027517739099</v>
      </c>
      <c r="G6">
        <v>19.025171327964376</v>
      </c>
      <c r="H6">
        <v>33.561416753070198</v>
      </c>
      <c r="I6">
        <v>27.830110197416477</v>
      </c>
      <c r="J6">
        <v>23.262318785913401</v>
      </c>
      <c r="K6">
        <v>18.618462596138677</v>
      </c>
      <c r="L6">
        <v>30.696161512731901</v>
      </c>
      <c r="M6">
        <v>23.669027517739099</v>
      </c>
      <c r="N6">
        <v>19.025171327964376</v>
      </c>
      <c r="O6">
        <v>33.561416753070198</v>
      </c>
      <c r="P6">
        <v>5.496626721147825</v>
      </c>
    </row>
    <row r="7" spans="1:16" x14ac:dyDescent="0.25">
      <c r="B7">
        <v>2</v>
      </c>
      <c r="C7">
        <v>25.345798956472201</v>
      </c>
      <c r="D7">
        <v>20.701942766697478</v>
      </c>
      <c r="E7">
        <v>31.233447346927299</v>
      </c>
      <c r="F7">
        <v>25.0765820336639</v>
      </c>
      <c r="G7">
        <v>20.432725843889177</v>
      </c>
      <c r="H7">
        <v>35.716802287774499</v>
      </c>
      <c r="I7">
        <v>26.956697646949412</v>
      </c>
      <c r="J7">
        <v>24.791933933248298</v>
      </c>
      <c r="K7">
        <v>20.148077743473575</v>
      </c>
      <c r="L7">
        <v>30.852693789405802</v>
      </c>
      <c r="M7">
        <v>25.0765820336639</v>
      </c>
      <c r="N7">
        <v>20.432725843889177</v>
      </c>
      <c r="O7">
        <v>35.716802287774499</v>
      </c>
      <c r="P7">
        <v>23.90864390765589</v>
      </c>
    </row>
    <row r="8" spans="1:16" x14ac:dyDescent="0.25">
      <c r="B8">
        <v>3</v>
      </c>
      <c r="C8">
        <v>25.6312463917588</v>
      </c>
      <c r="D8">
        <v>20.987390201984077</v>
      </c>
      <c r="E8">
        <v>31.499929326665399</v>
      </c>
      <c r="F8">
        <v>24.639850456326201</v>
      </c>
      <c r="G8">
        <v>19.995994266551477</v>
      </c>
      <c r="H8">
        <v>35.761130881350702</v>
      </c>
      <c r="I8">
        <v>38.123204582150514</v>
      </c>
      <c r="J8">
        <v>23.311330652709401</v>
      </c>
      <c r="K8">
        <v>18.667474462934678</v>
      </c>
      <c r="L8">
        <v>30.721346292063402</v>
      </c>
      <c r="M8">
        <v>23.705296006883799</v>
      </c>
      <c r="N8">
        <v>19.061439817109076</v>
      </c>
      <c r="O8">
        <v>33.641428351070701</v>
      </c>
      <c r="P8">
        <v>5.7601912179659545</v>
      </c>
    </row>
    <row r="14" spans="1:16" x14ac:dyDescent="0.25">
      <c r="C14">
        <v>1</v>
      </c>
      <c r="D14">
        <v>2</v>
      </c>
      <c r="E14">
        <v>3</v>
      </c>
      <c r="F14" t="s">
        <v>128</v>
      </c>
      <c r="G14" t="s">
        <v>132</v>
      </c>
      <c r="H14" t="s">
        <v>213</v>
      </c>
    </row>
    <row r="15" spans="1:16" x14ac:dyDescent="0.25">
      <c r="A15" t="s">
        <v>124</v>
      </c>
      <c r="B15" t="s">
        <v>1</v>
      </c>
      <c r="C15">
        <v>11.634024914596582</v>
      </c>
      <c r="D15">
        <v>3.91279825925881</v>
      </c>
      <c r="E15">
        <v>15.600698599447185</v>
      </c>
      <c r="F15">
        <v>10.382507257767527</v>
      </c>
      <c r="G15">
        <v>3.4315436722928854</v>
      </c>
    </row>
    <row r="16" spans="1:16" x14ac:dyDescent="0.25">
      <c r="B16" t="s">
        <v>212</v>
      </c>
      <c r="C16">
        <v>1.4598887890184864</v>
      </c>
      <c r="D16">
        <v>0.64072119526291726</v>
      </c>
      <c r="E16">
        <v>0.56940280000187005</v>
      </c>
      <c r="F16">
        <v>0.8900042614277579</v>
      </c>
      <c r="G16">
        <v>0.28568505938424188</v>
      </c>
      <c r="H16">
        <v>2.5510751601066771E-2</v>
      </c>
    </row>
    <row r="17" spans="1:8" x14ac:dyDescent="0.25">
      <c r="A17" t="s">
        <v>122</v>
      </c>
      <c r="B17" t="s">
        <v>1</v>
      </c>
      <c r="C17">
        <v>27.830110197416477</v>
      </c>
      <c r="D17">
        <v>26.956697646949412</v>
      </c>
      <c r="E17">
        <v>38.123204582150514</v>
      </c>
      <c r="F17">
        <v>30.970004142172133</v>
      </c>
      <c r="G17">
        <v>3.5854762478508873</v>
      </c>
    </row>
    <row r="18" spans="1:8" x14ac:dyDescent="0.25">
      <c r="B18" t="s">
        <v>212</v>
      </c>
      <c r="C18">
        <v>5.496626721147825</v>
      </c>
      <c r="D18">
        <v>23.90864390765589</v>
      </c>
      <c r="E18">
        <v>5.7601912179659545</v>
      </c>
      <c r="F18">
        <v>11.721820615589889</v>
      </c>
      <c r="G18">
        <v>6.0938866367594873</v>
      </c>
      <c r="H18">
        <v>2.642932340704298E-2</v>
      </c>
    </row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workbookViewId="0">
      <selection activeCell="H29" sqref="H29"/>
    </sheetView>
  </sheetViews>
  <sheetFormatPr defaultRowHeight="15" x14ac:dyDescent="0.25"/>
  <cols>
    <col min="1" max="6" width="9.140625" style="10"/>
    <col min="7" max="7" width="17.140625" style="10" customWidth="1"/>
    <col min="8" max="16384" width="9.140625" style="10"/>
  </cols>
  <sheetData>
    <row r="2" spans="1:10" x14ac:dyDescent="0.25">
      <c r="A2" s="10" t="s">
        <v>238</v>
      </c>
      <c r="B2" s="10" t="s">
        <v>234</v>
      </c>
      <c r="C2" s="10" t="s">
        <v>168</v>
      </c>
      <c r="D2" s="10" t="s">
        <v>233</v>
      </c>
      <c r="E2" s="10" t="s">
        <v>232</v>
      </c>
    </row>
    <row r="3" spans="1:10" x14ac:dyDescent="0.25">
      <c r="A3" s="10" t="s">
        <v>231</v>
      </c>
      <c r="B3" s="10">
        <v>33.150649273243197</v>
      </c>
      <c r="C3" s="10">
        <v>30.7</v>
      </c>
      <c r="D3" s="10">
        <v>30.8</v>
      </c>
      <c r="E3" s="10">
        <v>29.535184406474698</v>
      </c>
    </row>
    <row r="4" spans="1:10" x14ac:dyDescent="0.25">
      <c r="A4" s="10" t="s">
        <v>230</v>
      </c>
      <c r="B4" s="10">
        <v>24.2570680360488</v>
      </c>
      <c r="C4" s="10">
        <v>32.352445228404697</v>
      </c>
      <c r="D4" s="10">
        <v>31.018450210227801</v>
      </c>
      <c r="E4" s="10">
        <v>30.247293697026599</v>
      </c>
    </row>
    <row r="5" spans="1:10" x14ac:dyDescent="0.25">
      <c r="A5" s="10" t="s">
        <v>229</v>
      </c>
      <c r="B5" s="10">
        <v>24.165818523436499</v>
      </c>
      <c r="C5" s="10">
        <v>29.404861496152702</v>
      </c>
      <c r="D5" s="10">
        <v>29.544866219976601</v>
      </c>
      <c r="E5" s="10">
        <v>29.149119320673801</v>
      </c>
      <c r="G5" s="10" t="s">
        <v>237</v>
      </c>
    </row>
    <row r="6" spans="1:10" x14ac:dyDescent="0.25">
      <c r="A6" s="10" t="s">
        <v>236</v>
      </c>
      <c r="B6" s="10">
        <v>25.696571307880902</v>
      </c>
      <c r="C6" s="10">
        <v>28.5395449885945</v>
      </c>
      <c r="D6" s="10">
        <v>28.768673763890199</v>
      </c>
      <c r="E6" s="10">
        <v>28.006320518859699</v>
      </c>
      <c r="H6" s="10" t="s">
        <v>220</v>
      </c>
    </row>
    <row r="7" spans="1:10" x14ac:dyDescent="0.25">
      <c r="A7" s="10" t="s">
        <v>228</v>
      </c>
      <c r="B7" s="10">
        <v>24.0141596271372</v>
      </c>
      <c r="C7" s="10">
        <v>31.158603721429401</v>
      </c>
      <c r="D7" s="10">
        <v>27.9826832055398</v>
      </c>
      <c r="E7" s="10">
        <v>29.502005933112699</v>
      </c>
      <c r="G7" s="10" t="s">
        <v>177</v>
      </c>
      <c r="H7" s="10">
        <v>9.6861310073904292</v>
      </c>
      <c r="I7" s="10">
        <v>1.819762516351848</v>
      </c>
      <c r="J7" s="10">
        <v>1.4242861216746778</v>
      </c>
    </row>
    <row r="8" spans="1:10" x14ac:dyDescent="0.25">
      <c r="A8" s="10" t="s">
        <v>235</v>
      </c>
      <c r="B8" s="10">
        <v>24.640628961806801</v>
      </c>
      <c r="C8" s="10">
        <v>32.140276999999998</v>
      </c>
      <c r="D8" s="10">
        <v>29.942531794496201</v>
      </c>
      <c r="E8" s="10">
        <v>29.212236514224099</v>
      </c>
      <c r="G8" s="10" t="s">
        <v>226</v>
      </c>
      <c r="H8" s="10">
        <v>1.4061808912587945</v>
      </c>
      <c r="I8" s="10">
        <v>1.7689447080751266</v>
      </c>
      <c r="J8" s="10">
        <v>1.0147963390284311</v>
      </c>
    </row>
    <row r="9" spans="1:10" x14ac:dyDescent="0.25">
      <c r="A9" s="10" t="s">
        <v>227</v>
      </c>
      <c r="B9" s="10">
        <v>16.549936291081298</v>
      </c>
      <c r="C9" s="10">
        <v>29.0402342713965</v>
      </c>
      <c r="D9" s="10">
        <v>28.67</v>
      </c>
      <c r="E9" s="10">
        <v>28.7633018760494</v>
      </c>
      <c r="G9" s="10" t="s">
        <v>172</v>
      </c>
      <c r="H9" s="10">
        <v>4.9245776533796706</v>
      </c>
      <c r="I9" s="10">
        <v>2.4026198261695395</v>
      </c>
      <c r="J9" s="10">
        <v>2.8256733997618801</v>
      </c>
    </row>
    <row r="10" spans="1:10" x14ac:dyDescent="0.25">
      <c r="A10" s="10" t="s">
        <v>225</v>
      </c>
      <c r="B10" s="10">
        <v>24.981324404388701</v>
      </c>
      <c r="C10" s="10">
        <v>31.1914755199772</v>
      </c>
      <c r="D10" s="10">
        <v>27.469879266459099</v>
      </c>
      <c r="E10" s="10">
        <v>27.760805802220698</v>
      </c>
      <c r="G10" s="10" t="s">
        <v>223</v>
      </c>
      <c r="H10" s="10">
        <v>2.0263854720338199</v>
      </c>
      <c r="I10" s="10">
        <v>1.7283352278301676</v>
      </c>
      <c r="J10" s="10">
        <v>2.0000048170240916</v>
      </c>
    </row>
    <row r="11" spans="1:10" x14ac:dyDescent="0.25">
      <c r="A11" s="10" t="s">
        <v>224</v>
      </c>
      <c r="B11" s="10">
        <v>24.221527317628802</v>
      </c>
      <c r="C11" s="10">
        <v>31.7</v>
      </c>
      <c r="D11" s="10">
        <v>29.5</v>
      </c>
      <c r="E11" s="10">
        <v>29.516275767531098</v>
      </c>
      <c r="H11" s="10" t="s">
        <v>171</v>
      </c>
    </row>
    <row r="12" spans="1:10" x14ac:dyDescent="0.25">
      <c r="A12" s="10" t="s">
        <v>222</v>
      </c>
      <c r="B12" s="10">
        <v>22.6762693542601</v>
      </c>
      <c r="C12" s="10">
        <v>30.814206984671898</v>
      </c>
      <c r="D12" s="10">
        <v>28.215603581985199</v>
      </c>
      <c r="E12" s="10">
        <v>27.919672383580298</v>
      </c>
      <c r="G12" s="10" t="s">
        <v>177</v>
      </c>
      <c r="H12" s="10">
        <v>12.107610788194753</v>
      </c>
      <c r="I12" s="10">
        <v>2.2058312738491428</v>
      </c>
      <c r="J12" s="10">
        <v>11.075462937882421</v>
      </c>
    </row>
    <row r="13" spans="1:10" x14ac:dyDescent="0.25">
      <c r="A13" s="10" t="s">
        <v>219</v>
      </c>
      <c r="B13" s="10">
        <v>24.883812876021398</v>
      </c>
      <c r="C13" s="10">
        <v>31.4869393680145</v>
      </c>
      <c r="D13" s="10">
        <v>30.217473419242499</v>
      </c>
      <c r="E13" s="10">
        <v>29.953711423535498</v>
      </c>
      <c r="G13" s="10" t="s">
        <v>226</v>
      </c>
      <c r="H13" s="10">
        <v>0.87707889614230072</v>
      </c>
      <c r="I13" s="10">
        <v>1.174549428959156</v>
      </c>
      <c r="J13" s="10">
        <v>0.95934836684205549</v>
      </c>
    </row>
    <row r="14" spans="1:10" x14ac:dyDescent="0.25">
      <c r="G14" s="10" t="s">
        <v>172</v>
      </c>
      <c r="H14" s="10">
        <v>7.6900363563116159</v>
      </c>
      <c r="I14" s="10">
        <v>1.8968303967121904</v>
      </c>
      <c r="J14" s="10">
        <v>9.2102552806288234</v>
      </c>
    </row>
    <row r="15" spans="1:10" x14ac:dyDescent="0.25">
      <c r="A15" s="10" t="s">
        <v>171</v>
      </c>
      <c r="B15" s="10" t="s">
        <v>234</v>
      </c>
      <c r="C15" s="10" t="s">
        <v>168</v>
      </c>
      <c r="D15" s="10" t="s">
        <v>233</v>
      </c>
      <c r="E15" s="10" t="s">
        <v>232</v>
      </c>
      <c r="G15" s="10" t="s">
        <v>223</v>
      </c>
      <c r="H15" s="10">
        <v>2.9413715950871131</v>
      </c>
      <c r="I15" s="10">
        <v>0.9002180717366125</v>
      </c>
      <c r="J15" s="10">
        <v>0.5525761103199921</v>
      </c>
    </row>
    <row r="16" spans="1:10" x14ac:dyDescent="0.25">
      <c r="A16" s="10" t="s">
        <v>231</v>
      </c>
      <c r="B16" s="10">
        <v>33.832926474804999</v>
      </c>
      <c r="C16" s="10">
        <v>38.323</v>
      </c>
      <c r="D16" s="10">
        <v>40.9617307605915</v>
      </c>
      <c r="E16" s="10">
        <v>38.563062521464801</v>
      </c>
    </row>
    <row r="17" spans="1:11" x14ac:dyDescent="0.25">
      <c r="A17" s="10" t="s">
        <v>230</v>
      </c>
      <c r="B17" s="10">
        <v>32.946488183092598</v>
      </c>
      <c r="C17" s="10">
        <v>39.753007418285101</v>
      </c>
      <c r="D17" s="10">
        <v>39.383665234280798</v>
      </c>
      <c r="E17" s="10">
        <v>40.8329806908229</v>
      </c>
      <c r="H17" s="10" t="s">
        <v>7</v>
      </c>
      <c r="J17" s="10" t="s">
        <v>94</v>
      </c>
    </row>
    <row r="18" spans="1:11" x14ac:dyDescent="0.25">
      <c r="A18" s="10" t="s">
        <v>229</v>
      </c>
      <c r="B18" s="10">
        <v>25.921570983855698</v>
      </c>
      <c r="C18" s="10">
        <v>37.624605620489397</v>
      </c>
      <c r="D18" s="10">
        <v>39.066769903868199</v>
      </c>
      <c r="E18" s="10">
        <v>38.705873636092903</v>
      </c>
      <c r="H18" s="10" t="s">
        <v>220</v>
      </c>
      <c r="I18" s="10" t="s">
        <v>171</v>
      </c>
      <c r="J18" s="10" t="s">
        <v>220</v>
      </c>
      <c r="K18" s="10" t="s">
        <v>171</v>
      </c>
    </row>
    <row r="19" spans="1:11" x14ac:dyDescent="0.25">
      <c r="A19" s="10" t="s">
        <v>228</v>
      </c>
      <c r="B19" s="10">
        <v>33.815518745880901</v>
      </c>
      <c r="C19" s="10">
        <v>40</v>
      </c>
      <c r="D19" s="10">
        <v>37.778925960899699</v>
      </c>
      <c r="E19" s="10">
        <v>40.752283992663102</v>
      </c>
      <c r="G19" s="10" t="s">
        <v>177</v>
      </c>
      <c r="H19" s="10">
        <v>3.9825449113542386</v>
      </c>
      <c r="I19" s="10">
        <v>8.4629683333087726</v>
      </c>
      <c r="J19" s="10">
        <v>1.9304275126862114</v>
      </c>
      <c r="K19" s="10">
        <v>3.1427246900247461</v>
      </c>
    </row>
    <row r="20" spans="1:11" x14ac:dyDescent="0.25">
      <c r="A20" s="10" t="s">
        <v>227</v>
      </c>
      <c r="B20" s="10">
        <v>32.419638104792</v>
      </c>
      <c r="C20" s="10">
        <v>40.390503206605999</v>
      </c>
      <c r="D20" s="10">
        <v>38.879838580580198</v>
      </c>
      <c r="E20" s="10">
        <v>37.292587492735699</v>
      </c>
      <c r="G20" s="10" t="s">
        <v>226</v>
      </c>
      <c r="H20" s="10">
        <v>1.4199804845905881</v>
      </c>
      <c r="I20" s="10">
        <v>1.0036588973145042</v>
      </c>
      <c r="J20" s="10">
        <v>0.15573572229940114</v>
      </c>
      <c r="K20" s="10">
        <v>8.8684359400156149E-2</v>
      </c>
    </row>
    <row r="21" spans="1:11" x14ac:dyDescent="0.25">
      <c r="A21" s="10" t="s">
        <v>225</v>
      </c>
      <c r="B21" s="10">
        <v>34.767238849268303</v>
      </c>
      <c r="C21" s="10">
        <v>40.390503206605999</v>
      </c>
      <c r="D21" s="10">
        <v>38.363372392549302</v>
      </c>
      <c r="E21" s="10">
        <v>40.697369088973701</v>
      </c>
      <c r="G21" s="10" t="s">
        <v>172</v>
      </c>
      <c r="H21" s="10">
        <v>3.3842902931036964</v>
      </c>
      <c r="I21" s="10">
        <v>6.2657073445508757</v>
      </c>
      <c r="J21" s="10">
        <v>0.67529760952149087</v>
      </c>
      <c r="K21" s="10">
        <v>2.2280844338788919</v>
      </c>
    </row>
    <row r="22" spans="1:11" x14ac:dyDescent="0.25">
      <c r="A22" s="10" t="s">
        <v>224</v>
      </c>
      <c r="B22" s="10">
        <v>33.292268515001297</v>
      </c>
      <c r="C22" s="10">
        <v>39.383212158985998</v>
      </c>
      <c r="D22" s="10">
        <v>37.816989999999997</v>
      </c>
      <c r="E22" s="10">
        <v>38.389785623351202</v>
      </c>
      <c r="G22" s="10" t="s">
        <v>223</v>
      </c>
      <c r="H22" s="10">
        <v>1.9182418389626932</v>
      </c>
      <c r="I22" s="10">
        <v>1.4647219257145725</v>
      </c>
      <c r="J22" s="10">
        <v>8.2496023318651177E-2</v>
      </c>
      <c r="K22" s="10">
        <v>0.74511395501581368</v>
      </c>
    </row>
    <row r="23" spans="1:11" x14ac:dyDescent="0.25">
      <c r="A23" s="10" t="s">
        <v>222</v>
      </c>
      <c r="B23" s="10">
        <v>25.1323881263706</v>
      </c>
      <c r="C23" s="10">
        <v>37.919873335839</v>
      </c>
      <c r="D23" s="10">
        <v>38.438446931908103</v>
      </c>
      <c r="E23" s="10">
        <v>38.4469212833461</v>
      </c>
      <c r="G23" s="10" t="s">
        <v>221</v>
      </c>
      <c r="H23" s="10" t="s">
        <v>220</v>
      </c>
      <c r="I23" s="10" t="s">
        <v>171</v>
      </c>
    </row>
    <row r="24" spans="1:11" x14ac:dyDescent="0.25">
      <c r="A24" s="10" t="s">
        <v>219</v>
      </c>
      <c r="B24" s="10">
        <v>31.929024293350199</v>
      </c>
      <c r="C24" s="10">
        <v>36.001071843693801</v>
      </c>
      <c r="D24" s="10">
        <v>34.239994983026001</v>
      </c>
      <c r="E24" s="10">
        <v>37.232221127037803</v>
      </c>
      <c r="G24" s="10" t="s">
        <v>218</v>
      </c>
      <c r="H24" s="10">
        <v>5.6679399751462897E-2</v>
      </c>
      <c r="I24" s="10">
        <v>5.165082842320215E-3</v>
      </c>
    </row>
    <row r="25" spans="1:11" x14ac:dyDescent="0.25">
      <c r="G25" s="10" t="s">
        <v>217</v>
      </c>
      <c r="H25" s="10">
        <v>1.2370109543760489E-2</v>
      </c>
      <c r="I25" s="10">
        <v>4.0375526366536199E-2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topLeftCell="A16" workbookViewId="0">
      <selection activeCell="H29" sqref="H29"/>
    </sheetView>
  </sheetViews>
  <sheetFormatPr defaultRowHeight="15" x14ac:dyDescent="0.25"/>
  <cols>
    <col min="1" max="16384" width="9.140625" style="10"/>
  </cols>
  <sheetData>
    <row r="1" spans="1:13" x14ac:dyDescent="0.25">
      <c r="A1" s="10" t="s">
        <v>111</v>
      </c>
      <c r="B1" s="10" t="s">
        <v>252</v>
      </c>
      <c r="C1" s="10" t="s">
        <v>98</v>
      </c>
      <c r="D1" s="10" t="s">
        <v>247</v>
      </c>
      <c r="I1" s="10" t="s">
        <v>252</v>
      </c>
      <c r="J1" s="10" t="s">
        <v>111</v>
      </c>
      <c r="K1" s="10" t="s">
        <v>240</v>
      </c>
      <c r="L1" s="10" t="s">
        <v>239</v>
      </c>
      <c r="M1" s="10" t="s">
        <v>241</v>
      </c>
    </row>
    <row r="2" spans="1:13" x14ac:dyDescent="0.25">
      <c r="A2" s="10">
        <v>1</v>
      </c>
      <c r="B2" s="10">
        <v>5.2759999999999998</v>
      </c>
      <c r="C2" s="10">
        <v>34</v>
      </c>
      <c r="I2" s="10">
        <v>1</v>
      </c>
      <c r="J2" s="10">
        <v>6.7635000000000005</v>
      </c>
      <c r="K2" s="10">
        <v>30.043999999999997</v>
      </c>
      <c r="L2" s="10">
        <v>19.085000000000001</v>
      </c>
      <c r="M2" s="10">
        <v>15.143000000000001</v>
      </c>
    </row>
    <row r="3" spans="1:13" x14ac:dyDescent="0.25">
      <c r="A3" s="10">
        <v>2</v>
      </c>
      <c r="B3" s="10">
        <v>8.6620000000000008</v>
      </c>
      <c r="C3" s="10">
        <v>28</v>
      </c>
      <c r="I3" s="10">
        <v>2</v>
      </c>
      <c r="J3" s="10">
        <v>18.347166666666666</v>
      </c>
      <c r="K3" s="10">
        <v>28.995799999999996</v>
      </c>
      <c r="L3" s="10">
        <v>14.373333333333335</v>
      </c>
      <c r="M3" s="10">
        <v>20.786666666666665</v>
      </c>
    </row>
    <row r="4" spans="1:13" x14ac:dyDescent="0.25">
      <c r="A4" s="10">
        <v>3</v>
      </c>
      <c r="B4" s="10">
        <v>4.7489999999999997</v>
      </c>
      <c r="C4" s="10">
        <v>34</v>
      </c>
      <c r="I4" s="10">
        <v>3</v>
      </c>
      <c r="J4" s="10">
        <v>20.741999999999997</v>
      </c>
      <c r="K4" s="10">
        <v>29.650600000000004</v>
      </c>
      <c r="L4" s="10">
        <v>13.737500000000001</v>
      </c>
      <c r="M4" s="10">
        <v>14.700333333333333</v>
      </c>
    </row>
    <row r="5" spans="1:13" x14ac:dyDescent="0.25">
      <c r="A5" s="10">
        <v>4</v>
      </c>
      <c r="B5" s="10">
        <v>9.1129999999999995</v>
      </c>
      <c r="C5" s="10">
        <v>29</v>
      </c>
      <c r="J5" s="10" t="s">
        <v>111</v>
      </c>
      <c r="K5" s="10" t="s">
        <v>240</v>
      </c>
      <c r="L5" s="10" t="s">
        <v>132</v>
      </c>
    </row>
    <row r="6" spans="1:13" x14ac:dyDescent="0.25">
      <c r="A6" s="10">
        <v>5</v>
      </c>
      <c r="B6" s="10">
        <v>10.492000000000001</v>
      </c>
      <c r="C6" s="10">
        <v>30</v>
      </c>
      <c r="I6" s="10" t="s">
        <v>252</v>
      </c>
      <c r="J6" s="10">
        <v>14.963176470588236</v>
      </c>
      <c r="K6" s="10">
        <v>29.593499999999999</v>
      </c>
      <c r="L6" s="10">
        <v>1.7386493368232669</v>
      </c>
      <c r="M6" s="10">
        <v>1.0174494622993955</v>
      </c>
    </row>
    <row r="7" spans="1:13" x14ac:dyDescent="0.25">
      <c r="A7" s="10">
        <v>6</v>
      </c>
      <c r="B7" s="10">
        <v>2.2890000000000001</v>
      </c>
      <c r="C7" s="10">
        <v>30</v>
      </c>
      <c r="E7" s="10">
        <v>185</v>
      </c>
      <c r="F7" s="10">
        <v>1</v>
      </c>
      <c r="G7" s="10">
        <v>0.54054054054054057</v>
      </c>
      <c r="I7" s="10" t="s">
        <v>251</v>
      </c>
      <c r="J7" s="10">
        <v>17.579999999999998</v>
      </c>
      <c r="K7" s="10">
        <v>14.150142857142855</v>
      </c>
      <c r="L7" s="10">
        <v>1.9933706796947426</v>
      </c>
      <c r="M7" s="10">
        <v>1.2023441474800778</v>
      </c>
    </row>
    <row r="8" spans="1:13" x14ac:dyDescent="0.25">
      <c r="A8" s="10" t="s">
        <v>243</v>
      </c>
    </row>
    <row r="9" spans="1:13" x14ac:dyDescent="0.25">
      <c r="A9" s="10">
        <v>1</v>
      </c>
      <c r="B9" s="10">
        <v>19.600000000000001</v>
      </c>
    </row>
    <row r="10" spans="1:13" x14ac:dyDescent="0.25">
      <c r="A10" s="10">
        <v>2</v>
      </c>
      <c r="B10" s="10">
        <v>18.57</v>
      </c>
      <c r="I10" s="10" t="s">
        <v>250</v>
      </c>
      <c r="J10" s="10">
        <v>0.02</v>
      </c>
    </row>
    <row r="11" spans="1:13" x14ac:dyDescent="0.25">
      <c r="A11" s="10" t="s">
        <v>249</v>
      </c>
      <c r="I11" s="10" t="s">
        <v>248</v>
      </c>
      <c r="J11" s="10">
        <v>0.01</v>
      </c>
    </row>
    <row r="12" spans="1:13" x14ac:dyDescent="0.25">
      <c r="A12" s="10">
        <v>1</v>
      </c>
      <c r="B12" s="10">
        <v>36.003</v>
      </c>
      <c r="C12" s="10">
        <v>23</v>
      </c>
      <c r="D12" s="10">
        <v>3</v>
      </c>
      <c r="I12" s="10" t="s">
        <v>247</v>
      </c>
      <c r="J12" s="10" t="s">
        <v>111</v>
      </c>
      <c r="K12" s="10" t="s">
        <v>240</v>
      </c>
    </row>
    <row r="13" spans="1:13" x14ac:dyDescent="0.25">
      <c r="A13" s="10">
        <v>2</v>
      </c>
      <c r="B13" s="10">
        <v>31</v>
      </c>
      <c r="C13" s="10">
        <v>22</v>
      </c>
      <c r="D13" s="10">
        <v>2</v>
      </c>
      <c r="I13" s="10">
        <v>1</v>
      </c>
      <c r="J13" s="10">
        <v>0.54054054054054101</v>
      </c>
      <c r="K13" s="10">
        <v>11.409395973154362</v>
      </c>
    </row>
    <row r="14" spans="1:13" x14ac:dyDescent="0.25">
      <c r="A14" s="10">
        <v>3</v>
      </c>
      <c r="B14" s="10">
        <v>21.059000000000001</v>
      </c>
      <c r="C14" s="10">
        <v>30</v>
      </c>
      <c r="D14" s="10">
        <v>4</v>
      </c>
      <c r="I14" s="10">
        <v>2</v>
      </c>
      <c r="J14" s="10">
        <v>0.12642225031605561</v>
      </c>
      <c r="K14" s="10">
        <v>18.528610354223432</v>
      </c>
    </row>
    <row r="15" spans="1:13" x14ac:dyDescent="0.25">
      <c r="A15" s="10">
        <v>4</v>
      </c>
      <c r="B15" s="10">
        <v>33.51</v>
      </c>
      <c r="C15" s="10">
        <v>22</v>
      </c>
      <c r="D15" s="10">
        <v>2</v>
      </c>
      <c r="I15" s="10">
        <v>3</v>
      </c>
      <c r="J15" s="10">
        <v>1.39282868525896</v>
      </c>
      <c r="K15" s="10">
        <v>8.128544423440454</v>
      </c>
    </row>
    <row r="16" spans="1:13" x14ac:dyDescent="0.25">
      <c r="A16" s="10">
        <v>5</v>
      </c>
      <c r="B16" s="10">
        <v>32.991999999999997</v>
      </c>
      <c r="C16" s="10">
        <v>28</v>
      </c>
      <c r="D16" s="10">
        <v>3</v>
      </c>
      <c r="J16" s="10" t="s">
        <v>246</v>
      </c>
    </row>
    <row r="17" spans="1:11" x14ac:dyDescent="0.25">
      <c r="A17" s="10">
        <v>6</v>
      </c>
      <c r="B17" s="10">
        <v>25.7</v>
      </c>
      <c r="C17" s="10">
        <v>24</v>
      </c>
      <c r="D17" s="10">
        <v>3</v>
      </c>
      <c r="E17" s="10">
        <v>149</v>
      </c>
      <c r="F17" s="10">
        <v>17</v>
      </c>
      <c r="G17" s="10">
        <v>11.409395973154362</v>
      </c>
      <c r="I17" s="10" t="s">
        <v>111</v>
      </c>
      <c r="J17" s="10">
        <v>0.68659715870518545</v>
      </c>
      <c r="K17" s="10">
        <v>0.37280277019646235</v>
      </c>
    </row>
    <row r="18" spans="1:11" x14ac:dyDescent="0.25">
      <c r="A18" s="10" t="s">
        <v>239</v>
      </c>
      <c r="I18" s="10" t="s">
        <v>240</v>
      </c>
      <c r="J18" s="10">
        <v>12.688850250272749</v>
      </c>
      <c r="K18" s="10">
        <v>3.0696414164407759</v>
      </c>
    </row>
    <row r="19" spans="1:11" x14ac:dyDescent="0.25">
      <c r="A19" s="10">
        <v>1</v>
      </c>
      <c r="B19" s="10">
        <v>16.600000000000001</v>
      </c>
      <c r="I19" s="10" t="s">
        <v>245</v>
      </c>
      <c r="J19" s="10">
        <v>0.05</v>
      </c>
    </row>
    <row r="20" spans="1:11" x14ac:dyDescent="0.25">
      <c r="A20" s="10">
        <v>1</v>
      </c>
      <c r="B20" s="10">
        <v>13.686</v>
      </c>
    </row>
    <row r="21" spans="1:11" x14ac:dyDescent="0.25">
      <c r="A21" s="10" t="s">
        <v>244</v>
      </c>
    </row>
    <row r="22" spans="1:11" x14ac:dyDescent="0.25">
      <c r="A22" s="10" t="s">
        <v>111</v>
      </c>
    </row>
    <row r="23" spans="1:11" x14ac:dyDescent="0.25">
      <c r="A23" s="10">
        <v>1</v>
      </c>
      <c r="B23" s="10">
        <v>18</v>
      </c>
      <c r="C23" s="10">
        <v>140</v>
      </c>
    </row>
    <row r="24" spans="1:11" x14ac:dyDescent="0.25">
      <c r="B24" s="10">
        <v>12.85</v>
      </c>
      <c r="C24" s="10">
        <v>130</v>
      </c>
    </row>
    <row r="25" spans="1:11" x14ac:dyDescent="0.25">
      <c r="B25" s="10">
        <v>13.1</v>
      </c>
      <c r="C25" s="10">
        <v>154</v>
      </c>
    </row>
    <row r="26" spans="1:11" x14ac:dyDescent="0.25">
      <c r="B26" s="10">
        <v>24.2</v>
      </c>
      <c r="C26" s="10">
        <v>146</v>
      </c>
      <c r="D26" s="10">
        <v>1</v>
      </c>
    </row>
    <row r="27" spans="1:11" x14ac:dyDescent="0.25">
      <c r="B27" s="10">
        <v>23.5</v>
      </c>
      <c r="C27" s="10">
        <v>110</v>
      </c>
    </row>
    <row r="28" spans="1:11" x14ac:dyDescent="0.25">
      <c r="B28" s="10">
        <v>18.433</v>
      </c>
      <c r="C28" s="10">
        <v>111</v>
      </c>
      <c r="E28" s="10">
        <v>791</v>
      </c>
      <c r="F28" s="10">
        <v>1</v>
      </c>
      <c r="G28" s="10">
        <v>0.12642225031605561</v>
      </c>
    </row>
    <row r="29" spans="1:11" x14ac:dyDescent="0.25">
      <c r="A29" s="10" t="s">
        <v>243</v>
      </c>
    </row>
    <row r="30" spans="1:11" x14ac:dyDescent="0.25">
      <c r="A30" s="10">
        <v>1</v>
      </c>
      <c r="B30" s="10">
        <v>18.600000000000001</v>
      </c>
    </row>
    <row r="31" spans="1:11" x14ac:dyDescent="0.25">
      <c r="A31" s="10">
        <v>2</v>
      </c>
      <c r="B31" s="10">
        <v>11.36</v>
      </c>
    </row>
    <row r="32" spans="1:11" x14ac:dyDescent="0.25">
      <c r="A32" s="10">
        <v>3</v>
      </c>
      <c r="B32" s="10">
        <v>13.16</v>
      </c>
    </row>
    <row r="33" spans="1:7" x14ac:dyDescent="0.25">
      <c r="A33" s="10" t="s">
        <v>110</v>
      </c>
    </row>
    <row r="34" spans="1:7" x14ac:dyDescent="0.25">
      <c r="A34" s="10">
        <v>1</v>
      </c>
      <c r="B34" s="10">
        <v>35.006999999999998</v>
      </c>
      <c r="C34" s="10">
        <v>80</v>
      </c>
      <c r="D34" s="10">
        <v>18</v>
      </c>
    </row>
    <row r="35" spans="1:7" x14ac:dyDescent="0.25">
      <c r="A35" s="10">
        <v>2</v>
      </c>
      <c r="B35" s="10">
        <v>28</v>
      </c>
      <c r="C35" s="10">
        <v>81</v>
      </c>
      <c r="D35" s="10">
        <v>9</v>
      </c>
    </row>
    <row r="36" spans="1:7" x14ac:dyDescent="0.25">
      <c r="A36" s="10">
        <v>3</v>
      </c>
      <c r="B36" s="10">
        <v>30.2</v>
      </c>
      <c r="C36" s="10">
        <v>51</v>
      </c>
      <c r="D36" s="10">
        <v>11</v>
      </c>
    </row>
    <row r="37" spans="1:7" x14ac:dyDescent="0.25">
      <c r="A37" s="10">
        <v>4</v>
      </c>
      <c r="B37" s="10">
        <v>26</v>
      </c>
      <c r="C37" s="10">
        <v>74</v>
      </c>
      <c r="D37" s="10">
        <v>20</v>
      </c>
    </row>
    <row r="38" spans="1:7" x14ac:dyDescent="0.25">
      <c r="A38" s="10">
        <v>5</v>
      </c>
      <c r="B38" s="10">
        <v>25.771999999999998</v>
      </c>
      <c r="C38" s="10">
        <v>81</v>
      </c>
      <c r="D38" s="10">
        <v>10</v>
      </c>
      <c r="E38" s="10">
        <v>367</v>
      </c>
      <c r="F38" s="10">
        <v>68</v>
      </c>
      <c r="G38" s="10">
        <v>18.528610354223432</v>
      </c>
    </row>
    <row r="39" spans="1:7" x14ac:dyDescent="0.25">
      <c r="A39" s="10" t="s">
        <v>239</v>
      </c>
    </row>
    <row r="40" spans="1:7" x14ac:dyDescent="0.25">
      <c r="A40" s="10">
        <v>1</v>
      </c>
      <c r="B40" s="10">
        <v>8.8000000000000007</v>
      </c>
    </row>
    <row r="41" spans="1:7" x14ac:dyDescent="0.25">
      <c r="A41" s="10">
        <v>2</v>
      </c>
      <c r="B41" s="10">
        <v>13.05</v>
      </c>
    </row>
    <row r="42" spans="1:7" x14ac:dyDescent="0.25">
      <c r="A42" s="10">
        <v>3</v>
      </c>
      <c r="B42" s="10">
        <v>16.600000000000001</v>
      </c>
    </row>
    <row r="43" spans="1:7" x14ac:dyDescent="0.25">
      <c r="A43" s="10">
        <v>4</v>
      </c>
      <c r="B43" s="10">
        <v>16.5</v>
      </c>
    </row>
    <row r="45" spans="1:7" x14ac:dyDescent="0.25">
      <c r="A45" s="10" t="s">
        <v>242</v>
      </c>
    </row>
    <row r="46" spans="1:7" x14ac:dyDescent="0.25">
      <c r="A46" s="10" t="s">
        <v>111</v>
      </c>
    </row>
    <row r="47" spans="1:7" x14ac:dyDescent="0.25">
      <c r="A47" s="10">
        <v>1</v>
      </c>
      <c r="B47" s="10">
        <v>24</v>
      </c>
      <c r="C47" s="10">
        <v>131</v>
      </c>
    </row>
    <row r="48" spans="1:7" x14ac:dyDescent="0.25">
      <c r="B48" s="10">
        <v>20</v>
      </c>
      <c r="C48" s="10">
        <v>126</v>
      </c>
      <c r="D48" s="10">
        <v>2</v>
      </c>
    </row>
    <row r="49" spans="1:7" x14ac:dyDescent="0.25">
      <c r="B49" s="10">
        <v>19.52</v>
      </c>
      <c r="C49" s="10">
        <v>130</v>
      </c>
      <c r="D49" s="10">
        <v>2</v>
      </c>
    </row>
    <row r="50" spans="1:7" x14ac:dyDescent="0.25">
      <c r="B50" s="10">
        <v>19.190000000000001</v>
      </c>
      <c r="C50" s="10">
        <v>115</v>
      </c>
      <c r="D50" s="10">
        <v>3</v>
      </c>
      <c r="E50" s="10">
        <v>502</v>
      </c>
      <c r="F50" s="10">
        <v>7</v>
      </c>
      <c r="G50" s="10">
        <v>1.3944223107569722</v>
      </c>
    </row>
    <row r="51" spans="1:7" x14ac:dyDescent="0.25">
      <c r="B51" s="10">
        <v>21</v>
      </c>
    </row>
    <row r="52" spans="1:7" x14ac:dyDescent="0.25">
      <c r="A52" s="10" t="s">
        <v>241</v>
      </c>
    </row>
    <row r="53" spans="1:7" x14ac:dyDescent="0.25">
      <c r="A53" s="10">
        <v>1</v>
      </c>
      <c r="B53" s="10">
        <v>25</v>
      </c>
    </row>
    <row r="54" spans="1:7" x14ac:dyDescent="0.25">
      <c r="B54" s="10">
        <v>17.57</v>
      </c>
    </row>
    <row r="55" spans="1:7" x14ac:dyDescent="0.25">
      <c r="B55" s="10">
        <v>19.79</v>
      </c>
    </row>
    <row r="56" spans="1:7" x14ac:dyDescent="0.25">
      <c r="A56" s="10" t="s">
        <v>240</v>
      </c>
    </row>
    <row r="57" spans="1:7" x14ac:dyDescent="0.25">
      <c r="A57" s="10">
        <v>1</v>
      </c>
      <c r="B57" s="10">
        <v>26.033000000000001</v>
      </c>
      <c r="C57" s="10">
        <v>165</v>
      </c>
      <c r="D57" s="10">
        <v>10</v>
      </c>
    </row>
    <row r="58" spans="1:7" x14ac:dyDescent="0.25">
      <c r="A58" s="10">
        <v>2</v>
      </c>
      <c r="B58" s="10">
        <v>28</v>
      </c>
      <c r="C58" s="10">
        <v>111</v>
      </c>
      <c r="D58" s="10">
        <v>13</v>
      </c>
    </row>
    <row r="59" spans="1:7" x14ac:dyDescent="0.25">
      <c r="A59" s="10">
        <v>3</v>
      </c>
      <c r="B59" s="10">
        <v>30.87</v>
      </c>
      <c r="C59" s="10">
        <v>150</v>
      </c>
      <c r="D59" s="10">
        <v>13</v>
      </c>
    </row>
    <row r="60" spans="1:7" x14ac:dyDescent="0.25">
      <c r="A60" s="10">
        <v>4</v>
      </c>
      <c r="B60" s="10">
        <v>33.296999999999997</v>
      </c>
      <c r="C60" s="10">
        <v>103</v>
      </c>
      <c r="D60" s="10">
        <v>7</v>
      </c>
      <c r="E60" s="10">
        <v>529</v>
      </c>
      <c r="F60" s="10">
        <v>43</v>
      </c>
      <c r="G60" s="10">
        <v>8.128544423440454</v>
      </c>
    </row>
    <row r="61" spans="1:7" x14ac:dyDescent="0.25">
      <c r="A61" s="10">
        <v>5</v>
      </c>
      <c r="B61" s="10">
        <v>30.053000000000001</v>
      </c>
    </row>
    <row r="62" spans="1:7" x14ac:dyDescent="0.25">
      <c r="A62" s="10" t="s">
        <v>239</v>
      </c>
    </row>
    <row r="63" spans="1:7" x14ac:dyDescent="0.25">
      <c r="A63" s="10">
        <v>1</v>
      </c>
      <c r="B63" s="10">
        <v>13.686</v>
      </c>
    </row>
    <row r="64" spans="1:7" x14ac:dyDescent="0.25">
      <c r="A64" s="10">
        <v>2</v>
      </c>
      <c r="B64" s="10">
        <v>18.114999999999998</v>
      </c>
    </row>
    <row r="65" spans="1:2" x14ac:dyDescent="0.25">
      <c r="A65" s="10">
        <v>3</v>
      </c>
      <c r="B65" s="10">
        <v>12.3</v>
      </c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opLeftCell="A16" workbookViewId="0">
      <selection activeCell="H29" sqref="H29"/>
    </sheetView>
  </sheetViews>
  <sheetFormatPr defaultRowHeight="15" x14ac:dyDescent="0.25"/>
  <cols>
    <col min="1" max="16384" width="9.140625" style="10"/>
  </cols>
  <sheetData>
    <row r="1" spans="1:18" x14ac:dyDescent="0.25">
      <c r="A1" s="10" t="s">
        <v>58</v>
      </c>
      <c r="B1" s="10" t="s">
        <v>233</v>
      </c>
      <c r="C1" s="10" t="s">
        <v>278</v>
      </c>
      <c r="M1" s="10" t="s">
        <v>266</v>
      </c>
      <c r="N1" s="10" t="s">
        <v>277</v>
      </c>
      <c r="O1" s="10" t="s">
        <v>276</v>
      </c>
    </row>
    <row r="2" spans="1:18" x14ac:dyDescent="0.25">
      <c r="A2" s="10">
        <v>1</v>
      </c>
      <c r="B2" s="10">
        <v>22.527000000000001</v>
      </c>
      <c r="C2" s="10">
        <v>64.813999999999993</v>
      </c>
      <c r="M2" s="10">
        <v>1</v>
      </c>
      <c r="N2" s="10">
        <v>79</v>
      </c>
    </row>
    <row r="3" spans="1:18" x14ac:dyDescent="0.25">
      <c r="A3" s="10">
        <v>2</v>
      </c>
      <c r="B3" s="10">
        <v>71.625</v>
      </c>
      <c r="C3" s="10">
        <v>36.557000000000002</v>
      </c>
      <c r="E3" s="10" t="s">
        <v>275</v>
      </c>
      <c r="M3" s="10">
        <v>2</v>
      </c>
      <c r="N3" s="10">
        <v>61</v>
      </c>
      <c r="O3" s="10">
        <v>1</v>
      </c>
    </row>
    <row r="4" spans="1:18" x14ac:dyDescent="0.25">
      <c r="A4" s="10">
        <v>3</v>
      </c>
      <c r="B4" s="10">
        <v>38.088000000000001</v>
      </c>
      <c r="C4" s="10">
        <v>29.69</v>
      </c>
      <c r="E4" s="10" t="s">
        <v>58</v>
      </c>
      <c r="F4" s="10">
        <v>11.91</v>
      </c>
      <c r="G4" s="10">
        <v>33.73244444444444</v>
      </c>
      <c r="H4" s="10">
        <v>18.112500000000001</v>
      </c>
      <c r="M4" s="10">
        <v>3</v>
      </c>
      <c r="N4" s="10">
        <v>53</v>
      </c>
      <c r="P4" s="10">
        <v>316</v>
      </c>
      <c r="Q4" s="10">
        <v>1</v>
      </c>
      <c r="R4" s="10">
        <v>0.31645569620253167</v>
      </c>
    </row>
    <row r="5" spans="1:18" x14ac:dyDescent="0.25">
      <c r="A5" s="10">
        <v>4</v>
      </c>
      <c r="B5" s="10">
        <v>53.3</v>
      </c>
      <c r="C5" s="10">
        <v>27.091000000000001</v>
      </c>
      <c r="E5" s="10" t="s">
        <v>255</v>
      </c>
      <c r="F5" s="10">
        <v>26.988</v>
      </c>
      <c r="G5" s="10">
        <v>17.501111111111111</v>
      </c>
      <c r="H5" s="10">
        <v>17.75</v>
      </c>
      <c r="M5" s="10">
        <v>4</v>
      </c>
      <c r="N5" s="10">
        <v>53</v>
      </c>
    </row>
    <row r="6" spans="1:18" x14ac:dyDescent="0.25">
      <c r="A6" s="10">
        <v>5</v>
      </c>
      <c r="B6" s="10">
        <v>63.981000000000002</v>
      </c>
      <c r="C6" s="10">
        <v>26.145</v>
      </c>
      <c r="E6" s="10" t="s">
        <v>253</v>
      </c>
      <c r="F6" s="10">
        <v>32.527142857142856</v>
      </c>
      <c r="G6" s="10">
        <v>18.112181818181821</v>
      </c>
      <c r="H6" s="10">
        <v>22</v>
      </c>
      <c r="M6" s="10">
        <v>5</v>
      </c>
      <c r="N6" s="10">
        <v>70</v>
      </c>
    </row>
    <row r="7" spans="1:18" x14ac:dyDescent="0.25">
      <c r="A7" s="10" t="s">
        <v>255</v>
      </c>
      <c r="E7" s="10" t="s">
        <v>242</v>
      </c>
      <c r="M7" s="10" t="s">
        <v>265</v>
      </c>
    </row>
    <row r="8" spans="1:18" x14ac:dyDescent="0.25">
      <c r="A8" s="10">
        <v>1</v>
      </c>
      <c r="B8" s="10">
        <v>109.03</v>
      </c>
      <c r="C8" s="10">
        <v>14.08</v>
      </c>
      <c r="E8" s="10" t="s">
        <v>58</v>
      </c>
      <c r="F8" s="10">
        <v>16</v>
      </c>
      <c r="G8" s="10">
        <v>39</v>
      </c>
      <c r="H8" s="10">
        <v>18.533333333333335</v>
      </c>
      <c r="M8" s="10">
        <v>1</v>
      </c>
      <c r="N8" s="10">
        <v>53</v>
      </c>
      <c r="O8" s="10">
        <v>4</v>
      </c>
    </row>
    <row r="9" spans="1:18" x14ac:dyDescent="0.25">
      <c r="A9" s="10">
        <v>2</v>
      </c>
      <c r="B9" s="10">
        <v>111.711</v>
      </c>
      <c r="C9" s="10">
        <v>13.82</v>
      </c>
      <c r="E9" s="10" t="s">
        <v>255</v>
      </c>
      <c r="F9" s="10">
        <v>29.2</v>
      </c>
      <c r="G9" s="10">
        <v>20.666666666666668</v>
      </c>
      <c r="H9" s="10">
        <v>21</v>
      </c>
      <c r="N9" s="10">
        <v>45</v>
      </c>
      <c r="O9" s="10">
        <v>4</v>
      </c>
    </row>
    <row r="10" spans="1:18" x14ac:dyDescent="0.25">
      <c r="A10" s="10">
        <v>3</v>
      </c>
      <c r="B10" s="10">
        <v>88.795000000000002</v>
      </c>
      <c r="C10" s="10">
        <v>11.83</v>
      </c>
      <c r="E10" s="10" t="s">
        <v>253</v>
      </c>
      <c r="F10" s="10">
        <v>38.6</v>
      </c>
      <c r="G10" s="10">
        <v>17.733333333333334</v>
      </c>
      <c r="H10" s="10">
        <v>17.25</v>
      </c>
      <c r="N10" s="10">
        <v>45</v>
      </c>
      <c r="O10" s="10">
        <v>1</v>
      </c>
      <c r="P10" s="10">
        <v>226</v>
      </c>
      <c r="Q10" s="10">
        <v>13</v>
      </c>
      <c r="R10" s="10">
        <v>5.7522123893805306</v>
      </c>
    </row>
    <row r="11" spans="1:18" x14ac:dyDescent="0.25">
      <c r="A11" s="10">
        <v>4</v>
      </c>
      <c r="B11" s="10">
        <v>62.433999999999997</v>
      </c>
      <c r="C11" s="10">
        <v>5.6079999999999997</v>
      </c>
      <c r="E11" s="10" t="s">
        <v>274</v>
      </c>
      <c r="N11" s="10">
        <v>32</v>
      </c>
      <c r="O11" s="10">
        <v>1</v>
      </c>
    </row>
    <row r="12" spans="1:18" x14ac:dyDescent="0.25">
      <c r="A12" s="10">
        <v>5</v>
      </c>
      <c r="B12" s="10">
        <v>53.853999999999999</v>
      </c>
      <c r="C12" s="10">
        <v>12.438000000000001</v>
      </c>
      <c r="E12" s="10" t="s">
        <v>58</v>
      </c>
      <c r="F12" s="10">
        <v>17.260750000000002</v>
      </c>
      <c r="G12" s="10">
        <v>26.3992</v>
      </c>
      <c r="H12" s="10">
        <v>13.974166666666669</v>
      </c>
      <c r="N12" s="10">
        <v>51</v>
      </c>
      <c r="O12" s="10">
        <v>3</v>
      </c>
    </row>
    <row r="13" spans="1:18" x14ac:dyDescent="0.25">
      <c r="A13" s="10" t="s">
        <v>253</v>
      </c>
      <c r="E13" s="10" t="s">
        <v>255</v>
      </c>
      <c r="F13" s="10">
        <v>27.94241666666667</v>
      </c>
      <c r="G13" s="10">
        <v>11.225999999999999</v>
      </c>
      <c r="H13" s="10">
        <v>20.563733333333335</v>
      </c>
      <c r="M13" s="10" t="s">
        <v>264</v>
      </c>
    </row>
    <row r="14" spans="1:18" x14ac:dyDescent="0.25">
      <c r="A14" s="10">
        <v>1</v>
      </c>
      <c r="B14" s="10">
        <v>76.385999999999996</v>
      </c>
      <c r="C14" s="10">
        <v>6.1619999999999999</v>
      </c>
      <c r="E14" s="10" t="s">
        <v>253</v>
      </c>
      <c r="F14" s="10">
        <v>24.892799999999998</v>
      </c>
      <c r="G14" s="10">
        <v>10.108833333333333</v>
      </c>
      <c r="H14" s="10">
        <v>18.008833333333332</v>
      </c>
      <c r="N14" s="10">
        <v>62</v>
      </c>
      <c r="O14" s="10">
        <v>6</v>
      </c>
    </row>
    <row r="15" spans="1:18" x14ac:dyDescent="0.25">
      <c r="A15" s="10">
        <v>2</v>
      </c>
      <c r="B15" s="10">
        <v>80.896000000000001</v>
      </c>
      <c r="C15" s="10">
        <v>6.6550000000000002</v>
      </c>
      <c r="N15" s="10">
        <v>52</v>
      </c>
      <c r="O15" s="10">
        <v>1</v>
      </c>
    </row>
    <row r="16" spans="1:18" x14ac:dyDescent="0.25">
      <c r="A16" s="10">
        <v>3</v>
      </c>
      <c r="B16" s="10">
        <v>82.77</v>
      </c>
      <c r="C16" s="10">
        <v>13.709</v>
      </c>
      <c r="N16" s="10">
        <v>62</v>
      </c>
      <c r="O16" s="10">
        <v>3</v>
      </c>
    </row>
    <row r="17" spans="1:24" x14ac:dyDescent="0.25">
      <c r="A17" s="10">
        <v>4</v>
      </c>
      <c r="B17" s="10">
        <v>66.5</v>
      </c>
      <c r="C17" s="10">
        <v>10.372</v>
      </c>
      <c r="D17" s="10" t="s">
        <v>58</v>
      </c>
      <c r="E17" s="10" t="s">
        <v>255</v>
      </c>
      <c r="G17" s="10" t="s">
        <v>253</v>
      </c>
      <c r="N17" s="10">
        <v>51</v>
      </c>
      <c r="O17" s="10">
        <v>1</v>
      </c>
      <c r="P17" s="10">
        <v>271</v>
      </c>
      <c r="Q17" s="10">
        <v>12</v>
      </c>
      <c r="R17" s="10">
        <v>4.4280442804428048</v>
      </c>
    </row>
    <row r="18" spans="1:24" x14ac:dyDescent="0.25">
      <c r="A18" s="10">
        <v>5</v>
      </c>
      <c r="B18" s="10">
        <v>98.995999999999995</v>
      </c>
      <c r="C18" s="10">
        <v>8.0220000000000002</v>
      </c>
      <c r="D18" s="10">
        <v>11.91</v>
      </c>
      <c r="E18" s="10">
        <v>26.988</v>
      </c>
      <c r="F18" s="10">
        <v>17.75</v>
      </c>
      <c r="G18" s="10">
        <v>32.527142857142856</v>
      </c>
      <c r="H18" s="10">
        <v>22</v>
      </c>
      <c r="I18" s="10">
        <v>26.3992</v>
      </c>
      <c r="J18" s="10">
        <v>11.225999999999999</v>
      </c>
      <c r="K18" s="10">
        <v>10.108833333333333</v>
      </c>
      <c r="N18" s="10">
        <v>44</v>
      </c>
      <c r="O18" s="10">
        <v>1</v>
      </c>
    </row>
    <row r="19" spans="1:24" x14ac:dyDescent="0.25">
      <c r="D19" s="10">
        <v>16</v>
      </c>
      <c r="E19" s="10">
        <v>29.2</v>
      </c>
      <c r="F19" s="10">
        <v>21</v>
      </c>
      <c r="G19" s="10">
        <v>38.6</v>
      </c>
      <c r="H19" s="10">
        <v>17.25</v>
      </c>
      <c r="I19" s="10">
        <v>33.73244444444444</v>
      </c>
      <c r="J19" s="10">
        <v>17.501111111111111</v>
      </c>
      <c r="K19" s="10">
        <v>18.112181818181821</v>
      </c>
      <c r="V19" s="10" t="s">
        <v>273</v>
      </c>
      <c r="W19" s="10" t="s">
        <v>272</v>
      </c>
      <c r="X19" s="10" t="s">
        <v>271</v>
      </c>
    </row>
    <row r="20" spans="1:24" x14ac:dyDescent="0.25">
      <c r="D20" s="10">
        <v>17.260750000000002</v>
      </c>
      <c r="E20" s="10">
        <v>27.94241666666667</v>
      </c>
      <c r="F20" s="10">
        <v>20.563733333333335</v>
      </c>
      <c r="G20" s="10">
        <v>24.892799999999998</v>
      </c>
      <c r="H20" s="10">
        <v>18.008833333333332</v>
      </c>
      <c r="I20" s="10">
        <v>39</v>
      </c>
      <c r="J20" s="10">
        <v>20.666666666666668</v>
      </c>
      <c r="K20" s="10">
        <v>17.733333333333334</v>
      </c>
      <c r="M20" s="10" t="s">
        <v>58</v>
      </c>
      <c r="U20" s="10" t="s">
        <v>266</v>
      </c>
      <c r="V20" s="10">
        <v>0.31645569620253167</v>
      </c>
      <c r="W20" s="10">
        <v>1.4</v>
      </c>
      <c r="X20" s="10">
        <v>0.20920502092050208</v>
      </c>
    </row>
    <row r="21" spans="1:24" x14ac:dyDescent="0.25">
      <c r="A21" s="10" t="s">
        <v>270</v>
      </c>
      <c r="N21" s="10">
        <v>130</v>
      </c>
      <c r="O21" s="10">
        <v>1</v>
      </c>
      <c r="U21" s="10" t="s">
        <v>265</v>
      </c>
      <c r="V21" s="10">
        <v>5.7522123893805306</v>
      </c>
      <c r="W21" s="10">
        <v>7.7720207253886011</v>
      </c>
      <c r="X21" s="10">
        <v>7.4324324324324325</v>
      </c>
    </row>
    <row r="22" spans="1:24" x14ac:dyDescent="0.25">
      <c r="B22" s="10">
        <v>12.3</v>
      </c>
      <c r="C22" s="10">
        <v>26.187000000000001</v>
      </c>
      <c r="N22" s="10">
        <v>109</v>
      </c>
      <c r="O22" s="10">
        <v>2</v>
      </c>
      <c r="U22" s="10" t="s">
        <v>264</v>
      </c>
      <c r="V22" s="10">
        <v>4.4280442804428048</v>
      </c>
      <c r="W22" s="10">
        <v>6.5693430656934311</v>
      </c>
      <c r="X22" s="10">
        <v>7.3033707865168536</v>
      </c>
    </row>
    <row r="23" spans="1:24" x14ac:dyDescent="0.25">
      <c r="B23" s="10">
        <v>12.92</v>
      </c>
      <c r="C23" s="10">
        <v>28.13</v>
      </c>
      <c r="E23" s="10" t="s">
        <v>58</v>
      </c>
      <c r="F23" s="10" t="s">
        <v>255</v>
      </c>
      <c r="G23" s="10" t="s">
        <v>253</v>
      </c>
      <c r="N23" s="10">
        <v>132</v>
      </c>
      <c r="O23" s="10">
        <v>3</v>
      </c>
    </row>
    <row r="24" spans="1:24" x14ac:dyDescent="0.25">
      <c r="B24" s="10">
        <v>13.69</v>
      </c>
      <c r="C24" s="10">
        <v>26.45</v>
      </c>
      <c r="D24" s="10" t="s">
        <v>252</v>
      </c>
      <c r="E24" s="10">
        <v>15.056916666666666</v>
      </c>
      <c r="F24" s="10">
        <v>28.043472222222224</v>
      </c>
      <c r="G24" s="10">
        <v>32.006647619047619</v>
      </c>
      <c r="H24" s="10">
        <v>1.6150011373405118</v>
      </c>
      <c r="I24" s="10">
        <v>0.64054538454390075</v>
      </c>
      <c r="J24" s="10">
        <v>3.965476828396989</v>
      </c>
      <c r="N24" s="10">
        <v>129</v>
      </c>
      <c r="O24" s="10">
        <v>1</v>
      </c>
      <c r="P24" s="10">
        <v>500</v>
      </c>
      <c r="Q24" s="10">
        <v>7</v>
      </c>
      <c r="R24" s="10">
        <v>1.4</v>
      </c>
      <c r="V24" s="10" t="s">
        <v>269</v>
      </c>
      <c r="W24" s="10" t="s">
        <v>268</v>
      </c>
      <c r="X24" s="10" t="s">
        <v>245</v>
      </c>
    </row>
    <row r="25" spans="1:24" x14ac:dyDescent="0.25">
      <c r="B25" s="10">
        <v>11.96</v>
      </c>
      <c r="C25" s="10">
        <v>26.555</v>
      </c>
      <c r="D25" s="10" t="s">
        <v>267</v>
      </c>
      <c r="E25" s="10">
        <v>16.873333333333335</v>
      </c>
      <c r="F25" s="10">
        <v>19.771244444444445</v>
      </c>
      <c r="G25" s="10">
        <v>19.086277777777777</v>
      </c>
      <c r="H25" s="10">
        <v>1.4546649894327821</v>
      </c>
      <c r="I25" s="10">
        <v>1.0184389982156126</v>
      </c>
      <c r="J25" s="10">
        <v>1.4732379190237552</v>
      </c>
      <c r="M25" s="10" t="s">
        <v>255</v>
      </c>
      <c r="U25" s="10" t="s">
        <v>266</v>
      </c>
      <c r="V25" s="10">
        <v>0.64188690570767781</v>
      </c>
      <c r="W25" s="10">
        <v>0.38031884633827195</v>
      </c>
    </row>
    <row r="26" spans="1:24" x14ac:dyDescent="0.25">
      <c r="B26" s="10">
        <v>8.68</v>
      </c>
      <c r="C26" s="10">
        <v>31.27</v>
      </c>
      <c r="D26" s="10" t="s">
        <v>131</v>
      </c>
      <c r="E26" s="10">
        <v>33.043881481481485</v>
      </c>
      <c r="F26" s="10">
        <v>16.464592592592592</v>
      </c>
      <c r="G26" s="10">
        <v>15.318116161616166</v>
      </c>
      <c r="H26" s="10">
        <v>3.6537938901673566</v>
      </c>
      <c r="I26" s="10">
        <v>2.7741259739001078</v>
      </c>
      <c r="J26" s="10">
        <v>2.6069364032902462</v>
      </c>
      <c r="N26" s="10">
        <v>48</v>
      </c>
      <c r="O26" s="10">
        <v>4</v>
      </c>
      <c r="U26" s="10" t="s">
        <v>265</v>
      </c>
      <c r="V26" s="10">
        <v>6.9855551824005211</v>
      </c>
      <c r="W26" s="10">
        <v>0.62441462880551846</v>
      </c>
      <c r="X26" s="10">
        <v>6.0000000000000001E-3</v>
      </c>
    </row>
    <row r="27" spans="1:24" x14ac:dyDescent="0.25">
      <c r="A27" s="10" t="s">
        <v>255</v>
      </c>
      <c r="N27" s="10">
        <v>56</v>
      </c>
      <c r="O27" s="10">
        <v>4</v>
      </c>
      <c r="U27" s="10" t="s">
        <v>264</v>
      </c>
      <c r="V27" s="10">
        <v>6.1002527108843632</v>
      </c>
      <c r="W27" s="10">
        <v>0.86253694604234543</v>
      </c>
      <c r="X27" s="10">
        <v>0.02</v>
      </c>
    </row>
    <row r="28" spans="1:24" x14ac:dyDescent="0.25">
      <c r="B28" s="10">
        <v>34.92</v>
      </c>
      <c r="C28" s="10">
        <v>28.13</v>
      </c>
      <c r="E28" s="10" t="s">
        <v>263</v>
      </c>
      <c r="F28" s="10" t="s">
        <v>262</v>
      </c>
      <c r="G28" s="10" t="s">
        <v>261</v>
      </c>
      <c r="N28" s="10">
        <v>52</v>
      </c>
      <c r="O28" s="10">
        <v>5</v>
      </c>
    </row>
    <row r="29" spans="1:24" x14ac:dyDescent="0.25">
      <c r="B29" s="10">
        <v>23</v>
      </c>
      <c r="C29" s="10">
        <v>19.38</v>
      </c>
      <c r="E29" s="10">
        <v>1.7125520369400866E-3</v>
      </c>
      <c r="F29" s="10">
        <v>1.6697003375740607E-2</v>
      </c>
      <c r="N29" s="10">
        <v>37</v>
      </c>
      <c r="O29" s="10">
        <v>2</v>
      </c>
      <c r="P29" s="10">
        <v>193</v>
      </c>
      <c r="Q29" s="10">
        <v>15</v>
      </c>
      <c r="R29" s="10">
        <v>7.7720207253886011</v>
      </c>
    </row>
    <row r="30" spans="1:24" x14ac:dyDescent="0.25">
      <c r="B30" s="10">
        <v>33.200000000000003</v>
      </c>
      <c r="C30" s="10">
        <v>20.5</v>
      </c>
      <c r="E30" s="10" t="s">
        <v>260</v>
      </c>
      <c r="F30" s="10" t="s">
        <v>259</v>
      </c>
      <c r="M30" s="10" t="s">
        <v>253</v>
      </c>
    </row>
    <row r="31" spans="1:24" x14ac:dyDescent="0.25">
      <c r="B31" s="10">
        <v>21.3</v>
      </c>
      <c r="C31" s="10">
        <v>22.1</v>
      </c>
      <c r="E31" s="10">
        <v>2.247773214329131E-2</v>
      </c>
      <c r="F31" s="10">
        <v>1.682956390745035E-2</v>
      </c>
      <c r="N31" s="10">
        <v>48</v>
      </c>
      <c r="O31" s="10">
        <v>5</v>
      </c>
    </row>
    <row r="32" spans="1:24" x14ac:dyDescent="0.25">
      <c r="B32" s="10">
        <v>22.52</v>
      </c>
      <c r="C32" s="10">
        <v>12.4</v>
      </c>
      <c r="E32" s="10" t="s">
        <v>258</v>
      </c>
      <c r="F32" s="10" t="s">
        <v>258</v>
      </c>
      <c r="N32" s="10">
        <v>32</v>
      </c>
      <c r="O32" s="10">
        <v>5</v>
      </c>
    </row>
    <row r="33" spans="1:21" x14ac:dyDescent="0.25">
      <c r="A33" s="10" t="s">
        <v>253</v>
      </c>
      <c r="E33" s="10">
        <v>2.3443201848315854E-3</v>
      </c>
      <c r="F33" s="10">
        <v>3.7870781369405915E-2</v>
      </c>
      <c r="N33" s="10">
        <v>44</v>
      </c>
      <c r="O33" s="10">
        <v>4</v>
      </c>
    </row>
    <row r="34" spans="1:21" x14ac:dyDescent="0.25">
      <c r="B34" s="10">
        <v>30</v>
      </c>
      <c r="C34" s="10">
        <v>12</v>
      </c>
      <c r="N34" s="10">
        <v>47</v>
      </c>
      <c r="O34" s="10">
        <v>1</v>
      </c>
    </row>
    <row r="35" spans="1:21" x14ac:dyDescent="0.25">
      <c r="B35" s="10">
        <v>42.7</v>
      </c>
      <c r="C35" s="10">
        <v>13.234</v>
      </c>
      <c r="N35" s="10">
        <v>103</v>
      </c>
      <c r="O35" s="10">
        <v>3</v>
      </c>
      <c r="P35" s="10">
        <v>274</v>
      </c>
      <c r="Q35" s="10">
        <v>18</v>
      </c>
      <c r="R35" s="10">
        <v>6.5693430656934311</v>
      </c>
    </row>
    <row r="36" spans="1:21" x14ac:dyDescent="0.25">
      <c r="B36" s="10">
        <v>33.700000000000003</v>
      </c>
      <c r="C36" s="10">
        <v>20</v>
      </c>
    </row>
    <row r="37" spans="1:21" x14ac:dyDescent="0.25">
      <c r="B37" s="10">
        <v>15</v>
      </c>
      <c r="C37" s="10">
        <v>24</v>
      </c>
      <c r="M37" s="10" t="s">
        <v>257</v>
      </c>
      <c r="U37" s="10" t="s">
        <v>253</v>
      </c>
    </row>
    <row r="38" spans="1:21" x14ac:dyDescent="0.25">
      <c r="B38" s="10">
        <v>36</v>
      </c>
      <c r="C38" s="10">
        <v>18</v>
      </c>
      <c r="N38" s="10">
        <v>112</v>
      </c>
      <c r="O38" s="10">
        <v>1</v>
      </c>
    </row>
    <row r="39" spans="1:21" x14ac:dyDescent="0.25">
      <c r="B39" s="10">
        <v>35.29</v>
      </c>
      <c r="C39" s="10">
        <v>20</v>
      </c>
      <c r="N39" s="10">
        <v>133</v>
      </c>
    </row>
    <row r="40" spans="1:21" x14ac:dyDescent="0.25">
      <c r="B40" s="10">
        <v>35</v>
      </c>
      <c r="C40" s="10">
        <v>18</v>
      </c>
      <c r="N40" s="10">
        <v>125</v>
      </c>
    </row>
    <row r="41" spans="1:21" x14ac:dyDescent="0.25">
      <c r="A41" s="10" t="s">
        <v>58</v>
      </c>
      <c r="N41" s="10">
        <v>108</v>
      </c>
      <c r="P41" s="10">
        <v>478</v>
      </c>
      <c r="Q41" s="10">
        <v>1</v>
      </c>
      <c r="R41" s="10">
        <v>0.20920502092050208</v>
      </c>
    </row>
    <row r="42" spans="1:21" x14ac:dyDescent="0.25">
      <c r="B42" s="10">
        <v>15</v>
      </c>
      <c r="C42" s="10">
        <v>32</v>
      </c>
      <c r="M42" s="10" t="s">
        <v>256</v>
      </c>
    </row>
    <row r="43" spans="1:21" x14ac:dyDescent="0.25">
      <c r="B43" s="10">
        <v>12</v>
      </c>
      <c r="C43" s="10">
        <v>35</v>
      </c>
      <c r="N43" s="10">
        <v>30</v>
      </c>
      <c r="O43" s="10">
        <v>2</v>
      </c>
    </row>
    <row r="44" spans="1:21" x14ac:dyDescent="0.25">
      <c r="B44" s="10">
        <v>20</v>
      </c>
      <c r="C44" s="10">
        <v>46</v>
      </c>
      <c r="N44" s="10">
        <v>43</v>
      </c>
      <c r="O44" s="10">
        <v>2</v>
      </c>
    </row>
    <row r="45" spans="1:21" x14ac:dyDescent="0.25">
      <c r="B45" s="10">
        <v>17</v>
      </c>
      <c r="C45" s="10">
        <v>40</v>
      </c>
      <c r="N45" s="10">
        <v>30</v>
      </c>
      <c r="O45" s="10">
        <v>3</v>
      </c>
    </row>
    <row r="46" spans="1:21" x14ac:dyDescent="0.25">
      <c r="A46" s="10" t="s">
        <v>255</v>
      </c>
      <c r="N46" s="10">
        <v>45</v>
      </c>
      <c r="O46" s="10">
        <v>4</v>
      </c>
      <c r="P46" s="10">
        <v>148</v>
      </c>
      <c r="Q46" s="10">
        <v>11</v>
      </c>
      <c r="R46" s="10">
        <v>7.4324324324324325</v>
      </c>
    </row>
    <row r="47" spans="1:21" x14ac:dyDescent="0.25">
      <c r="B47" s="10">
        <v>20</v>
      </c>
      <c r="C47" s="10">
        <v>16</v>
      </c>
      <c r="M47" s="10" t="s">
        <v>254</v>
      </c>
    </row>
    <row r="48" spans="1:21" x14ac:dyDescent="0.25">
      <c r="B48" s="10">
        <v>33</v>
      </c>
      <c r="C48" s="10">
        <v>25</v>
      </c>
      <c r="N48" s="10">
        <v>43</v>
      </c>
      <c r="O48" s="10">
        <v>3</v>
      </c>
    </row>
    <row r="49" spans="1:18" x14ac:dyDescent="0.25">
      <c r="B49" s="10">
        <v>30</v>
      </c>
      <c r="C49" s="10">
        <v>26</v>
      </c>
      <c r="N49" s="10">
        <v>40</v>
      </c>
      <c r="O49" s="10">
        <v>4</v>
      </c>
    </row>
    <row r="50" spans="1:18" x14ac:dyDescent="0.25">
      <c r="B50" s="10">
        <v>33</v>
      </c>
      <c r="C50" s="10">
        <v>17</v>
      </c>
      <c r="N50" s="10">
        <v>52</v>
      </c>
      <c r="O50" s="10">
        <v>3</v>
      </c>
    </row>
    <row r="51" spans="1:18" x14ac:dyDescent="0.25">
      <c r="B51" s="10">
        <v>30</v>
      </c>
      <c r="C51" s="10">
        <v>20</v>
      </c>
      <c r="N51" s="10">
        <v>43</v>
      </c>
      <c r="O51" s="10">
        <v>3</v>
      </c>
      <c r="P51" s="10">
        <v>178</v>
      </c>
      <c r="Q51" s="10">
        <v>13</v>
      </c>
      <c r="R51" s="10">
        <v>7.3033707865168536</v>
      </c>
    </row>
    <row r="52" spans="1:18" x14ac:dyDescent="0.25">
      <c r="A52" s="10" t="s">
        <v>253</v>
      </c>
    </row>
    <row r="54" spans="1:18" x14ac:dyDescent="0.25">
      <c r="B54" s="10">
        <v>33</v>
      </c>
      <c r="C54" s="10">
        <v>20</v>
      </c>
    </row>
    <row r="55" spans="1:18" x14ac:dyDescent="0.25">
      <c r="B55" s="10">
        <v>44</v>
      </c>
      <c r="C55" s="10">
        <v>25</v>
      </c>
    </row>
    <row r="56" spans="1:18" x14ac:dyDescent="0.25">
      <c r="B56" s="10">
        <v>46</v>
      </c>
      <c r="C56" s="10">
        <v>14</v>
      </c>
    </row>
    <row r="57" spans="1:18" x14ac:dyDescent="0.25">
      <c r="B57" s="10">
        <v>34</v>
      </c>
      <c r="C57" s="10">
        <v>14.6</v>
      </c>
    </row>
    <row r="58" spans="1:18" x14ac:dyDescent="0.25">
      <c r="B58" s="10">
        <v>36</v>
      </c>
      <c r="C58" s="10">
        <v>17</v>
      </c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opLeftCell="A10" workbookViewId="0">
      <selection activeCell="H29" sqref="H29"/>
    </sheetView>
  </sheetViews>
  <sheetFormatPr defaultRowHeight="15" x14ac:dyDescent="0.25"/>
  <cols>
    <col min="1" max="16384" width="9.140625" style="10"/>
  </cols>
  <sheetData>
    <row r="1" spans="1:15" x14ac:dyDescent="0.25">
      <c r="A1" s="10" t="s">
        <v>288</v>
      </c>
      <c r="B1" s="10" t="s">
        <v>64</v>
      </c>
      <c r="C1" s="10" t="s">
        <v>287</v>
      </c>
      <c r="E1" s="10" t="s">
        <v>286</v>
      </c>
      <c r="F1" s="10" t="s">
        <v>64</v>
      </c>
      <c r="G1" s="10" t="s">
        <v>285</v>
      </c>
      <c r="L1" s="10" t="s">
        <v>284</v>
      </c>
    </row>
    <row r="2" spans="1:15" x14ac:dyDescent="0.25">
      <c r="B2" s="10">
        <v>34</v>
      </c>
      <c r="C2" s="10">
        <v>3</v>
      </c>
      <c r="F2" s="10">
        <v>31</v>
      </c>
      <c r="G2" s="10">
        <v>2</v>
      </c>
      <c r="H2" s="10">
        <v>164</v>
      </c>
      <c r="I2" s="10">
        <v>14</v>
      </c>
      <c r="L2" s="10">
        <v>1</v>
      </c>
      <c r="M2" s="10">
        <v>7483787</v>
      </c>
      <c r="N2" s="10">
        <v>58184</v>
      </c>
    </row>
    <row r="3" spans="1:15" x14ac:dyDescent="0.25">
      <c r="B3" s="10">
        <v>28</v>
      </c>
      <c r="C3" s="10">
        <v>6</v>
      </c>
      <c r="F3" s="10">
        <v>32</v>
      </c>
      <c r="G3" s="10">
        <v>3</v>
      </c>
      <c r="L3" s="10">
        <v>2</v>
      </c>
      <c r="M3" s="10">
        <v>5776085</v>
      </c>
      <c r="N3" s="10">
        <v>60311</v>
      </c>
    </row>
    <row r="4" spans="1:15" x14ac:dyDescent="0.25">
      <c r="B4" s="10">
        <v>23</v>
      </c>
      <c r="C4" s="10">
        <v>6</v>
      </c>
      <c r="F4" s="10">
        <v>25</v>
      </c>
      <c r="G4" s="10">
        <v>2</v>
      </c>
      <c r="L4" s="10">
        <v>3</v>
      </c>
      <c r="M4" s="10">
        <v>6199495</v>
      </c>
      <c r="N4" s="10">
        <v>58949</v>
      </c>
    </row>
    <row r="5" spans="1:15" x14ac:dyDescent="0.25">
      <c r="B5" s="10">
        <v>30</v>
      </c>
      <c r="C5" s="10">
        <v>8</v>
      </c>
      <c r="F5" s="10">
        <v>17</v>
      </c>
      <c r="G5" s="10">
        <v>3</v>
      </c>
      <c r="L5" s="10">
        <v>4</v>
      </c>
      <c r="M5" s="10">
        <v>8954316</v>
      </c>
      <c r="N5" s="10">
        <v>47354</v>
      </c>
    </row>
    <row r="6" spans="1:15" x14ac:dyDescent="0.25">
      <c r="B6" s="10">
        <v>27</v>
      </c>
      <c r="C6" s="10">
        <v>4</v>
      </c>
      <c r="F6" s="10">
        <v>30</v>
      </c>
      <c r="G6" s="10">
        <v>3</v>
      </c>
      <c r="L6" s="10">
        <v>5</v>
      </c>
      <c r="M6" s="10">
        <v>4853507</v>
      </c>
      <c r="N6" s="10">
        <v>68774</v>
      </c>
    </row>
    <row r="7" spans="1:15" x14ac:dyDescent="0.25">
      <c r="A7" s="10">
        <v>37</v>
      </c>
      <c r="B7" s="10">
        <v>29</v>
      </c>
      <c r="C7" s="10">
        <v>3</v>
      </c>
      <c r="F7" s="10">
        <v>29</v>
      </c>
      <c r="G7" s="10">
        <v>1</v>
      </c>
      <c r="H7" s="10">
        <v>8.536585365853659</v>
      </c>
      <c r="L7" s="10">
        <v>6</v>
      </c>
      <c r="M7" s="10">
        <v>5464733</v>
      </c>
      <c r="N7" s="10">
        <v>45744</v>
      </c>
    </row>
    <row r="8" spans="1:15" x14ac:dyDescent="0.25">
      <c r="A8" s="10">
        <v>198</v>
      </c>
      <c r="B8" s="10">
        <v>27</v>
      </c>
      <c r="C8" s="10">
        <v>7</v>
      </c>
      <c r="D8" s="10">
        <v>18.686868686868689</v>
      </c>
      <c r="E8" s="10" t="s">
        <v>283</v>
      </c>
      <c r="L8" s="10">
        <v>7</v>
      </c>
      <c r="M8" s="10">
        <v>7774191</v>
      </c>
      <c r="N8" s="10">
        <v>60297</v>
      </c>
    </row>
    <row r="9" spans="1:15" x14ac:dyDescent="0.25">
      <c r="A9" s="10" t="s">
        <v>282</v>
      </c>
      <c r="F9" s="10">
        <v>28</v>
      </c>
      <c r="G9" s="10">
        <v>2</v>
      </c>
      <c r="H9" s="10">
        <v>159</v>
      </c>
      <c r="I9" s="10">
        <v>20</v>
      </c>
      <c r="L9" s="10">
        <v>9</v>
      </c>
      <c r="M9" s="10">
        <v>3564193</v>
      </c>
      <c r="N9" s="10">
        <v>60374</v>
      </c>
    </row>
    <row r="10" spans="1:15" x14ac:dyDescent="0.25">
      <c r="B10" s="10">
        <v>40</v>
      </c>
      <c r="C10" s="10">
        <v>7</v>
      </c>
      <c r="F10" s="10">
        <v>32</v>
      </c>
      <c r="G10" s="10">
        <v>5</v>
      </c>
      <c r="L10" s="10">
        <v>11</v>
      </c>
      <c r="M10" s="10">
        <v>4005538</v>
      </c>
      <c r="N10" s="10">
        <v>88763</v>
      </c>
    </row>
    <row r="11" spans="1:15" x14ac:dyDescent="0.25">
      <c r="B11" s="10">
        <v>40</v>
      </c>
      <c r="C11" s="10">
        <v>5</v>
      </c>
      <c r="F11" s="10">
        <v>23</v>
      </c>
      <c r="G11" s="10">
        <v>5</v>
      </c>
      <c r="L11" s="10">
        <v>12</v>
      </c>
      <c r="M11" s="10">
        <v>6012253</v>
      </c>
      <c r="N11" s="10">
        <v>13713</v>
      </c>
    </row>
    <row r="12" spans="1:15" x14ac:dyDescent="0.25">
      <c r="B12" s="10">
        <v>38</v>
      </c>
      <c r="C12" s="10">
        <v>9</v>
      </c>
      <c r="F12" s="10">
        <v>17</v>
      </c>
      <c r="G12" s="10">
        <v>3</v>
      </c>
      <c r="L12" s="10">
        <v>13</v>
      </c>
      <c r="M12" s="10">
        <v>9169393</v>
      </c>
      <c r="N12" s="10">
        <v>18450</v>
      </c>
    </row>
    <row r="13" spans="1:15" x14ac:dyDescent="0.25">
      <c r="B13" s="10">
        <v>34</v>
      </c>
      <c r="C13" s="10">
        <v>3</v>
      </c>
      <c r="F13" s="10">
        <v>29</v>
      </c>
      <c r="G13" s="10">
        <v>2</v>
      </c>
      <c r="L13" s="10">
        <v>14</v>
      </c>
      <c r="M13" s="10">
        <v>5693010</v>
      </c>
      <c r="N13" s="10">
        <v>16167</v>
      </c>
    </row>
    <row r="14" spans="1:15" x14ac:dyDescent="0.25">
      <c r="A14" s="10">
        <v>34</v>
      </c>
      <c r="B14" s="10">
        <v>20</v>
      </c>
      <c r="C14" s="10">
        <v>5</v>
      </c>
      <c r="F14" s="10">
        <v>30</v>
      </c>
      <c r="G14" s="10">
        <v>3</v>
      </c>
      <c r="H14" s="10">
        <v>12.578616352201259</v>
      </c>
      <c r="L14" s="10">
        <v>15</v>
      </c>
      <c r="M14" s="10">
        <v>4733844</v>
      </c>
      <c r="N14" s="10">
        <v>14462</v>
      </c>
      <c r="O14" s="10">
        <v>47041.692307692305</v>
      </c>
    </row>
    <row r="15" spans="1:15" x14ac:dyDescent="0.25">
      <c r="A15" s="10">
        <v>198</v>
      </c>
      <c r="B15" s="10">
        <v>26</v>
      </c>
      <c r="C15" s="10">
        <v>5</v>
      </c>
      <c r="D15" s="10">
        <v>17.171717171717173</v>
      </c>
      <c r="L15" s="10" t="s">
        <v>281</v>
      </c>
    </row>
    <row r="16" spans="1:15" x14ac:dyDescent="0.25">
      <c r="A16" s="10" t="s">
        <v>280</v>
      </c>
      <c r="F16" s="10">
        <v>43</v>
      </c>
      <c r="G16" s="10">
        <v>4</v>
      </c>
      <c r="L16" s="10">
        <v>1</v>
      </c>
      <c r="M16" s="10">
        <v>9250459</v>
      </c>
      <c r="N16" s="10">
        <v>7928</v>
      </c>
    </row>
    <row r="17" spans="1:15" x14ac:dyDescent="0.25">
      <c r="B17" s="10">
        <v>33</v>
      </c>
      <c r="C17" s="10">
        <v>8</v>
      </c>
      <c r="F17" s="10">
        <v>26</v>
      </c>
      <c r="G17" s="10">
        <v>2</v>
      </c>
      <c r="L17" s="10">
        <v>4</v>
      </c>
      <c r="M17" s="10">
        <v>6147986</v>
      </c>
      <c r="N17" s="10">
        <v>12385</v>
      </c>
    </row>
    <row r="18" spans="1:15" x14ac:dyDescent="0.25">
      <c r="B18" s="10">
        <v>18</v>
      </c>
      <c r="C18" s="10">
        <v>4</v>
      </c>
      <c r="F18" s="10">
        <v>28</v>
      </c>
      <c r="G18" s="10">
        <v>5</v>
      </c>
      <c r="H18" s="10">
        <v>255</v>
      </c>
      <c r="I18" s="10">
        <v>23</v>
      </c>
      <c r="L18" s="10">
        <v>5</v>
      </c>
      <c r="M18" s="10">
        <v>11825356</v>
      </c>
      <c r="N18" s="10">
        <v>16268</v>
      </c>
    </row>
    <row r="19" spans="1:15" x14ac:dyDescent="0.25">
      <c r="B19" s="10">
        <v>26</v>
      </c>
      <c r="C19" s="10">
        <v>6</v>
      </c>
      <c r="F19" s="10">
        <v>35</v>
      </c>
      <c r="G19" s="10">
        <v>5</v>
      </c>
      <c r="L19" s="10">
        <v>6</v>
      </c>
      <c r="M19" s="10">
        <v>6295340</v>
      </c>
      <c r="N19" s="10">
        <v>15024</v>
      </c>
    </row>
    <row r="20" spans="1:15" x14ac:dyDescent="0.25">
      <c r="A20" s="10">
        <v>30</v>
      </c>
      <c r="B20" s="10">
        <v>23</v>
      </c>
      <c r="C20" s="10">
        <v>6</v>
      </c>
      <c r="F20" s="10">
        <v>41</v>
      </c>
      <c r="G20" s="10">
        <v>3</v>
      </c>
      <c r="L20" s="10">
        <v>7</v>
      </c>
      <c r="M20" s="10">
        <v>10860451</v>
      </c>
      <c r="N20" s="10">
        <v>8795</v>
      </c>
    </row>
    <row r="21" spans="1:15" x14ac:dyDescent="0.25">
      <c r="A21" s="10">
        <v>129</v>
      </c>
      <c r="B21" s="10">
        <v>29</v>
      </c>
      <c r="C21" s="10">
        <v>6</v>
      </c>
      <c r="D21" s="10">
        <v>23.255813953488371</v>
      </c>
      <c r="F21" s="10">
        <v>36</v>
      </c>
      <c r="G21" s="10">
        <v>1</v>
      </c>
      <c r="L21" s="10">
        <v>8</v>
      </c>
      <c r="M21" s="10">
        <v>7489956</v>
      </c>
      <c r="N21" s="10">
        <v>9545</v>
      </c>
    </row>
    <row r="22" spans="1:15" x14ac:dyDescent="0.25">
      <c r="F22" s="10">
        <v>23</v>
      </c>
      <c r="G22" s="10">
        <v>2</v>
      </c>
      <c r="L22" s="10">
        <v>9</v>
      </c>
      <c r="M22" s="10">
        <v>9271264</v>
      </c>
      <c r="N22" s="10">
        <v>10766</v>
      </c>
    </row>
    <row r="23" spans="1:15" x14ac:dyDescent="0.25">
      <c r="F23" s="10">
        <v>23</v>
      </c>
      <c r="G23" s="10">
        <v>1</v>
      </c>
      <c r="H23" s="10">
        <v>9.0196078431372548</v>
      </c>
      <c r="L23" s="10">
        <v>10</v>
      </c>
      <c r="M23" s="10">
        <v>10872360</v>
      </c>
      <c r="N23" s="10">
        <v>12400</v>
      </c>
    </row>
    <row r="24" spans="1:15" x14ac:dyDescent="0.25">
      <c r="B24" s="10" t="s">
        <v>55</v>
      </c>
      <c r="C24" s="10" t="s">
        <v>279</v>
      </c>
      <c r="L24" s="10">
        <v>11</v>
      </c>
      <c r="M24" s="10">
        <v>7589675</v>
      </c>
      <c r="N24" s="10">
        <v>8087</v>
      </c>
    </row>
    <row r="25" spans="1:15" x14ac:dyDescent="0.25">
      <c r="B25" s="10">
        <v>18.686868686868689</v>
      </c>
      <c r="C25" s="10">
        <v>8.536585365853659</v>
      </c>
      <c r="L25" s="10">
        <v>14</v>
      </c>
      <c r="M25" s="10">
        <v>9457071</v>
      </c>
      <c r="N25" s="10">
        <v>9508</v>
      </c>
    </row>
    <row r="26" spans="1:15" x14ac:dyDescent="0.25">
      <c r="B26" s="10">
        <v>17.171717171717173</v>
      </c>
      <c r="C26" s="10">
        <v>12.578616352201259</v>
      </c>
      <c r="L26" s="10">
        <v>15</v>
      </c>
      <c r="M26" s="10">
        <v>10051940</v>
      </c>
      <c r="N26" s="10">
        <v>27163</v>
      </c>
    </row>
    <row r="27" spans="1:15" x14ac:dyDescent="0.25">
      <c r="B27" s="10">
        <v>23.255813953488371</v>
      </c>
      <c r="C27" s="10">
        <v>9.0196078431372548</v>
      </c>
      <c r="L27" s="10">
        <v>16</v>
      </c>
      <c r="M27" s="10">
        <v>6898674</v>
      </c>
      <c r="N27" s="10">
        <v>28724</v>
      </c>
      <c r="O27" s="10">
        <v>13882.75</v>
      </c>
    </row>
    <row r="31" spans="1:15" x14ac:dyDescent="0.25">
      <c r="C31" s="10" t="s">
        <v>55</v>
      </c>
      <c r="D31" s="10">
        <v>19.704799937358079</v>
      </c>
      <c r="E31" s="10">
        <v>1.8285874726622471</v>
      </c>
      <c r="K31" s="10" t="s">
        <v>55</v>
      </c>
      <c r="L31" s="10">
        <v>47.041692307692301</v>
      </c>
      <c r="M31" s="10">
        <v>6.6761990975064798</v>
      </c>
      <c r="N31" s="10">
        <v>1.306887597646398E-4</v>
      </c>
    </row>
    <row r="32" spans="1:15" x14ac:dyDescent="0.25">
      <c r="C32" s="10" t="s">
        <v>279</v>
      </c>
      <c r="D32" s="10">
        <v>10.044936520397391</v>
      </c>
      <c r="E32" s="10">
        <v>1.2744904597468947</v>
      </c>
      <c r="F32" s="10">
        <v>1.2311980711318542E-2</v>
      </c>
      <c r="K32" s="10" t="s">
        <v>279</v>
      </c>
      <c r="L32" s="10">
        <v>13.88275</v>
      </c>
      <c r="M32" s="10">
        <v>2.04247514403851</v>
      </c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>
      <selection activeCell="L28" sqref="L28"/>
    </sheetView>
  </sheetViews>
  <sheetFormatPr defaultRowHeight="15" x14ac:dyDescent="0.25"/>
  <cols>
    <col min="1" max="16384" width="9.140625" style="10"/>
  </cols>
  <sheetData>
    <row r="1" spans="1:13" x14ac:dyDescent="0.25">
      <c r="A1" s="10">
        <v>29.64</v>
      </c>
      <c r="B1" s="10">
        <v>10.26</v>
      </c>
      <c r="C1" s="10">
        <v>36.531999999999996</v>
      </c>
      <c r="D1" s="10">
        <v>17.07</v>
      </c>
      <c r="E1" s="10">
        <v>44.994</v>
      </c>
      <c r="F1" s="10">
        <v>34.798000000000002</v>
      </c>
    </row>
    <row r="2" spans="1:13" x14ac:dyDescent="0.25">
      <c r="A2" s="10">
        <v>21.611000000000001</v>
      </c>
      <c r="C2" s="10">
        <v>36.228000000000002</v>
      </c>
      <c r="D2" s="10">
        <v>11.2</v>
      </c>
      <c r="E2" s="10">
        <v>40.68</v>
      </c>
      <c r="F2" s="10">
        <v>24.343</v>
      </c>
    </row>
    <row r="3" spans="1:13" x14ac:dyDescent="0.25">
      <c r="A3" s="10">
        <v>21.501000000000001</v>
      </c>
      <c r="C3" s="10">
        <v>32.511000000000003</v>
      </c>
      <c r="E3" s="10">
        <v>55.319000000000003</v>
      </c>
      <c r="F3" s="10">
        <v>25.7</v>
      </c>
    </row>
    <row r="4" spans="1:13" x14ac:dyDescent="0.25">
      <c r="A4" s="10">
        <v>28.96</v>
      </c>
      <c r="C4" s="10">
        <v>29.7</v>
      </c>
      <c r="E4" s="10">
        <v>40.97</v>
      </c>
      <c r="F4" s="10">
        <v>27.695</v>
      </c>
      <c r="I4" s="10" t="s">
        <v>292</v>
      </c>
      <c r="J4" s="10" t="s">
        <v>132</v>
      </c>
      <c r="K4" s="10" t="s">
        <v>132</v>
      </c>
      <c r="L4" s="10" t="s">
        <v>291</v>
      </c>
    </row>
    <row r="5" spans="1:13" x14ac:dyDescent="0.25">
      <c r="A5" s="10">
        <v>25.6</v>
      </c>
      <c r="C5" s="10">
        <v>26.63</v>
      </c>
      <c r="E5" s="10">
        <v>45.81</v>
      </c>
      <c r="G5" s="10" t="s">
        <v>111</v>
      </c>
      <c r="H5" s="10">
        <v>25.350333333333335</v>
      </c>
      <c r="I5" s="10">
        <v>19.848571428571429</v>
      </c>
      <c r="J5" s="10">
        <v>7.629325596047468</v>
      </c>
      <c r="K5" s="10">
        <v>8.570093827161358</v>
      </c>
      <c r="M5" s="10">
        <v>0.41388858966667841</v>
      </c>
    </row>
    <row r="6" spans="1:13" x14ac:dyDescent="0.25">
      <c r="C6" s="10">
        <v>25.43</v>
      </c>
      <c r="E6" s="10">
        <v>41</v>
      </c>
      <c r="G6" s="10" t="s">
        <v>290</v>
      </c>
      <c r="H6" s="10">
        <v>35.10605263157894</v>
      </c>
      <c r="I6" s="10">
        <v>14.408750000000001</v>
      </c>
      <c r="J6" s="10">
        <v>5.5009424932315296</v>
      </c>
      <c r="K6" s="10">
        <v>5.1075334765702358</v>
      </c>
      <c r="L6" s="10">
        <v>2.3586196905984905E-2</v>
      </c>
      <c r="M6" s="10">
        <v>4.7791567310031934E-3</v>
      </c>
    </row>
    <row r="7" spans="1:13" x14ac:dyDescent="0.25">
      <c r="C7" s="10">
        <v>23.37</v>
      </c>
      <c r="E7" s="10">
        <v>45.2</v>
      </c>
      <c r="G7" s="10" t="s">
        <v>289</v>
      </c>
      <c r="H7" s="10">
        <v>44.564999999999991</v>
      </c>
      <c r="I7" s="10">
        <v>25.890300000000007</v>
      </c>
      <c r="J7" s="10">
        <v>6.6395650902928534</v>
      </c>
      <c r="K7" s="10">
        <v>2.8473299519998472</v>
      </c>
      <c r="L7" s="10">
        <v>1.3380582178354422E-3</v>
      </c>
      <c r="M7" s="10">
        <v>7.7696637585603247E-5</v>
      </c>
    </row>
    <row r="8" spans="1:13" x14ac:dyDescent="0.25">
      <c r="C8" s="10">
        <v>40.97</v>
      </c>
      <c r="E8" s="10">
        <v>33.9</v>
      </c>
    </row>
    <row r="11" spans="1:13" x14ac:dyDescent="0.25">
      <c r="A11" s="10">
        <v>17.600000000000001</v>
      </c>
      <c r="B11" s="10">
        <v>8.9499999999999993</v>
      </c>
      <c r="C11" s="10">
        <v>33.9</v>
      </c>
      <c r="D11" s="10">
        <v>5.0999999999999996</v>
      </c>
      <c r="E11" s="10">
        <v>26.783999999999999</v>
      </c>
      <c r="F11" s="10">
        <v>21.634</v>
      </c>
    </row>
    <row r="12" spans="1:13" x14ac:dyDescent="0.25">
      <c r="A12" s="10">
        <v>8.6999999999999993</v>
      </c>
      <c r="B12" s="10">
        <v>12.6</v>
      </c>
      <c r="C12" s="10">
        <v>28.56</v>
      </c>
      <c r="D12" s="10">
        <v>16.5</v>
      </c>
      <c r="E12" s="10">
        <v>40.591999999999999</v>
      </c>
      <c r="F12" s="10">
        <v>26.268999999999998</v>
      </c>
    </row>
    <row r="13" spans="1:13" x14ac:dyDescent="0.25">
      <c r="A13" s="10">
        <v>15.5</v>
      </c>
      <c r="B13" s="10">
        <v>10.46</v>
      </c>
      <c r="C13" s="10">
        <v>43.3</v>
      </c>
      <c r="D13" s="10">
        <v>9.6999999999999993</v>
      </c>
      <c r="E13" s="10">
        <v>40.951999999999998</v>
      </c>
      <c r="F13" s="10">
        <v>25.442</v>
      </c>
    </row>
    <row r="14" spans="1:13" x14ac:dyDescent="0.25">
      <c r="A14" s="10">
        <v>10.72</v>
      </c>
      <c r="C14" s="10">
        <v>35.19</v>
      </c>
      <c r="E14" s="10">
        <v>31.4</v>
      </c>
    </row>
    <row r="15" spans="1:13" x14ac:dyDescent="0.25">
      <c r="C15" s="10">
        <v>26.783999999999999</v>
      </c>
      <c r="E15" s="10">
        <v>30.68</v>
      </c>
    </row>
    <row r="16" spans="1:13" x14ac:dyDescent="0.25">
      <c r="C16" s="10">
        <v>29.22</v>
      </c>
      <c r="E16" s="10">
        <v>60.395000000000003</v>
      </c>
    </row>
    <row r="18" spans="1:6" x14ac:dyDescent="0.25">
      <c r="A18" s="10">
        <v>37.039000000000001</v>
      </c>
      <c r="B18" s="10">
        <v>19.305</v>
      </c>
      <c r="C18" s="10">
        <v>41.57</v>
      </c>
      <c r="D18" s="10">
        <v>18.399999999999999</v>
      </c>
      <c r="E18" s="10">
        <v>41.197000000000003</v>
      </c>
      <c r="F18" s="10">
        <v>16.645</v>
      </c>
    </row>
    <row r="19" spans="1:6" x14ac:dyDescent="0.25">
      <c r="A19" s="10">
        <v>57.889000000000003</v>
      </c>
      <c r="B19" s="10">
        <v>27.260999999999999</v>
      </c>
      <c r="C19" s="10">
        <v>39.119999999999997</v>
      </c>
      <c r="D19" s="10">
        <v>18.399999999999999</v>
      </c>
      <c r="E19" s="10">
        <v>49.158000000000001</v>
      </c>
      <c r="F19" s="10">
        <v>31.3</v>
      </c>
    </row>
    <row r="20" spans="1:6" x14ac:dyDescent="0.25">
      <c r="A20" s="10">
        <v>29.443999999999999</v>
      </c>
      <c r="B20" s="10">
        <v>50.103999999999999</v>
      </c>
      <c r="C20" s="10">
        <v>65.88</v>
      </c>
      <c r="D20" s="10">
        <v>18.899999999999999</v>
      </c>
      <c r="E20" s="10">
        <v>63.972999999999999</v>
      </c>
      <c r="F20" s="10">
        <v>25.077000000000002</v>
      </c>
    </row>
    <row r="21" spans="1:6" x14ac:dyDescent="0.25">
      <c r="C21" s="10">
        <v>40.25</v>
      </c>
      <c r="E21" s="10">
        <v>69.165999999999997</v>
      </c>
    </row>
    <row r="22" spans="1:6" x14ac:dyDescent="0.25">
      <c r="C22" s="10">
        <v>31.87</v>
      </c>
    </row>
    <row r="25" spans="1:6" x14ac:dyDescent="0.25">
      <c r="A25" s="10">
        <v>29.64</v>
      </c>
      <c r="B25" s="10">
        <v>10.26</v>
      </c>
      <c r="C25" s="10">
        <v>36.531999999999996</v>
      </c>
      <c r="D25" s="10">
        <v>10.26</v>
      </c>
      <c r="E25" s="10">
        <v>44.994</v>
      </c>
      <c r="F25" s="10">
        <v>34.798000000000002</v>
      </c>
    </row>
    <row r="26" spans="1:6" x14ac:dyDescent="0.25">
      <c r="A26" s="10">
        <v>21.611000000000001</v>
      </c>
      <c r="B26" s="10">
        <v>8.9499999999999993</v>
      </c>
      <c r="C26" s="10">
        <v>36.228000000000002</v>
      </c>
      <c r="D26" s="10">
        <v>8.9499999999999993</v>
      </c>
      <c r="E26" s="10">
        <v>40.68</v>
      </c>
      <c r="F26" s="10">
        <v>24.343</v>
      </c>
    </row>
    <row r="27" spans="1:6" x14ac:dyDescent="0.25">
      <c r="A27" s="10">
        <v>21.501000000000001</v>
      </c>
      <c r="B27" s="10">
        <v>12.6</v>
      </c>
      <c r="C27" s="10">
        <v>32.511000000000003</v>
      </c>
      <c r="D27" s="10">
        <v>12.6</v>
      </c>
      <c r="E27" s="10">
        <v>55.319000000000003</v>
      </c>
      <c r="F27" s="10">
        <v>25.7</v>
      </c>
    </row>
    <row r="28" spans="1:6" x14ac:dyDescent="0.25">
      <c r="A28" s="10">
        <v>28.96</v>
      </c>
      <c r="B28" s="10">
        <v>10.46</v>
      </c>
      <c r="C28" s="10">
        <v>29.7</v>
      </c>
      <c r="D28" s="10">
        <v>10.46</v>
      </c>
      <c r="E28" s="10">
        <v>40.97</v>
      </c>
      <c r="F28" s="10">
        <v>27.695</v>
      </c>
    </row>
    <row r="29" spans="1:6" x14ac:dyDescent="0.25">
      <c r="A29" s="10">
        <v>25.6</v>
      </c>
      <c r="B29" s="10">
        <v>19.305</v>
      </c>
      <c r="C29" s="10">
        <v>26.63</v>
      </c>
      <c r="D29" s="10">
        <v>19.305</v>
      </c>
      <c r="E29" s="10">
        <v>45.81</v>
      </c>
      <c r="F29" s="10">
        <v>21.634</v>
      </c>
    </row>
    <row r="30" spans="1:6" x14ac:dyDescent="0.25">
      <c r="A30" s="10">
        <v>17.600000000000001</v>
      </c>
      <c r="B30" s="10">
        <v>27.260999999999999</v>
      </c>
      <c r="C30" s="10">
        <v>25.43</v>
      </c>
      <c r="D30" s="10">
        <v>27.260999999999999</v>
      </c>
      <c r="E30" s="10">
        <v>41</v>
      </c>
      <c r="F30" s="10">
        <v>26.268999999999998</v>
      </c>
    </row>
    <row r="31" spans="1:6" x14ac:dyDescent="0.25">
      <c r="A31" s="10">
        <v>8.6999999999999993</v>
      </c>
      <c r="B31" s="10">
        <v>50.103999999999999</v>
      </c>
      <c r="C31" s="10">
        <v>23.37</v>
      </c>
      <c r="D31" s="10">
        <v>50.103999999999999</v>
      </c>
      <c r="E31" s="10">
        <v>45.2</v>
      </c>
      <c r="F31" s="10">
        <v>25.442</v>
      </c>
    </row>
    <row r="32" spans="1:6" x14ac:dyDescent="0.25">
      <c r="A32" s="10">
        <v>15.5</v>
      </c>
      <c r="C32" s="10">
        <v>40.97</v>
      </c>
      <c r="E32" s="10">
        <v>33.9</v>
      </c>
      <c r="F32" s="10">
        <v>16.645</v>
      </c>
    </row>
    <row r="33" spans="1:6" x14ac:dyDescent="0.25">
      <c r="A33" s="10">
        <v>10.72</v>
      </c>
      <c r="C33" s="10">
        <v>33.9</v>
      </c>
      <c r="E33" s="10">
        <v>26.783999999999999</v>
      </c>
      <c r="F33" s="10">
        <v>31.3</v>
      </c>
    </row>
    <row r="34" spans="1:6" x14ac:dyDescent="0.25">
      <c r="A34" s="10">
        <v>37.039000000000001</v>
      </c>
      <c r="C34" s="10">
        <v>28.56</v>
      </c>
      <c r="E34" s="10">
        <v>40.591999999999999</v>
      </c>
      <c r="F34" s="10">
        <v>25.077000000000002</v>
      </c>
    </row>
    <row r="35" spans="1:6" x14ac:dyDescent="0.25">
      <c r="A35" s="10">
        <v>57.889000000000003</v>
      </c>
      <c r="C35" s="10">
        <v>43.3</v>
      </c>
      <c r="E35" s="10">
        <v>40.951999999999998</v>
      </c>
    </row>
    <row r="36" spans="1:6" x14ac:dyDescent="0.25">
      <c r="A36" s="10">
        <v>29.443999999999999</v>
      </c>
      <c r="C36" s="10">
        <v>35.19</v>
      </c>
      <c r="E36" s="10">
        <v>31.4</v>
      </c>
    </row>
    <row r="37" spans="1:6" x14ac:dyDescent="0.25">
      <c r="C37" s="10">
        <v>26.783999999999999</v>
      </c>
      <c r="E37" s="10">
        <v>30.68</v>
      </c>
    </row>
    <row r="38" spans="1:6" x14ac:dyDescent="0.25">
      <c r="C38" s="10">
        <v>29.22</v>
      </c>
      <c r="E38" s="10">
        <v>60.395000000000003</v>
      </c>
    </row>
    <row r="39" spans="1:6" x14ac:dyDescent="0.25">
      <c r="C39" s="10">
        <v>41.57</v>
      </c>
    </row>
    <row r="40" spans="1:6" x14ac:dyDescent="0.25">
      <c r="C40" s="10">
        <v>39.119999999999997</v>
      </c>
      <c r="E40" s="10">
        <v>41.197000000000003</v>
      </c>
    </row>
    <row r="41" spans="1:6" x14ac:dyDescent="0.25">
      <c r="C41" s="10">
        <v>65.88</v>
      </c>
      <c r="E41" s="10">
        <v>49.158000000000001</v>
      </c>
    </row>
    <row r="42" spans="1:6" x14ac:dyDescent="0.25">
      <c r="C42" s="10">
        <v>40.25</v>
      </c>
      <c r="E42" s="10">
        <v>63.972999999999999</v>
      </c>
    </row>
    <row r="43" spans="1:6" x14ac:dyDescent="0.25">
      <c r="C43" s="10">
        <v>31.87</v>
      </c>
      <c r="E43" s="10">
        <v>69.165999999999997</v>
      </c>
    </row>
  </sheetData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5"/>
  <sheetViews>
    <sheetView zoomScale="70" zoomScaleNormal="70" workbookViewId="0">
      <selection activeCell="L28" sqref="L28"/>
    </sheetView>
  </sheetViews>
  <sheetFormatPr defaultRowHeight="15" x14ac:dyDescent="0.25"/>
  <cols>
    <col min="1" max="16384" width="9.140625" style="10"/>
  </cols>
  <sheetData>
    <row r="1" spans="1:26" x14ac:dyDescent="0.25">
      <c r="A1" s="10" t="s">
        <v>298</v>
      </c>
      <c r="B1" s="10" t="s">
        <v>324</v>
      </c>
      <c r="C1" s="10" t="s">
        <v>323</v>
      </c>
      <c r="D1" s="10" t="s">
        <v>309</v>
      </c>
      <c r="E1" s="10" t="s">
        <v>322</v>
      </c>
      <c r="F1" s="10" t="s">
        <v>321</v>
      </c>
      <c r="G1" s="10" t="s">
        <v>320</v>
      </c>
      <c r="H1" s="10" t="s">
        <v>319</v>
      </c>
      <c r="I1" s="10" t="s">
        <v>349</v>
      </c>
      <c r="J1" s="10" t="s">
        <v>348</v>
      </c>
      <c r="K1" s="10" t="s">
        <v>322</v>
      </c>
      <c r="L1" s="10" t="s">
        <v>347</v>
      </c>
      <c r="M1" s="10" t="s">
        <v>346</v>
      </c>
      <c r="P1" s="10" t="s">
        <v>274</v>
      </c>
      <c r="R1" s="10" t="s">
        <v>275</v>
      </c>
      <c r="T1" s="10" t="s">
        <v>242</v>
      </c>
    </row>
    <row r="2" spans="1:26" x14ac:dyDescent="0.25">
      <c r="A2" s="10" t="s">
        <v>328</v>
      </c>
      <c r="B2" s="10">
        <v>22.523254495429299</v>
      </c>
      <c r="C2" s="10">
        <v>16.879398305654576</v>
      </c>
      <c r="D2" s="10">
        <v>36.4896194230001</v>
      </c>
      <c r="E2" s="10">
        <v>1.2494970124818751E-4</v>
      </c>
      <c r="F2" s="10">
        <v>34.689874538646698</v>
      </c>
      <c r="G2" s="10">
        <v>4.3502319809638818E-4</v>
      </c>
      <c r="H2" s="10">
        <v>0.2872253750948297</v>
      </c>
      <c r="J2" s="10">
        <v>33.303689174711899</v>
      </c>
      <c r="K2" s="10">
        <v>1.137092489181558E-3</v>
      </c>
      <c r="L2" s="10">
        <v>2.6138663274909129</v>
      </c>
      <c r="P2" s="10" t="s">
        <v>345</v>
      </c>
      <c r="Q2" s="10" t="s">
        <v>344</v>
      </c>
      <c r="R2" s="10" t="s">
        <v>345</v>
      </c>
      <c r="S2" s="10" t="s">
        <v>344</v>
      </c>
      <c r="T2" s="10" t="s">
        <v>345</v>
      </c>
      <c r="U2" s="10" t="s">
        <v>344</v>
      </c>
    </row>
    <row r="3" spans="1:26" x14ac:dyDescent="0.25">
      <c r="A3" s="10" t="s">
        <v>326</v>
      </c>
      <c r="B3" s="10">
        <v>21.763045215640499</v>
      </c>
      <c r="C3" s="10">
        <v>16.119189025865776</v>
      </c>
      <c r="D3" s="10">
        <v>33.970269973554203</v>
      </c>
      <c r="E3" s="10">
        <v>4.2295014649499729E-4</v>
      </c>
      <c r="F3" s="10">
        <v>33.1990241400594</v>
      </c>
      <c r="G3" s="10">
        <v>7.2186720120070178E-4</v>
      </c>
      <c r="H3" s="10">
        <v>0.585911294752681</v>
      </c>
      <c r="I3" s="10">
        <v>2.0399008776966094</v>
      </c>
      <c r="J3" s="10">
        <v>33.841815746057598</v>
      </c>
      <c r="K3" s="10">
        <v>4.6233604681646833E-4</v>
      </c>
      <c r="L3" s="10">
        <v>0.64047243876360072</v>
      </c>
      <c r="M3" s="10">
        <v>0.24502876525380671</v>
      </c>
      <c r="O3" s="10" t="s">
        <v>337</v>
      </c>
      <c r="P3" s="10">
        <v>0.19484407400489845</v>
      </c>
      <c r="Q3" s="10">
        <v>0.18181639826540827</v>
      </c>
      <c r="R3" s="10">
        <v>0.93600504493500647</v>
      </c>
      <c r="S3" s="10">
        <v>0.24747548727829419</v>
      </c>
      <c r="T3" s="10">
        <v>0.63154011879277727</v>
      </c>
      <c r="U3" s="10">
        <v>1.3559413201805306</v>
      </c>
    </row>
    <row r="4" spans="1:26" x14ac:dyDescent="0.25">
      <c r="A4" s="10" t="s">
        <v>343</v>
      </c>
      <c r="O4" s="10" t="s">
        <v>336</v>
      </c>
      <c r="P4" s="10">
        <v>0.4044934457674646</v>
      </c>
      <c r="Q4" s="10">
        <v>0.37160462543609479</v>
      </c>
      <c r="R4" s="10">
        <v>0.27571828966091522</v>
      </c>
      <c r="S4" s="10">
        <v>0.19177785859473928</v>
      </c>
      <c r="T4" s="10">
        <v>1.0639560375532384</v>
      </c>
      <c r="U4" s="10">
        <v>0.49454181802158032</v>
      </c>
    </row>
    <row r="5" spans="1:26" x14ac:dyDescent="0.25">
      <c r="A5" s="10" t="s">
        <v>328</v>
      </c>
      <c r="B5" s="10">
        <v>22.7376263108467</v>
      </c>
      <c r="C5" s="10">
        <v>17.093770121071977</v>
      </c>
      <c r="D5" s="10">
        <v>35.115535535484099</v>
      </c>
      <c r="E5" s="10">
        <v>3.7575782680626359E-4</v>
      </c>
      <c r="F5" s="10">
        <v>35.861834078504799</v>
      </c>
      <c r="G5" s="10">
        <v>2.2400091289908415E-4</v>
      </c>
      <c r="H5" s="10">
        <v>0.62016326320162218</v>
      </c>
      <c r="J5" s="10">
        <v>35.172554050737602</v>
      </c>
      <c r="K5" s="10">
        <v>3.6119668189094084E-4</v>
      </c>
      <c r="L5" s="10">
        <v>1.040313617608811</v>
      </c>
      <c r="O5" s="10" t="s">
        <v>327</v>
      </c>
      <c r="P5" s="10">
        <v>3.6273878404549444</v>
      </c>
      <c r="Q5" s="10">
        <v>2.3969934165538143</v>
      </c>
      <c r="R5" s="10">
        <v>2.0399008776966094</v>
      </c>
      <c r="S5" s="10">
        <v>0.24502876525380671</v>
      </c>
      <c r="T5" s="10">
        <v>3.5469802171405851</v>
      </c>
      <c r="U5" s="10">
        <v>1.5545145109091183</v>
      </c>
    </row>
    <row r="6" spans="1:26" x14ac:dyDescent="0.25">
      <c r="A6" s="10" t="s">
        <v>326</v>
      </c>
      <c r="B6" s="10">
        <v>22.2146005937031</v>
      </c>
      <c r="C6" s="10">
        <v>16.570744403928376</v>
      </c>
      <c r="D6" s="10">
        <v>34.479988785072102</v>
      </c>
      <c r="E6" s="10">
        <v>4.0623771581931647E-4</v>
      </c>
      <c r="F6" s="10">
        <v>34.801123843989899</v>
      </c>
      <c r="G6" s="10">
        <v>3.2516886582201166E-4</v>
      </c>
      <c r="H6" s="10">
        <v>0.8773037104898892</v>
      </c>
      <c r="I6" s="10">
        <v>1.4146334724194518</v>
      </c>
      <c r="J6" s="10">
        <v>34.612272119441997</v>
      </c>
      <c r="K6" s="10">
        <v>3.7064572044319329E-4</v>
      </c>
      <c r="L6" s="10">
        <v>1.0960269967060854</v>
      </c>
      <c r="M6" s="10">
        <v>1.0535544072039864</v>
      </c>
      <c r="O6" s="10" t="s">
        <v>334</v>
      </c>
      <c r="P6" s="10">
        <v>1.884269631633277</v>
      </c>
      <c r="Q6" s="10">
        <v>0.78185864061522337</v>
      </c>
      <c r="R6" s="10">
        <v>1.4146334724194518</v>
      </c>
      <c r="S6" s="10">
        <v>1.0535544072039864</v>
      </c>
      <c r="T6" s="10">
        <v>3.2875815810143085</v>
      </c>
      <c r="U6" s="10">
        <v>0.83707423990238927</v>
      </c>
    </row>
    <row r="7" spans="1:26" x14ac:dyDescent="0.25">
      <c r="A7" s="10" t="s">
        <v>296</v>
      </c>
      <c r="O7" s="10" t="s">
        <v>332</v>
      </c>
      <c r="P7" s="10">
        <v>5.4540295062600652</v>
      </c>
      <c r="Q7" s="10">
        <v>2.3901386508290656</v>
      </c>
      <c r="R7" s="10">
        <v>5.0407778994948416</v>
      </c>
      <c r="S7" s="10">
        <v>2.1904888940449632</v>
      </c>
      <c r="T7" s="10">
        <v>3.2891709461047247</v>
      </c>
      <c r="U7" s="10">
        <v>0.55121872375939496</v>
      </c>
    </row>
    <row r="8" spans="1:26" x14ac:dyDescent="0.25">
      <c r="A8" s="10" t="s">
        <v>328</v>
      </c>
      <c r="B8" s="10">
        <v>22.415742926327699</v>
      </c>
      <c r="C8" s="10">
        <v>16.771886736552975</v>
      </c>
      <c r="D8" s="10">
        <v>34.2112995152455</v>
      </c>
      <c r="E8" s="10">
        <v>5.6261803146412511E-4</v>
      </c>
      <c r="F8" s="10">
        <v>33.8899253004546</v>
      </c>
      <c r="G8" s="10">
        <v>7.0300259045915519E-4</v>
      </c>
      <c r="H8" s="10">
        <v>0.80030719530728889</v>
      </c>
      <c r="J8" s="10">
        <v>34.083396746296003</v>
      </c>
      <c r="K8" s="10">
        <v>6.147750259782467E-4</v>
      </c>
      <c r="L8" s="10">
        <v>0.8744989482566714</v>
      </c>
      <c r="O8" s="10" t="s">
        <v>331</v>
      </c>
      <c r="P8" s="10">
        <v>1.2097310873111748</v>
      </c>
      <c r="Q8" s="10">
        <v>1.385104186821094</v>
      </c>
      <c r="R8" s="10">
        <v>1.7916430589003629</v>
      </c>
      <c r="S8" s="10">
        <v>1.9759592391827459</v>
      </c>
      <c r="T8" s="10">
        <v>1.51</v>
      </c>
      <c r="U8" s="10">
        <v>0.65</v>
      </c>
    </row>
    <row r="9" spans="1:26" x14ac:dyDescent="0.25">
      <c r="A9" s="10" t="s">
        <v>326</v>
      </c>
      <c r="B9" s="10">
        <v>21.7883394905713</v>
      </c>
      <c r="C9" s="10">
        <v>16.144483300796576</v>
      </c>
      <c r="D9" s="10">
        <v>33.028464242347802</v>
      </c>
      <c r="E9" s="10">
        <v>8.2682821906689163E-4</v>
      </c>
      <c r="F9" s="10">
        <v>35.040736417064601</v>
      </c>
      <c r="G9" s="10">
        <v>2.0495617448101124E-4</v>
      </c>
      <c r="H9" s="10">
        <v>4.0341708229116833</v>
      </c>
      <c r="I9" s="10">
        <v>5.0407778994948416</v>
      </c>
      <c r="J9" s="10">
        <v>34.102954962806599</v>
      </c>
      <c r="K9" s="10">
        <v>3.9260999667417904E-4</v>
      </c>
      <c r="L9" s="10">
        <v>1.9155802340102397</v>
      </c>
      <c r="M9" s="10">
        <v>2.1904888940449632</v>
      </c>
      <c r="O9" s="10" t="s">
        <v>333</v>
      </c>
      <c r="P9" s="10">
        <v>2.4302162912780059</v>
      </c>
      <c r="Q9" s="10">
        <v>0.67437835472779062</v>
      </c>
      <c r="R9" s="10">
        <v>3.7033830045075939</v>
      </c>
      <c r="S9" s="10">
        <v>2.012100842144855</v>
      </c>
      <c r="T9" s="10">
        <v>1.96</v>
      </c>
      <c r="U9" s="10">
        <v>0.13</v>
      </c>
    </row>
    <row r="10" spans="1:26" x14ac:dyDescent="0.25">
      <c r="A10" s="10" t="s">
        <v>342</v>
      </c>
    </row>
    <row r="11" spans="1:26" x14ac:dyDescent="0.25">
      <c r="A11" s="10" t="s">
        <v>328</v>
      </c>
      <c r="B11" s="10">
        <v>22.785638022011302</v>
      </c>
      <c r="C11" s="10">
        <v>17.141781832236578</v>
      </c>
      <c r="D11" s="10">
        <v>34.145613552675101</v>
      </c>
      <c r="E11" s="10">
        <v>7.6091581549533448E-4</v>
      </c>
      <c r="F11" s="10">
        <v>33.830024517796701</v>
      </c>
      <c r="G11" s="10">
        <v>9.4697470101527475E-4</v>
      </c>
      <c r="H11" s="10">
        <v>0.80352285512964394</v>
      </c>
      <c r="J11" s="10">
        <v>35.000214695140599</v>
      </c>
      <c r="K11" s="10">
        <v>4.2080029219851797E-4</v>
      </c>
      <c r="L11" s="10">
        <v>0.44436276042788436</v>
      </c>
    </row>
    <row r="12" spans="1:26" x14ac:dyDescent="0.25">
      <c r="A12" s="10" t="s">
        <v>326</v>
      </c>
      <c r="B12" s="10">
        <v>21.901769924293902</v>
      </c>
      <c r="C12" s="10">
        <v>16.257913734519178</v>
      </c>
      <c r="D12" s="10">
        <v>33.748341959354903</v>
      </c>
      <c r="E12" s="10">
        <v>5.4307081897855402E-4</v>
      </c>
      <c r="F12" s="10">
        <v>34.274036168765299</v>
      </c>
      <c r="G12" s="10">
        <v>3.7723045004741648E-4</v>
      </c>
      <c r="H12" s="10">
        <v>1.4396261460608284</v>
      </c>
      <c r="I12" s="10">
        <v>1.7916430589003629</v>
      </c>
      <c r="J12" s="10">
        <v>34.461673159325997</v>
      </c>
      <c r="K12" s="10">
        <v>3.3122444364243098E-4</v>
      </c>
      <c r="L12" s="10">
        <v>0.87804270201622714</v>
      </c>
      <c r="M12" s="10">
        <v>1.9759592391827459</v>
      </c>
      <c r="P12" s="10" t="s">
        <v>341</v>
      </c>
      <c r="Q12" s="10" t="s">
        <v>340</v>
      </c>
      <c r="R12" s="10" t="s">
        <v>339</v>
      </c>
      <c r="S12" s="10" t="s">
        <v>338</v>
      </c>
      <c r="T12" s="10" t="s">
        <v>221</v>
      </c>
      <c r="U12" s="10" t="s">
        <v>221</v>
      </c>
      <c r="W12" s="10" t="s">
        <v>341</v>
      </c>
      <c r="X12" s="10" t="s">
        <v>340</v>
      </c>
      <c r="Y12" s="10" t="s">
        <v>339</v>
      </c>
      <c r="Z12" s="10" t="s">
        <v>338</v>
      </c>
    </row>
    <row r="13" spans="1:26" x14ac:dyDescent="0.25">
      <c r="A13" s="10" t="s">
        <v>312</v>
      </c>
      <c r="O13" s="10" t="s">
        <v>337</v>
      </c>
      <c r="P13" s="10">
        <f>AVERAGE(P3,R3,T3)</f>
        <v>0.58746307924422736</v>
      </c>
      <c r="Q13" s="10">
        <f>STDEV(P3,R3,T3)/SQRT(3)</f>
        <v>0.21508679276750775</v>
      </c>
      <c r="R13" s="10">
        <f>AVERAGE(Q3,S3,U3)</f>
        <v>0.59507773524141105</v>
      </c>
      <c r="S13" s="10">
        <f>STDEV(Q3,S3,U3)/SQRT(3)</f>
        <v>0.38090367336869974</v>
      </c>
      <c r="T13" s="10">
        <v>6.3782303772165413E-2</v>
      </c>
      <c r="U13" s="10">
        <v>0.49347260372929425</v>
      </c>
      <c r="V13" s="10" t="s">
        <v>336</v>
      </c>
      <c r="W13" s="10">
        <v>0.34010586771418994</v>
      </c>
      <c r="X13" s="10">
        <v>6.4387578053274511E-2</v>
      </c>
      <c r="Y13" s="10">
        <v>0.28169124201541706</v>
      </c>
      <c r="Z13" s="10">
        <v>8.9913383420677673E-2</v>
      </c>
    </row>
    <row r="14" spans="1:26" x14ac:dyDescent="0.25">
      <c r="A14" s="10" t="s">
        <v>328</v>
      </c>
      <c r="B14" s="10">
        <v>22.577280539840899</v>
      </c>
      <c r="C14" s="10">
        <v>16.933424350066176</v>
      </c>
      <c r="D14" s="10">
        <v>34.428919318739503</v>
      </c>
      <c r="E14" s="10">
        <v>5.4116689993171123E-4</v>
      </c>
      <c r="F14" s="10">
        <v>34.6</v>
      </c>
      <c r="G14" s="10">
        <v>4.8065206081048309E-4</v>
      </c>
      <c r="H14" s="10">
        <v>1.1259015492811724</v>
      </c>
      <c r="J14" s="10">
        <v>33.3155180736033</v>
      </c>
      <c r="K14" s="10">
        <v>1.1708422818592927E-3</v>
      </c>
      <c r="L14" s="10">
        <v>2.4359456191345563</v>
      </c>
      <c r="O14" s="10" t="s">
        <v>336</v>
      </c>
      <c r="P14" s="10">
        <f>AVERAGE(P4,R4,T4)</f>
        <v>0.58138925766053939</v>
      </c>
      <c r="Q14" s="10">
        <f>STDEV(P4,R4,T4)/SQRT(3)</f>
        <v>0.24413028147526278</v>
      </c>
      <c r="R14" s="10">
        <f>AVERAGE(Q4,S4,U4)</f>
        <v>0.3526414340174715</v>
      </c>
      <c r="S14" s="10">
        <f>STDEV(Q4,S4,U4)/SQRT(3)</f>
        <v>8.791322568976552E-2</v>
      </c>
      <c r="T14" s="10">
        <v>8.0774390361885273E-2</v>
      </c>
      <c r="U14" s="10">
        <v>0.21389833786395782</v>
      </c>
      <c r="V14" s="10" t="s">
        <v>334</v>
      </c>
      <c r="W14" s="10">
        <v>1.6494515520263644</v>
      </c>
      <c r="X14" s="10">
        <v>0.23481807960691276</v>
      </c>
      <c r="Y14" s="10">
        <v>0.91770652390960494</v>
      </c>
      <c r="Z14" s="10">
        <v>0.13584788329438152</v>
      </c>
    </row>
    <row r="15" spans="1:26" x14ac:dyDescent="0.25">
      <c r="A15" s="10" t="s">
        <v>326</v>
      </c>
      <c r="B15" s="10">
        <v>22.023093175891201</v>
      </c>
      <c r="C15" s="10">
        <v>16.379236986116478</v>
      </c>
      <c r="D15" s="10">
        <v>33.544736615840499</v>
      </c>
      <c r="E15" s="10">
        <v>6.8025183330548515E-4</v>
      </c>
      <c r="F15" s="10">
        <v>33.620405507965799</v>
      </c>
      <c r="G15" s="10">
        <v>6.4549237229223199E-4</v>
      </c>
      <c r="H15" s="10">
        <v>1.0538495302273172</v>
      </c>
      <c r="I15" s="10">
        <v>0.93600504493500647</v>
      </c>
      <c r="J15" s="10">
        <v>34.350566044732602</v>
      </c>
      <c r="K15" s="10">
        <v>3.8912657490716934E-4</v>
      </c>
      <c r="L15" s="10">
        <v>0.60283682907875036</v>
      </c>
      <c r="M15" s="10">
        <v>0.24747548727829419</v>
      </c>
      <c r="O15" s="10" t="s">
        <v>327</v>
      </c>
      <c r="P15" s="10">
        <f>AVERAGE(P5,R5,T5)</f>
        <v>3.071422978430713</v>
      </c>
      <c r="Q15" s="10">
        <f>STDEV(P5,R5,T5)/SQRT(3)</f>
        <v>0.51628310376476538</v>
      </c>
      <c r="R15" s="10">
        <f>AVERAGE(Q5,S5,U5)</f>
        <v>1.398845564238913</v>
      </c>
      <c r="S15" s="10">
        <f>STDEV(Q5,S5,U5)/SQRT(3)</f>
        <v>0.62607576240932417</v>
      </c>
      <c r="T15" s="10">
        <v>7.9838056101939042E-3</v>
      </c>
      <c r="U15" s="10">
        <v>5.4157798115236938E-2</v>
      </c>
      <c r="V15" s="10" t="s">
        <v>332</v>
      </c>
      <c r="W15" s="10">
        <v>5.2474037028774534</v>
      </c>
      <c r="X15" s="10">
        <v>0.2066258033826118</v>
      </c>
      <c r="Y15" s="10">
        <v>2.2903137724370142</v>
      </c>
      <c r="Z15" s="10">
        <v>9.9824878392051231E-2</v>
      </c>
    </row>
    <row r="16" spans="1:26" x14ac:dyDescent="0.25">
      <c r="A16" s="10" t="s">
        <v>335</v>
      </c>
      <c r="O16" s="10" t="s">
        <v>334</v>
      </c>
      <c r="P16" s="10">
        <f>AVERAGE(P6,R6,T6)</f>
        <v>2.1954948950223456</v>
      </c>
      <c r="Q16" s="10">
        <f>STDEV(P6,R6,T6)/SQRT(3)</f>
        <v>0.56262169877605395</v>
      </c>
      <c r="R16" s="10">
        <f>AVERAGE(Q6,S6,U6)</f>
        <v>0.89082909590719972</v>
      </c>
      <c r="S16" s="10">
        <f>STDEV(Q6,S6,U6)/SQRT(3)</f>
        <v>8.2909259240925487E-2</v>
      </c>
      <c r="T16" s="10">
        <v>5.0394292469101216E-2</v>
      </c>
      <c r="U16" s="10">
        <v>4.1738335774772664E-2</v>
      </c>
      <c r="V16" s="10" t="s">
        <v>333</v>
      </c>
      <c r="W16" s="10">
        <v>3.0667996478927999</v>
      </c>
      <c r="X16" s="10">
        <v>0.63658335661479426</v>
      </c>
      <c r="Y16" s="10">
        <v>1.3432395984363228</v>
      </c>
      <c r="Z16" s="10">
        <v>0.66886124370853206</v>
      </c>
    </row>
    <row r="17" spans="1:26" x14ac:dyDescent="0.25">
      <c r="A17" s="10" t="s">
        <v>328</v>
      </c>
      <c r="B17" s="10">
        <v>23.041265172640699</v>
      </c>
      <c r="C17" s="10">
        <v>17.397408982865976</v>
      </c>
      <c r="D17" s="10">
        <v>35.131799222654898</v>
      </c>
      <c r="E17" s="10">
        <v>4.5858155541887442E-4</v>
      </c>
      <c r="F17" s="10">
        <v>36.331622313549801</v>
      </c>
      <c r="G17" s="10">
        <v>1.9963369408427538E-4</v>
      </c>
      <c r="H17" s="10">
        <v>2.2971150111828527</v>
      </c>
      <c r="J17" s="10">
        <v>34.376519813119501</v>
      </c>
      <c r="K17" s="10">
        <v>7.7406662101415634E-4</v>
      </c>
      <c r="L17" s="10">
        <v>3.8774347414889996</v>
      </c>
      <c r="O17" s="10" t="s">
        <v>332</v>
      </c>
      <c r="P17" s="10">
        <f>AVERAGE(P7,R7,T7)</f>
        <v>4.5946594506198766</v>
      </c>
      <c r="Q17" s="10">
        <f>STDEV(P7,R7,T7)/SQRT(3)</f>
        <v>0.66355592559819143</v>
      </c>
      <c r="R17" s="10">
        <f>AVERAGE(Q7,S7,U7)</f>
        <v>1.7106154228778079</v>
      </c>
      <c r="S17" s="10">
        <f>STDEV(Q7,S7,U7)/SQRT(3)</f>
        <v>0.58255630222637189</v>
      </c>
      <c r="T17" s="10">
        <v>2.81360892621057E-3</v>
      </c>
      <c r="U17" s="10">
        <v>1.5449653583719095E-2</v>
      </c>
    </row>
    <row r="18" spans="1:26" x14ac:dyDescent="0.25">
      <c r="A18" s="10" t="s">
        <v>326</v>
      </c>
      <c r="B18" s="10">
        <v>22.449241015663102</v>
      </c>
      <c r="C18" s="10">
        <v>16.805384825888378</v>
      </c>
      <c r="D18" s="10">
        <v>34.557770080056699</v>
      </c>
      <c r="E18" s="10">
        <v>4.5289710427964564E-4</v>
      </c>
      <c r="F18" s="10">
        <v>33.898860047177003</v>
      </c>
      <c r="G18" s="10">
        <v>7.150743965106146E-4</v>
      </c>
      <c r="H18" s="10">
        <v>0.63335662203775023</v>
      </c>
      <c r="I18" s="10">
        <v>0.27571828966091522</v>
      </c>
      <c r="J18" s="10">
        <v>34.326249475707002</v>
      </c>
      <c r="K18" s="10">
        <v>5.3173370576943882E-4</v>
      </c>
      <c r="L18" s="10">
        <v>0.74360613156360678</v>
      </c>
      <c r="M18" s="10">
        <v>0.19177785859473928</v>
      </c>
      <c r="O18" s="10" t="s">
        <v>331</v>
      </c>
      <c r="P18" s="10">
        <f>AVERAGE(P8,R8,T8)</f>
        <v>1.5037913820705127</v>
      </c>
      <c r="Q18" s="10">
        <f>STDEV(P8,R8,T8)/SQRT(3)</f>
        <v>0.16801219784304275</v>
      </c>
      <c r="R18" s="10">
        <f>AVERAGE(Q8,S8,U8)</f>
        <v>1.3370211420012801</v>
      </c>
      <c r="S18" s="10">
        <f>STDEV(Q8,S8,U8)/SQRT(3)</f>
        <v>0.3835257315977984</v>
      </c>
      <c r="T18" s="10">
        <v>8.3759977362622154E-2</v>
      </c>
      <c r="U18" s="10">
        <v>0.24704109014377013</v>
      </c>
    </row>
    <row r="19" spans="1:26" x14ac:dyDescent="0.25">
      <c r="A19" s="10" t="s">
        <v>330</v>
      </c>
      <c r="O19" s="10" t="s">
        <v>329</v>
      </c>
      <c r="P19" s="10">
        <f>AVERAGE(P9,R9,T9)</f>
        <v>2.6978664319285333</v>
      </c>
      <c r="Q19" s="10">
        <f>STDEV(P9,R9,T9)/SQRT(3)</f>
        <v>0.5207601890327147</v>
      </c>
      <c r="R19" s="10">
        <f>AVERAGE(Q9,S9,U9)</f>
        <v>0.93882639895754849</v>
      </c>
      <c r="S19" s="10">
        <f>STDEV(Q9,S9,U9)/SQRT(3)</f>
        <v>0.5591736376336367</v>
      </c>
      <c r="T19" s="10">
        <v>3.5553166406968595E-2</v>
      </c>
      <c r="U19" s="10">
        <v>6.9305254094218421E-2</v>
      </c>
    </row>
    <row r="20" spans="1:26" x14ac:dyDescent="0.25">
      <c r="A20" s="10" t="s">
        <v>328</v>
      </c>
      <c r="B20" s="10">
        <v>22.981150378447399</v>
      </c>
      <c r="C20" s="10">
        <v>17.337294188672676</v>
      </c>
      <c r="D20" s="10">
        <v>34.695616776168798</v>
      </c>
      <c r="E20" s="10">
        <v>5.9514696984048652E-4</v>
      </c>
      <c r="F20" s="10">
        <v>34.470447735467602</v>
      </c>
      <c r="G20" s="10">
        <v>6.9567574551104242E-4</v>
      </c>
      <c r="H20" s="10">
        <v>0.85549478141327517</v>
      </c>
      <c r="J20" s="10">
        <v>35.8752675383314</v>
      </c>
      <c r="K20" s="10">
        <v>2.6273259958537425E-4</v>
      </c>
      <c r="L20" s="10">
        <v>0.377665315027436</v>
      </c>
      <c r="V20" s="10" t="s">
        <v>327</v>
      </c>
      <c r="W20" s="10">
        <v>2.8336443590757767</v>
      </c>
      <c r="X20" s="10">
        <v>0.79374348137916761</v>
      </c>
      <c r="Y20" s="10">
        <v>1.3210110909038104</v>
      </c>
      <c r="Z20" s="10">
        <v>1.0759823256500038</v>
      </c>
    </row>
    <row r="21" spans="1:26" x14ac:dyDescent="0.25">
      <c r="A21" s="10" t="s">
        <v>326</v>
      </c>
      <c r="B21" s="10">
        <v>22.206981275579501</v>
      </c>
      <c r="C21" s="10">
        <v>16.563125085804778</v>
      </c>
      <c r="D21" s="10">
        <v>35.413240373215601</v>
      </c>
      <c r="E21" s="10">
        <v>2.116166703500539E-4</v>
      </c>
      <c r="F21" s="10">
        <v>37.0769150935092</v>
      </c>
      <c r="G21" s="10">
        <v>6.6793451046685349E-5</v>
      </c>
      <c r="H21" s="10">
        <v>3.1682248339308625</v>
      </c>
      <c r="I21" s="10">
        <v>3.7033830045075939</v>
      </c>
      <c r="J21" s="10">
        <v>36.162183551201203</v>
      </c>
      <c r="K21" s="10">
        <v>1.2592023199071542E-4</v>
      </c>
      <c r="L21" s="10">
        <v>1.8852182364810488</v>
      </c>
      <c r="M21" s="10">
        <v>2.012100842144855</v>
      </c>
    </row>
    <row r="23" spans="1:26" x14ac:dyDescent="0.25">
      <c r="A23" s="10" t="s">
        <v>325</v>
      </c>
      <c r="B23" s="10" t="s">
        <v>324</v>
      </c>
      <c r="C23" s="10" t="s">
        <v>323</v>
      </c>
      <c r="D23" s="10" t="s">
        <v>309</v>
      </c>
      <c r="E23" s="10" t="s">
        <v>322</v>
      </c>
      <c r="F23" s="10" t="s">
        <v>321</v>
      </c>
      <c r="G23" s="10" t="s">
        <v>320</v>
      </c>
      <c r="H23" s="10" t="s">
        <v>319</v>
      </c>
      <c r="J23" s="10" t="s">
        <v>318</v>
      </c>
      <c r="K23" s="10" t="s">
        <v>317</v>
      </c>
      <c r="L23" s="10" t="s">
        <v>316</v>
      </c>
    </row>
    <row r="24" spans="1:26" x14ac:dyDescent="0.25">
      <c r="A24" s="10" t="s">
        <v>111</v>
      </c>
      <c r="B24" s="10">
        <v>23.440829338006999</v>
      </c>
      <c r="C24" s="10">
        <v>17.796973148232276</v>
      </c>
      <c r="D24" s="10">
        <v>32.1719019138392</v>
      </c>
      <c r="E24" s="10">
        <v>4.7066863261849218E-3</v>
      </c>
      <c r="F24" s="10">
        <v>31.6699619516722</v>
      </c>
      <c r="G24" s="10">
        <v>6.6652161914156054E-3</v>
      </c>
      <c r="H24" s="10">
        <v>0.70615658832594941</v>
      </c>
      <c r="J24" s="10">
        <v>33.729496192083197</v>
      </c>
      <c r="K24" s="10">
        <v>1.5989418039618485E-3</v>
      </c>
      <c r="L24" s="10">
        <v>30.024681771287099</v>
      </c>
      <c r="M24" s="10">
        <v>2.0849369504416352E-2</v>
      </c>
      <c r="N24" s="10">
        <v>13.039479893987329</v>
      </c>
    </row>
    <row r="25" spans="1:26" x14ac:dyDescent="0.25">
      <c r="A25" s="10" t="s">
        <v>290</v>
      </c>
      <c r="B25" s="10">
        <v>24.040229288417901</v>
      </c>
      <c r="C25" s="10">
        <v>18.396373098643178</v>
      </c>
      <c r="D25" s="10">
        <v>31.321035038102501</v>
      </c>
      <c r="E25" s="10">
        <v>1.2861424492793603E-2</v>
      </c>
      <c r="F25" s="10">
        <v>32.536121771120499</v>
      </c>
      <c r="G25" s="10">
        <v>5.5400223708817848E-3</v>
      </c>
      <c r="H25" s="10">
        <v>2.321547393092295</v>
      </c>
      <c r="I25" s="10">
        <v>3.2875815810143085</v>
      </c>
      <c r="J25" s="10">
        <v>33.477180604561603</v>
      </c>
      <c r="K25" s="10">
        <v>2.8855232759990388E-3</v>
      </c>
      <c r="L25" s="10">
        <v>30.028938697945001</v>
      </c>
      <c r="M25" s="10">
        <v>3.1495523264218964E-2</v>
      </c>
      <c r="N25" s="10">
        <v>10.915012720981931</v>
      </c>
      <c r="O25" s="10">
        <v>0.83707423990238927</v>
      </c>
    </row>
    <row r="26" spans="1:26" x14ac:dyDescent="0.25">
      <c r="A26" s="10" t="s">
        <v>298</v>
      </c>
    </row>
    <row r="27" spans="1:26" x14ac:dyDescent="0.25">
      <c r="A27" s="10" t="s">
        <v>111</v>
      </c>
      <c r="B27" s="10">
        <v>24.308488486458302</v>
      </c>
      <c r="C27" s="10">
        <v>18.664632296683578</v>
      </c>
      <c r="D27" s="10">
        <v>31.194191920752001</v>
      </c>
      <c r="E27" s="10">
        <v>1.6913236460573539E-2</v>
      </c>
      <c r="F27" s="10">
        <v>31.179869084486398</v>
      </c>
      <c r="G27" s="10">
        <v>1.708198452270104E-2</v>
      </c>
      <c r="H27" s="10">
        <v>0.99012128468426819</v>
      </c>
      <c r="J27" s="10">
        <v>32.951035283850501</v>
      </c>
      <c r="K27" s="10">
        <v>5.004540068165979E-3</v>
      </c>
      <c r="L27" s="10">
        <v>29.159155974948799</v>
      </c>
      <c r="M27" s="10">
        <v>6.9316014298721224E-2</v>
      </c>
      <c r="N27" s="10">
        <v>13.850626302233517</v>
      </c>
    </row>
    <row r="28" spans="1:26" x14ac:dyDescent="0.25">
      <c r="A28" s="10" t="s">
        <v>290</v>
      </c>
      <c r="B28" s="10">
        <v>24.804625254465499</v>
      </c>
      <c r="C28" s="10">
        <v>19.160769064690776</v>
      </c>
      <c r="D28" s="10">
        <v>30.239329009986001</v>
      </c>
      <c r="E28" s="10">
        <v>4.624035373089691E-2</v>
      </c>
      <c r="F28" s="10">
        <v>32.051597457556298</v>
      </c>
      <c r="G28" s="10">
        <v>1.3166610394223632E-2</v>
      </c>
      <c r="H28" s="10">
        <v>3.5119406093449208</v>
      </c>
      <c r="I28" s="10">
        <v>3.5469802171405851</v>
      </c>
      <c r="J28" s="10">
        <v>34.107285658300803</v>
      </c>
      <c r="K28" s="10">
        <v>3.1670153959661189E-3</v>
      </c>
      <c r="L28" s="10">
        <v>29.678942265548098</v>
      </c>
      <c r="M28" s="10">
        <v>6.8189007135068688E-2</v>
      </c>
      <c r="N28" s="10">
        <v>21.530999572001505</v>
      </c>
      <c r="O28" s="10">
        <v>1.5545145109091183</v>
      </c>
    </row>
    <row r="29" spans="1:26" x14ac:dyDescent="0.25">
      <c r="A29" s="10" t="s">
        <v>296</v>
      </c>
    </row>
    <row r="30" spans="1:26" x14ac:dyDescent="0.25">
      <c r="A30" s="10" t="s">
        <v>111</v>
      </c>
      <c r="B30" s="10">
        <v>23.934686838938799</v>
      </c>
      <c r="C30" s="10">
        <v>18.290830649164075</v>
      </c>
      <c r="D30" s="10">
        <v>31.396442377778701</v>
      </c>
      <c r="E30" s="10">
        <v>1.1345346340180588E-2</v>
      </c>
      <c r="F30" s="10">
        <v>31.322874006844799</v>
      </c>
      <c r="G30" s="10">
        <v>1.1938892576890708E-2</v>
      </c>
      <c r="H30" s="10">
        <v>0.9502846488577168</v>
      </c>
      <c r="J30" s="10">
        <v>33.617078705500703</v>
      </c>
      <c r="K30" s="10">
        <v>2.4341067127761312E-3</v>
      </c>
      <c r="L30" s="10">
        <v>29.313763910255101</v>
      </c>
      <c r="M30" s="10">
        <v>4.8058083560943571E-2</v>
      </c>
      <c r="N30" s="10">
        <v>19.743622294247192</v>
      </c>
    </row>
    <row r="31" spans="1:26" x14ac:dyDescent="0.25">
      <c r="A31" s="10" t="s">
        <v>290</v>
      </c>
      <c r="B31" s="10">
        <v>24.330114321822801</v>
      </c>
      <c r="C31" s="10">
        <v>18.686258132048078</v>
      </c>
      <c r="D31" s="10">
        <v>30.817493540927298</v>
      </c>
      <c r="E31" s="10">
        <v>2.2291241525136663E-2</v>
      </c>
      <c r="F31" s="10">
        <v>32.461649160437503</v>
      </c>
      <c r="G31" s="10">
        <v>7.1317169545838085E-3</v>
      </c>
      <c r="H31" s="10">
        <v>3.1256486575521323</v>
      </c>
      <c r="I31" s="10">
        <v>3.2891709461047247</v>
      </c>
      <c r="J31" s="10">
        <v>33.352996664427401</v>
      </c>
      <c r="K31" s="10">
        <v>3.8447823802505786E-3</v>
      </c>
      <c r="L31" s="10">
        <v>29.908985069829502</v>
      </c>
      <c r="M31" s="10">
        <v>4.1842975352213319E-2</v>
      </c>
      <c r="N31" s="10">
        <v>10.883054283422474</v>
      </c>
      <c r="O31" s="10">
        <v>0.55121872375939496</v>
      </c>
    </row>
    <row r="32" spans="1:26" x14ac:dyDescent="0.25">
      <c r="A32" s="10" t="s">
        <v>315</v>
      </c>
    </row>
    <row r="33" spans="1:15" x14ac:dyDescent="0.25">
      <c r="A33" s="10" t="s">
        <v>111</v>
      </c>
      <c r="B33" s="10">
        <v>24.265746771734701</v>
      </c>
      <c r="C33" s="10">
        <v>18.621890581959978</v>
      </c>
      <c r="D33" s="10">
        <v>32.018856229880697</v>
      </c>
      <c r="E33" s="10">
        <v>9.2706778330697553E-3</v>
      </c>
      <c r="F33" s="10">
        <v>31.949178502356599</v>
      </c>
      <c r="G33" s="10">
        <v>9.7294115691770062E-3</v>
      </c>
      <c r="H33" s="10">
        <v>0.95285082424095102</v>
      </c>
      <c r="J33" s="10">
        <v>33.7223727316889</v>
      </c>
      <c r="K33" s="10">
        <v>2.8464392801937034E-3</v>
      </c>
      <c r="L33" s="10">
        <v>30.115582409214401</v>
      </c>
      <c r="M33" s="10">
        <v>3.4677996551670406E-2</v>
      </c>
      <c r="N33" s="10">
        <v>12.182939152424334</v>
      </c>
    </row>
    <row r="34" spans="1:15" x14ac:dyDescent="0.25">
      <c r="A34" s="10" t="s">
        <v>290</v>
      </c>
      <c r="B34" s="10">
        <v>24.7146351166787</v>
      </c>
      <c r="C34" s="10">
        <v>19.070778926903976</v>
      </c>
      <c r="D34" s="10">
        <v>31.692735334453999</v>
      </c>
      <c r="E34" s="10">
        <v>1.5863993284911414E-2</v>
      </c>
      <c r="F34" s="10">
        <v>32.221988295824303</v>
      </c>
      <c r="G34" s="10">
        <v>1.0992374113255878E-2</v>
      </c>
      <c r="H34" s="10">
        <v>1.443181711381236</v>
      </c>
      <c r="I34" s="10">
        <v>1.5145935488179765</v>
      </c>
      <c r="J34" s="10">
        <v>33.363262213743702</v>
      </c>
      <c r="K34" s="10">
        <v>4.9834926048490926E-3</v>
      </c>
      <c r="L34" s="10">
        <v>30.364459326448699</v>
      </c>
      <c r="M34" s="10">
        <v>3.9834873127653367E-2</v>
      </c>
      <c r="N34" s="10">
        <v>7.9933645509763176</v>
      </c>
      <c r="O34" s="10">
        <v>0.65611134152185968</v>
      </c>
    </row>
    <row r="35" spans="1:15" x14ac:dyDescent="0.25">
      <c r="A35" s="10" t="s">
        <v>314</v>
      </c>
    </row>
    <row r="36" spans="1:15" x14ac:dyDescent="0.25">
      <c r="A36" s="10" t="s">
        <v>111</v>
      </c>
      <c r="B36" s="10">
        <v>24.28915635005</v>
      </c>
      <c r="C36" s="10">
        <v>18.645300160275276</v>
      </c>
      <c r="D36" s="10">
        <v>32.063133594910298</v>
      </c>
      <c r="E36" s="10">
        <v>9.1375477477115951E-3</v>
      </c>
      <c r="F36" s="10">
        <v>31.541715482212499</v>
      </c>
      <c r="G36" s="10">
        <v>1.311572045192543E-2</v>
      </c>
      <c r="H36" s="10">
        <v>0.69668668078162443</v>
      </c>
      <c r="J36" s="10">
        <v>34.730971182377999</v>
      </c>
      <c r="K36" s="10">
        <v>1.4379060862601723E-3</v>
      </c>
      <c r="L36" s="10">
        <v>31.205178879691601</v>
      </c>
      <c r="M36" s="10">
        <v>1.6561503608201106E-2</v>
      </c>
      <c r="N36" s="10">
        <v>11.517792272008295</v>
      </c>
    </row>
    <row r="37" spans="1:15" x14ac:dyDescent="0.25">
      <c r="A37" s="10" t="s">
        <v>290</v>
      </c>
      <c r="B37" s="10">
        <v>24.945145808553999</v>
      </c>
      <c r="C37" s="10">
        <v>19.301289618779276</v>
      </c>
      <c r="D37" s="10">
        <v>32.371844567181697</v>
      </c>
      <c r="E37" s="10">
        <v>1.162440949589541E-2</v>
      </c>
      <c r="F37" s="10">
        <v>32.823690492979601</v>
      </c>
      <c r="G37" s="10">
        <v>8.4986848212828935E-3</v>
      </c>
      <c r="H37" s="10">
        <v>1.3677892215493035</v>
      </c>
      <c r="I37" s="10">
        <v>1.9632774090280554</v>
      </c>
      <c r="J37" s="10">
        <v>33.088073099491801</v>
      </c>
      <c r="K37" s="10">
        <v>7.0756220811190309E-3</v>
      </c>
      <c r="L37" s="10">
        <v>32.422065824461399</v>
      </c>
      <c r="M37" s="10">
        <v>1.1226717529617701E-2</v>
      </c>
      <c r="N37" s="10">
        <v>1.5866756874389427</v>
      </c>
      <c r="O37" s="10">
        <v>0.1377586650260261</v>
      </c>
    </row>
    <row r="38" spans="1:15" x14ac:dyDescent="0.25">
      <c r="A38" s="10" t="s">
        <v>313</v>
      </c>
    </row>
    <row r="39" spans="1:15" x14ac:dyDescent="0.25">
      <c r="A39" s="10" t="s">
        <v>111</v>
      </c>
      <c r="B39" s="10">
        <v>23.574205765009101</v>
      </c>
      <c r="C39" s="10">
        <v>17.930349575234377</v>
      </c>
      <c r="D39" s="10">
        <v>31.281547125298001</v>
      </c>
      <c r="E39" s="10">
        <v>9.5694958712285224E-3</v>
      </c>
      <c r="F39" s="10">
        <v>32.808226649598502</v>
      </c>
      <c r="G39" s="10">
        <v>3.3213353574390557E-3</v>
      </c>
      <c r="H39" s="10">
        <v>2.8812194016466814</v>
      </c>
      <c r="J39" s="10">
        <v>33.691248902065297</v>
      </c>
      <c r="K39" s="10">
        <v>1.8009288030045611E-3</v>
      </c>
      <c r="L39" s="10">
        <v>31.692992716547899</v>
      </c>
      <c r="M39" s="10">
        <v>7.1950131969138959E-3</v>
      </c>
      <c r="N39" s="10">
        <v>3.9951680404634371</v>
      </c>
    </row>
    <row r="40" spans="1:15" x14ac:dyDescent="0.25">
      <c r="A40" s="10" t="s">
        <v>290</v>
      </c>
      <c r="B40" s="10">
        <v>24.232655162766999</v>
      </c>
      <c r="C40" s="10">
        <v>18.588798972992276</v>
      </c>
      <c r="D40" s="10">
        <v>31.307637111929999</v>
      </c>
      <c r="E40" s="10">
        <v>1.4833656235718046E-2</v>
      </c>
      <c r="F40" s="10">
        <v>32.171262925941797</v>
      </c>
      <c r="G40" s="10">
        <v>8.1521269684356849E-3</v>
      </c>
      <c r="H40" s="10">
        <v>1.819605643184</v>
      </c>
      <c r="I40" s="10">
        <v>0.63154011879277727</v>
      </c>
      <c r="J40" s="10">
        <v>34.432540170015102</v>
      </c>
      <c r="K40" s="10">
        <v>1.7004295995113542E-3</v>
      </c>
      <c r="L40" s="10">
        <v>32.344845444292297</v>
      </c>
      <c r="M40" s="10">
        <v>7.2279874594818501E-3</v>
      </c>
      <c r="N40" s="10">
        <v>4.2506831576908146</v>
      </c>
      <c r="O40" s="10">
        <v>1.0639560375532384</v>
      </c>
    </row>
    <row r="41" spans="1:15" x14ac:dyDescent="0.25">
      <c r="A41" s="10" t="s">
        <v>312</v>
      </c>
    </row>
    <row r="42" spans="1:15" x14ac:dyDescent="0.25">
      <c r="A42" s="10" t="s">
        <v>111</v>
      </c>
      <c r="B42" s="10">
        <v>24.7341279162662</v>
      </c>
      <c r="C42" s="10">
        <v>19.090271726491476</v>
      </c>
      <c r="D42" s="10">
        <v>33.540802577976699</v>
      </c>
      <c r="E42" s="10">
        <v>4.4663912130577165E-3</v>
      </c>
      <c r="F42" s="10">
        <v>33.136952110926998</v>
      </c>
      <c r="G42" s="10">
        <v>5.9091887832070427E-3</v>
      </c>
      <c r="H42" s="10">
        <v>0.75583830148572628</v>
      </c>
      <c r="J42" s="10">
        <v>32.673982347591704</v>
      </c>
      <c r="K42" s="10">
        <v>8.1450855584486448E-3</v>
      </c>
      <c r="L42" s="10">
        <v>29.455069143689901</v>
      </c>
      <c r="M42" s="10">
        <v>7.5837686931759615E-2</v>
      </c>
      <c r="N42" s="10">
        <v>9.3108520944995519</v>
      </c>
    </row>
    <row r="43" spans="1:15" x14ac:dyDescent="0.25">
      <c r="A43" s="10" t="s">
        <v>290</v>
      </c>
      <c r="B43" s="10">
        <v>25.115370655042799</v>
      </c>
      <c r="C43" s="10">
        <v>19.471514465268076</v>
      </c>
      <c r="D43" s="10">
        <v>32.865067457857499</v>
      </c>
      <c r="E43" s="10">
        <v>9.2926333231244107E-3</v>
      </c>
      <c r="F43" s="10">
        <v>32.900511736452899</v>
      </c>
      <c r="G43" s="10">
        <v>9.0671126131779828E-3</v>
      </c>
      <c r="H43" s="10">
        <v>1.0248723843595655</v>
      </c>
      <c r="I43" s="10">
        <v>1.3559413201805306</v>
      </c>
      <c r="J43" s="10">
        <v>32.428834057376797</v>
      </c>
      <c r="K43" s="10">
        <v>1.2573556549560317E-2</v>
      </c>
      <c r="L43" s="10">
        <v>30.225756429194899</v>
      </c>
      <c r="M43" s="10">
        <v>5.7896270435804684E-2</v>
      </c>
      <c r="N43" s="10">
        <v>4.6046057221438472</v>
      </c>
      <c r="O43" s="10">
        <v>0.49454181802158032</v>
      </c>
    </row>
    <row r="44" spans="1:15" x14ac:dyDescent="0.25">
      <c r="A44" s="10" t="s">
        <v>312</v>
      </c>
    </row>
    <row r="45" spans="1:15" x14ac:dyDescent="0.25">
      <c r="B45" s="10" t="s">
        <v>311</v>
      </c>
      <c r="C45" s="10" t="s">
        <v>310</v>
      </c>
      <c r="D45" s="10" t="s">
        <v>309</v>
      </c>
      <c r="E45" s="10" t="s">
        <v>308</v>
      </c>
      <c r="F45" s="10" t="s">
        <v>307</v>
      </c>
      <c r="G45" s="10" t="s">
        <v>306</v>
      </c>
      <c r="H45" s="10" t="s">
        <v>305</v>
      </c>
      <c r="I45" s="10" t="s">
        <v>304</v>
      </c>
      <c r="J45" s="10" t="s">
        <v>303</v>
      </c>
      <c r="K45" s="10" t="s">
        <v>302</v>
      </c>
      <c r="L45" s="10" t="s">
        <v>301</v>
      </c>
      <c r="M45" s="10" t="s">
        <v>300</v>
      </c>
    </row>
    <row r="46" spans="1:15" x14ac:dyDescent="0.25">
      <c r="A46" s="10" t="s">
        <v>111</v>
      </c>
      <c r="B46" s="10">
        <v>23.336887657845001</v>
      </c>
      <c r="C46" s="10">
        <v>17.693031468070277</v>
      </c>
      <c r="D46" s="10">
        <v>32.302068347213599</v>
      </c>
      <c r="E46" s="10">
        <v>4.0016738716366325E-3</v>
      </c>
      <c r="F46" s="10">
        <v>35.4618987603397</v>
      </c>
      <c r="G46" s="10">
        <v>4.4775243470597374E-4</v>
      </c>
      <c r="H46" s="10">
        <v>8.9372464814499946</v>
      </c>
      <c r="J46" s="10">
        <v>33.605069875346203</v>
      </c>
      <c r="K46" s="10">
        <v>1.6218069128999925E-3</v>
      </c>
      <c r="L46" s="10">
        <v>3.6221062962281532</v>
      </c>
    </row>
    <row r="47" spans="1:15" x14ac:dyDescent="0.25">
      <c r="A47" s="10" t="s">
        <v>293</v>
      </c>
      <c r="B47" s="10">
        <v>23.774439675683102</v>
      </c>
      <c r="C47" s="10">
        <v>18.130583485908378</v>
      </c>
      <c r="D47" s="10">
        <v>33.481063558396897</v>
      </c>
      <c r="E47" s="10">
        <v>2.393564033283039E-3</v>
      </c>
      <c r="F47" s="10">
        <v>34.281285930627803</v>
      </c>
      <c r="G47" s="10">
        <v>1.3745296520333457E-3</v>
      </c>
      <c r="H47" s="10">
        <v>1.741369514831661</v>
      </c>
      <c r="I47" s="10">
        <v>0.19484407400489845</v>
      </c>
      <c r="J47" s="10">
        <v>34.883902816516098</v>
      </c>
      <c r="K47" s="10">
        <v>9.0520793969049295E-4</v>
      </c>
      <c r="L47" s="10">
        <v>0.65855832091466071</v>
      </c>
      <c r="M47" s="10">
        <v>0.18181639826540827</v>
      </c>
    </row>
    <row r="48" spans="1:15" x14ac:dyDescent="0.25">
      <c r="A48" s="10" t="s">
        <v>299</v>
      </c>
      <c r="E48" s="10">
        <v>100</v>
      </c>
      <c r="G48" s="10">
        <v>100</v>
      </c>
      <c r="H48" s="10">
        <v>1</v>
      </c>
    </row>
    <row r="49" spans="1:13" x14ac:dyDescent="0.25">
      <c r="A49" s="10" t="s">
        <v>111</v>
      </c>
      <c r="B49" s="10">
        <v>22.8573630338105</v>
      </c>
      <c r="C49" s="10">
        <v>17.213506844035777</v>
      </c>
      <c r="D49" s="10">
        <v>29.047440974098201</v>
      </c>
      <c r="E49" s="10">
        <v>2.7392448899008524E-2</v>
      </c>
      <c r="F49" s="10">
        <v>35.0144888376879</v>
      </c>
      <c r="G49" s="10">
        <v>4.3789548529471868E-4</v>
      </c>
      <c r="H49" s="10">
        <v>62.554764364771806</v>
      </c>
      <c r="J49" s="10">
        <v>30.1058746406026</v>
      </c>
      <c r="K49" s="10">
        <v>1.31525686748437E-2</v>
      </c>
      <c r="L49" s="10">
        <v>30.035862703611958</v>
      </c>
    </row>
    <row r="50" spans="1:13" x14ac:dyDescent="0.25">
      <c r="A50" s="10" t="s">
        <v>293</v>
      </c>
      <c r="B50" s="10">
        <v>22.788991590164098</v>
      </c>
      <c r="C50" s="10">
        <v>17.145135400389375</v>
      </c>
      <c r="D50" s="10">
        <v>29.5703240903118</v>
      </c>
      <c r="E50" s="10">
        <v>1.8182161146425777E-2</v>
      </c>
      <c r="F50" s="10">
        <v>34.2315601850677</v>
      </c>
      <c r="G50" s="10">
        <v>7.1857751099140682E-4</v>
      </c>
      <c r="H50" s="10">
        <v>25.302992187078353</v>
      </c>
      <c r="I50" s="10">
        <v>0.4044934457674646</v>
      </c>
      <c r="J50" s="10">
        <v>30.7511056235276</v>
      </c>
      <c r="K50" s="10">
        <v>8.0203781049232627E-3</v>
      </c>
      <c r="L50" s="10">
        <v>11.161465509625691</v>
      </c>
      <c r="M50" s="10">
        <v>0.37160462543609479</v>
      </c>
    </row>
    <row r="51" spans="1:13" x14ac:dyDescent="0.25">
      <c r="A51" s="10" t="s">
        <v>298</v>
      </c>
      <c r="E51" s="10">
        <v>100</v>
      </c>
      <c r="G51" s="10">
        <v>100</v>
      </c>
      <c r="H51" s="10">
        <v>1</v>
      </c>
    </row>
    <row r="52" spans="1:13" x14ac:dyDescent="0.25">
      <c r="A52" s="10" t="s">
        <v>111</v>
      </c>
      <c r="B52" s="10">
        <v>22.5598731707395</v>
      </c>
      <c r="C52" s="10">
        <v>16.916016980964777</v>
      </c>
      <c r="D52" s="10">
        <v>32.637036095928998</v>
      </c>
      <c r="E52" s="10">
        <v>1.8514060730699898E-3</v>
      </c>
      <c r="F52" s="10">
        <v>35.478693773166597</v>
      </c>
      <c r="G52" s="10">
        <v>2.5827209521203746E-4</v>
      </c>
      <c r="H52" s="10">
        <v>7.1684324686722878</v>
      </c>
      <c r="J52" s="10">
        <v>33.512058100906899</v>
      </c>
      <c r="K52" s="10">
        <v>1.0094709222302828E-3</v>
      </c>
      <c r="L52" s="10">
        <v>3.908555902648029</v>
      </c>
    </row>
    <row r="53" spans="1:13" x14ac:dyDescent="0.25">
      <c r="A53" s="10" t="s">
        <v>293</v>
      </c>
      <c r="B53" s="10">
        <v>23.0072160792127</v>
      </c>
      <c r="C53" s="10">
        <v>17.363359889437977</v>
      </c>
      <c r="D53" s="10">
        <v>31.1153826480341</v>
      </c>
      <c r="E53" s="10">
        <v>7.2481746362308558E-3</v>
      </c>
      <c r="F53" s="10">
        <v>35.815971331839101</v>
      </c>
      <c r="G53" s="10">
        <v>2.7874716398670337E-4</v>
      </c>
      <c r="H53" s="10">
        <v>26.002684771984278</v>
      </c>
      <c r="I53" s="10">
        <v>3.6273878404549444</v>
      </c>
      <c r="J53" s="10">
        <v>32.588109713011299</v>
      </c>
      <c r="K53" s="10">
        <v>2.6115216262752655E-3</v>
      </c>
      <c r="L53" s="10">
        <v>9.3687827668798764</v>
      </c>
      <c r="M53" s="10">
        <v>2.3969934165538143</v>
      </c>
    </row>
    <row r="54" spans="1:13" x14ac:dyDescent="0.25">
      <c r="A54" s="10" t="s">
        <v>297</v>
      </c>
      <c r="E54" s="10">
        <v>100</v>
      </c>
      <c r="G54" s="10">
        <v>100</v>
      </c>
      <c r="H54" s="10">
        <v>1</v>
      </c>
    </row>
    <row r="55" spans="1:13" x14ac:dyDescent="0.25">
      <c r="A55" s="10" t="s">
        <v>111</v>
      </c>
      <c r="B55" s="10">
        <v>23.5262493448691</v>
      </c>
      <c r="C55" s="10">
        <v>17.882393155094377</v>
      </c>
      <c r="D55" s="10">
        <v>33.953836923972702</v>
      </c>
      <c r="E55" s="10">
        <v>1.4521562619637868E-3</v>
      </c>
      <c r="F55" s="10">
        <v>35.154514796319297</v>
      </c>
      <c r="G55" s="10">
        <v>6.3179079959378975E-4</v>
      </c>
      <c r="H55" s="10">
        <v>2.2984764306435794</v>
      </c>
      <c r="J55" s="10">
        <v>34.158207593185402</v>
      </c>
      <c r="K55" s="10">
        <v>1.2603514062016672E-3</v>
      </c>
      <c r="L55" s="10">
        <v>1.9948872427582214</v>
      </c>
    </row>
    <row r="56" spans="1:13" x14ac:dyDescent="0.25">
      <c r="A56" s="10" t="s">
        <v>293</v>
      </c>
      <c r="B56" s="10">
        <v>23.647783205486999</v>
      </c>
      <c r="C56" s="10">
        <v>18.003927015712275</v>
      </c>
      <c r="D56" s="10">
        <v>33.571113677279499</v>
      </c>
      <c r="E56" s="10">
        <v>2.0597279711759117E-3</v>
      </c>
      <c r="F56" s="10">
        <v>35.685796973380903</v>
      </c>
      <c r="G56" s="10">
        <v>4.755834831506908E-4</v>
      </c>
      <c r="H56" s="10">
        <v>4.3309493372865466</v>
      </c>
      <c r="I56" s="10">
        <v>1.884269631633277</v>
      </c>
      <c r="J56" s="10">
        <v>35.044510072075198</v>
      </c>
      <c r="K56" s="10">
        <v>7.4177698844602889E-4</v>
      </c>
      <c r="L56" s="10">
        <v>1.559719827803594</v>
      </c>
      <c r="M56" s="10">
        <v>0.78185864061522337</v>
      </c>
    </row>
    <row r="57" spans="1:13" x14ac:dyDescent="0.25">
      <c r="A57" s="10" t="s">
        <v>296</v>
      </c>
      <c r="E57" s="10">
        <v>100</v>
      </c>
      <c r="G57" s="10">
        <v>100</v>
      </c>
      <c r="H57" s="10">
        <v>1</v>
      </c>
    </row>
    <row r="58" spans="1:13" x14ac:dyDescent="0.25">
      <c r="A58" s="10" t="s">
        <v>111</v>
      </c>
      <c r="B58" s="10">
        <v>22.095254194181798</v>
      </c>
      <c r="C58" s="10">
        <v>16.451398004407075</v>
      </c>
      <c r="D58" s="10">
        <v>33.579347994855198</v>
      </c>
      <c r="E58" s="10">
        <v>6.9818946049261474E-4</v>
      </c>
      <c r="F58" s="10">
        <v>34.243258677818503</v>
      </c>
      <c r="G58" s="10">
        <v>4.4067281379729124E-4</v>
      </c>
      <c r="H58" s="10">
        <v>1.5843715306063348</v>
      </c>
      <c r="J58" s="10">
        <v>32.541385266305497</v>
      </c>
      <c r="K58" s="10">
        <v>1.4336106028034184E-3</v>
      </c>
      <c r="L58" s="10">
        <v>3.2532313270018896</v>
      </c>
    </row>
    <row r="59" spans="1:13" x14ac:dyDescent="0.25">
      <c r="A59" s="10" t="s">
        <v>293</v>
      </c>
      <c r="B59" s="10">
        <v>22.8286008230622</v>
      </c>
      <c r="C59" s="10">
        <v>17.184744633287476</v>
      </c>
      <c r="D59" s="10">
        <v>32.387534076320499</v>
      </c>
      <c r="E59" s="10">
        <v>2.6515777120706364E-3</v>
      </c>
      <c r="F59" s="10">
        <v>35.4987672645278</v>
      </c>
      <c r="G59" s="10">
        <v>3.0685262774025093E-4</v>
      </c>
      <c r="H59" s="10">
        <v>8.6412090768053726</v>
      </c>
      <c r="I59" s="10">
        <v>5.4540295062600652</v>
      </c>
      <c r="J59" s="10">
        <v>32.539799542314398</v>
      </c>
      <c r="K59" s="10">
        <v>2.3859859793309932E-3</v>
      </c>
      <c r="L59" s="10">
        <v>7.7756739347551465</v>
      </c>
      <c r="M59" s="10">
        <v>2.3901386508290656</v>
      </c>
    </row>
    <row r="60" spans="1:13" x14ac:dyDescent="0.25">
      <c r="A60" s="10" t="s">
        <v>295</v>
      </c>
      <c r="E60" s="10">
        <v>100</v>
      </c>
      <c r="G60" s="10">
        <v>100</v>
      </c>
      <c r="H60" s="10">
        <v>1</v>
      </c>
    </row>
    <row r="61" spans="1:13" x14ac:dyDescent="0.25">
      <c r="A61" s="10" t="s">
        <v>111</v>
      </c>
      <c r="B61" s="10">
        <v>22.788003863851898</v>
      </c>
      <c r="C61" s="10">
        <v>17.144147674077175</v>
      </c>
      <c r="D61" s="10">
        <v>32.435912604356702</v>
      </c>
      <c r="E61" s="10">
        <v>2.4929873186899749E-3</v>
      </c>
      <c r="F61" s="10">
        <v>34.965374534989898</v>
      </c>
      <c r="G61" s="10">
        <v>4.3179355461736585E-4</v>
      </c>
      <c r="H61" s="10">
        <v>5.7735630651067433</v>
      </c>
      <c r="J61" s="10">
        <v>34.108025400730803</v>
      </c>
      <c r="K61" s="10">
        <v>7.8228312414647852E-4</v>
      </c>
      <c r="L61" s="10">
        <v>1.811706348511152</v>
      </c>
    </row>
    <row r="62" spans="1:13" x14ac:dyDescent="0.25">
      <c r="A62" s="10" t="s">
        <v>293</v>
      </c>
      <c r="B62" s="10">
        <v>23.133219017690401</v>
      </c>
      <c r="C62" s="10">
        <v>17.489362827915677</v>
      </c>
      <c r="D62" s="10">
        <v>31.600084690152599</v>
      </c>
      <c r="E62" s="10">
        <v>5.652615681434066E-3</v>
      </c>
      <c r="F62" s="10">
        <v>34.404233005377101</v>
      </c>
      <c r="G62" s="10">
        <v>8.0931334903272317E-4</v>
      </c>
      <c r="H62" s="10">
        <v>6.98445872441122</v>
      </c>
      <c r="I62" s="10">
        <v>1.2097310873111748</v>
      </c>
      <c r="J62" s="10">
        <v>33.076889371986603</v>
      </c>
      <c r="K62" s="10">
        <v>2.0308925760326871E-3</v>
      </c>
      <c r="L62" s="10">
        <v>2.5094020486131527</v>
      </c>
      <c r="M62" s="10">
        <v>1.385104186821094</v>
      </c>
    </row>
    <row r="63" spans="1:13" x14ac:dyDescent="0.25">
      <c r="A63" s="10" t="s">
        <v>294</v>
      </c>
      <c r="E63" s="10">
        <v>100</v>
      </c>
      <c r="G63" s="10">
        <v>100</v>
      </c>
      <c r="H63" s="10">
        <v>1</v>
      </c>
    </row>
    <row r="64" spans="1:13" x14ac:dyDescent="0.25">
      <c r="A64" s="10" t="s">
        <v>111</v>
      </c>
      <c r="B64" s="10">
        <v>22.2238660622283</v>
      </c>
      <c r="C64" s="10">
        <v>16.580009872453576</v>
      </c>
      <c r="D64" s="10">
        <v>28.321558056651799</v>
      </c>
      <c r="E64" s="10">
        <v>2.9203963772187289E-2</v>
      </c>
      <c r="F64" s="10">
        <v>33.154458276790898</v>
      </c>
      <c r="G64" s="10">
        <v>1.0246932342807275E-3</v>
      </c>
      <c r="H64" s="10">
        <v>28.500201616620117</v>
      </c>
      <c r="J64" s="10">
        <v>29.124144988622401</v>
      </c>
      <c r="K64" s="10">
        <v>1.6743222953958029E-2</v>
      </c>
      <c r="L64" s="10">
        <v>16.339741879637526</v>
      </c>
    </row>
    <row r="65" spans="1:13" x14ac:dyDescent="0.25">
      <c r="A65" s="10" t="s">
        <v>293</v>
      </c>
      <c r="B65" s="10">
        <v>22.395070007634502</v>
      </c>
      <c r="C65" s="10">
        <v>16.751213817859778</v>
      </c>
      <c r="D65" s="10">
        <v>28.315651705043301</v>
      </c>
      <c r="E65" s="10">
        <v>3.3018497961508735E-2</v>
      </c>
      <c r="F65" s="10">
        <v>34.429636645790303</v>
      </c>
      <c r="G65" s="10">
        <v>4.7672118588396099E-4</v>
      </c>
      <c r="H65" s="10">
        <v>69.261654273417975</v>
      </c>
      <c r="I65" s="10">
        <v>2.4302162912780059</v>
      </c>
      <c r="J65" s="10">
        <v>31.759413155129099</v>
      </c>
      <c r="K65" s="10">
        <v>5.2530709534337862E-3</v>
      </c>
      <c r="L65" s="10">
        <v>11.019168245466732</v>
      </c>
      <c r="M65" s="10">
        <v>0.67437835472779062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activeCell="L28" sqref="L28"/>
    </sheetView>
  </sheetViews>
  <sheetFormatPr defaultRowHeight="15" x14ac:dyDescent="0.25"/>
  <cols>
    <col min="1" max="6" width="9.140625" style="10"/>
    <col min="7" max="7" width="12.28515625" style="10" customWidth="1"/>
    <col min="8" max="16384" width="9.140625" style="10"/>
  </cols>
  <sheetData>
    <row r="1" spans="1:10" x14ac:dyDescent="0.25">
      <c r="A1" s="10" t="s">
        <v>315</v>
      </c>
      <c r="B1" s="10" t="s">
        <v>366</v>
      </c>
      <c r="C1" s="10" t="s">
        <v>365</v>
      </c>
      <c r="D1" s="10" t="s">
        <v>364</v>
      </c>
    </row>
    <row r="2" spans="1:10" x14ac:dyDescent="0.25">
      <c r="A2" s="10" t="s">
        <v>353</v>
      </c>
      <c r="B2" s="10">
        <v>20.682355873270101</v>
      </c>
      <c r="C2" s="10">
        <v>34.797816475940103</v>
      </c>
      <c r="D2" s="10">
        <v>34.014733934419702</v>
      </c>
      <c r="E2" s="10">
        <v>1.7208037114756884</v>
      </c>
    </row>
    <row r="3" spans="1:10" x14ac:dyDescent="0.25">
      <c r="A3" s="10" t="s">
        <v>352</v>
      </c>
      <c r="B3" s="10">
        <v>19.988508430914202</v>
      </c>
      <c r="C3" s="10">
        <v>34.261734204950997</v>
      </c>
      <c r="D3" s="10">
        <v>34.383772007600001</v>
      </c>
      <c r="E3" s="10">
        <v>0.91888880570439124</v>
      </c>
    </row>
    <row r="4" spans="1:10" x14ac:dyDescent="0.25">
      <c r="A4" s="10" t="s">
        <v>204</v>
      </c>
      <c r="B4" s="10">
        <v>19.827058377834199</v>
      </c>
      <c r="C4" s="10">
        <v>34.305727179441199</v>
      </c>
      <c r="D4" s="10">
        <v>35.354035806734203</v>
      </c>
      <c r="E4" s="10">
        <v>0.48353471399516812</v>
      </c>
    </row>
    <row r="5" spans="1:10" x14ac:dyDescent="0.25">
      <c r="A5" s="10" t="s">
        <v>351</v>
      </c>
      <c r="B5" s="10">
        <v>19.731370621327301</v>
      </c>
      <c r="C5" s="10">
        <v>35.151232071186598</v>
      </c>
      <c r="D5" s="10">
        <v>34.443140945988503</v>
      </c>
      <c r="E5" s="10">
        <v>1.6336411649227165</v>
      </c>
    </row>
    <row r="6" spans="1:10" x14ac:dyDescent="0.25">
      <c r="A6" s="10" t="s">
        <v>350</v>
      </c>
      <c r="B6" s="10">
        <v>20.1129527287939</v>
      </c>
      <c r="C6" s="10">
        <v>35.349329980920402</v>
      </c>
      <c r="D6" s="10">
        <v>34.114299310527102</v>
      </c>
      <c r="E6" s="10">
        <v>2.35386351491757</v>
      </c>
    </row>
    <row r="7" spans="1:10" x14ac:dyDescent="0.25">
      <c r="A7" s="10" t="s">
        <v>210</v>
      </c>
      <c r="B7" s="10">
        <v>19.576183640754099</v>
      </c>
      <c r="C7" s="10">
        <v>34.059048205861998</v>
      </c>
      <c r="D7" s="10">
        <v>33.492060181937603</v>
      </c>
      <c r="E7" s="10">
        <v>1.4814275003684358</v>
      </c>
    </row>
    <row r="8" spans="1:10" x14ac:dyDescent="0.25">
      <c r="A8" s="10" t="s">
        <v>363</v>
      </c>
    </row>
    <row r="9" spans="1:10" x14ac:dyDescent="0.25">
      <c r="A9" s="10" t="s">
        <v>353</v>
      </c>
      <c r="B9" s="10">
        <v>22.438703127754099</v>
      </c>
      <c r="C9" s="10">
        <v>33.044816428749002</v>
      </c>
      <c r="D9" s="10">
        <v>33.711208900910499</v>
      </c>
      <c r="E9" s="10">
        <v>0.6300802648266246</v>
      </c>
    </row>
    <row r="10" spans="1:10" x14ac:dyDescent="0.25">
      <c r="A10" s="10" t="s">
        <v>352</v>
      </c>
      <c r="B10" s="10">
        <v>23.7823394520899</v>
      </c>
      <c r="C10" s="10">
        <v>33.428404887273402</v>
      </c>
      <c r="D10" s="10">
        <v>34.546349152072402</v>
      </c>
      <c r="E10" s="10">
        <v>0.46074989276672385</v>
      </c>
    </row>
    <row r="11" spans="1:10" x14ac:dyDescent="0.25">
      <c r="A11" s="10" t="s">
        <v>204</v>
      </c>
      <c r="B11" s="10">
        <v>22.690210992185399</v>
      </c>
      <c r="C11" s="10">
        <v>33.152585955452103</v>
      </c>
      <c r="D11" s="10">
        <v>33.875672889509502</v>
      </c>
      <c r="E11" s="10">
        <v>0.60579982477078764</v>
      </c>
    </row>
    <row r="12" spans="1:10" x14ac:dyDescent="0.25">
      <c r="A12" s="10" t="s">
        <v>351</v>
      </c>
      <c r="B12" s="10">
        <v>20.637919623954701</v>
      </c>
      <c r="C12" s="10">
        <v>34.078041548983201</v>
      </c>
      <c r="D12" s="10">
        <v>33.883960575617898</v>
      </c>
      <c r="E12" s="10">
        <v>1.1439951798014858</v>
      </c>
    </row>
    <row r="13" spans="1:10" x14ac:dyDescent="0.25">
      <c r="A13" s="10" t="s">
        <v>350</v>
      </c>
      <c r="B13" s="10">
        <v>23.068154329239398</v>
      </c>
      <c r="C13" s="10">
        <v>34.509783862385902</v>
      </c>
      <c r="D13" s="10">
        <v>34.122920925087101</v>
      </c>
      <c r="E13" s="10">
        <v>1.3075471196120572</v>
      </c>
    </row>
    <row r="14" spans="1:10" x14ac:dyDescent="0.25">
      <c r="A14" s="10" t="s">
        <v>210</v>
      </c>
      <c r="B14" s="10">
        <v>22.560545238292399</v>
      </c>
      <c r="C14" s="10">
        <v>35.299204132108898</v>
      </c>
      <c r="D14" s="10">
        <v>33.658076310285502</v>
      </c>
      <c r="E14" s="10">
        <v>3.1190957080136639</v>
      </c>
    </row>
    <row r="15" spans="1:10" x14ac:dyDescent="0.25">
      <c r="A15" s="10" t="s">
        <v>315</v>
      </c>
      <c r="H15" s="10" t="s">
        <v>362</v>
      </c>
      <c r="I15" s="10" t="s">
        <v>361</v>
      </c>
      <c r="J15" s="10" t="s">
        <v>202</v>
      </c>
    </row>
    <row r="16" spans="1:10" x14ac:dyDescent="0.25">
      <c r="A16" s="10" t="s">
        <v>353</v>
      </c>
      <c r="B16" s="10">
        <v>20.104535055089698</v>
      </c>
      <c r="C16" s="10">
        <v>34.493624762817099</v>
      </c>
      <c r="D16" s="10">
        <v>35.468896090034498</v>
      </c>
      <c r="E16" s="10">
        <v>0.50864417649983418</v>
      </c>
      <c r="G16" s="10" t="s">
        <v>360</v>
      </c>
      <c r="H16" s="10">
        <v>1.1521074430770619</v>
      </c>
      <c r="I16" s="10">
        <v>2.6997543710904068</v>
      </c>
      <c r="J16" s="10">
        <v>4.2218955897616368</v>
      </c>
    </row>
    <row r="17" spans="1:10" x14ac:dyDescent="0.25">
      <c r="A17" s="10" t="s">
        <v>352</v>
      </c>
      <c r="B17" s="10">
        <v>20.127580401811599</v>
      </c>
      <c r="C17" s="10">
        <v>33.275557868765802</v>
      </c>
      <c r="D17" s="10">
        <v>34.326067315747103</v>
      </c>
      <c r="E17" s="10">
        <v>0.48279764801273906</v>
      </c>
      <c r="G17" s="10" t="s">
        <v>359</v>
      </c>
      <c r="H17" s="10">
        <v>0.83528095344312225</v>
      </c>
      <c r="I17" s="10">
        <v>0.77784462569555313</v>
      </c>
      <c r="J17" s="10">
        <v>1.8341745228910664</v>
      </c>
    </row>
    <row r="18" spans="1:10" x14ac:dyDescent="0.25">
      <c r="A18" s="10" t="s">
        <v>204</v>
      </c>
      <c r="B18" s="10">
        <v>20.010516088366</v>
      </c>
      <c r="C18" s="10">
        <v>32.977092919868902</v>
      </c>
      <c r="D18" s="10">
        <v>34.154008853124097</v>
      </c>
      <c r="E18" s="10">
        <v>0.44229598977959034</v>
      </c>
      <c r="G18" s="10" t="s">
        <v>358</v>
      </c>
      <c r="H18" s="10">
        <v>0.34002088134247382</v>
      </c>
      <c r="I18" s="10">
        <v>0.11276885022231566</v>
      </c>
      <c r="J18" s="10">
        <v>0.21369063831873275</v>
      </c>
    </row>
    <row r="19" spans="1:10" x14ac:dyDescent="0.25">
      <c r="A19" s="10" t="s">
        <v>351</v>
      </c>
      <c r="B19" s="10">
        <v>19.860400842938301</v>
      </c>
      <c r="C19" s="10">
        <v>33.0056808746847</v>
      </c>
      <c r="D19" s="10">
        <v>34.513483821481302</v>
      </c>
      <c r="E19" s="10">
        <v>0.35164632697025339</v>
      </c>
      <c r="G19" s="10" t="s">
        <v>357</v>
      </c>
      <c r="H19" s="10">
        <v>0.34556490433034392</v>
      </c>
      <c r="I19" s="10">
        <v>0.20357848453545421</v>
      </c>
      <c r="J19" s="10">
        <v>0.17574507376439047</v>
      </c>
    </row>
    <row r="20" spans="1:10" x14ac:dyDescent="0.25">
      <c r="A20" s="10" t="s">
        <v>350</v>
      </c>
      <c r="B20" s="10">
        <v>20.1082595192848</v>
      </c>
      <c r="C20" s="10">
        <v>33.072810752581901</v>
      </c>
      <c r="D20" s="10">
        <v>33.3719945430582</v>
      </c>
      <c r="E20" s="10">
        <v>0.81271206087045966</v>
      </c>
      <c r="G20" s="10" t="s">
        <v>356</v>
      </c>
      <c r="H20" s="10">
        <v>4.1460876148953725E-2</v>
      </c>
      <c r="I20" s="10">
        <v>1.1876603644588306E-2</v>
      </c>
    </row>
    <row r="21" spans="1:10" x14ac:dyDescent="0.25">
      <c r="A21" s="10" t="s">
        <v>210</v>
      </c>
      <c r="B21" s="10">
        <v>20.125033796657601</v>
      </c>
      <c r="C21" s="10">
        <v>34.576031796892003</v>
      </c>
      <c r="D21" s="10">
        <v>33.598099652075199</v>
      </c>
      <c r="E21" s="10">
        <v>1.9696402442841336</v>
      </c>
      <c r="G21" s="10" t="s">
        <v>355</v>
      </c>
      <c r="H21" s="10">
        <v>0.8930513516813825</v>
      </c>
      <c r="I21" s="10">
        <v>0.44311122977436473</v>
      </c>
    </row>
    <row r="22" spans="1:10" x14ac:dyDescent="0.25">
      <c r="A22" s="10" t="s">
        <v>313</v>
      </c>
    </row>
    <row r="23" spans="1:10" x14ac:dyDescent="0.25">
      <c r="A23" s="10" t="s">
        <v>353</v>
      </c>
      <c r="B23" s="10">
        <v>20.2169696091978</v>
      </c>
      <c r="C23" s="10">
        <v>34.166002681702899</v>
      </c>
      <c r="D23" s="10">
        <v>33.972501899548199</v>
      </c>
      <c r="E23" s="10">
        <v>1.1435352055976218</v>
      </c>
    </row>
    <row r="24" spans="1:10" x14ac:dyDescent="0.25">
      <c r="A24" s="10" t="s">
        <v>352</v>
      </c>
      <c r="B24" s="10">
        <v>20.1198690793459</v>
      </c>
      <c r="C24" s="10">
        <v>32.958404318719602</v>
      </c>
      <c r="D24" s="10">
        <v>32.371201593423002</v>
      </c>
      <c r="E24" s="10">
        <v>1.5023310173621698</v>
      </c>
    </row>
    <row r="25" spans="1:10" x14ac:dyDescent="0.25">
      <c r="A25" s="10" t="s">
        <v>204</v>
      </c>
      <c r="B25" s="10">
        <v>20.962472219743901</v>
      </c>
      <c r="C25" s="10">
        <v>34.717917643572001</v>
      </c>
      <c r="D25" s="10">
        <v>33.042062914162003</v>
      </c>
      <c r="E25" s="10">
        <v>3.1950859239360141</v>
      </c>
    </row>
    <row r="26" spans="1:10" x14ac:dyDescent="0.25">
      <c r="A26" s="10" t="s">
        <v>351</v>
      </c>
      <c r="B26" s="10">
        <v>19.866217729397501</v>
      </c>
      <c r="C26" s="10">
        <v>32.7433923454008</v>
      </c>
      <c r="D26" s="10">
        <v>34.213488489168398</v>
      </c>
      <c r="E26" s="10">
        <v>0.36095824317872455</v>
      </c>
    </row>
    <row r="27" spans="1:10" x14ac:dyDescent="0.25">
      <c r="A27" s="10" t="s">
        <v>350</v>
      </c>
      <c r="B27" s="10">
        <v>19.858596983312399</v>
      </c>
      <c r="C27" s="10">
        <v>33.554578552279501</v>
      </c>
      <c r="D27" s="10">
        <v>33.101053049132602</v>
      </c>
      <c r="E27" s="10">
        <v>1.3693825212453454</v>
      </c>
    </row>
    <row r="28" spans="1:10" x14ac:dyDescent="0.25">
      <c r="A28" s="10" t="s">
        <v>210</v>
      </c>
      <c r="B28" s="10">
        <v>19.1683874527419</v>
      </c>
      <c r="C28" s="10">
        <v>33.997674218915598</v>
      </c>
      <c r="D28" s="10">
        <v>32.8249104395356</v>
      </c>
      <c r="E28" s="10">
        <v>2.2544316632202892</v>
      </c>
    </row>
    <row r="29" spans="1:10" x14ac:dyDescent="0.25">
      <c r="A29" s="10" t="s">
        <v>313</v>
      </c>
    </row>
    <row r="30" spans="1:10" x14ac:dyDescent="0.25">
      <c r="A30" s="10" t="s">
        <v>353</v>
      </c>
      <c r="B30" s="10">
        <v>20.249615549508899</v>
      </c>
      <c r="C30" s="10">
        <v>33.599883886704198</v>
      </c>
      <c r="D30" s="10">
        <v>34.066859209649301</v>
      </c>
      <c r="E30" s="10">
        <v>0.72347981782946225</v>
      </c>
    </row>
    <row r="31" spans="1:10" x14ac:dyDescent="0.25">
      <c r="A31" s="10" t="s">
        <v>352</v>
      </c>
      <c r="B31" s="10">
        <v>20.185689665491399</v>
      </c>
      <c r="C31" s="10">
        <v>34.333218100390802</v>
      </c>
      <c r="D31" s="10">
        <v>33.884951067324899</v>
      </c>
      <c r="E31" s="10">
        <v>1.3644003527591821</v>
      </c>
    </row>
    <row r="32" spans="1:10" x14ac:dyDescent="0.25">
      <c r="A32" s="10" t="s">
        <v>204</v>
      </c>
      <c r="B32" s="10">
        <v>20.3633795219815</v>
      </c>
      <c r="C32" s="10">
        <v>32.902338562052599</v>
      </c>
      <c r="D32" s="10">
        <v>33.605306700278803</v>
      </c>
      <c r="E32" s="10">
        <v>0.61430705698212196</v>
      </c>
    </row>
    <row r="33" spans="1:5" x14ac:dyDescent="0.25">
      <c r="A33" s="10" t="s">
        <v>351</v>
      </c>
      <c r="B33" s="10">
        <v>20.033926124139001</v>
      </c>
      <c r="C33" s="10">
        <v>32.751053889516101</v>
      </c>
      <c r="D33" s="10">
        <v>32.642980952830399</v>
      </c>
      <c r="E33" s="10">
        <v>1.0777876321448816</v>
      </c>
    </row>
    <row r="34" spans="1:5" x14ac:dyDescent="0.25">
      <c r="A34" s="10" t="s">
        <v>350</v>
      </c>
      <c r="B34" s="10">
        <v>19.8262703635076</v>
      </c>
      <c r="C34" s="10">
        <v>30.718404435534499</v>
      </c>
      <c r="D34" s="10">
        <v>31.673880889767702</v>
      </c>
      <c r="E34" s="10">
        <v>0.51567125959296456</v>
      </c>
    </row>
    <row r="35" spans="1:5" x14ac:dyDescent="0.25">
      <c r="A35" s="10" t="s">
        <v>210</v>
      </c>
      <c r="B35" s="10">
        <v>20.304002232936501</v>
      </c>
      <c r="C35" s="10">
        <v>35.471419158381202</v>
      </c>
      <c r="D35" s="10">
        <v>34.145812403699601</v>
      </c>
      <c r="E35" s="10">
        <v>2.5063827657594175</v>
      </c>
    </row>
    <row r="36" spans="1:5" x14ac:dyDescent="0.25">
      <c r="A36" s="10" t="s">
        <v>354</v>
      </c>
    </row>
    <row r="37" spans="1:5" x14ac:dyDescent="0.25">
      <c r="A37" s="10" t="s">
        <v>353</v>
      </c>
      <c r="B37" s="10">
        <v>24.319566669060102</v>
      </c>
      <c r="C37" s="10">
        <v>34.214678187545204</v>
      </c>
      <c r="D37" s="10">
        <v>33.379511036119801</v>
      </c>
      <c r="E37" s="10">
        <v>1.7840637294520532</v>
      </c>
    </row>
    <row r="38" spans="1:5" x14ac:dyDescent="0.25">
      <c r="A38" s="10" t="s">
        <v>352</v>
      </c>
      <c r="B38" s="10">
        <v>23.838208491262801</v>
      </c>
      <c r="C38" s="10">
        <v>33.929038801748298</v>
      </c>
      <c r="D38" s="10">
        <v>34.030796199023797</v>
      </c>
      <c r="E38" s="10">
        <v>0.93189712338560282</v>
      </c>
    </row>
    <row r="39" spans="1:5" x14ac:dyDescent="0.25">
      <c r="A39" s="10" t="s">
        <v>204</v>
      </c>
      <c r="B39" s="10">
        <v>21.459108185009701</v>
      </c>
      <c r="C39" s="10">
        <v>35.351876512714703</v>
      </c>
      <c r="D39" s="10">
        <v>34.937813980867702</v>
      </c>
      <c r="E39" s="10">
        <v>1.3324325764961558</v>
      </c>
    </row>
    <row r="40" spans="1:5" x14ac:dyDescent="0.25">
      <c r="A40" s="10" t="s">
        <v>351</v>
      </c>
      <c r="B40" s="10">
        <v>23.571878534853901</v>
      </c>
      <c r="C40" s="10">
        <v>33.646004852762701</v>
      </c>
      <c r="D40" s="10">
        <v>33.324454108126403</v>
      </c>
      <c r="E40" s="10">
        <v>1.2496730936762912</v>
      </c>
    </row>
    <row r="41" spans="1:5" x14ac:dyDescent="0.25">
      <c r="A41" s="10" t="s">
        <v>350</v>
      </c>
      <c r="B41" s="10">
        <v>23.80979266432</v>
      </c>
      <c r="C41" s="10">
        <v>33.2087976907154</v>
      </c>
      <c r="D41" s="10">
        <v>33.248320741979001</v>
      </c>
      <c r="E41" s="10">
        <v>0.97297655608644784</v>
      </c>
    </row>
    <row r="42" spans="1:5" x14ac:dyDescent="0.25">
      <c r="A42" s="10" t="s">
        <v>210</v>
      </c>
      <c r="B42" s="10">
        <v>21.508758385831399</v>
      </c>
      <c r="C42" s="10">
        <v>33.676715340986298</v>
      </c>
      <c r="D42" s="10">
        <v>33.742781049243</v>
      </c>
      <c r="E42" s="10">
        <v>0.95523942854106814</v>
      </c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8" sqref="L28"/>
    </sheetView>
  </sheetViews>
  <sheetFormatPr defaultRowHeight="15" x14ac:dyDescent="0.25"/>
  <cols>
    <col min="1" max="16384" width="9.140625" style="10"/>
  </cols>
  <sheetData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27:L30"/>
  <sheetViews>
    <sheetView workbookViewId="0">
      <selection activeCell="L28" sqref="L28"/>
    </sheetView>
  </sheetViews>
  <sheetFormatPr defaultRowHeight="15" x14ac:dyDescent="0.25"/>
  <cols>
    <col min="1" max="16384" width="9.140625" style="10"/>
  </cols>
  <sheetData>
    <row r="27" spans="9:12" x14ac:dyDescent="0.25">
      <c r="I27" s="10" t="s">
        <v>370</v>
      </c>
      <c r="K27" s="42"/>
      <c r="L27" s="10" t="s">
        <v>111</v>
      </c>
    </row>
    <row r="28" spans="9:12" x14ac:dyDescent="0.25">
      <c r="I28" s="40" t="s">
        <v>369</v>
      </c>
      <c r="K28" s="41"/>
      <c r="L28" s="10" t="s">
        <v>293</v>
      </c>
    </row>
    <row r="29" spans="9:12" x14ac:dyDescent="0.25">
      <c r="I29" s="40" t="s">
        <v>368</v>
      </c>
    </row>
    <row r="30" spans="9:12" x14ac:dyDescent="0.25">
      <c r="I30" s="10" t="s">
        <v>367</v>
      </c>
    </row>
  </sheetData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>
      <selection activeCell="L28" sqref="L28"/>
    </sheetView>
  </sheetViews>
  <sheetFormatPr defaultRowHeight="15" x14ac:dyDescent="0.25"/>
  <cols>
    <col min="1" max="16384" width="9.140625" style="10"/>
  </cols>
  <sheetData/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8" sqref="L28"/>
    </sheetView>
  </sheetViews>
  <sheetFormatPr defaultRowHeight="15" x14ac:dyDescent="0.25"/>
  <cols>
    <col min="1" max="16384" width="9.140625" style="10"/>
  </cols>
  <sheetData/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8"/>
  <sheetViews>
    <sheetView topLeftCell="A7" workbookViewId="0">
      <selection activeCell="L28" sqref="L28"/>
    </sheetView>
  </sheetViews>
  <sheetFormatPr defaultRowHeight="15" x14ac:dyDescent="0.25"/>
  <cols>
    <col min="1" max="16384" width="9.140625" style="10"/>
  </cols>
  <sheetData>
    <row r="2" spans="1:10" x14ac:dyDescent="0.25">
      <c r="A2" s="10" t="s">
        <v>384</v>
      </c>
      <c r="B2" s="10">
        <v>90</v>
      </c>
      <c r="C2" s="10">
        <v>14</v>
      </c>
      <c r="D2" s="10">
        <v>15.555555555555555</v>
      </c>
      <c r="I2" s="10" t="s">
        <v>387</v>
      </c>
      <c r="J2" s="10" t="s">
        <v>386</v>
      </c>
    </row>
    <row r="3" spans="1:10" x14ac:dyDescent="0.25">
      <c r="B3" s="10">
        <v>100</v>
      </c>
      <c r="C3" s="10">
        <v>10</v>
      </c>
      <c r="D3" s="10">
        <v>10</v>
      </c>
      <c r="H3" s="10" t="s">
        <v>384</v>
      </c>
      <c r="I3" s="10">
        <v>9.8296474953324946</v>
      </c>
      <c r="J3" s="10">
        <v>1.0893018049911758</v>
      </c>
    </row>
    <row r="4" spans="1:10" x14ac:dyDescent="0.25">
      <c r="B4" s="10">
        <v>136</v>
      </c>
      <c r="C4" s="10">
        <v>11</v>
      </c>
      <c r="D4" s="10">
        <v>8.0882352941176467</v>
      </c>
      <c r="E4" s="10">
        <v>11.214596949891067</v>
      </c>
      <c r="H4" s="10" t="s">
        <v>385</v>
      </c>
      <c r="I4" s="10">
        <v>5.8088227444600307</v>
      </c>
      <c r="J4" s="10">
        <v>0.32041172454878791</v>
      </c>
    </row>
    <row r="5" spans="1:10" x14ac:dyDescent="0.25">
      <c r="A5" s="10" t="s">
        <v>384</v>
      </c>
      <c r="B5" s="10">
        <v>120</v>
      </c>
      <c r="C5" s="10">
        <v>16</v>
      </c>
      <c r="D5" s="10">
        <v>13.333333333333334</v>
      </c>
      <c r="H5" s="10" t="s">
        <v>383</v>
      </c>
      <c r="I5" s="10">
        <v>7.0984778350648883</v>
      </c>
      <c r="J5" s="10">
        <v>0.67455500585585049</v>
      </c>
    </row>
    <row r="6" spans="1:10" x14ac:dyDescent="0.25">
      <c r="B6" s="10">
        <v>116</v>
      </c>
      <c r="C6" s="10">
        <v>12</v>
      </c>
      <c r="D6" s="10">
        <v>10.344827586206897</v>
      </c>
      <c r="H6" s="10" t="s">
        <v>382</v>
      </c>
      <c r="I6" s="10">
        <v>4.4058970590138031</v>
      </c>
      <c r="J6" s="10">
        <v>0.55152578755616943</v>
      </c>
    </row>
    <row r="7" spans="1:10" x14ac:dyDescent="0.25">
      <c r="B7" s="10">
        <v>127</v>
      </c>
      <c r="C7" s="10">
        <v>11</v>
      </c>
      <c r="D7" s="10">
        <v>8.6614173228346463</v>
      </c>
      <c r="E7" s="10">
        <v>10.779859414124958</v>
      </c>
    </row>
    <row r="8" spans="1:10" x14ac:dyDescent="0.25">
      <c r="A8" s="10" t="s">
        <v>381</v>
      </c>
      <c r="B8" s="10">
        <v>191</v>
      </c>
      <c r="C8" s="10">
        <v>15</v>
      </c>
      <c r="D8" s="10">
        <v>7.8534031413612562</v>
      </c>
      <c r="G8" s="10" t="s">
        <v>380</v>
      </c>
      <c r="H8" s="10">
        <v>4.8487095052872345E-3</v>
      </c>
    </row>
    <row r="9" spans="1:10" x14ac:dyDescent="0.25">
      <c r="B9" s="10">
        <v>190</v>
      </c>
      <c r="C9" s="10">
        <v>20</v>
      </c>
      <c r="D9" s="10">
        <v>10.526315789473685</v>
      </c>
      <c r="E9" s="10">
        <v>9.1898594654174701</v>
      </c>
      <c r="G9" s="10" t="s">
        <v>379</v>
      </c>
      <c r="H9" s="10">
        <v>1.0573302146021038E-4</v>
      </c>
    </row>
    <row r="10" spans="1:10" x14ac:dyDescent="0.25">
      <c r="A10" s="10" t="s">
        <v>378</v>
      </c>
      <c r="B10" s="10">
        <v>90</v>
      </c>
      <c r="C10" s="10">
        <v>6</v>
      </c>
      <c r="D10" s="10">
        <v>6.666666666666667</v>
      </c>
      <c r="G10" s="10" t="s">
        <v>379</v>
      </c>
      <c r="H10" s="10">
        <v>1.0226757350547457E-4</v>
      </c>
    </row>
    <row r="11" spans="1:10" x14ac:dyDescent="0.25">
      <c r="B11" s="10">
        <v>88</v>
      </c>
      <c r="C11" s="10">
        <v>5</v>
      </c>
      <c r="D11" s="10">
        <v>5.6818181818181817</v>
      </c>
    </row>
    <row r="12" spans="1:10" x14ac:dyDescent="0.25">
      <c r="B12" s="10">
        <v>76</v>
      </c>
      <c r="C12" s="10">
        <v>4</v>
      </c>
      <c r="D12" s="10">
        <v>5.2631578947368425</v>
      </c>
      <c r="E12" s="10">
        <v>5.8705475810738967</v>
      </c>
    </row>
    <row r="13" spans="1:10" x14ac:dyDescent="0.25">
      <c r="A13" s="10" t="s">
        <v>378</v>
      </c>
      <c r="B13" s="10">
        <v>80</v>
      </c>
      <c r="C13" s="10">
        <v>5</v>
      </c>
      <c r="D13" s="10">
        <v>6.25</v>
      </c>
    </row>
    <row r="14" spans="1:10" x14ac:dyDescent="0.25">
      <c r="B14" s="10">
        <v>83</v>
      </c>
      <c r="C14" s="10">
        <v>4</v>
      </c>
      <c r="D14" s="10">
        <v>4.8192771084337354</v>
      </c>
    </row>
    <row r="15" spans="1:10" x14ac:dyDescent="0.25">
      <c r="B15" s="10">
        <v>105</v>
      </c>
      <c r="C15" s="10">
        <v>6</v>
      </c>
      <c r="D15" s="10">
        <v>5.7142857142857144</v>
      </c>
      <c r="E15" s="10">
        <v>5.5945209409064836</v>
      </c>
    </row>
    <row r="16" spans="1:10" x14ac:dyDescent="0.25">
      <c r="A16" s="10" t="s">
        <v>377</v>
      </c>
      <c r="B16" s="10">
        <v>88</v>
      </c>
      <c r="C16" s="10">
        <v>5</v>
      </c>
      <c r="D16" s="10">
        <v>5.6818181818181817</v>
      </c>
    </row>
    <row r="17" spans="1:5" x14ac:dyDescent="0.25">
      <c r="B17" s="10">
        <v>84</v>
      </c>
      <c r="C17" s="10">
        <v>5</v>
      </c>
      <c r="D17" s="10">
        <v>5.9523809523809526</v>
      </c>
    </row>
    <row r="18" spans="1:5" x14ac:dyDescent="0.25">
      <c r="B18" s="10">
        <v>80</v>
      </c>
      <c r="C18" s="10">
        <v>5</v>
      </c>
      <c r="D18" s="10">
        <v>6.25</v>
      </c>
      <c r="E18" s="10">
        <v>5.9613997113997117</v>
      </c>
    </row>
    <row r="19" spans="1:5" x14ac:dyDescent="0.25">
      <c r="A19" s="10" t="s">
        <v>376</v>
      </c>
      <c r="B19" s="10">
        <v>120</v>
      </c>
      <c r="C19" s="10">
        <v>8</v>
      </c>
      <c r="D19" s="10">
        <v>6.666666666666667</v>
      </c>
    </row>
    <row r="20" spans="1:5" x14ac:dyDescent="0.25">
      <c r="B20" s="10">
        <v>79</v>
      </c>
      <c r="C20" s="10">
        <v>6</v>
      </c>
      <c r="D20" s="10">
        <v>7.5949367088607591</v>
      </c>
    </row>
    <row r="21" spans="1:5" x14ac:dyDescent="0.25">
      <c r="B21" s="10">
        <v>100</v>
      </c>
      <c r="C21" s="10">
        <v>7</v>
      </c>
      <c r="D21" s="10">
        <v>7</v>
      </c>
      <c r="E21" s="10">
        <v>7.0872011251758087</v>
      </c>
    </row>
    <row r="22" spans="1:5" x14ac:dyDescent="0.25">
      <c r="A22" s="10" t="s">
        <v>376</v>
      </c>
      <c r="B22" s="10">
        <v>92</v>
      </c>
      <c r="C22" s="10">
        <v>7</v>
      </c>
      <c r="D22" s="10">
        <v>7.6086956521739131</v>
      </c>
    </row>
    <row r="23" spans="1:5" x14ac:dyDescent="0.25">
      <c r="B23" s="10">
        <v>104</v>
      </c>
      <c r="C23" s="10">
        <v>5</v>
      </c>
      <c r="D23" s="10">
        <v>4.8076923076923075</v>
      </c>
    </row>
    <row r="24" spans="1:5" x14ac:dyDescent="0.25">
      <c r="B24" s="10">
        <v>78</v>
      </c>
      <c r="C24" s="10">
        <v>7</v>
      </c>
      <c r="D24" s="10">
        <v>8.9743589743589745</v>
      </c>
      <c r="E24" s="10">
        <v>7.1302489780750653</v>
      </c>
    </row>
    <row r="25" spans="1:5" x14ac:dyDescent="0.25">
      <c r="A25" s="10" t="s">
        <v>376</v>
      </c>
      <c r="B25" s="10">
        <v>110</v>
      </c>
      <c r="C25" s="10">
        <v>8</v>
      </c>
      <c r="D25" s="10">
        <v>7.2727272727272725</v>
      </c>
    </row>
    <row r="26" spans="1:5" x14ac:dyDescent="0.25">
      <c r="B26" s="10">
        <v>102</v>
      </c>
      <c r="C26" s="10">
        <v>7</v>
      </c>
      <c r="D26" s="10">
        <v>6.8627450980392153</v>
      </c>
      <c r="E26" s="10">
        <v>7.0677361853832439</v>
      </c>
    </row>
    <row r="27" spans="1:5" x14ac:dyDescent="0.25">
      <c r="A27" s="10" t="s">
        <v>375</v>
      </c>
      <c r="B27" s="10">
        <v>92</v>
      </c>
      <c r="C27" s="10">
        <v>3</v>
      </c>
      <c r="D27" s="10">
        <v>3.2608695652173911</v>
      </c>
    </row>
    <row r="28" spans="1:5" x14ac:dyDescent="0.25">
      <c r="B28" s="10">
        <v>85</v>
      </c>
      <c r="C28" s="10">
        <v>4</v>
      </c>
      <c r="D28" s="10">
        <v>4.7058823529411766</v>
      </c>
    </row>
    <row r="29" spans="1:5" x14ac:dyDescent="0.25">
      <c r="B29" s="10">
        <v>84</v>
      </c>
      <c r="C29" s="10">
        <v>5</v>
      </c>
      <c r="D29" s="10">
        <v>5.9523809523809526</v>
      </c>
      <c r="E29" s="10">
        <v>4.6397109568465069</v>
      </c>
    </row>
    <row r="30" spans="1:5" x14ac:dyDescent="0.25">
      <c r="A30" s="10" t="s">
        <v>375</v>
      </c>
      <c r="B30" s="10">
        <v>87</v>
      </c>
      <c r="C30" s="10">
        <v>3</v>
      </c>
      <c r="D30" s="10">
        <v>3.4482758620689653</v>
      </c>
    </row>
    <row r="31" spans="1:5" x14ac:dyDescent="0.25">
      <c r="B31" s="10">
        <v>93</v>
      </c>
      <c r="C31" s="10">
        <v>4</v>
      </c>
      <c r="D31" s="10">
        <v>4.301075268817204</v>
      </c>
    </row>
    <row r="32" spans="1:5" x14ac:dyDescent="0.25">
      <c r="B32" s="10">
        <v>83</v>
      </c>
      <c r="C32" s="10">
        <v>4</v>
      </c>
      <c r="D32" s="10">
        <v>4.8192771084337354</v>
      </c>
      <c r="E32" s="10">
        <v>4.1895427464399679</v>
      </c>
    </row>
    <row r="33" spans="1:7" x14ac:dyDescent="0.25">
      <c r="A33" s="10" t="s">
        <v>375</v>
      </c>
      <c r="B33" s="10">
        <v>81</v>
      </c>
      <c r="C33" s="10">
        <v>4</v>
      </c>
      <c r="D33" s="10">
        <v>4.9382716049382713</v>
      </c>
    </row>
    <row r="34" spans="1:7" x14ac:dyDescent="0.25">
      <c r="B34" s="10">
        <v>98</v>
      </c>
      <c r="C34" s="10">
        <v>5</v>
      </c>
      <c r="D34" s="10">
        <v>5.1020408163265305</v>
      </c>
    </row>
    <row r="35" spans="1:7" x14ac:dyDescent="0.25">
      <c r="B35" s="10">
        <v>128</v>
      </c>
      <c r="C35" s="10">
        <v>4</v>
      </c>
      <c r="D35" s="10">
        <v>3.125</v>
      </c>
      <c r="E35" s="10">
        <v>4.3884374737549336</v>
      </c>
    </row>
    <row r="37" spans="1:7" x14ac:dyDescent="0.25">
      <c r="D37" s="10" t="s">
        <v>374</v>
      </c>
      <c r="E37" s="10">
        <v>38278</v>
      </c>
    </row>
    <row r="38" spans="1:7" x14ac:dyDescent="0.25">
      <c r="E38" s="10">
        <v>32525</v>
      </c>
    </row>
    <row r="39" spans="1:7" x14ac:dyDescent="0.25">
      <c r="E39" s="10">
        <v>39522</v>
      </c>
      <c r="F39" s="10">
        <v>36775</v>
      </c>
      <c r="G39" s="10">
        <v>2155.1302358171615</v>
      </c>
    </row>
    <row r="40" spans="1:7" x14ac:dyDescent="0.25">
      <c r="D40" s="10" t="s">
        <v>373</v>
      </c>
      <c r="E40" s="10">
        <v>56133</v>
      </c>
    </row>
    <row r="41" spans="1:7" x14ac:dyDescent="0.25">
      <c r="E41" s="10">
        <v>66488</v>
      </c>
    </row>
    <row r="42" spans="1:7" x14ac:dyDescent="0.25">
      <c r="E42" s="10">
        <v>51028</v>
      </c>
      <c r="F42" s="10">
        <v>57883</v>
      </c>
      <c r="G42" s="10">
        <v>4547.8850395907475</v>
      </c>
    </row>
    <row r="43" spans="1:7" x14ac:dyDescent="0.25">
      <c r="D43" s="10" t="s">
        <v>372</v>
      </c>
      <c r="E43" s="10">
        <v>63736</v>
      </c>
    </row>
    <row r="44" spans="1:7" x14ac:dyDescent="0.25">
      <c r="E44" s="10">
        <v>73477</v>
      </c>
    </row>
    <row r="45" spans="1:7" x14ac:dyDescent="0.25">
      <c r="E45" s="10">
        <v>55765</v>
      </c>
      <c r="F45" s="10">
        <v>64326</v>
      </c>
      <c r="G45" s="10">
        <v>5121.5170604030991</v>
      </c>
    </row>
    <row r="46" spans="1:7" x14ac:dyDescent="0.25">
      <c r="D46" s="10" t="s">
        <v>371</v>
      </c>
      <c r="E46" s="10">
        <v>39278</v>
      </c>
    </row>
    <row r="47" spans="1:7" x14ac:dyDescent="0.25">
      <c r="E47" s="10">
        <v>35525</v>
      </c>
    </row>
    <row r="48" spans="1:7" x14ac:dyDescent="0.25">
      <c r="E48" s="10">
        <v>39522</v>
      </c>
      <c r="F48" s="10">
        <v>38108.333333333336</v>
      </c>
      <c r="G48" s="10">
        <v>1293.5857571537774</v>
      </c>
    </row>
  </sheetData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L28" sqref="L28"/>
    </sheetView>
  </sheetViews>
  <sheetFormatPr defaultRowHeight="15" x14ac:dyDescent="0.25"/>
  <cols>
    <col min="1" max="16384" width="9.140625" style="10"/>
  </cols>
  <sheetData>
    <row r="1" spans="1:7" x14ac:dyDescent="0.25">
      <c r="A1" s="10" t="s">
        <v>408</v>
      </c>
      <c r="B1" s="10" t="s">
        <v>407</v>
      </c>
      <c r="C1" s="10" t="s">
        <v>406</v>
      </c>
      <c r="D1" s="10" t="s">
        <v>405</v>
      </c>
      <c r="E1" s="10" t="s">
        <v>404</v>
      </c>
      <c r="F1" s="10" t="s">
        <v>7</v>
      </c>
      <c r="G1" s="10" t="s">
        <v>94</v>
      </c>
    </row>
    <row r="2" spans="1:7" x14ac:dyDescent="0.25">
      <c r="A2" s="10" t="s">
        <v>402</v>
      </c>
      <c r="B2" s="10">
        <v>22.866176261057799</v>
      </c>
      <c r="C2" s="10">
        <v>27.292806717332599</v>
      </c>
      <c r="D2" s="10">
        <v>31.234765572709101</v>
      </c>
      <c r="E2" s="10">
        <v>6.5065705455854189E-2</v>
      </c>
    </row>
    <row r="3" spans="1:7" x14ac:dyDescent="0.25">
      <c r="A3" s="10" t="s">
        <v>401</v>
      </c>
      <c r="B3" s="10">
        <v>21.451559326849001</v>
      </c>
      <c r="C3" s="10">
        <v>30.572937065118399</v>
      </c>
      <c r="D3" s="10">
        <v>30.887288352234101</v>
      </c>
      <c r="E3" s="10">
        <v>0.80421252643684238</v>
      </c>
    </row>
    <row r="4" spans="1:7" x14ac:dyDescent="0.25">
      <c r="A4" s="10" t="s">
        <v>400</v>
      </c>
      <c r="B4" s="10">
        <v>22.4382586574534</v>
      </c>
      <c r="C4" s="10">
        <v>30.410659271150401</v>
      </c>
      <c r="D4" s="10">
        <v>31.173077316373998</v>
      </c>
      <c r="E4" s="10">
        <v>0.58950745165129148</v>
      </c>
      <c r="F4" s="10">
        <v>0.48626189451466267</v>
      </c>
      <c r="G4" s="10">
        <v>0.21952922322014057</v>
      </c>
    </row>
    <row r="5" spans="1:7" x14ac:dyDescent="0.25">
      <c r="A5" s="10" t="s">
        <v>399</v>
      </c>
      <c r="B5" s="10">
        <v>24.065716464486901</v>
      </c>
      <c r="C5" s="10">
        <v>31.054244143781201</v>
      </c>
      <c r="D5" s="10">
        <v>31.301629302958499</v>
      </c>
      <c r="E5" s="10">
        <v>0.84242189642238341</v>
      </c>
    </row>
    <row r="6" spans="1:7" x14ac:dyDescent="0.25">
      <c r="A6" s="10" t="s">
        <v>398</v>
      </c>
      <c r="B6" s="10">
        <v>22.686333555825801</v>
      </c>
      <c r="C6" s="10">
        <v>30.527352534519999</v>
      </c>
      <c r="D6" s="10">
        <v>30.432130584097699</v>
      </c>
      <c r="E6" s="10">
        <v>1.0682297364731637</v>
      </c>
    </row>
    <row r="7" spans="1:7" x14ac:dyDescent="0.25">
      <c r="A7" s="10" t="s">
        <v>397</v>
      </c>
      <c r="B7" s="10">
        <v>20.810902491053099</v>
      </c>
      <c r="C7" s="10">
        <v>30.8569079365584</v>
      </c>
      <c r="D7" s="10">
        <v>30.486872683208698</v>
      </c>
      <c r="E7" s="10">
        <v>1.2923844106468747</v>
      </c>
    </row>
    <row r="8" spans="1:7" x14ac:dyDescent="0.25">
      <c r="A8" s="10" t="s">
        <v>396</v>
      </c>
      <c r="B8" s="10">
        <v>23.153307982182898</v>
      </c>
      <c r="C8" s="10">
        <v>31.097022623648598</v>
      </c>
      <c r="D8" s="10">
        <v>31.1854171379874</v>
      </c>
      <c r="E8" s="10">
        <v>0.94056886767134018</v>
      </c>
      <c r="F8" s="10">
        <v>1.0359012278034405</v>
      </c>
      <c r="G8" s="10">
        <v>0.11222559923570821</v>
      </c>
    </row>
    <row r="9" spans="1:7" x14ac:dyDescent="0.25">
      <c r="A9" s="10" t="s">
        <v>395</v>
      </c>
      <c r="B9" s="10">
        <v>22.224546307434998</v>
      </c>
      <c r="C9" s="10">
        <v>31.523260538971702</v>
      </c>
      <c r="D9" s="10">
        <v>31.127564172042899</v>
      </c>
      <c r="E9" s="10">
        <v>1.3155776162585795</v>
      </c>
    </row>
    <row r="10" spans="1:7" x14ac:dyDescent="0.25">
      <c r="A10" s="10" t="s">
        <v>394</v>
      </c>
      <c r="B10" s="10">
        <v>22.212707177646799</v>
      </c>
      <c r="C10" s="10">
        <v>31.0946870545561</v>
      </c>
      <c r="D10" s="10">
        <v>30.8575409150864</v>
      </c>
      <c r="E10" s="10">
        <v>1.1786587953763901</v>
      </c>
    </row>
    <row r="11" spans="1:7" x14ac:dyDescent="0.25">
      <c r="A11" s="10" t="s">
        <v>393</v>
      </c>
      <c r="B11" s="10">
        <v>23.049679629619401</v>
      </c>
      <c r="C11" s="10">
        <v>31.263909325649699</v>
      </c>
      <c r="D11" s="10">
        <v>30.571709902210198</v>
      </c>
      <c r="E11" s="10">
        <v>1.615744883867315</v>
      </c>
      <c r="F11" s="10">
        <v>1.3699937651674281</v>
      </c>
      <c r="G11" s="10">
        <v>0.12907607593279588</v>
      </c>
    </row>
    <row r="12" spans="1:7" x14ac:dyDescent="0.25">
      <c r="A12" s="10" t="s">
        <v>403</v>
      </c>
    </row>
    <row r="13" spans="1:7" x14ac:dyDescent="0.25">
      <c r="A13" s="10" t="s">
        <v>402</v>
      </c>
      <c r="B13" s="10">
        <v>21.76609334178</v>
      </c>
      <c r="C13" s="10">
        <v>27.140108099047101</v>
      </c>
      <c r="D13" s="10">
        <v>31.0821847241866</v>
      </c>
      <c r="E13" s="10">
        <v>6.5060394243339134E-2</v>
      </c>
    </row>
    <row r="14" spans="1:7" x14ac:dyDescent="0.25">
      <c r="A14" s="10" t="s">
        <v>401</v>
      </c>
      <c r="B14" s="10">
        <v>21.4380349929543</v>
      </c>
      <c r="C14" s="10">
        <v>30.087349515422702</v>
      </c>
      <c r="D14" s="10">
        <v>30.902119798628899</v>
      </c>
      <c r="E14" s="10">
        <v>0.56849900011349608</v>
      </c>
    </row>
    <row r="15" spans="1:7" x14ac:dyDescent="0.25">
      <c r="A15" s="10" t="s">
        <v>400</v>
      </c>
      <c r="B15" s="10">
        <v>22.308196996265298</v>
      </c>
      <c r="C15" s="10">
        <v>30.366169249246401</v>
      </c>
      <c r="D15" s="10">
        <v>31.108794533024199</v>
      </c>
      <c r="E15" s="10">
        <v>0.59765081220393612</v>
      </c>
      <c r="F15" s="10">
        <v>0.41040340218692378</v>
      </c>
      <c r="G15" s="10">
        <v>1.4575906045220022E-2</v>
      </c>
    </row>
    <row r="16" spans="1:7" x14ac:dyDescent="0.25">
      <c r="A16" s="10" t="s">
        <v>399</v>
      </c>
      <c r="B16" s="10">
        <v>20.369296320496598</v>
      </c>
      <c r="C16" s="10">
        <v>30.735472378254599</v>
      </c>
      <c r="D16" s="10">
        <v>31.178783167109501</v>
      </c>
      <c r="E16" s="10">
        <v>0.73544492453747945</v>
      </c>
    </row>
    <row r="17" spans="1:8" x14ac:dyDescent="0.25">
      <c r="A17" s="10" t="s">
        <v>398</v>
      </c>
      <c r="B17" s="10">
        <v>22.093159986478302</v>
      </c>
      <c r="C17" s="10">
        <v>29.865721228018899</v>
      </c>
      <c r="D17" s="10">
        <v>30.4525147276251</v>
      </c>
      <c r="E17" s="10">
        <v>0.66582110221176971</v>
      </c>
    </row>
    <row r="18" spans="1:8" x14ac:dyDescent="0.25">
      <c r="A18" s="10" t="s">
        <v>397</v>
      </c>
      <c r="B18" s="10">
        <v>22.6997354364104</v>
      </c>
      <c r="C18" s="10">
        <v>30.0485038659845</v>
      </c>
      <c r="D18" s="10">
        <v>30.632076478245601</v>
      </c>
      <c r="E18" s="10">
        <v>0.6673092409890603</v>
      </c>
    </row>
    <row r="19" spans="1:8" x14ac:dyDescent="0.25">
      <c r="A19" s="10" t="s">
        <v>396</v>
      </c>
      <c r="B19" s="10">
        <v>24.144044934943199</v>
      </c>
      <c r="C19" s="10">
        <v>30.5775326865365</v>
      </c>
      <c r="D19" s="10">
        <v>30.72335098432</v>
      </c>
      <c r="E19" s="10">
        <v>0.90386655830277918</v>
      </c>
      <c r="F19" s="10">
        <v>0.74311045651027219</v>
      </c>
      <c r="G19" s="10">
        <v>6.4653566719797106E-2</v>
      </c>
    </row>
    <row r="20" spans="1:8" x14ac:dyDescent="0.25">
      <c r="A20" s="10" t="s">
        <v>395</v>
      </c>
      <c r="B20" s="10">
        <v>22.068799067622098</v>
      </c>
      <c r="C20" s="10">
        <v>30.649959640827198</v>
      </c>
      <c r="D20" s="10">
        <v>30.658808997706299</v>
      </c>
      <c r="E20" s="10">
        <v>0.9938848672300149</v>
      </c>
    </row>
    <row r="21" spans="1:8" x14ac:dyDescent="0.25">
      <c r="A21" s="10" t="s">
        <v>394</v>
      </c>
      <c r="B21" s="10">
        <v>22.483958135657598</v>
      </c>
      <c r="C21" s="10">
        <v>30.326133264541198</v>
      </c>
      <c r="D21" s="10">
        <v>29.9506193689204</v>
      </c>
      <c r="E21" s="10">
        <v>1.2973015780571886</v>
      </c>
    </row>
    <row r="22" spans="1:8" x14ac:dyDescent="0.25">
      <c r="A22" s="10" t="s">
        <v>393</v>
      </c>
      <c r="B22" s="10">
        <v>22.3424121689185</v>
      </c>
      <c r="C22" s="10">
        <v>30.684336803433599</v>
      </c>
      <c r="D22" s="10">
        <v>30.2624891880475</v>
      </c>
      <c r="E22" s="10">
        <v>1.33964209530455</v>
      </c>
      <c r="F22" s="10">
        <v>1.210276180197251</v>
      </c>
      <c r="G22" s="10">
        <v>0.10888385263811669</v>
      </c>
    </row>
    <row r="27" spans="1:8" x14ac:dyDescent="0.25">
      <c r="F27" s="10" t="s">
        <v>392</v>
      </c>
      <c r="G27" s="10" t="s">
        <v>391</v>
      </c>
      <c r="H27" s="10" t="s">
        <v>390</v>
      </c>
    </row>
    <row r="28" spans="1:8" x14ac:dyDescent="0.25">
      <c r="F28" s="10" t="s">
        <v>389</v>
      </c>
      <c r="G28" s="10">
        <v>8.0134812945700254E-2</v>
      </c>
      <c r="H28" s="10">
        <v>4.3365288104066424E-2</v>
      </c>
    </row>
    <row r="29" spans="1:8" x14ac:dyDescent="0.25">
      <c r="F29" s="10" t="s">
        <v>388</v>
      </c>
      <c r="G29" s="10">
        <v>3.5704845769011187E-2</v>
      </c>
      <c r="H29" s="10">
        <v>1.7320215060022438E-2</v>
      </c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93"/>
  <sheetViews>
    <sheetView zoomScale="70" zoomScaleNormal="70" workbookViewId="0">
      <selection activeCell="R84" sqref="R84"/>
    </sheetView>
  </sheetViews>
  <sheetFormatPr defaultRowHeight="15" x14ac:dyDescent="0.25"/>
  <cols>
    <col min="1" max="16384" width="9.140625" style="10"/>
  </cols>
  <sheetData>
    <row r="2" spans="17:30" x14ac:dyDescent="0.25">
      <c r="R2" s="47" t="s">
        <v>421</v>
      </c>
      <c r="U2" s="47" t="s">
        <v>420</v>
      </c>
      <c r="X2" s="47" t="s">
        <v>419</v>
      </c>
      <c r="AA2" s="47" t="s">
        <v>418</v>
      </c>
    </row>
    <row r="3" spans="17:30" x14ac:dyDescent="0.25">
      <c r="Q3" s="46"/>
      <c r="R3" s="46" t="s">
        <v>34</v>
      </c>
      <c r="S3" s="46" t="s">
        <v>31</v>
      </c>
      <c r="T3" s="46" t="s">
        <v>423</v>
      </c>
      <c r="U3" s="46" t="s">
        <v>34</v>
      </c>
      <c r="V3" s="46" t="s">
        <v>31</v>
      </c>
      <c r="W3" s="46"/>
      <c r="X3" s="46" t="s">
        <v>34</v>
      </c>
      <c r="Y3" s="46" t="s">
        <v>31</v>
      </c>
      <c r="Z3" s="46"/>
      <c r="AA3" s="46" t="s">
        <v>34</v>
      </c>
      <c r="AB3" s="46" t="s">
        <v>31</v>
      </c>
      <c r="AC3" s="46"/>
      <c r="AD3" s="46"/>
    </row>
    <row r="4" spans="17:30" x14ac:dyDescent="0.25">
      <c r="R4" s="10">
        <v>93.063583815028906</v>
      </c>
      <c r="S4" s="10">
        <v>92.971821756225424</v>
      </c>
      <c r="T4" s="10">
        <f>100*S4/R4</f>
        <v>99.901398533086933</v>
      </c>
      <c r="U4" s="10">
        <v>84.810126582278485</v>
      </c>
      <c r="V4" s="10">
        <v>72.316384180790962</v>
      </c>
      <c r="W4" s="10">
        <f>100*V4/U4</f>
        <v>85.268572392275914</v>
      </c>
      <c r="X4" s="10">
        <v>72.950819672131146</v>
      </c>
      <c r="Y4" s="10">
        <v>57.303370786516851</v>
      </c>
      <c r="Z4" s="10">
        <f>100*Y4/X4</f>
        <v>78.550688044438829</v>
      </c>
      <c r="AA4" s="10">
        <v>60.248447204968947</v>
      </c>
      <c r="AB4" s="10">
        <v>24.412296564195298</v>
      </c>
      <c r="AC4" s="10">
        <f>100*AB4/AA4</f>
        <v>40.519378833355084</v>
      </c>
    </row>
    <row r="5" spans="17:30" x14ac:dyDescent="0.25">
      <c r="R5" s="10">
        <v>96.48318042813456</v>
      </c>
      <c r="S5" s="10">
        <v>96.430532674354751</v>
      </c>
      <c r="T5" s="10">
        <f>100*S5/R5</f>
        <v>99.945433231423138</v>
      </c>
      <c r="U5" s="10">
        <v>77.058823529411768</v>
      </c>
      <c r="V5" s="10">
        <v>86.486486486486484</v>
      </c>
      <c r="W5" s="10">
        <f>100*V5/U5</f>
        <v>112.2343717763565</v>
      </c>
      <c r="X5" s="10">
        <v>82</v>
      </c>
      <c r="Y5" s="10">
        <v>70.289855072463766</v>
      </c>
      <c r="Z5" s="10">
        <f>100*Y5/X5</f>
        <v>85.719335454224108</v>
      </c>
      <c r="AA5" s="10">
        <v>64.503816793893137</v>
      </c>
      <c r="AB5" s="10">
        <v>29.100529100529101</v>
      </c>
      <c r="AC5" s="10">
        <f>100*AB5/AA5</f>
        <v>45.11442972981434</v>
      </c>
    </row>
    <row r="6" spans="17:30" x14ac:dyDescent="0.25">
      <c r="R6" s="10">
        <v>90.579710144927532</v>
      </c>
      <c r="S6" s="10">
        <v>87.813620071684582</v>
      </c>
      <c r="T6" s="10">
        <f>100*S6/R6</f>
        <v>96.946236559139777</v>
      </c>
      <c r="U6" s="10">
        <v>84.574468085106389</v>
      </c>
      <c r="V6" s="10">
        <v>89.344262295081961</v>
      </c>
      <c r="W6" s="10">
        <f>100*V6/U6</f>
        <v>105.63975667594595</v>
      </c>
      <c r="X6" s="10">
        <v>75.590551181102356</v>
      </c>
      <c r="Y6" s="10">
        <v>55.714285714285715</v>
      </c>
      <c r="Z6" s="10">
        <f>100*Y6/X6</f>
        <v>73.705357142857153</v>
      </c>
      <c r="AA6" s="10">
        <v>72.988505747126439</v>
      </c>
      <c r="AB6" s="10">
        <v>17.769376181474481</v>
      </c>
      <c r="AC6" s="10">
        <f>100*AB6/AA6</f>
        <v>24.345444532098895</v>
      </c>
    </row>
    <row r="7" spans="17:30" x14ac:dyDescent="0.25">
      <c r="Q7" s="10" t="s">
        <v>7</v>
      </c>
      <c r="R7" s="10">
        <v>93.375491462696985</v>
      </c>
      <c r="S7" s="10">
        <v>92.405324834088262</v>
      </c>
      <c r="T7" s="10">
        <f>AVERAGE(T4:T6)</f>
        <v>98.931022774549945</v>
      </c>
      <c r="U7" s="10">
        <v>82.147806065598886</v>
      </c>
      <c r="V7" s="10">
        <v>82.715710987453136</v>
      </c>
      <c r="W7" s="10">
        <f>AVERAGE(W4:W6)</f>
        <v>101.0475669481928</v>
      </c>
      <c r="X7" s="10">
        <v>76.847123617744501</v>
      </c>
      <c r="Y7" s="10">
        <v>61.102503857755437</v>
      </c>
      <c r="Z7" s="10">
        <f>AVERAGE(Z4:Z6)</f>
        <v>79.325126880506687</v>
      </c>
      <c r="AA7" s="10">
        <v>65.91358991532951</v>
      </c>
      <c r="AB7" s="10">
        <v>23.760733948732963</v>
      </c>
      <c r="AC7" s="10">
        <f>AVERAGE(AC4:AC6)</f>
        <v>36.659751031756109</v>
      </c>
    </row>
    <row r="8" spans="17:30" x14ac:dyDescent="0.25">
      <c r="Q8" s="10" t="s">
        <v>127</v>
      </c>
      <c r="R8" s="10">
        <v>1.7113060442911723</v>
      </c>
      <c r="S8" s="10">
        <v>2.5035631123532163</v>
      </c>
      <c r="T8" s="10">
        <f>STDEV(T4:T6)</f>
        <v>1.7190162897209749</v>
      </c>
      <c r="U8" s="10">
        <v>2.5454005036559191</v>
      </c>
      <c r="V8" s="10">
        <v>5.2647006615403518</v>
      </c>
      <c r="W8" s="10">
        <f>STDEV(W4:W6)</f>
        <v>14.057195274213822</v>
      </c>
      <c r="X8" s="10">
        <v>2.6867667600028571</v>
      </c>
      <c r="Y8" s="10">
        <v>4.6165233888175923</v>
      </c>
      <c r="Z8" s="10">
        <f>STDEV(Z4:Z6)</f>
        <v>6.0443142993731325</v>
      </c>
      <c r="AA8" s="10">
        <v>3.7446792521675945</v>
      </c>
      <c r="AB8" s="10">
        <v>3.2872053480198522</v>
      </c>
      <c r="AC8" s="10">
        <f>STDEV(AC4:AC6)</f>
        <v>10.909181069671881</v>
      </c>
    </row>
    <row r="9" spans="17:30" x14ac:dyDescent="0.25">
      <c r="Q9" s="10" t="s">
        <v>20</v>
      </c>
      <c r="S9" s="10">
        <v>0.76504440118826866</v>
      </c>
      <c r="V9" s="10">
        <v>0.92730637694374451</v>
      </c>
      <c r="Y9" s="10">
        <v>4.2068212261614446E-2</v>
      </c>
      <c r="AB9" s="10">
        <v>1.0698619955593202E-3</v>
      </c>
    </row>
    <row r="13" spans="17:30" x14ac:dyDescent="0.25">
      <c r="S13" s="10" t="s">
        <v>422</v>
      </c>
      <c r="T13" s="10" t="s">
        <v>4</v>
      </c>
    </row>
    <row r="14" spans="17:30" x14ac:dyDescent="0.25">
      <c r="R14" s="10" t="s">
        <v>421</v>
      </c>
      <c r="S14" s="10">
        <v>98.931022774549945</v>
      </c>
      <c r="T14" s="10">
        <v>1.7190162897209749</v>
      </c>
      <c r="U14" s="10">
        <v>1.7190162897209749</v>
      </c>
    </row>
    <row r="15" spans="17:30" x14ac:dyDescent="0.25">
      <c r="R15" s="10" t="s">
        <v>420</v>
      </c>
      <c r="S15" s="10">
        <v>100</v>
      </c>
      <c r="T15" s="10">
        <v>14.057195274213822</v>
      </c>
      <c r="U15" s="10">
        <v>14.057195274213822</v>
      </c>
    </row>
    <row r="16" spans="17:30" x14ac:dyDescent="0.25">
      <c r="R16" s="10" t="s">
        <v>419</v>
      </c>
      <c r="S16" s="10">
        <v>79.325126880506687</v>
      </c>
      <c r="T16" s="10">
        <v>6.0443142993731325</v>
      </c>
      <c r="U16" s="10">
        <v>6.0443142993731325</v>
      </c>
    </row>
    <row r="17" spans="18:21" x14ac:dyDescent="0.25">
      <c r="R17" s="10" t="s">
        <v>418</v>
      </c>
      <c r="S17" s="10">
        <v>36.659751031756109</v>
      </c>
      <c r="T17" s="10">
        <v>10.909181069671881</v>
      </c>
      <c r="U17" s="10">
        <v>10.909181069671881</v>
      </c>
    </row>
    <row r="41" spans="1:3" x14ac:dyDescent="0.25">
      <c r="A41" s="10" t="s">
        <v>34</v>
      </c>
      <c r="B41" s="10" t="s">
        <v>31</v>
      </c>
    </row>
    <row r="42" spans="1:3" x14ac:dyDescent="0.25">
      <c r="A42" s="10">
        <v>52</v>
      </c>
      <c r="B42" s="10">
        <v>20</v>
      </c>
    </row>
    <row r="43" spans="1:3" x14ac:dyDescent="0.25">
      <c r="A43" s="10">
        <v>54</v>
      </c>
      <c r="B43" s="10">
        <v>16</v>
      </c>
    </row>
    <row r="44" spans="1:3" x14ac:dyDescent="0.25">
      <c r="A44" s="10">
        <v>53</v>
      </c>
      <c r="B44" s="10">
        <v>17</v>
      </c>
    </row>
    <row r="45" spans="1:3" x14ac:dyDescent="0.25">
      <c r="A45" s="10">
        <v>62</v>
      </c>
      <c r="B45" s="10">
        <v>19</v>
      </c>
    </row>
    <row r="46" spans="1:3" x14ac:dyDescent="0.25">
      <c r="A46" s="10">
        <v>58</v>
      </c>
      <c r="B46" s="10">
        <v>16</v>
      </c>
    </row>
    <row r="47" spans="1:3" x14ac:dyDescent="0.25">
      <c r="A47" s="10">
        <v>53</v>
      </c>
      <c r="B47" s="10">
        <v>20</v>
      </c>
    </row>
    <row r="48" spans="1:3" x14ac:dyDescent="0.25">
      <c r="A48" s="10">
        <f>AVERAGE(A42:A47)</f>
        <v>55.333333333333336</v>
      </c>
      <c r="B48" s="10">
        <f>AVERAGE(B42:B47)</f>
        <v>18</v>
      </c>
      <c r="C48" s="10" t="s">
        <v>28</v>
      </c>
    </row>
    <row r="49" spans="1:3" x14ac:dyDescent="0.25">
      <c r="A49" s="10">
        <f>STDEV(A42:A47)</f>
        <v>3.8815804341359033</v>
      </c>
      <c r="B49" s="10">
        <f>STDEV(B42:B47)</f>
        <v>1.8973665961010275</v>
      </c>
      <c r="C49" s="10" t="s">
        <v>4</v>
      </c>
    </row>
    <row r="50" spans="1:3" x14ac:dyDescent="0.25">
      <c r="B50" s="10">
        <f>_xlfn.T.TEST(A42:A47,B42:B47,2,2)</f>
        <v>1.2324297656547213E-9</v>
      </c>
      <c r="C50" s="10" t="s">
        <v>20</v>
      </c>
    </row>
    <row r="52" spans="1:3" x14ac:dyDescent="0.25">
      <c r="A52" s="10" t="s">
        <v>34</v>
      </c>
      <c r="B52" s="10">
        <v>55.333333333333336</v>
      </c>
      <c r="C52" s="10">
        <v>3.8815804341359033</v>
      </c>
    </row>
    <row r="53" spans="1:3" x14ac:dyDescent="0.25">
      <c r="A53" s="10" t="s">
        <v>31</v>
      </c>
      <c r="B53" s="10">
        <v>18</v>
      </c>
      <c r="C53" s="10">
        <v>1.8973665961010275</v>
      </c>
    </row>
    <row r="71" spans="1:12" x14ac:dyDescent="0.25">
      <c r="G71" s="10" t="s">
        <v>417</v>
      </c>
      <c r="H71" s="10" t="s">
        <v>416</v>
      </c>
      <c r="I71" s="10" t="s">
        <v>415</v>
      </c>
      <c r="J71" s="10" t="s">
        <v>414</v>
      </c>
      <c r="K71" s="10" t="s">
        <v>413</v>
      </c>
      <c r="L71" s="10" t="s">
        <v>412</v>
      </c>
    </row>
    <row r="72" spans="1:12" x14ac:dyDescent="0.25">
      <c r="F72" s="10" t="s">
        <v>111</v>
      </c>
      <c r="G72" s="10">
        <v>1.2407966871107077</v>
      </c>
      <c r="H72" s="10">
        <v>1.008817358252307</v>
      </c>
      <c r="I72" s="10">
        <v>1.0235620045369263</v>
      </c>
      <c r="J72" s="10">
        <v>0.50764708228502053</v>
      </c>
      <c r="K72" s="10">
        <v>4.7311564295000073E-2</v>
      </c>
      <c r="L72" s="10">
        <v>7.8316934811402728E-2</v>
      </c>
    </row>
    <row r="73" spans="1:12" x14ac:dyDescent="0.25">
      <c r="F73" s="10" t="s">
        <v>410</v>
      </c>
      <c r="G73" s="10">
        <v>0.50848174800613455</v>
      </c>
      <c r="H73" s="10">
        <v>1.0463307551366894</v>
      </c>
      <c r="I73" s="10">
        <v>0.83931978146983421</v>
      </c>
      <c r="J73" s="10">
        <v>0.15863937458891478</v>
      </c>
      <c r="K73" s="10">
        <v>0.18386481296390733</v>
      </c>
      <c r="L73" s="10">
        <v>0.21680822108531494</v>
      </c>
    </row>
    <row r="74" spans="1:12" x14ac:dyDescent="0.25">
      <c r="F74" s="10" t="s">
        <v>409</v>
      </c>
      <c r="G74" s="10">
        <v>0.46406969526278008</v>
      </c>
      <c r="H74" s="10">
        <v>0.71901178305446023</v>
      </c>
      <c r="I74" s="10">
        <v>0.20068318520421968</v>
      </c>
      <c r="J74" s="10">
        <v>9.500212476927454E-2</v>
      </c>
      <c r="K74" s="10">
        <v>0.21081169893527751</v>
      </c>
      <c r="L74" s="10">
        <v>4.292745230440894E-2</v>
      </c>
    </row>
    <row r="79" spans="1:12" x14ac:dyDescent="0.25">
      <c r="A79" s="45"/>
    </row>
    <row r="80" spans="1:12" x14ac:dyDescent="0.25">
      <c r="A80" s="43"/>
    </row>
    <row r="81" spans="1:12" x14ac:dyDescent="0.25">
      <c r="A81" s="44"/>
    </row>
    <row r="82" spans="1:12" x14ac:dyDescent="0.25">
      <c r="A82" s="43"/>
    </row>
    <row r="83" spans="1:12" x14ac:dyDescent="0.25">
      <c r="A83" s="45"/>
    </row>
    <row r="84" spans="1:12" x14ac:dyDescent="0.25">
      <c r="A84" s="43"/>
    </row>
    <row r="85" spans="1:12" x14ac:dyDescent="0.25">
      <c r="A85" s="44"/>
    </row>
    <row r="86" spans="1:12" x14ac:dyDescent="0.25">
      <c r="A86" s="43"/>
    </row>
    <row r="87" spans="1:12" x14ac:dyDescent="0.25">
      <c r="A87" s="43"/>
    </row>
    <row r="90" spans="1:12" x14ac:dyDescent="0.25">
      <c r="G90" s="10" t="s">
        <v>411</v>
      </c>
      <c r="H90" s="10" t="s">
        <v>171</v>
      </c>
      <c r="I90" s="10" t="s">
        <v>220</v>
      </c>
      <c r="J90" s="10" t="s">
        <v>411</v>
      </c>
      <c r="K90" s="10" t="s">
        <v>171</v>
      </c>
      <c r="L90" s="10" t="s">
        <v>220</v>
      </c>
    </row>
    <row r="91" spans="1:12" x14ac:dyDescent="0.25">
      <c r="F91" s="10" t="s">
        <v>111</v>
      </c>
      <c r="G91" s="10">
        <v>1.1074918977357611</v>
      </c>
      <c r="H91" s="10">
        <v>1.1281756716724352</v>
      </c>
      <c r="I91" s="10">
        <v>1.3452469527255164</v>
      </c>
      <c r="J91" s="10">
        <v>0.1789149246629953</v>
      </c>
      <c r="K91" s="10">
        <v>0.19823169789958273</v>
      </c>
      <c r="L91" s="10">
        <v>0.37476688163256594</v>
      </c>
    </row>
    <row r="92" spans="1:12" x14ac:dyDescent="0.25">
      <c r="F92" s="10" t="s">
        <v>410</v>
      </c>
      <c r="G92" s="10">
        <v>830.21619308188383</v>
      </c>
      <c r="H92" s="10">
        <v>1782.3308378986562</v>
      </c>
      <c r="I92" s="10">
        <v>2041.3263565062391</v>
      </c>
      <c r="J92" s="10">
        <v>111.46291373853279</v>
      </c>
      <c r="K92" s="10">
        <v>195.44604474909514</v>
      </c>
      <c r="L92" s="10">
        <v>716.33724210683442</v>
      </c>
    </row>
    <row r="93" spans="1:12" x14ac:dyDescent="0.25">
      <c r="F93" s="10" t="s">
        <v>409</v>
      </c>
      <c r="G93" s="10">
        <v>733.63607561222261</v>
      </c>
      <c r="H93" s="10">
        <v>1517.4027852076688</v>
      </c>
      <c r="I93" s="10">
        <v>3361.1057677433128</v>
      </c>
      <c r="J93" s="10">
        <v>86.109305365459377</v>
      </c>
      <c r="K93" s="10">
        <v>166.88989789279529</v>
      </c>
      <c r="L93" s="10">
        <v>868.11463227593094</v>
      </c>
    </row>
  </sheetData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4"/>
  <sheetViews>
    <sheetView topLeftCell="A34" zoomScale="70" zoomScaleNormal="70" workbookViewId="0">
      <selection activeCell="R84" sqref="R84"/>
    </sheetView>
  </sheetViews>
  <sheetFormatPr defaultRowHeight="15" x14ac:dyDescent="0.25"/>
  <cols>
    <col min="1" max="16384" width="9.140625" style="10"/>
  </cols>
  <sheetData>
    <row r="1" spans="1:23" x14ac:dyDescent="0.25">
      <c r="A1" s="48"/>
      <c r="I1" s="48"/>
      <c r="J1" s="48"/>
    </row>
    <row r="2" spans="1:23" x14ac:dyDescent="0.25">
      <c r="B2" s="10">
        <v>1</v>
      </c>
      <c r="C2" s="10">
        <v>2</v>
      </c>
      <c r="D2" s="10">
        <v>3</v>
      </c>
      <c r="E2" s="10" t="s">
        <v>128</v>
      </c>
      <c r="F2" s="10" t="s">
        <v>132</v>
      </c>
      <c r="H2" s="10" t="s">
        <v>171</v>
      </c>
      <c r="I2" s="10" t="s">
        <v>449</v>
      </c>
    </row>
    <row r="3" spans="1:23" x14ac:dyDescent="0.25">
      <c r="A3" s="10" t="s">
        <v>169</v>
      </c>
      <c r="B3" s="10">
        <v>23.073547961815539</v>
      </c>
      <c r="C3" s="10">
        <v>7.543981833468246</v>
      </c>
      <c r="D3" s="10">
        <v>2.367155260401367</v>
      </c>
      <c r="E3" s="10">
        <v>10.994895018561719</v>
      </c>
      <c r="F3" s="10">
        <v>6.2214756029574287</v>
      </c>
      <c r="H3" s="10" t="s">
        <v>441</v>
      </c>
      <c r="I3" s="10">
        <v>0.82220726104035358</v>
      </c>
    </row>
    <row r="4" spans="1:23" x14ac:dyDescent="0.25">
      <c r="A4" s="10" t="s">
        <v>172</v>
      </c>
      <c r="B4" s="10">
        <v>2.5571602517382428</v>
      </c>
      <c r="C4" s="10">
        <v>13.412465179099373</v>
      </c>
      <c r="D4" s="10">
        <v>31.920613993832781</v>
      </c>
      <c r="E4" s="10">
        <v>15.963413141556799</v>
      </c>
      <c r="F4" s="10">
        <v>8.5719232681743343</v>
      </c>
      <c r="H4" s="10" t="s">
        <v>440</v>
      </c>
      <c r="I4" s="10">
        <v>4.6197770927418809</v>
      </c>
    </row>
    <row r="5" spans="1:23" x14ac:dyDescent="0.25">
      <c r="A5" s="10" t="s">
        <v>174</v>
      </c>
      <c r="B5" s="10">
        <v>1.1554075961931229</v>
      </c>
      <c r="C5" s="10">
        <v>2.1049489887371413</v>
      </c>
      <c r="D5" s="10">
        <v>3.1654382425675602</v>
      </c>
      <c r="E5" s="10">
        <v>2.1419316091659417</v>
      </c>
      <c r="F5" s="10">
        <v>0.58054043370565345</v>
      </c>
      <c r="H5" s="10" t="s">
        <v>439</v>
      </c>
      <c r="I5" s="10">
        <v>0.57210930635529522</v>
      </c>
      <c r="L5" s="10" t="s">
        <v>7</v>
      </c>
      <c r="P5" s="10" t="s">
        <v>132</v>
      </c>
    </row>
    <row r="6" spans="1:23" x14ac:dyDescent="0.25">
      <c r="A6" s="10" t="s">
        <v>175</v>
      </c>
      <c r="B6" s="10">
        <v>21.999315077786314</v>
      </c>
      <c r="C6" s="10">
        <v>19.638337034366863</v>
      </c>
      <c r="D6" s="10">
        <v>14.461733107924783</v>
      </c>
      <c r="E6" s="10">
        <v>18.699795073359322</v>
      </c>
      <c r="F6" s="10">
        <v>2.2259403441784764</v>
      </c>
      <c r="H6" s="10" t="s">
        <v>399</v>
      </c>
      <c r="I6" s="10">
        <v>63.587854736712899</v>
      </c>
      <c r="L6" s="10" t="s">
        <v>171</v>
      </c>
      <c r="M6" s="10" t="s">
        <v>220</v>
      </c>
      <c r="N6" s="10" t="s">
        <v>445</v>
      </c>
      <c r="O6" s="10" t="s">
        <v>403</v>
      </c>
      <c r="P6" s="10" t="s">
        <v>171</v>
      </c>
      <c r="Q6" s="10" t="s">
        <v>220</v>
      </c>
      <c r="R6" s="10" t="s">
        <v>445</v>
      </c>
      <c r="S6" s="10" t="s">
        <v>403</v>
      </c>
      <c r="T6" s="10" t="s">
        <v>444</v>
      </c>
    </row>
    <row r="7" spans="1:23" x14ac:dyDescent="0.25">
      <c r="A7" s="10" t="s">
        <v>448</v>
      </c>
      <c r="B7" s="10">
        <v>32.828966393559007</v>
      </c>
      <c r="C7" s="10">
        <v>11.707631086146968</v>
      </c>
      <c r="D7" s="10">
        <v>2.3135355858490843</v>
      </c>
      <c r="E7" s="10">
        <v>15.616711021851685</v>
      </c>
      <c r="F7" s="10">
        <v>9.0232765446340668</v>
      </c>
      <c r="H7" s="10" t="s">
        <v>398</v>
      </c>
      <c r="I7" s="10">
        <v>31.070840808715101</v>
      </c>
      <c r="K7" s="10" t="s">
        <v>0</v>
      </c>
      <c r="L7" s="10">
        <v>35.734639217081344</v>
      </c>
      <c r="M7" s="10">
        <v>10.264349683133437</v>
      </c>
      <c r="N7" s="10">
        <v>16.352834823866733</v>
      </c>
      <c r="O7" s="10">
        <v>14.28493485295825</v>
      </c>
      <c r="P7" s="10">
        <v>14.918119275661432</v>
      </c>
      <c r="Q7" s="10">
        <v>2.1915410308617371</v>
      </c>
      <c r="R7" s="10">
        <v>0.98733133223913194</v>
      </c>
      <c r="S7" s="10">
        <v>3.2616187542977895</v>
      </c>
      <c r="T7" s="10">
        <v>5.2040090302723052E-2</v>
      </c>
      <c r="U7" s="10">
        <v>2.8014705383611647E-2</v>
      </c>
      <c r="V7" s="10">
        <v>2.6157681151427999E-3</v>
      </c>
      <c r="W7" s="10">
        <v>1.9635275114486914E-2</v>
      </c>
    </row>
    <row r="8" spans="1:23" x14ac:dyDescent="0.25">
      <c r="A8" s="48"/>
      <c r="H8" s="10" t="s">
        <v>397</v>
      </c>
      <c r="I8" s="10">
        <v>12.545222105816039</v>
      </c>
      <c r="K8" s="10" t="s">
        <v>447</v>
      </c>
      <c r="L8" s="10">
        <v>4.188769926158658</v>
      </c>
      <c r="M8" s="10">
        <v>3.1557422880188448</v>
      </c>
      <c r="N8" s="10">
        <v>3.4798219021284145</v>
      </c>
      <c r="O8" s="10">
        <v>3.321180769189906</v>
      </c>
      <c r="P8" s="10">
        <v>1.972257780757307</v>
      </c>
      <c r="Q8" s="10">
        <v>1.5185322273500352</v>
      </c>
      <c r="R8" s="10">
        <v>1.656073173337187</v>
      </c>
      <c r="S8" s="10">
        <v>1.6018261137494767</v>
      </c>
    </row>
    <row r="9" spans="1:23" x14ac:dyDescent="0.25">
      <c r="H9" s="10" t="s">
        <v>438</v>
      </c>
      <c r="I9" s="10">
        <v>5.8633271092742136</v>
      </c>
    </row>
    <row r="10" spans="1:23" x14ac:dyDescent="0.25">
      <c r="H10" s="10" t="s">
        <v>437</v>
      </c>
      <c r="I10" s="10">
        <v>6.4444342602996851</v>
      </c>
      <c r="L10" s="10" t="s">
        <v>446</v>
      </c>
      <c r="N10" s="10" t="s">
        <v>94</v>
      </c>
    </row>
    <row r="11" spans="1:23" x14ac:dyDescent="0.25">
      <c r="H11" s="10" t="s">
        <v>436</v>
      </c>
      <c r="I11" s="10">
        <v>0.25854840890207426</v>
      </c>
      <c r="L11" s="10" t="s">
        <v>445</v>
      </c>
      <c r="M11" s="10" t="s">
        <v>403</v>
      </c>
      <c r="N11" s="10" t="s">
        <v>445</v>
      </c>
      <c r="O11" s="10" t="s">
        <v>403</v>
      </c>
      <c r="P11" s="10" t="s">
        <v>444</v>
      </c>
    </row>
    <row r="12" spans="1:23" x14ac:dyDescent="0.25">
      <c r="H12" s="10" t="s">
        <v>443</v>
      </c>
      <c r="K12" s="10" t="s">
        <v>205</v>
      </c>
      <c r="L12" s="10">
        <v>3.4798219021284145</v>
      </c>
      <c r="M12" s="10">
        <v>3.321180769189906</v>
      </c>
      <c r="N12" s="10">
        <v>1.656073173337187</v>
      </c>
      <c r="O12" s="10">
        <v>1.6018261137494767</v>
      </c>
      <c r="P12" s="10">
        <v>5.2603176619008592E-4</v>
      </c>
      <c r="Q12" s="10">
        <v>3.5100413489203293E-2</v>
      </c>
    </row>
    <row r="13" spans="1:23" x14ac:dyDescent="0.25">
      <c r="H13" s="10" t="s">
        <v>441</v>
      </c>
      <c r="I13" s="10">
        <v>0.64752330765408062</v>
      </c>
      <c r="K13" s="10" t="s">
        <v>442</v>
      </c>
      <c r="L13" s="10">
        <v>16.352834823866733</v>
      </c>
      <c r="M13" s="10">
        <v>14.28493485295825</v>
      </c>
      <c r="N13" s="10">
        <v>0.98733133223913194</v>
      </c>
      <c r="O13" s="10">
        <v>3.2616187542977895</v>
      </c>
    </row>
    <row r="14" spans="1:23" x14ac:dyDescent="0.25">
      <c r="H14" s="10" t="s">
        <v>440</v>
      </c>
      <c r="I14" s="10">
        <v>2.6059581487157741</v>
      </c>
    </row>
    <row r="15" spans="1:23" x14ac:dyDescent="0.25">
      <c r="H15" s="10" t="s">
        <v>439</v>
      </c>
      <c r="I15" s="10">
        <v>3.2888567404428857</v>
      </c>
    </row>
    <row r="16" spans="1:23" x14ac:dyDescent="0.25">
      <c r="H16" s="10" t="s">
        <v>399</v>
      </c>
      <c r="I16" s="10">
        <v>8.0739438348975767</v>
      </c>
    </row>
    <row r="17" spans="1:9" x14ac:dyDescent="0.25">
      <c r="H17" s="10" t="s">
        <v>398</v>
      </c>
      <c r="I17" s="10">
        <v>14.647431548888697</v>
      </c>
    </row>
    <row r="18" spans="1:9" x14ac:dyDescent="0.25">
      <c r="H18" s="10" t="s">
        <v>397</v>
      </c>
      <c r="I18" s="10">
        <v>8.0716736656140355</v>
      </c>
    </row>
    <row r="19" spans="1:9" x14ac:dyDescent="0.25">
      <c r="H19" s="10" t="s">
        <v>438</v>
      </c>
      <c r="I19" s="10">
        <v>3.7837118139586816</v>
      </c>
    </row>
    <row r="20" spans="1:9" x14ac:dyDescent="0.25">
      <c r="H20" s="10" t="s">
        <v>437</v>
      </c>
      <c r="I20" s="10">
        <v>5.4150940911378145</v>
      </c>
    </row>
    <row r="21" spans="1:9" x14ac:dyDescent="0.25">
      <c r="H21" s="10" t="s">
        <v>436</v>
      </c>
      <c r="I21" s="10">
        <v>0.26842095896003859</v>
      </c>
    </row>
    <row r="22" spans="1:9" x14ac:dyDescent="0.25">
      <c r="H22" s="10" t="s">
        <v>408</v>
      </c>
    </row>
    <row r="23" spans="1:9" x14ac:dyDescent="0.25">
      <c r="H23" s="10" t="s">
        <v>441</v>
      </c>
      <c r="I23" s="10">
        <v>0.70009144094914988</v>
      </c>
    </row>
    <row r="24" spans="1:9" x14ac:dyDescent="0.25">
      <c r="H24" s="10" t="s">
        <v>440</v>
      </c>
      <c r="I24" s="10">
        <v>3.8663813560146725</v>
      </c>
    </row>
    <row r="25" spans="1:9" x14ac:dyDescent="0.25">
      <c r="H25" s="10" t="s">
        <v>439</v>
      </c>
      <c r="I25" s="10">
        <v>0.82067903176303281</v>
      </c>
    </row>
    <row r="26" spans="1:9" x14ac:dyDescent="0.25">
      <c r="H26" s="10" t="s">
        <v>399</v>
      </c>
      <c r="I26" s="10">
        <v>15.703841572117838</v>
      </c>
    </row>
    <row r="27" spans="1:9" x14ac:dyDescent="0.25">
      <c r="A27" s="48"/>
      <c r="H27" s="10" t="s">
        <v>398</v>
      </c>
      <c r="I27" s="10">
        <v>18.292439897571107</v>
      </c>
    </row>
    <row r="28" spans="1:9" x14ac:dyDescent="0.25">
      <c r="H28" s="10" t="s">
        <v>398</v>
      </c>
      <c r="I28" s="10">
        <v>15.062223001911255</v>
      </c>
    </row>
    <row r="29" spans="1:9" x14ac:dyDescent="0.25">
      <c r="H29" s="10" t="s">
        <v>438</v>
      </c>
      <c r="I29" s="10">
        <v>4.1421417339211564</v>
      </c>
    </row>
    <row r="30" spans="1:9" x14ac:dyDescent="0.25">
      <c r="H30" s="10" t="s">
        <v>437</v>
      </c>
      <c r="I30" s="10">
        <v>5.959130700993307</v>
      </c>
    </row>
    <row r="31" spans="1:9" x14ac:dyDescent="0.25">
      <c r="H31" s="10" t="s">
        <v>436</v>
      </c>
      <c r="I31" s="10">
        <v>0.33819327147078015</v>
      </c>
    </row>
    <row r="32" spans="1:9" x14ac:dyDescent="0.25">
      <c r="H32" s="10" t="s">
        <v>403</v>
      </c>
    </row>
    <row r="33" spans="1:24" x14ac:dyDescent="0.25">
      <c r="H33" s="10" t="s">
        <v>441</v>
      </c>
      <c r="I33" s="10">
        <v>1.0701198719444558</v>
      </c>
    </row>
    <row r="34" spans="1:24" x14ac:dyDescent="0.25">
      <c r="H34" s="10" t="s">
        <v>440</v>
      </c>
      <c r="I34" s="10">
        <v>2.1094540904620636</v>
      </c>
    </row>
    <row r="35" spans="1:24" x14ac:dyDescent="0.25">
      <c r="H35" s="10" t="s">
        <v>439</v>
      </c>
      <c r="I35" s="10">
        <v>5.9721947638325297</v>
      </c>
    </row>
    <row r="36" spans="1:24" x14ac:dyDescent="0.25">
      <c r="H36" s="10" t="s">
        <v>399</v>
      </c>
      <c r="I36" s="10">
        <v>7.7637070760556677</v>
      </c>
    </row>
    <row r="37" spans="1:24" x14ac:dyDescent="0.25">
      <c r="H37" s="10" t="s">
        <v>398</v>
      </c>
      <c r="I37" s="10">
        <v>17.685769661663102</v>
      </c>
    </row>
    <row r="38" spans="1:24" x14ac:dyDescent="0.25">
      <c r="H38" s="10" t="s">
        <v>398</v>
      </c>
      <c r="I38" s="10">
        <v>17.405327821155982</v>
      </c>
    </row>
    <row r="39" spans="1:24" x14ac:dyDescent="0.25">
      <c r="H39" s="10" t="s">
        <v>438</v>
      </c>
      <c r="I39" s="10">
        <v>3.7081157876230426</v>
      </c>
    </row>
    <row r="40" spans="1:24" x14ac:dyDescent="0.25">
      <c r="H40" s="48" t="s">
        <v>437</v>
      </c>
      <c r="I40" s="10">
        <v>5.881846819679887</v>
      </c>
    </row>
    <row r="41" spans="1:24" x14ac:dyDescent="0.25">
      <c r="H41" s="48" t="s">
        <v>436</v>
      </c>
      <c r="I41" s="10">
        <v>0.37357970026678811</v>
      </c>
    </row>
    <row r="42" spans="1:24" x14ac:dyDescent="0.25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</row>
    <row r="43" spans="1:24" x14ac:dyDescent="0.25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</row>
    <row r="44" spans="1:24" x14ac:dyDescent="0.25">
      <c r="A44" s="48" t="s">
        <v>143</v>
      </c>
      <c r="B44" s="48"/>
      <c r="C44" s="48"/>
      <c r="D44" s="48" t="s">
        <v>435</v>
      </c>
      <c r="E44" s="48" t="s">
        <v>434</v>
      </c>
      <c r="F44" s="48" t="s">
        <v>128</v>
      </c>
      <c r="G44" s="48" t="s">
        <v>132</v>
      </c>
      <c r="H44" s="48" t="s">
        <v>20</v>
      </c>
      <c r="I44" s="48"/>
      <c r="J44" s="48"/>
      <c r="K44" s="48"/>
      <c r="L44" s="48"/>
      <c r="M44" s="48"/>
      <c r="N44" s="48"/>
    </row>
    <row r="45" spans="1:24" x14ac:dyDescent="0.25">
      <c r="A45" s="48"/>
      <c r="B45" s="48" t="s">
        <v>12</v>
      </c>
      <c r="C45" s="48">
        <v>1</v>
      </c>
      <c r="D45" s="48">
        <v>1.7892676586677616E-3</v>
      </c>
      <c r="E45" s="48">
        <v>1</v>
      </c>
      <c r="F45" s="48">
        <v>1.1331739127432561</v>
      </c>
      <c r="G45" s="48">
        <v>6.684968673377345E-2</v>
      </c>
      <c r="H45" s="48">
        <v>0.20921367465686874</v>
      </c>
      <c r="I45" s="48"/>
      <c r="J45" s="48"/>
      <c r="L45" s="48"/>
      <c r="M45" s="50"/>
      <c r="N45" s="50"/>
      <c r="O45" s="48"/>
      <c r="P45" s="48"/>
      <c r="Q45" s="48"/>
      <c r="R45" s="48"/>
      <c r="S45" s="48"/>
      <c r="T45" s="48"/>
      <c r="U45" s="48"/>
      <c r="V45" s="48"/>
      <c r="W45" s="48"/>
      <c r="X45" s="48"/>
    </row>
    <row r="46" spans="1:24" x14ac:dyDescent="0.25">
      <c r="A46" s="48"/>
      <c r="B46" s="48"/>
      <c r="C46" s="48">
        <v>2</v>
      </c>
      <c r="D46" s="48">
        <v>2.1283436357268939E-3</v>
      </c>
      <c r="E46" s="48">
        <v>1.1895054523656894</v>
      </c>
      <c r="F46" s="48"/>
      <c r="G46" s="48"/>
      <c r="H46" s="48"/>
      <c r="I46" s="48"/>
      <c r="J46" s="48"/>
    </row>
    <row r="47" spans="1:24" x14ac:dyDescent="0.25">
      <c r="C47" s="10">
        <v>3</v>
      </c>
      <c r="D47" s="10">
        <v>2.1650430067578809E-3</v>
      </c>
      <c r="E47" s="10">
        <v>1.2100162858640786</v>
      </c>
    </row>
    <row r="48" spans="1:24" x14ac:dyDescent="0.25">
      <c r="B48" s="10" t="s">
        <v>177</v>
      </c>
      <c r="C48" s="10">
        <v>1</v>
      </c>
      <c r="D48" s="10">
        <v>2.2783665956819213E-3</v>
      </c>
      <c r="E48" s="10">
        <v>1.2733514656931368</v>
      </c>
      <c r="F48" s="10">
        <v>1.2371857168237883</v>
      </c>
      <c r="G48" s="10">
        <v>1.9262517980563807E-2</v>
      </c>
      <c r="L48" s="10" t="s">
        <v>131</v>
      </c>
      <c r="S48" s="48"/>
      <c r="T48" s="48"/>
      <c r="U48" s="48"/>
      <c r="V48" s="48"/>
      <c r="W48" s="48"/>
      <c r="X48" s="48"/>
    </row>
    <row r="49" spans="1:24" x14ac:dyDescent="0.25">
      <c r="C49" s="10">
        <v>2</v>
      </c>
      <c r="D49" s="10">
        <v>2.6191376528630732E-3</v>
      </c>
      <c r="E49" s="10">
        <v>1.2305990484325893</v>
      </c>
      <c r="L49" s="10" t="s">
        <v>429</v>
      </c>
      <c r="M49" s="10">
        <v>1</v>
      </c>
      <c r="S49" s="48"/>
      <c r="T49" s="48"/>
      <c r="U49" s="48"/>
      <c r="V49" s="48"/>
      <c r="W49" s="48"/>
      <c r="X49" s="48"/>
    </row>
    <row r="50" spans="1:24" x14ac:dyDescent="0.25">
      <c r="C50" s="10">
        <v>3</v>
      </c>
      <c r="D50" s="10">
        <v>2.6145203029345324E-3</v>
      </c>
      <c r="E50" s="10">
        <v>1.2076066363456386</v>
      </c>
      <c r="L50" s="50" t="s">
        <v>428</v>
      </c>
      <c r="M50" s="50">
        <v>1.1311845025983438</v>
      </c>
      <c r="N50" s="49"/>
      <c r="P50" s="48"/>
      <c r="Q50" s="48"/>
      <c r="R50" s="48"/>
      <c r="S50" s="48"/>
      <c r="T50" s="48"/>
      <c r="U50" s="48"/>
      <c r="V50" s="48"/>
      <c r="W50" s="48"/>
      <c r="X50" s="48"/>
    </row>
    <row r="51" spans="1:24" x14ac:dyDescent="0.25">
      <c r="A51" s="10" t="s">
        <v>142</v>
      </c>
      <c r="L51" s="50" t="s">
        <v>427</v>
      </c>
      <c r="M51" s="50">
        <v>1.481835974214748</v>
      </c>
      <c r="N51" s="49"/>
      <c r="P51" s="48"/>
      <c r="Q51" s="48"/>
      <c r="R51" s="48"/>
      <c r="S51" s="48"/>
      <c r="T51" s="48"/>
      <c r="U51" s="48"/>
      <c r="V51" s="48"/>
      <c r="W51" s="48"/>
      <c r="X51" s="48"/>
    </row>
    <row r="52" spans="1:24" x14ac:dyDescent="0.25">
      <c r="B52" s="10" t="s">
        <v>12</v>
      </c>
      <c r="C52" s="10">
        <v>1</v>
      </c>
      <c r="D52" s="10">
        <v>9.1463722126763763E-3</v>
      </c>
      <c r="E52" s="10">
        <v>1</v>
      </c>
      <c r="F52" s="10">
        <v>0.93172505440567377</v>
      </c>
      <c r="G52" s="10">
        <v>3.5157170425762947E-2</v>
      </c>
      <c r="H52" s="10">
        <v>0.65679896862877063</v>
      </c>
      <c r="L52" s="50"/>
      <c r="M52" s="50"/>
      <c r="N52" s="48" t="s">
        <v>433</v>
      </c>
      <c r="O52" s="48"/>
      <c r="P52" s="48"/>
      <c r="S52" s="48"/>
      <c r="T52" s="48"/>
      <c r="U52" s="48"/>
      <c r="V52" s="48"/>
      <c r="W52" s="48"/>
      <c r="X52" s="48"/>
    </row>
    <row r="53" spans="1:24" x14ac:dyDescent="0.25">
      <c r="C53" s="10">
        <v>2</v>
      </c>
      <c r="D53" s="10">
        <v>8.3428366299631296E-3</v>
      </c>
      <c r="E53" s="10">
        <v>0.91214707164447228</v>
      </c>
      <c r="L53" s="48" t="s">
        <v>426</v>
      </c>
      <c r="M53" s="48">
        <v>0.47595567627319368</v>
      </c>
      <c r="N53" s="50">
        <v>0.54696509859626496</v>
      </c>
      <c r="O53" s="48">
        <v>7.2791912004882608E-2</v>
      </c>
      <c r="P53" s="48">
        <v>1.5121482027778858E-2</v>
      </c>
      <c r="S53" s="48"/>
      <c r="T53" s="48"/>
      <c r="U53" s="50"/>
      <c r="V53" s="50"/>
      <c r="W53" s="50"/>
      <c r="X53" s="50"/>
    </row>
    <row r="54" spans="1:24" x14ac:dyDescent="0.25">
      <c r="C54" s="10">
        <v>3</v>
      </c>
      <c r="D54" s="10">
        <v>8.0765035997718126E-3</v>
      </c>
      <c r="E54" s="10">
        <v>0.88302809157254902</v>
      </c>
      <c r="L54" s="50" t="s">
        <v>425</v>
      </c>
      <c r="M54" s="48">
        <v>0.69253448990537325</v>
      </c>
      <c r="N54" s="49"/>
      <c r="P54" s="48"/>
      <c r="Q54" s="48"/>
      <c r="R54" s="48"/>
      <c r="S54" s="48"/>
      <c r="T54" s="48"/>
      <c r="U54" s="48"/>
      <c r="V54" s="48"/>
      <c r="W54" s="48"/>
      <c r="X54" s="48"/>
    </row>
    <row r="55" spans="1:24" x14ac:dyDescent="0.25">
      <c r="B55" s="10" t="s">
        <v>177</v>
      </c>
      <c r="C55" s="10">
        <v>1</v>
      </c>
      <c r="D55" s="10">
        <v>1.1148012793929178E-2</v>
      </c>
      <c r="E55" s="10">
        <v>1.2188453011434015</v>
      </c>
      <c r="F55" s="10">
        <v>1.0130704037056337</v>
      </c>
      <c r="G55" s="10">
        <v>0.16606159732520814</v>
      </c>
      <c r="L55" s="50" t="s">
        <v>424</v>
      </c>
      <c r="M55" s="48">
        <v>0.47240512961022779</v>
      </c>
      <c r="N55" s="49"/>
      <c r="P55" s="48"/>
      <c r="Q55" s="48"/>
      <c r="R55" s="48"/>
      <c r="S55" s="48"/>
      <c r="T55" s="48"/>
      <c r="U55" s="48"/>
      <c r="V55" s="48"/>
      <c r="W55" s="48"/>
      <c r="X55" s="48"/>
    </row>
    <row r="56" spans="1:24" x14ac:dyDescent="0.25">
      <c r="C56" s="10">
        <v>2</v>
      </c>
      <c r="D56" s="10">
        <v>9.4770660077522061E-3</v>
      </c>
      <c r="E56" s="10">
        <v>1.1359524857187679</v>
      </c>
      <c r="L56" s="50"/>
      <c r="M56" s="49"/>
      <c r="N56" s="49"/>
      <c r="O56" s="48"/>
      <c r="P56" s="48"/>
      <c r="Q56" s="48"/>
      <c r="R56" s="48"/>
      <c r="S56" s="48"/>
      <c r="T56" s="48"/>
      <c r="U56" s="48"/>
      <c r="V56" s="48"/>
      <c r="W56" s="48"/>
      <c r="X56" s="48"/>
    </row>
    <row r="57" spans="1:24" x14ac:dyDescent="0.25">
      <c r="C57" s="10">
        <v>3</v>
      </c>
      <c r="D57" s="10">
        <v>5.5276674847254915E-3</v>
      </c>
      <c r="E57" s="10">
        <v>0.68441342425473151</v>
      </c>
      <c r="L57" s="48"/>
      <c r="M57" s="49"/>
      <c r="N57" s="49"/>
      <c r="O57" s="48"/>
      <c r="P57" s="48"/>
      <c r="Q57" s="48"/>
      <c r="R57" s="48"/>
      <c r="S57" s="48"/>
      <c r="T57" s="48"/>
      <c r="U57" s="48"/>
      <c r="V57" s="48"/>
      <c r="W57" s="48"/>
      <c r="X57" s="48"/>
    </row>
    <row r="58" spans="1:24" x14ac:dyDescent="0.25">
      <c r="L58" s="48" t="s">
        <v>432</v>
      </c>
      <c r="M58" s="48"/>
      <c r="N58" s="48"/>
      <c r="O58" s="48"/>
      <c r="P58" s="48"/>
      <c r="Q58" s="48"/>
      <c r="R58" s="48"/>
      <c r="S58" s="48"/>
      <c r="T58" s="48"/>
      <c r="U58" s="48"/>
      <c r="V58" s="48"/>
    </row>
    <row r="59" spans="1:24" x14ac:dyDescent="0.25">
      <c r="A59" s="10" t="s">
        <v>141</v>
      </c>
      <c r="L59" s="48" t="s">
        <v>429</v>
      </c>
      <c r="M59" s="48">
        <v>1</v>
      </c>
      <c r="N59" s="48"/>
      <c r="O59" s="48"/>
      <c r="P59" s="48"/>
      <c r="Q59" s="48"/>
      <c r="R59" s="48"/>
      <c r="S59" s="48"/>
      <c r="T59" s="48"/>
      <c r="U59" s="48"/>
      <c r="V59" s="48"/>
    </row>
    <row r="60" spans="1:24" x14ac:dyDescent="0.25">
      <c r="B60" s="10" t="s">
        <v>12</v>
      </c>
      <c r="C60" s="10">
        <v>1</v>
      </c>
      <c r="D60" s="10">
        <v>2.0310634716278166E-2</v>
      </c>
      <c r="E60" s="10">
        <v>1</v>
      </c>
      <c r="F60" s="10">
        <v>1.0340288408473921</v>
      </c>
      <c r="G60" s="10">
        <v>9.6946851253465E-2</v>
      </c>
      <c r="H60" s="10">
        <v>0.47921669173840165</v>
      </c>
      <c r="L60" s="50" t="s">
        <v>428</v>
      </c>
      <c r="M60" s="48">
        <v>2.548001849207179</v>
      </c>
      <c r="N60" s="48">
        <v>22.930129181144064</v>
      </c>
      <c r="O60" s="48">
        <v>9.3664986476560212</v>
      </c>
      <c r="P60" s="48">
        <v>4.377084840556416E-2</v>
      </c>
      <c r="Q60" s="48"/>
      <c r="R60" s="48"/>
      <c r="S60" s="48"/>
      <c r="T60" s="48"/>
      <c r="U60" s="48"/>
      <c r="V60" s="48"/>
    </row>
    <row r="61" spans="1:24" x14ac:dyDescent="0.25">
      <c r="C61" s="10">
        <v>2</v>
      </c>
      <c r="D61" s="10">
        <v>1.798979192967717E-2</v>
      </c>
      <c r="E61" s="10">
        <v>0.88573263125347168</v>
      </c>
      <c r="L61" s="50" t="s">
        <v>427</v>
      </c>
      <c r="M61" s="48">
        <v>1.9157933275087871</v>
      </c>
      <c r="N61" s="48"/>
      <c r="O61" s="48"/>
      <c r="P61" s="48"/>
      <c r="Q61" s="48"/>
      <c r="R61" s="48"/>
      <c r="S61" s="48"/>
      <c r="T61" s="48"/>
      <c r="U61" s="48"/>
      <c r="V61" s="48"/>
    </row>
    <row r="62" spans="1:24" x14ac:dyDescent="0.25">
      <c r="C62" s="10">
        <v>3</v>
      </c>
      <c r="D62" s="10">
        <v>2.4704919571688407E-2</v>
      </c>
      <c r="E62" s="10">
        <v>1.2163538912887049</v>
      </c>
      <c r="L62" s="50"/>
      <c r="M62" s="48"/>
      <c r="N62" s="48"/>
      <c r="O62" s="48"/>
      <c r="P62" s="48"/>
      <c r="Q62" s="48"/>
      <c r="R62" s="48"/>
      <c r="S62" s="48"/>
      <c r="T62" s="48"/>
      <c r="U62" s="48"/>
      <c r="V62" s="48"/>
    </row>
    <row r="63" spans="1:24" x14ac:dyDescent="0.25">
      <c r="B63" s="10" t="s">
        <v>177</v>
      </c>
      <c r="C63" s="10">
        <v>1</v>
      </c>
      <c r="D63" s="10">
        <v>1.8202500904482301E-2</v>
      </c>
      <c r="E63" s="10">
        <v>0.89620541941477194</v>
      </c>
      <c r="F63" s="10">
        <v>1.167420133430219</v>
      </c>
      <c r="G63" s="10">
        <v>0.14100684212939132</v>
      </c>
      <c r="L63" s="48" t="s">
        <v>426</v>
      </c>
      <c r="M63" s="48">
        <v>18.20840709566248</v>
      </c>
      <c r="N63" s="48"/>
      <c r="O63" s="48"/>
      <c r="P63" s="48"/>
      <c r="Q63" s="48"/>
      <c r="R63" s="48"/>
      <c r="S63" s="48"/>
      <c r="T63" s="48"/>
      <c r="U63" s="48"/>
      <c r="V63" s="48"/>
    </row>
    <row r="64" spans="1:24" x14ac:dyDescent="0.25">
      <c r="C64" s="10">
        <v>2</v>
      </c>
      <c r="D64" s="10">
        <v>2.4645397740427701E-2</v>
      </c>
      <c r="E64" s="10">
        <v>1.3699656914747855</v>
      </c>
      <c r="L64" s="50" t="s">
        <v>425</v>
      </c>
      <c r="M64" s="48">
        <v>40.990445506162409</v>
      </c>
      <c r="N64" s="48"/>
      <c r="O64" s="48"/>
      <c r="P64" s="48"/>
      <c r="Q64" s="48"/>
      <c r="R64" s="48"/>
      <c r="S64" s="48"/>
      <c r="T64" s="48"/>
      <c r="U64" s="48"/>
      <c r="V64" s="48"/>
    </row>
    <row r="65" spans="1:22" x14ac:dyDescent="0.25">
      <c r="C65" s="10">
        <v>3</v>
      </c>
      <c r="D65" s="10">
        <v>3.0537486478079644E-2</v>
      </c>
      <c r="E65" s="10">
        <v>1.2360892894010997</v>
      </c>
      <c r="L65" s="50" t="s">
        <v>424</v>
      </c>
      <c r="M65" s="48">
        <v>9.5915349416073035</v>
      </c>
      <c r="N65" s="48"/>
      <c r="O65" s="48"/>
      <c r="P65" s="48"/>
      <c r="Q65" s="48"/>
      <c r="R65" s="48"/>
      <c r="S65" s="48"/>
      <c r="T65" s="48"/>
      <c r="U65" s="48"/>
      <c r="V65" s="48"/>
    </row>
    <row r="66" spans="1:22" x14ac:dyDescent="0.25">
      <c r="A66" s="10" t="s">
        <v>140</v>
      </c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</row>
    <row r="67" spans="1:22" x14ac:dyDescent="0.25">
      <c r="B67" s="10" t="s">
        <v>12</v>
      </c>
      <c r="C67" s="10">
        <v>1</v>
      </c>
      <c r="D67" s="10">
        <v>0.26894529389213462</v>
      </c>
      <c r="E67" s="10">
        <v>1</v>
      </c>
      <c r="F67" s="10">
        <v>1.1267739795389897</v>
      </c>
      <c r="G67" s="10">
        <v>6.6586147893553396E-2</v>
      </c>
      <c r="H67" s="10">
        <v>0.10957274563612364</v>
      </c>
      <c r="L67" s="50" t="s">
        <v>431</v>
      </c>
      <c r="M67" s="48"/>
      <c r="N67" s="48"/>
      <c r="O67" s="48"/>
      <c r="P67" s="48"/>
      <c r="Q67" s="48"/>
      <c r="R67" s="48"/>
      <c r="S67" s="48"/>
      <c r="T67" s="48"/>
      <c r="U67" s="48"/>
      <c r="V67" s="48"/>
    </row>
    <row r="68" spans="1:22" x14ac:dyDescent="0.25">
      <c r="C68" s="10">
        <v>2</v>
      </c>
      <c r="D68" s="10">
        <v>0.32958700234014027</v>
      </c>
      <c r="E68" s="10">
        <v>1.2254797158574826</v>
      </c>
      <c r="L68" s="50" t="s">
        <v>429</v>
      </c>
      <c r="M68" s="48">
        <v>1.3971587211462513E-3</v>
      </c>
      <c r="N68" s="48"/>
      <c r="O68" s="48"/>
      <c r="P68" s="48"/>
      <c r="Q68" s="48"/>
      <c r="R68" s="48"/>
      <c r="S68" s="48"/>
      <c r="T68" s="48"/>
      <c r="U68" s="48"/>
      <c r="V68" s="48"/>
    </row>
    <row r="69" spans="1:22" x14ac:dyDescent="0.25">
      <c r="C69" s="10">
        <v>3</v>
      </c>
      <c r="D69" s="10">
        <v>0.31058938099909605</v>
      </c>
      <c r="E69" s="10">
        <v>1.1548422227594863</v>
      </c>
      <c r="L69" s="50" t="s">
        <v>428</v>
      </c>
      <c r="M69" s="48">
        <v>1.9813424056566004E-3</v>
      </c>
      <c r="N69" s="48">
        <v>3.0115751770795076</v>
      </c>
      <c r="O69" s="48">
        <v>0.53742246926543547</v>
      </c>
      <c r="P69" s="48">
        <v>1.5215449230802855E-2</v>
      </c>
      <c r="Q69" s="48"/>
      <c r="R69" s="48"/>
      <c r="S69" s="48"/>
      <c r="T69" s="48"/>
      <c r="U69" s="48"/>
      <c r="V69" s="48"/>
    </row>
    <row r="70" spans="1:22" x14ac:dyDescent="0.25">
      <c r="B70" s="10" t="s">
        <v>177</v>
      </c>
      <c r="C70" s="10">
        <v>1</v>
      </c>
      <c r="D70" s="10">
        <v>0.28058629811107422</v>
      </c>
      <c r="E70" s="10">
        <v>1.0432839112016901</v>
      </c>
      <c r="F70" s="10">
        <v>0.96481849056532198</v>
      </c>
      <c r="G70" s="10">
        <v>4.2449516808955041E-2</v>
      </c>
      <c r="L70" s="50" t="s">
        <v>427</v>
      </c>
      <c r="M70" s="48">
        <v>1.3475380642633931E-3</v>
      </c>
      <c r="N70" s="48"/>
      <c r="O70" s="48"/>
      <c r="P70" s="48"/>
      <c r="Q70" s="48"/>
      <c r="R70" s="48"/>
      <c r="S70" s="48"/>
      <c r="T70" s="48"/>
      <c r="U70" s="48"/>
      <c r="V70" s="48"/>
    </row>
    <row r="71" spans="1:22" x14ac:dyDescent="0.25">
      <c r="C71" s="10">
        <v>2</v>
      </c>
      <c r="D71" s="10">
        <v>0.29580752294740559</v>
      </c>
      <c r="E71" s="10">
        <v>0.89750967376476332</v>
      </c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</row>
    <row r="72" spans="1:22" x14ac:dyDescent="0.25">
      <c r="C72" s="10">
        <v>3</v>
      </c>
      <c r="D72" s="10">
        <v>0.29619725508174943</v>
      </c>
      <c r="E72" s="10">
        <v>0.9536618867295128</v>
      </c>
      <c r="L72" s="50" t="s">
        <v>426</v>
      </c>
      <c r="M72" s="48">
        <v>3.1376623690729653</v>
      </c>
      <c r="N72" s="48"/>
      <c r="O72" s="48"/>
      <c r="P72" s="48"/>
      <c r="Q72" s="48"/>
      <c r="R72" s="48"/>
      <c r="S72" s="48"/>
      <c r="T72" s="48"/>
      <c r="U72" s="48"/>
      <c r="V72" s="48"/>
    </row>
    <row r="73" spans="1:22" x14ac:dyDescent="0.25">
      <c r="A73" s="10" t="s">
        <v>139</v>
      </c>
      <c r="L73" s="50" t="s">
        <v>425</v>
      </c>
      <c r="M73" s="48">
        <v>3.8729477462516257</v>
      </c>
      <c r="N73" s="48"/>
      <c r="O73" s="48"/>
      <c r="P73" s="48"/>
      <c r="Q73" s="48"/>
      <c r="R73" s="48"/>
      <c r="S73" s="48"/>
      <c r="T73" s="48"/>
      <c r="U73" s="48"/>
      <c r="V73" s="48"/>
    </row>
    <row r="74" spans="1:22" x14ac:dyDescent="0.25">
      <c r="B74" s="10" t="s">
        <v>12</v>
      </c>
      <c r="C74" s="10">
        <v>1</v>
      </c>
      <c r="D74" s="10">
        <v>3.7190448664765614E-4</v>
      </c>
      <c r="E74" s="10">
        <v>1</v>
      </c>
      <c r="F74" s="10">
        <v>0.86292620932636399</v>
      </c>
      <c r="G74" s="10">
        <v>7.725073101409842E-2</v>
      </c>
      <c r="H74" s="10">
        <v>2.382243623370205E-2</v>
      </c>
      <c r="L74" s="50" t="s">
        <v>424</v>
      </c>
      <c r="M74" s="48">
        <v>2.0241154159139323</v>
      </c>
      <c r="N74" s="48"/>
      <c r="O74" s="48"/>
      <c r="P74" s="48"/>
      <c r="Q74" s="48"/>
      <c r="R74" s="48"/>
      <c r="S74" s="48"/>
      <c r="T74" s="48"/>
      <c r="U74" s="48"/>
      <c r="V74" s="48"/>
    </row>
    <row r="75" spans="1:22" x14ac:dyDescent="0.25">
      <c r="C75" s="10">
        <v>2</v>
      </c>
      <c r="D75" s="10">
        <v>3.1839616636783209E-4</v>
      </c>
      <c r="E75" s="10">
        <v>0.85612348815109063</v>
      </c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</row>
    <row r="76" spans="1:22" x14ac:dyDescent="0.25">
      <c r="C76" s="10">
        <v>3</v>
      </c>
      <c r="D76" s="10">
        <v>2.724777336674995E-4</v>
      </c>
      <c r="E76" s="10">
        <v>0.73265513982800112</v>
      </c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</row>
    <row r="77" spans="1:22" x14ac:dyDescent="0.25">
      <c r="B77" s="10" t="s">
        <v>177</v>
      </c>
      <c r="C77" s="10">
        <v>1</v>
      </c>
      <c r="D77" s="10">
        <v>4.948197251549468E-4</v>
      </c>
      <c r="E77" s="10">
        <v>1.3305021663364365</v>
      </c>
      <c r="F77" s="10">
        <v>1.8398941930481036</v>
      </c>
      <c r="G77" s="10">
        <v>0.26422759539606477</v>
      </c>
      <c r="L77" s="50" t="s">
        <v>430</v>
      </c>
      <c r="M77" s="48"/>
      <c r="N77" s="48"/>
      <c r="O77" s="48"/>
      <c r="P77" s="48"/>
      <c r="Q77" s="48"/>
      <c r="R77" s="48"/>
      <c r="S77" s="48"/>
      <c r="T77" s="48"/>
      <c r="U77" s="48"/>
      <c r="V77" s="48"/>
    </row>
    <row r="78" spans="1:22" x14ac:dyDescent="0.25">
      <c r="C78" s="10">
        <v>2</v>
      </c>
      <c r="D78" s="10">
        <v>7.0569439105273944E-4</v>
      </c>
      <c r="E78" s="10">
        <v>2.2164035424895006</v>
      </c>
      <c r="L78" s="48" t="s">
        <v>429</v>
      </c>
      <c r="M78" s="48">
        <v>5.9686057004617892</v>
      </c>
      <c r="N78" s="48"/>
      <c r="O78" s="48"/>
      <c r="P78" s="48"/>
      <c r="Q78" s="48"/>
      <c r="R78" s="48"/>
      <c r="S78" s="48"/>
      <c r="T78" s="48"/>
      <c r="U78" s="48"/>
      <c r="V78" s="48"/>
    </row>
    <row r="79" spans="1:22" x14ac:dyDescent="0.25">
      <c r="C79" s="10">
        <v>3</v>
      </c>
      <c r="D79" s="10">
        <v>5.37537770656013E-4</v>
      </c>
      <c r="E79" s="10">
        <v>1.9727768703183737</v>
      </c>
      <c r="L79" s="48" t="s">
        <v>428</v>
      </c>
      <c r="M79" s="48">
        <v>7.9792358254849489</v>
      </c>
      <c r="N79" s="48"/>
      <c r="O79" s="48"/>
      <c r="P79" s="48"/>
      <c r="Q79" s="48"/>
      <c r="R79" s="48"/>
      <c r="S79" s="48"/>
      <c r="T79" s="48"/>
      <c r="U79" s="48"/>
      <c r="V79" s="48"/>
    </row>
    <row r="80" spans="1:22" x14ac:dyDescent="0.25">
      <c r="A80" s="10" t="s">
        <v>138</v>
      </c>
      <c r="L80" s="48" t="s">
        <v>427</v>
      </c>
      <c r="M80" s="48">
        <v>5.4678671087838921</v>
      </c>
      <c r="N80" s="48"/>
      <c r="O80" s="48"/>
      <c r="P80" s="48"/>
      <c r="Q80" s="48"/>
      <c r="R80" s="48"/>
      <c r="S80" s="48"/>
      <c r="T80" s="48"/>
      <c r="U80" s="48"/>
      <c r="V80" s="48"/>
    </row>
    <row r="81" spans="1:24" x14ac:dyDescent="0.25">
      <c r="B81" s="10" t="s">
        <v>12</v>
      </c>
      <c r="C81" s="10">
        <v>1</v>
      </c>
      <c r="D81" s="10">
        <v>0.10399837259569696</v>
      </c>
      <c r="E81" s="10">
        <v>1</v>
      </c>
      <c r="F81" s="10">
        <v>1.0998844958428311</v>
      </c>
      <c r="G81" s="10">
        <v>6.0502000723659292E-2</v>
      </c>
      <c r="H81" s="10">
        <v>3.1355822038207457E-2</v>
      </c>
      <c r="L81" s="48"/>
      <c r="M81" s="49"/>
      <c r="N81" s="48"/>
      <c r="O81" s="48"/>
      <c r="P81" s="48"/>
      <c r="Q81" s="48"/>
      <c r="R81" s="48"/>
      <c r="S81" s="48"/>
      <c r="T81" s="48"/>
      <c r="U81" s="48"/>
      <c r="V81" s="48"/>
    </row>
    <row r="82" spans="1:24" x14ac:dyDescent="0.25">
      <c r="C82" s="10">
        <v>2</v>
      </c>
      <c r="D82" s="10">
        <v>0.1134285453764361</v>
      </c>
      <c r="E82" s="10">
        <v>1.0906761571875725</v>
      </c>
      <c r="L82" s="48" t="s">
        <v>426</v>
      </c>
      <c r="M82" s="48">
        <v>2.3317988401128926</v>
      </c>
      <c r="N82" s="48"/>
      <c r="O82" s="48"/>
      <c r="P82" s="48"/>
      <c r="Q82" s="48"/>
      <c r="R82" s="48"/>
      <c r="S82" s="48"/>
      <c r="T82" s="48"/>
      <c r="U82" s="48"/>
      <c r="V82" s="48"/>
    </row>
    <row r="83" spans="1:24" x14ac:dyDescent="0.25">
      <c r="C83" s="10">
        <v>3</v>
      </c>
      <c r="D83" s="10">
        <v>0.12573167486054607</v>
      </c>
      <c r="E83" s="10">
        <v>1.2089773303409206</v>
      </c>
      <c r="L83" s="48" t="s">
        <v>425</v>
      </c>
      <c r="M83" s="48">
        <v>5.1240363773739723</v>
      </c>
      <c r="N83" s="48">
        <v>6.049679617173747</v>
      </c>
      <c r="O83" s="48">
        <v>2.4577010997741731</v>
      </c>
      <c r="P83" s="48">
        <v>0.43884669338465854</v>
      </c>
      <c r="Q83" s="48"/>
      <c r="R83" s="48"/>
      <c r="S83" s="48"/>
      <c r="T83" s="48"/>
      <c r="U83" s="48"/>
      <c r="V83" s="48"/>
    </row>
    <row r="84" spans="1:24" x14ac:dyDescent="0.25">
      <c r="B84" s="10" t="s">
        <v>177</v>
      </c>
      <c r="C84" s="10">
        <v>1</v>
      </c>
      <c r="D84" s="10">
        <v>0.23695077256720321</v>
      </c>
      <c r="E84" s="10">
        <v>2.2784084659513923</v>
      </c>
      <c r="F84" s="10">
        <v>2.0954922171059369</v>
      </c>
      <c r="G84" s="10">
        <v>0.30024230017966702</v>
      </c>
      <c r="L84" s="48" t="s">
        <v>424</v>
      </c>
      <c r="M84" s="48">
        <v>10.693203634034374</v>
      </c>
      <c r="N84" s="48"/>
      <c r="O84" s="48"/>
      <c r="P84" s="48"/>
      <c r="Q84" s="48"/>
      <c r="R84" s="48"/>
      <c r="S84" s="48"/>
      <c r="T84" s="48"/>
      <c r="U84" s="48"/>
      <c r="V84" s="48"/>
    </row>
    <row r="85" spans="1:24" x14ac:dyDescent="0.25">
      <c r="C85" s="10">
        <v>2</v>
      </c>
      <c r="D85" s="10">
        <v>0.28349817336509953</v>
      </c>
      <c r="E85" s="10">
        <v>2.4993547472926871</v>
      </c>
      <c r="L85" s="48"/>
      <c r="M85" s="48"/>
      <c r="N85" s="49"/>
      <c r="O85" s="48"/>
      <c r="P85" s="48"/>
      <c r="Q85" s="48"/>
      <c r="R85" s="48"/>
      <c r="S85" s="48"/>
      <c r="T85" s="48"/>
      <c r="U85" s="48"/>
      <c r="V85" s="48"/>
      <c r="W85" s="48"/>
      <c r="X85" s="48"/>
    </row>
    <row r="86" spans="1:24" x14ac:dyDescent="0.25">
      <c r="C86" s="10">
        <v>3</v>
      </c>
      <c r="D86" s="10">
        <v>0.18969306745362305</v>
      </c>
      <c r="E86" s="10">
        <v>1.5087134380737317</v>
      </c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</row>
    <row r="87" spans="1:24" x14ac:dyDescent="0.25">
      <c r="A87" s="10" t="s">
        <v>137</v>
      </c>
    </row>
    <row r="88" spans="1:24" x14ac:dyDescent="0.25">
      <c r="B88" s="10" t="s">
        <v>12</v>
      </c>
      <c r="C88" s="10">
        <v>1</v>
      </c>
      <c r="D88" s="10">
        <v>5.5201540741121109E-2</v>
      </c>
      <c r="E88" s="10">
        <v>1</v>
      </c>
      <c r="F88" s="10">
        <v>1.0077704035535417</v>
      </c>
      <c r="G88" s="10">
        <v>8.304596021136057E-2</v>
      </c>
      <c r="H88" s="10">
        <v>1.8009764026929905E-4</v>
      </c>
    </row>
    <row r="89" spans="1:24" x14ac:dyDescent="0.25">
      <c r="C89" s="10">
        <v>2</v>
      </c>
      <c r="D89" s="10">
        <v>4.7913462468137505E-2</v>
      </c>
      <c r="E89" s="10">
        <v>0.86797328163062448</v>
      </c>
    </row>
    <row r="90" spans="1:24" x14ac:dyDescent="0.25">
      <c r="C90" s="10">
        <v>3</v>
      </c>
      <c r="D90" s="10">
        <v>6.3776433759112086E-2</v>
      </c>
      <c r="E90" s="10">
        <v>1.155337929030001</v>
      </c>
    </row>
    <row r="91" spans="1:24" x14ac:dyDescent="0.25">
      <c r="B91" s="10" t="s">
        <v>177</v>
      </c>
      <c r="C91" s="10">
        <v>1</v>
      </c>
      <c r="D91" s="10">
        <v>0.1333164637467468</v>
      </c>
      <c r="E91" s="10">
        <v>2.4150859189231975</v>
      </c>
      <c r="F91" s="10">
        <v>2.4208487269616361</v>
      </c>
      <c r="G91" s="10">
        <v>6.5164585875952558E-2</v>
      </c>
    </row>
    <row r="92" spans="1:24" x14ac:dyDescent="0.25">
      <c r="C92" s="10">
        <v>2</v>
      </c>
      <c r="D92" s="10">
        <v>0.12153192795652185</v>
      </c>
      <c r="E92" s="10">
        <v>2.5364881120278184</v>
      </c>
    </row>
    <row r="93" spans="1:24" x14ac:dyDescent="0.25">
      <c r="C93" s="10">
        <v>3</v>
      </c>
      <c r="D93" s="10">
        <v>0.14738556223941174</v>
      </c>
      <c r="E93" s="10">
        <v>2.3109721499338924</v>
      </c>
    </row>
    <row r="94" spans="1:24" x14ac:dyDescent="0.25">
      <c r="A94" s="10" t="s">
        <v>136</v>
      </c>
    </row>
    <row r="95" spans="1:24" x14ac:dyDescent="0.25">
      <c r="B95" s="10" t="s">
        <v>12</v>
      </c>
      <c r="C95" s="10">
        <v>1</v>
      </c>
      <c r="D95" s="10">
        <v>0.44636627944023577</v>
      </c>
      <c r="E95" s="10">
        <v>1</v>
      </c>
      <c r="F95" s="10">
        <v>1.0657752230129856</v>
      </c>
      <c r="G95" s="10">
        <v>3.5219589328962519E-2</v>
      </c>
      <c r="H95" s="10">
        <v>8.1684416911952662E-2</v>
      </c>
    </row>
    <row r="96" spans="1:24" x14ac:dyDescent="0.25">
      <c r="C96" s="10">
        <v>2</v>
      </c>
      <c r="D96" s="10">
        <v>0.48066263737544612</v>
      </c>
      <c r="E96" s="10">
        <v>1.0768345628128979</v>
      </c>
    </row>
    <row r="97" spans="1:8" x14ac:dyDescent="0.25">
      <c r="C97" s="10">
        <v>3</v>
      </c>
      <c r="D97" s="10">
        <v>0.50014944623200008</v>
      </c>
      <c r="E97" s="10">
        <v>1.1204911062260592</v>
      </c>
    </row>
    <row r="98" spans="1:8" x14ac:dyDescent="0.25">
      <c r="B98" s="10" t="s">
        <v>177</v>
      </c>
      <c r="C98" s="10">
        <v>1</v>
      </c>
      <c r="D98" s="10">
        <v>0.69407743196868998</v>
      </c>
      <c r="E98" s="10">
        <v>1.5549504161450001</v>
      </c>
      <c r="F98" s="10">
        <v>1.3398733932598919</v>
      </c>
      <c r="G98" s="10">
        <v>0.11310200626248093</v>
      </c>
    </row>
    <row r="99" spans="1:8" x14ac:dyDescent="0.25">
      <c r="C99" s="10">
        <v>2</v>
      </c>
      <c r="D99" s="10">
        <v>0.62150606106110906</v>
      </c>
      <c r="E99" s="10">
        <v>1.2930192878204718</v>
      </c>
    </row>
    <row r="100" spans="1:8" x14ac:dyDescent="0.25">
      <c r="C100" s="10">
        <v>3</v>
      </c>
      <c r="D100" s="10">
        <v>0.58600033665593354</v>
      </c>
      <c r="E100" s="10">
        <v>1.1716504758142039</v>
      </c>
    </row>
    <row r="101" spans="1:8" x14ac:dyDescent="0.25">
      <c r="A101" s="10" t="s">
        <v>135</v>
      </c>
    </row>
    <row r="102" spans="1:8" x14ac:dyDescent="0.25">
      <c r="B102" s="10" t="s">
        <v>12</v>
      </c>
      <c r="C102" s="10">
        <v>1</v>
      </c>
      <c r="D102" s="10">
        <v>7.115954756191565E-3</v>
      </c>
      <c r="E102" s="10">
        <v>1</v>
      </c>
      <c r="F102" s="10">
        <v>0.75206345670727748</v>
      </c>
      <c r="G102" s="10">
        <v>0.12473133285006739</v>
      </c>
      <c r="H102" s="10">
        <v>3.6109553655338217E-2</v>
      </c>
    </row>
    <row r="103" spans="1:8" x14ac:dyDescent="0.25">
      <c r="C103" s="10">
        <v>2</v>
      </c>
      <c r="D103" s="10">
        <v>4.2997073373563146E-3</v>
      </c>
      <c r="E103" s="10">
        <v>0.60423477729606923</v>
      </c>
    </row>
    <row r="104" spans="1:8" x14ac:dyDescent="0.25">
      <c r="C104" s="10">
        <v>3</v>
      </c>
      <c r="D104" s="10">
        <v>4.6392865015941814E-3</v>
      </c>
      <c r="E104" s="10">
        <v>0.65195559282576321</v>
      </c>
    </row>
    <row r="105" spans="1:8" x14ac:dyDescent="0.25">
      <c r="B105" s="10" t="s">
        <v>177</v>
      </c>
      <c r="C105" s="10">
        <v>1</v>
      </c>
      <c r="D105" s="10">
        <v>9.0549758517319175E-3</v>
      </c>
      <c r="E105" s="10">
        <v>1.2724892388970317</v>
      </c>
      <c r="F105" s="10">
        <v>1.5412746870178282</v>
      </c>
      <c r="G105" s="10">
        <v>0.22163570955729378</v>
      </c>
    </row>
    <row r="106" spans="1:8" x14ac:dyDescent="0.25">
      <c r="C106" s="10">
        <v>2</v>
      </c>
      <c r="D106" s="10">
        <v>8.5174030732342414E-3</v>
      </c>
      <c r="E106" s="10">
        <v>1.9809262363589581</v>
      </c>
    </row>
    <row r="107" spans="1:8" x14ac:dyDescent="0.25">
      <c r="C107" s="10">
        <v>3</v>
      </c>
      <c r="D107" s="10">
        <v>6.3577180537590901E-3</v>
      </c>
      <c r="E107" s="10">
        <v>1.370408585797495</v>
      </c>
    </row>
    <row r="108" spans="1:8" x14ac:dyDescent="0.25">
      <c r="A108" s="10" t="s">
        <v>134</v>
      </c>
    </row>
    <row r="109" spans="1:8" x14ac:dyDescent="0.25">
      <c r="B109" s="10" t="s">
        <v>12</v>
      </c>
      <c r="C109" s="10">
        <v>1</v>
      </c>
      <c r="D109" s="10">
        <v>0.21392490986170568</v>
      </c>
      <c r="E109" s="10">
        <v>1</v>
      </c>
      <c r="F109" s="10">
        <v>1.113501591677774</v>
      </c>
      <c r="G109" s="10">
        <v>0.12988542075433057</v>
      </c>
      <c r="H109" s="10">
        <v>0.28907946297190235</v>
      </c>
    </row>
    <row r="110" spans="1:8" x14ac:dyDescent="0.25">
      <c r="C110" s="10">
        <v>2</v>
      </c>
      <c r="D110" s="10">
        <v>0.20705674660263951</v>
      </c>
      <c r="E110" s="10">
        <v>0.96789451371742463</v>
      </c>
    </row>
    <row r="111" spans="1:8" x14ac:dyDescent="0.25">
      <c r="C111" s="10">
        <v>3</v>
      </c>
      <c r="D111" s="10">
        <v>0.2936355264272556</v>
      </c>
      <c r="E111" s="10">
        <v>1.3726102613158973</v>
      </c>
    </row>
    <row r="112" spans="1:8" x14ac:dyDescent="0.25">
      <c r="B112" s="10" t="s">
        <v>177</v>
      </c>
      <c r="C112" s="10">
        <v>1</v>
      </c>
      <c r="D112" s="10">
        <v>0.31197021922812812</v>
      </c>
      <c r="E112" s="10">
        <v>1.458316469221864</v>
      </c>
      <c r="F112" s="10">
        <v>1.368845327975114</v>
      </c>
      <c r="G112" s="10">
        <v>0.1638668227192675</v>
      </c>
    </row>
    <row r="113" spans="3:5" x14ac:dyDescent="0.25">
      <c r="C113" s="10">
        <v>2</v>
      </c>
      <c r="D113" s="10">
        <v>0.33070152413844645</v>
      </c>
      <c r="E113" s="10">
        <v>1.5971540631472028</v>
      </c>
    </row>
    <row r="114" spans="3:5" x14ac:dyDescent="0.25">
      <c r="C114" s="10">
        <v>3</v>
      </c>
      <c r="D114" s="10">
        <v>0.30863015717722808</v>
      </c>
      <c r="E114" s="10">
        <v>1.0510654515562756</v>
      </c>
    </row>
  </sheetData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1"/>
  <sheetViews>
    <sheetView topLeftCell="A67" zoomScale="60" zoomScaleNormal="60" workbookViewId="0">
      <selection activeCell="R84" sqref="R84"/>
    </sheetView>
  </sheetViews>
  <sheetFormatPr defaultRowHeight="15" x14ac:dyDescent="0.25"/>
  <cols>
    <col min="1" max="1" width="9.140625" style="10"/>
    <col min="2" max="2" width="12.7109375" style="10" customWidth="1"/>
    <col min="3" max="16384" width="9.140625" style="10"/>
  </cols>
  <sheetData>
    <row r="1" spans="1:27" x14ac:dyDescent="0.25">
      <c r="A1" s="10" t="s">
        <v>464</v>
      </c>
      <c r="K1" s="10" t="s">
        <v>55</v>
      </c>
      <c r="L1" s="10" t="s">
        <v>64</v>
      </c>
      <c r="M1" s="10" t="s">
        <v>469</v>
      </c>
      <c r="O1" s="10" t="s">
        <v>69</v>
      </c>
      <c r="P1" s="10" t="s">
        <v>64</v>
      </c>
      <c r="Q1" s="10" t="s">
        <v>469</v>
      </c>
      <c r="T1" s="10" t="s">
        <v>231</v>
      </c>
      <c r="X1" s="10" t="s">
        <v>228</v>
      </c>
    </row>
    <row r="2" spans="1:27" x14ac:dyDescent="0.25">
      <c r="A2" s="10">
        <v>1</v>
      </c>
      <c r="B2" s="10">
        <v>110684</v>
      </c>
      <c r="L2" s="10">
        <v>55</v>
      </c>
      <c r="M2" s="10">
        <v>12</v>
      </c>
      <c r="N2" s="10">
        <v>21.818181818181817</v>
      </c>
      <c r="P2" s="10">
        <v>30</v>
      </c>
      <c r="Q2" s="10">
        <v>8</v>
      </c>
      <c r="R2" s="10">
        <v>26.666666666666668</v>
      </c>
      <c r="U2" s="10">
        <v>46</v>
      </c>
      <c r="V2" s="10">
        <v>2</v>
      </c>
      <c r="W2" s="10">
        <v>4.3478260869565215</v>
      </c>
      <c r="Y2" s="10">
        <v>24</v>
      </c>
      <c r="Z2" s="10">
        <v>5</v>
      </c>
      <c r="AA2" s="10">
        <v>20.833333333333332</v>
      </c>
    </row>
    <row r="3" spans="1:27" x14ac:dyDescent="0.25">
      <c r="A3" s="10">
        <v>2</v>
      </c>
      <c r="B3" s="10">
        <v>65060</v>
      </c>
      <c r="L3" s="10">
        <v>48</v>
      </c>
      <c r="M3" s="10">
        <v>6</v>
      </c>
      <c r="N3" s="10">
        <v>12.5</v>
      </c>
      <c r="P3" s="10">
        <v>36</v>
      </c>
      <c r="Q3" s="10">
        <v>6</v>
      </c>
      <c r="R3" s="10">
        <v>16.666666666666668</v>
      </c>
      <c r="U3" s="10">
        <v>30</v>
      </c>
      <c r="V3" s="10">
        <v>2</v>
      </c>
      <c r="W3" s="10">
        <v>6.666666666666667</v>
      </c>
      <c r="Y3" s="10">
        <v>33</v>
      </c>
      <c r="Z3" s="10">
        <v>5</v>
      </c>
      <c r="AA3" s="10">
        <v>15.151515151515152</v>
      </c>
    </row>
    <row r="4" spans="1:27" x14ac:dyDescent="0.25">
      <c r="A4" s="10">
        <v>3</v>
      </c>
      <c r="B4" s="10">
        <v>66997</v>
      </c>
      <c r="L4" s="10">
        <v>35</v>
      </c>
      <c r="M4" s="10">
        <v>5</v>
      </c>
      <c r="N4" s="10">
        <v>14.285714285714286</v>
      </c>
      <c r="P4" s="10">
        <v>28</v>
      </c>
      <c r="Q4" s="10">
        <v>6</v>
      </c>
      <c r="R4" s="10">
        <v>21.428571428571427</v>
      </c>
      <c r="U4" s="10">
        <v>44</v>
      </c>
      <c r="V4" s="10">
        <v>4</v>
      </c>
      <c r="W4" s="10">
        <v>9.0909090909090917</v>
      </c>
      <c r="Y4" s="10">
        <v>25</v>
      </c>
      <c r="Z4" s="10">
        <v>4</v>
      </c>
      <c r="AA4" s="10">
        <v>16</v>
      </c>
    </row>
    <row r="5" spans="1:27" x14ac:dyDescent="0.25">
      <c r="A5" s="10">
        <v>18</v>
      </c>
      <c r="B5" s="10">
        <v>93330</v>
      </c>
      <c r="L5" s="10">
        <v>33</v>
      </c>
      <c r="M5" s="10">
        <v>5</v>
      </c>
      <c r="N5" s="10">
        <v>15.151515151515152</v>
      </c>
      <c r="P5" s="10">
        <v>49</v>
      </c>
      <c r="Q5" s="10">
        <v>8</v>
      </c>
      <c r="R5" s="10">
        <v>16.326530612244898</v>
      </c>
      <c r="U5" s="10">
        <v>22</v>
      </c>
      <c r="V5" s="10">
        <v>0</v>
      </c>
      <c r="W5" s="10">
        <v>0</v>
      </c>
      <c r="Y5" s="10">
        <v>27</v>
      </c>
      <c r="Z5" s="10">
        <v>4</v>
      </c>
      <c r="AA5" s="10">
        <v>14.814814814814815</v>
      </c>
    </row>
    <row r="6" spans="1:27" x14ac:dyDescent="0.25">
      <c r="A6" s="10" t="s">
        <v>468</v>
      </c>
      <c r="L6" s="10">
        <v>47</v>
      </c>
      <c r="M6" s="10">
        <v>8</v>
      </c>
      <c r="N6" s="10">
        <v>17.021276595744681</v>
      </c>
      <c r="P6" s="10">
        <v>43</v>
      </c>
      <c r="Q6" s="10">
        <v>8</v>
      </c>
      <c r="R6" s="10">
        <v>18.604651162790699</v>
      </c>
      <c r="U6" s="10">
        <v>41</v>
      </c>
      <c r="V6" s="10">
        <v>3</v>
      </c>
      <c r="W6" s="10">
        <v>7.3170731707317076</v>
      </c>
      <c r="X6" s="10" t="s">
        <v>457</v>
      </c>
      <c r="Y6" s="10">
        <v>35</v>
      </c>
      <c r="Z6" s="10">
        <v>4</v>
      </c>
      <c r="AA6" s="10">
        <v>11.428571428571429</v>
      </c>
    </row>
    <row r="7" spans="1:27" x14ac:dyDescent="0.25">
      <c r="A7" s="10">
        <v>9</v>
      </c>
      <c r="B7" s="10">
        <v>60240</v>
      </c>
      <c r="K7" s="10" t="s">
        <v>463</v>
      </c>
      <c r="L7" s="10">
        <v>15</v>
      </c>
      <c r="M7" s="10">
        <v>4</v>
      </c>
      <c r="N7" s="10">
        <v>26.666666666666668</v>
      </c>
      <c r="O7" s="10" t="s">
        <v>467</v>
      </c>
      <c r="P7" s="10">
        <v>8</v>
      </c>
      <c r="Q7" s="10">
        <v>2</v>
      </c>
      <c r="R7" s="10">
        <v>25</v>
      </c>
      <c r="T7" s="10" t="s">
        <v>230</v>
      </c>
      <c r="U7" s="10">
        <v>43</v>
      </c>
      <c r="V7" s="10">
        <v>4</v>
      </c>
      <c r="W7" s="10">
        <v>9.3023255813953494</v>
      </c>
      <c r="Y7" s="10">
        <v>35</v>
      </c>
      <c r="Z7" s="10">
        <v>4</v>
      </c>
      <c r="AA7" s="10">
        <v>11.428571428571429</v>
      </c>
    </row>
    <row r="8" spans="1:27" x14ac:dyDescent="0.25">
      <c r="A8" s="10">
        <v>10</v>
      </c>
      <c r="B8" s="10">
        <v>168618</v>
      </c>
      <c r="L8" s="10">
        <v>19</v>
      </c>
      <c r="M8" s="10">
        <v>2</v>
      </c>
      <c r="N8" s="10">
        <v>10.526315789473685</v>
      </c>
      <c r="P8" s="10">
        <v>36</v>
      </c>
      <c r="Q8" s="10">
        <v>9</v>
      </c>
      <c r="R8" s="10">
        <v>25</v>
      </c>
      <c r="U8" s="10">
        <v>36</v>
      </c>
      <c r="V8" s="10">
        <v>2</v>
      </c>
      <c r="W8" s="10">
        <v>5.5555555555555554</v>
      </c>
      <c r="Y8" s="10">
        <v>30</v>
      </c>
      <c r="Z8" s="10">
        <v>4</v>
      </c>
      <c r="AA8" s="10">
        <v>13.333333333333334</v>
      </c>
    </row>
    <row r="9" spans="1:27" x14ac:dyDescent="0.25">
      <c r="A9" s="10">
        <v>11</v>
      </c>
      <c r="B9" s="10">
        <v>58105</v>
      </c>
      <c r="L9" s="10">
        <v>22</v>
      </c>
      <c r="M9" s="10">
        <v>3</v>
      </c>
      <c r="N9" s="10">
        <v>13.636363636363637</v>
      </c>
      <c r="P9" s="10">
        <v>43</v>
      </c>
      <c r="Q9" s="10">
        <v>8</v>
      </c>
      <c r="R9" s="10">
        <v>18.604651162790699</v>
      </c>
      <c r="U9" s="10">
        <v>30</v>
      </c>
      <c r="V9" s="10">
        <v>3</v>
      </c>
      <c r="W9" s="10">
        <v>10</v>
      </c>
      <c r="Y9" s="10">
        <v>34</v>
      </c>
      <c r="Z9" s="10">
        <v>4</v>
      </c>
      <c r="AA9" s="10">
        <v>11.764705882352942</v>
      </c>
    </row>
    <row r="10" spans="1:27" x14ac:dyDescent="0.25">
      <c r="A10" s="10">
        <v>23</v>
      </c>
      <c r="B10" s="10">
        <v>139616</v>
      </c>
      <c r="L10" s="10">
        <v>26</v>
      </c>
      <c r="M10" s="10">
        <v>4</v>
      </c>
      <c r="N10" s="10">
        <v>15.384615384615385</v>
      </c>
      <c r="P10" s="10">
        <v>10</v>
      </c>
      <c r="Q10" s="10">
        <v>3</v>
      </c>
      <c r="R10" s="10">
        <v>30</v>
      </c>
      <c r="U10" s="10">
        <v>44</v>
      </c>
      <c r="V10" s="10">
        <v>4</v>
      </c>
      <c r="W10" s="10">
        <v>9.0909090909090917</v>
      </c>
      <c r="X10" s="10" t="s">
        <v>466</v>
      </c>
      <c r="Y10" s="10">
        <v>37</v>
      </c>
      <c r="Z10" s="10">
        <v>6</v>
      </c>
      <c r="AA10" s="10">
        <v>16.216216216216218</v>
      </c>
    </row>
    <row r="11" spans="1:27" x14ac:dyDescent="0.25">
      <c r="A11" s="10" t="s">
        <v>465</v>
      </c>
      <c r="L11" s="10">
        <v>29</v>
      </c>
      <c r="M11" s="10">
        <v>3</v>
      </c>
      <c r="N11" s="10">
        <v>10.344827586206897</v>
      </c>
      <c r="P11" s="10">
        <v>8</v>
      </c>
      <c r="Q11" s="10">
        <v>2</v>
      </c>
      <c r="R11" s="10">
        <v>25</v>
      </c>
      <c r="T11" s="10" t="s">
        <v>229</v>
      </c>
      <c r="U11" s="10">
        <v>34</v>
      </c>
      <c r="V11" s="10">
        <v>0</v>
      </c>
      <c r="W11" s="10">
        <v>0</v>
      </c>
      <c r="Y11" s="10">
        <v>24</v>
      </c>
      <c r="Z11" s="10">
        <v>4</v>
      </c>
      <c r="AA11" s="10">
        <v>16.666666666666668</v>
      </c>
    </row>
    <row r="12" spans="1:27" x14ac:dyDescent="0.25">
      <c r="A12" s="10">
        <v>19</v>
      </c>
      <c r="B12" s="10">
        <v>150672</v>
      </c>
      <c r="K12" s="10" t="s">
        <v>462</v>
      </c>
      <c r="L12" s="10">
        <v>24</v>
      </c>
      <c r="M12" s="10">
        <v>2</v>
      </c>
      <c r="N12" s="10">
        <v>8.3333333333333339</v>
      </c>
      <c r="O12" s="10" t="s">
        <v>464</v>
      </c>
      <c r="P12" s="10">
        <v>14</v>
      </c>
      <c r="Q12" s="10">
        <v>4</v>
      </c>
      <c r="R12" s="10">
        <v>28.571428571428573</v>
      </c>
      <c r="U12" s="10">
        <v>44</v>
      </c>
      <c r="V12" s="10">
        <v>0</v>
      </c>
      <c r="W12" s="10">
        <v>0</v>
      </c>
      <c r="Y12" s="10">
        <v>24</v>
      </c>
      <c r="Z12" s="10">
        <v>2</v>
      </c>
      <c r="AA12" s="10">
        <v>8.3333333333333339</v>
      </c>
    </row>
    <row r="13" spans="1:27" x14ac:dyDescent="0.25">
      <c r="A13" s="10">
        <v>20</v>
      </c>
      <c r="B13" s="10">
        <v>154346</v>
      </c>
      <c r="L13" s="10">
        <v>23</v>
      </c>
      <c r="M13" s="10">
        <v>3</v>
      </c>
      <c r="N13" s="10">
        <v>13.043478260869565</v>
      </c>
      <c r="P13" s="10">
        <v>18</v>
      </c>
      <c r="Q13" s="10">
        <v>6</v>
      </c>
      <c r="R13" s="10">
        <v>33.333333333333336</v>
      </c>
      <c r="U13" s="10">
        <v>35</v>
      </c>
      <c r="V13" s="10">
        <v>0</v>
      </c>
      <c r="W13" s="10">
        <v>0</v>
      </c>
      <c r="Y13" s="10">
        <v>31</v>
      </c>
      <c r="Z13" s="10">
        <v>4</v>
      </c>
      <c r="AA13" s="10">
        <v>12.903225806451612</v>
      </c>
    </row>
    <row r="14" spans="1:27" x14ac:dyDescent="0.25">
      <c r="A14" s="10">
        <v>21</v>
      </c>
      <c r="B14" s="10">
        <v>98010</v>
      </c>
      <c r="L14" s="10">
        <v>22</v>
      </c>
      <c r="M14" s="10">
        <v>3</v>
      </c>
      <c r="N14" s="10">
        <v>13.636363636363637</v>
      </c>
      <c r="P14" s="10">
        <v>34</v>
      </c>
      <c r="Q14" s="10">
        <v>10</v>
      </c>
      <c r="R14" s="10">
        <v>29.411764705882351</v>
      </c>
      <c r="U14" s="10">
        <v>31</v>
      </c>
      <c r="V14" s="10">
        <v>0</v>
      </c>
      <c r="W14" s="10">
        <v>0</v>
      </c>
      <c r="Y14" s="10">
        <v>29</v>
      </c>
      <c r="Z14" s="10">
        <v>4</v>
      </c>
      <c r="AA14" s="10">
        <v>13.793103448275861</v>
      </c>
    </row>
    <row r="15" spans="1:27" x14ac:dyDescent="0.25">
      <c r="A15" s="10">
        <v>22</v>
      </c>
      <c r="B15" s="10">
        <v>57380</v>
      </c>
      <c r="L15" s="10">
        <v>26</v>
      </c>
      <c r="M15" s="10">
        <v>5</v>
      </c>
      <c r="N15" s="10">
        <v>19.23076923076923</v>
      </c>
      <c r="P15" s="10">
        <v>15</v>
      </c>
      <c r="Q15" s="10">
        <v>2</v>
      </c>
      <c r="R15" s="10">
        <v>13.333333333333334</v>
      </c>
      <c r="U15" s="10">
        <v>26</v>
      </c>
      <c r="V15" s="10">
        <v>0</v>
      </c>
      <c r="W15" s="10">
        <v>0</v>
      </c>
      <c r="Y15" s="10">
        <v>26</v>
      </c>
      <c r="Z15" s="10">
        <v>5</v>
      </c>
      <c r="AA15" s="10">
        <v>19.23076923076923</v>
      </c>
    </row>
    <row r="16" spans="1:27" x14ac:dyDescent="0.25">
      <c r="A16" s="10" t="s">
        <v>463</v>
      </c>
      <c r="L16" s="10">
        <v>19</v>
      </c>
      <c r="M16" s="10">
        <v>4</v>
      </c>
      <c r="N16" s="10">
        <v>21.05263157894737</v>
      </c>
      <c r="P16" s="10">
        <v>19</v>
      </c>
      <c r="Q16" s="10">
        <v>5</v>
      </c>
      <c r="R16" s="10">
        <v>26.315789473684209</v>
      </c>
    </row>
    <row r="17" spans="1:28" x14ac:dyDescent="0.25">
      <c r="A17" s="10">
        <v>12</v>
      </c>
      <c r="B17" s="10">
        <v>74329</v>
      </c>
      <c r="P17" s="10">
        <v>18</v>
      </c>
      <c r="Q17" s="10">
        <v>3</v>
      </c>
      <c r="R17" s="10">
        <v>16.666666666666668</v>
      </c>
    </row>
    <row r="18" spans="1:28" x14ac:dyDescent="0.25">
      <c r="A18" s="10">
        <v>13</v>
      </c>
      <c r="B18" s="10">
        <v>90852</v>
      </c>
      <c r="P18" s="10">
        <v>16</v>
      </c>
      <c r="Q18" s="10">
        <v>5</v>
      </c>
      <c r="R18" s="10">
        <v>31.25</v>
      </c>
    </row>
    <row r="19" spans="1:28" x14ac:dyDescent="0.25">
      <c r="A19" s="10" t="s">
        <v>462</v>
      </c>
    </row>
    <row r="20" spans="1:28" x14ac:dyDescent="0.25">
      <c r="A20" s="10">
        <v>5</v>
      </c>
      <c r="B20" s="10">
        <v>65579</v>
      </c>
      <c r="L20" s="10">
        <v>443</v>
      </c>
      <c r="M20" s="10">
        <v>69</v>
      </c>
      <c r="N20" s="10">
        <v>15.575620767494357</v>
      </c>
      <c r="O20" s="10">
        <v>2.8365883930224425</v>
      </c>
      <c r="P20" s="10">
        <v>425</v>
      </c>
      <c r="Q20" s="10">
        <v>95</v>
      </c>
      <c r="R20" s="10">
        <v>22.352941176470587</v>
      </c>
      <c r="S20" s="10">
        <v>3.3897055411408656</v>
      </c>
      <c r="U20" s="10">
        <v>506</v>
      </c>
      <c r="V20" s="10">
        <v>24</v>
      </c>
      <c r="W20" s="10">
        <v>4.7430830039525693</v>
      </c>
      <c r="X20" s="10">
        <v>2.431330961930366</v>
      </c>
      <c r="Y20" s="10">
        <v>414</v>
      </c>
      <c r="Z20" s="10">
        <v>59</v>
      </c>
      <c r="AA20" s="10">
        <v>14.251207729468598</v>
      </c>
      <c r="AB20" s="10">
        <v>1.9054944434364465</v>
      </c>
    </row>
    <row r="21" spans="1:28" x14ac:dyDescent="0.25">
      <c r="A21" s="10">
        <v>6</v>
      </c>
      <c r="B21" s="10">
        <v>44897</v>
      </c>
    </row>
    <row r="22" spans="1:28" x14ac:dyDescent="0.25">
      <c r="A22" s="10">
        <v>7</v>
      </c>
      <c r="B22" s="10">
        <v>64517</v>
      </c>
    </row>
    <row r="23" spans="1:28" x14ac:dyDescent="0.25">
      <c r="A23" s="10">
        <v>8</v>
      </c>
      <c r="B23" s="10">
        <v>35548</v>
      </c>
    </row>
    <row r="24" spans="1:28" x14ac:dyDescent="0.25">
      <c r="A24" s="10" t="s">
        <v>55</v>
      </c>
      <c r="D24" s="10" t="s">
        <v>111</v>
      </c>
      <c r="E24" s="10">
        <v>33707.416666666664</v>
      </c>
      <c r="F24" s="10">
        <v>6239.463727239332</v>
      </c>
      <c r="L24" s="10" t="s">
        <v>111</v>
      </c>
      <c r="M24" s="10">
        <v>4.7430830039525693</v>
      </c>
      <c r="N24" s="10">
        <v>2.431330961930366</v>
      </c>
    </row>
    <row r="25" spans="1:28" x14ac:dyDescent="0.25">
      <c r="A25" s="10">
        <v>14</v>
      </c>
      <c r="B25" s="10">
        <v>81515</v>
      </c>
      <c r="D25" s="10" t="s">
        <v>177</v>
      </c>
      <c r="E25" s="10">
        <v>58256.166666666664</v>
      </c>
      <c r="F25" s="10">
        <v>5783.6041443886716</v>
      </c>
      <c r="L25" s="10" t="s">
        <v>177</v>
      </c>
      <c r="M25" s="10">
        <v>14.251207729468598</v>
      </c>
      <c r="N25" s="10">
        <v>1.9054944434364465</v>
      </c>
    </row>
    <row r="26" spans="1:28" x14ac:dyDescent="0.25">
      <c r="A26" s="10">
        <v>15</v>
      </c>
      <c r="B26" s="10">
        <v>92641</v>
      </c>
      <c r="D26" s="10" t="s">
        <v>55</v>
      </c>
      <c r="E26" s="10">
        <v>72135.899999999994</v>
      </c>
      <c r="F26" s="10">
        <v>11255.880324754045</v>
      </c>
      <c r="L26" s="10" t="s">
        <v>55</v>
      </c>
      <c r="M26" s="10">
        <v>15.575620767494357</v>
      </c>
      <c r="N26" s="10">
        <v>2.8365883930224425</v>
      </c>
    </row>
    <row r="27" spans="1:28" x14ac:dyDescent="0.25">
      <c r="A27" s="10">
        <v>16</v>
      </c>
      <c r="B27" s="10">
        <v>84099</v>
      </c>
      <c r="D27" s="10" t="s">
        <v>69</v>
      </c>
      <c r="E27" s="10">
        <v>101921.5</v>
      </c>
      <c r="F27" s="10">
        <v>24233.586899802987</v>
      </c>
      <c r="L27" s="10" t="s">
        <v>69</v>
      </c>
      <c r="M27" s="10">
        <v>22.352941176470587</v>
      </c>
      <c r="N27" s="10">
        <v>3.3897055411408656</v>
      </c>
    </row>
    <row r="28" spans="1:28" x14ac:dyDescent="0.25">
      <c r="A28" s="10">
        <v>17</v>
      </c>
      <c r="B28" s="10">
        <v>87382</v>
      </c>
      <c r="D28" s="10" t="s">
        <v>461</v>
      </c>
      <c r="E28" s="10">
        <v>8.3365444422496009E-6</v>
      </c>
      <c r="L28" s="10" t="s">
        <v>460</v>
      </c>
      <c r="M28" s="10">
        <v>1.8737357460979285E-7</v>
      </c>
    </row>
    <row r="29" spans="1:28" x14ac:dyDescent="0.25">
      <c r="D29" s="10" t="s">
        <v>459</v>
      </c>
      <c r="E29" s="10">
        <v>5.2620732839650908E-2</v>
      </c>
      <c r="L29" s="10" t="s">
        <v>459</v>
      </c>
      <c r="M29" s="10">
        <v>2.533852877482308E-4</v>
      </c>
    </row>
    <row r="30" spans="1:28" x14ac:dyDescent="0.25">
      <c r="A30" s="10" t="s">
        <v>228</v>
      </c>
      <c r="D30" s="10" t="s">
        <v>458</v>
      </c>
      <c r="E30" s="10">
        <v>1.0054574382612481E-5</v>
      </c>
    </row>
    <row r="31" spans="1:28" x14ac:dyDescent="0.25">
      <c r="A31" s="10">
        <v>1</v>
      </c>
      <c r="B31" s="10">
        <v>57080</v>
      </c>
    </row>
    <row r="32" spans="1:28" x14ac:dyDescent="0.25">
      <c r="A32" s="10">
        <v>2</v>
      </c>
      <c r="B32" s="10">
        <v>51270</v>
      </c>
    </row>
    <row r="33" spans="1:2" x14ac:dyDescent="0.25">
      <c r="A33" s="10">
        <v>3</v>
      </c>
      <c r="B33" s="10">
        <v>48819</v>
      </c>
    </row>
    <row r="34" spans="1:2" x14ac:dyDescent="0.25">
      <c r="A34" s="10">
        <v>4</v>
      </c>
      <c r="B34" s="10">
        <v>51526</v>
      </c>
    </row>
    <row r="35" spans="1:2" x14ac:dyDescent="0.25">
      <c r="A35" s="10">
        <v>5</v>
      </c>
      <c r="B35" s="10">
        <v>59214</v>
      </c>
    </row>
    <row r="36" spans="1:2" x14ac:dyDescent="0.25">
      <c r="A36" s="10" t="s">
        <v>457</v>
      </c>
    </row>
    <row r="37" spans="1:2" x14ac:dyDescent="0.25">
      <c r="A37" s="10">
        <v>6</v>
      </c>
      <c r="B37" s="10">
        <v>56197</v>
      </c>
    </row>
    <row r="38" spans="1:2" x14ac:dyDescent="0.25">
      <c r="A38" s="10">
        <v>7</v>
      </c>
      <c r="B38" s="10">
        <v>54836</v>
      </c>
    </row>
    <row r="39" spans="1:2" x14ac:dyDescent="0.25">
      <c r="A39" s="10">
        <v>8</v>
      </c>
      <c r="B39" s="10">
        <v>73629</v>
      </c>
    </row>
    <row r="40" spans="1:2" x14ac:dyDescent="0.25">
      <c r="A40" s="10" t="s">
        <v>456</v>
      </c>
    </row>
    <row r="41" spans="1:2" x14ac:dyDescent="0.25">
      <c r="A41" s="10">
        <v>9</v>
      </c>
      <c r="B41" s="10">
        <v>42388</v>
      </c>
    </row>
    <row r="42" spans="1:2" x14ac:dyDescent="0.25">
      <c r="A42" s="10">
        <v>10</v>
      </c>
      <c r="B42" s="10">
        <v>59501</v>
      </c>
    </row>
    <row r="43" spans="1:2" x14ac:dyDescent="0.25">
      <c r="A43" s="10">
        <v>11</v>
      </c>
      <c r="B43" s="10">
        <v>69313</v>
      </c>
    </row>
    <row r="44" spans="1:2" x14ac:dyDescent="0.25">
      <c r="A44" s="10">
        <v>12</v>
      </c>
      <c r="B44" s="10">
        <v>75301</v>
      </c>
    </row>
    <row r="45" spans="1:2" x14ac:dyDescent="0.25">
      <c r="A45" s="10" t="s">
        <v>231</v>
      </c>
    </row>
    <row r="46" spans="1:2" x14ac:dyDescent="0.25">
      <c r="A46" s="10">
        <v>13</v>
      </c>
      <c r="B46" s="10">
        <v>32818</v>
      </c>
    </row>
    <row r="47" spans="1:2" x14ac:dyDescent="0.25">
      <c r="A47" s="10">
        <v>14</v>
      </c>
      <c r="B47" s="10">
        <v>47380</v>
      </c>
    </row>
    <row r="48" spans="1:2" x14ac:dyDescent="0.25">
      <c r="A48" s="10">
        <v>16</v>
      </c>
      <c r="B48" s="10">
        <v>28909</v>
      </c>
    </row>
    <row r="49" spans="1:37" x14ac:dyDescent="0.25">
      <c r="A49" s="10">
        <v>17</v>
      </c>
      <c r="B49" s="10">
        <v>46404</v>
      </c>
    </row>
    <row r="50" spans="1:37" x14ac:dyDescent="0.25">
      <c r="A50" s="10">
        <v>18</v>
      </c>
      <c r="B50" s="10">
        <v>21444</v>
      </c>
    </row>
    <row r="51" spans="1:37" x14ac:dyDescent="0.25">
      <c r="A51" s="10" t="s">
        <v>230</v>
      </c>
    </row>
    <row r="52" spans="1:37" x14ac:dyDescent="0.25">
      <c r="A52" s="10">
        <v>19</v>
      </c>
      <c r="B52" s="10">
        <v>44423</v>
      </c>
    </row>
    <row r="53" spans="1:37" x14ac:dyDescent="0.25">
      <c r="A53" s="10">
        <v>20</v>
      </c>
      <c r="B53" s="10">
        <v>33549</v>
      </c>
    </row>
    <row r="54" spans="1:37" x14ac:dyDescent="0.25">
      <c r="A54" s="10">
        <v>19</v>
      </c>
      <c r="B54" s="10">
        <v>45423</v>
      </c>
    </row>
    <row r="55" spans="1:37" x14ac:dyDescent="0.25">
      <c r="A55" s="10" t="s">
        <v>231</v>
      </c>
    </row>
    <row r="56" spans="1:37" x14ac:dyDescent="0.25">
      <c r="A56" s="10">
        <v>22</v>
      </c>
      <c r="B56" s="10">
        <v>20025</v>
      </c>
    </row>
    <row r="57" spans="1:37" x14ac:dyDescent="0.25">
      <c r="A57" s="10">
        <v>23</v>
      </c>
      <c r="B57" s="10">
        <v>24460</v>
      </c>
    </row>
    <row r="58" spans="1:37" x14ac:dyDescent="0.25">
      <c r="A58" s="10">
        <v>24</v>
      </c>
      <c r="B58" s="10">
        <v>40011</v>
      </c>
    </row>
    <row r="59" spans="1:37" x14ac:dyDescent="0.25">
      <c r="A59" s="10">
        <v>25</v>
      </c>
      <c r="B59" s="10">
        <v>19643</v>
      </c>
    </row>
    <row r="60" spans="1:37" x14ac:dyDescent="0.25">
      <c r="AJ60" s="10" t="s">
        <v>315</v>
      </c>
      <c r="AK60" s="10" t="s">
        <v>313</v>
      </c>
    </row>
    <row r="61" spans="1:37" x14ac:dyDescent="0.25">
      <c r="AI61" s="10" t="s">
        <v>351</v>
      </c>
      <c r="AJ61" s="10">
        <v>0.94926202508918467</v>
      </c>
      <c r="AK61" s="10">
        <v>0.546800539384102</v>
      </c>
    </row>
    <row r="62" spans="1:37" x14ac:dyDescent="0.25">
      <c r="AI62" s="10" t="s">
        <v>350</v>
      </c>
      <c r="AJ62" s="10">
        <v>3.0559412595085935</v>
      </c>
      <c r="AK62" s="10">
        <v>2.7516346196947059</v>
      </c>
    </row>
    <row r="63" spans="1:37" x14ac:dyDescent="0.25">
      <c r="AI63" s="10" t="s">
        <v>210</v>
      </c>
    </row>
    <row r="64" spans="1:37" x14ac:dyDescent="0.25">
      <c r="A64" s="10" t="s">
        <v>124</v>
      </c>
      <c r="D64" s="10" t="s">
        <v>122</v>
      </c>
    </row>
    <row r="65" spans="1:37" x14ac:dyDescent="0.25">
      <c r="A65" s="10" t="s">
        <v>205</v>
      </c>
      <c r="B65" s="10" t="s">
        <v>203</v>
      </c>
      <c r="C65" s="10" t="s">
        <v>455</v>
      </c>
      <c r="D65" s="10" t="s">
        <v>205</v>
      </c>
      <c r="E65" s="10" t="s">
        <v>203</v>
      </c>
      <c r="F65" s="10" t="s">
        <v>455</v>
      </c>
      <c r="AI65" s="10" t="s">
        <v>351</v>
      </c>
      <c r="AJ65" s="10">
        <v>0.95329769552585353</v>
      </c>
      <c r="AK65" s="10">
        <v>1.7041365226980263</v>
      </c>
    </row>
    <row r="66" spans="1:37" x14ac:dyDescent="0.25">
      <c r="A66" s="10">
        <v>0.54647307265436218</v>
      </c>
      <c r="B66" s="10">
        <v>0.81790205855778242</v>
      </c>
      <c r="C66" s="10">
        <v>4.2870938501451707</v>
      </c>
      <c r="D66" s="10">
        <v>1.2226402776920686</v>
      </c>
      <c r="E66" s="10">
        <v>0.82647179995932651</v>
      </c>
      <c r="F66" s="10">
        <v>5.5214129271540351</v>
      </c>
      <c r="AI66" s="10" t="s">
        <v>350</v>
      </c>
      <c r="AJ66" s="10">
        <v>2.6936841475606292</v>
      </c>
      <c r="AK66" s="10">
        <v>1.0756208450858078</v>
      </c>
    </row>
    <row r="67" spans="1:37" x14ac:dyDescent="0.25">
      <c r="A67" s="10">
        <v>0.70222243786899874</v>
      </c>
      <c r="B67" s="10">
        <v>0.65519670192918233</v>
      </c>
      <c r="C67" s="10">
        <v>1.6245047927124718</v>
      </c>
      <c r="D67" s="10">
        <v>0.98623270449336076</v>
      </c>
      <c r="E67" s="10">
        <v>1.1728349492318804</v>
      </c>
      <c r="F67" s="10">
        <v>2.4452805553841381</v>
      </c>
      <c r="AI67" s="10" t="s">
        <v>210</v>
      </c>
      <c r="AJ67" s="10">
        <v>1.1925937156744255</v>
      </c>
      <c r="AK67" s="10">
        <v>1.0862784713848295</v>
      </c>
    </row>
    <row r="68" spans="1:37" x14ac:dyDescent="0.25">
      <c r="A68" s="10">
        <v>0.5140569133280336</v>
      </c>
      <c r="B68" s="10">
        <v>0.68777090906987137</v>
      </c>
      <c r="C68" s="10">
        <v>6.4085590207169671</v>
      </c>
      <c r="D68" s="10">
        <v>1.0942937012607428</v>
      </c>
      <c r="E68" s="10">
        <v>0.96261946368166573</v>
      </c>
      <c r="F68" s="10">
        <v>4.8066691339244363</v>
      </c>
    </row>
    <row r="69" spans="1:37" x14ac:dyDescent="0.25">
      <c r="A69" s="10">
        <v>0.72196459776124777</v>
      </c>
      <c r="B69" s="10">
        <v>0.84089641525371528</v>
      </c>
      <c r="C69" s="10">
        <v>1.5368751812880153</v>
      </c>
      <c r="D69" s="10">
        <v>0.48296816446242313</v>
      </c>
      <c r="E69" s="10">
        <v>0.9592641193252659</v>
      </c>
      <c r="F69" s="10">
        <v>2.0562276533121335</v>
      </c>
      <c r="AI69" s="10" t="s">
        <v>351</v>
      </c>
      <c r="AJ69" s="10">
        <v>0.78674716975724102</v>
      </c>
      <c r="AK69" s="10">
        <v>0.96300386697217288</v>
      </c>
    </row>
    <row r="70" spans="1:37" x14ac:dyDescent="0.25">
      <c r="A70" s="10">
        <v>0.50697973989501499</v>
      </c>
      <c r="B70" s="10">
        <v>0.9075191553171611</v>
      </c>
      <c r="C70" s="10">
        <v>5.502167272558971</v>
      </c>
      <c r="D70" s="10">
        <v>0.48632747370614371</v>
      </c>
      <c r="E70" s="10">
        <v>1.8921152934511958</v>
      </c>
      <c r="F70" s="10">
        <v>7.0373755241221021</v>
      </c>
      <c r="AI70" s="10" t="s">
        <v>350</v>
      </c>
      <c r="AJ70" s="10">
        <v>1.5212152588947356</v>
      </c>
      <c r="AK70" s="10">
        <v>0.63345392058148475</v>
      </c>
    </row>
    <row r="71" spans="1:37" x14ac:dyDescent="0.25">
      <c r="A71" s="10">
        <v>0.93952274921401246</v>
      </c>
      <c r="B71" s="10">
        <v>0.790041311863378</v>
      </c>
      <c r="C71" s="10">
        <v>2.3294671729369174</v>
      </c>
      <c r="D71" s="10">
        <v>0.52850902028069013</v>
      </c>
      <c r="E71" s="10">
        <v>1.1566881839052894</v>
      </c>
      <c r="F71" s="10">
        <v>2.0849315216822482</v>
      </c>
      <c r="AI71" s="10" t="s">
        <v>210</v>
      </c>
      <c r="AJ71" s="10">
        <v>0.74263537773849719</v>
      </c>
      <c r="AK71" s="10">
        <v>1.0655239822618401</v>
      </c>
    </row>
    <row r="72" spans="1:37" x14ac:dyDescent="0.25">
      <c r="B72" s="10" t="s">
        <v>124</v>
      </c>
      <c r="C72" s="10" t="s">
        <v>122</v>
      </c>
    </row>
    <row r="73" spans="1:37" x14ac:dyDescent="0.25">
      <c r="A73" s="10" t="s">
        <v>205</v>
      </c>
      <c r="B73" s="10">
        <v>0.65520325178694494</v>
      </c>
      <c r="C73" s="10">
        <v>0.80016189031590501</v>
      </c>
      <c r="D73" s="10">
        <v>0.11883610898436443</v>
      </c>
      <c r="E73" s="10">
        <v>0.23927453697923784</v>
      </c>
    </row>
    <row r="74" spans="1:37" x14ac:dyDescent="0.25">
      <c r="A74" s="10" t="s">
        <v>203</v>
      </c>
      <c r="B74" s="10">
        <v>0.78322109199851508</v>
      </c>
      <c r="C74" s="10">
        <v>1.1616656349257706</v>
      </c>
      <c r="D74" s="10">
        <v>6.7473489736031997E-2</v>
      </c>
      <c r="E74" s="10">
        <v>0.26956388686997168</v>
      </c>
      <c r="AJ74" s="10" t="s">
        <v>315</v>
      </c>
      <c r="AK74" s="10" t="s">
        <v>313</v>
      </c>
    </row>
    <row r="75" spans="1:37" x14ac:dyDescent="0.25">
      <c r="A75" s="10" t="s">
        <v>455</v>
      </c>
      <c r="B75" s="10">
        <v>3.6147778817264182</v>
      </c>
      <c r="C75" s="10">
        <v>3.9919828859298487</v>
      </c>
      <c r="D75" s="10">
        <v>0.85147618377475798</v>
      </c>
      <c r="E75" s="10">
        <v>0.85739076233704836</v>
      </c>
      <c r="AH75" s="10" t="s">
        <v>446</v>
      </c>
      <c r="AI75" s="10" t="s">
        <v>351</v>
      </c>
      <c r="AJ75" s="10">
        <v>0.89643563012409311</v>
      </c>
      <c r="AK75" s="10">
        <v>1.0713136430181003</v>
      </c>
    </row>
    <row r="76" spans="1:37" x14ac:dyDescent="0.25">
      <c r="B76" s="10">
        <v>7.7214502837656433E-3</v>
      </c>
      <c r="C76" s="10">
        <v>8.7499797320492248E-3</v>
      </c>
      <c r="AI76" s="10" t="s">
        <v>350</v>
      </c>
      <c r="AJ76" s="10">
        <v>2.4236135553213196</v>
      </c>
      <c r="AK76" s="10">
        <v>1.4869031284539995</v>
      </c>
    </row>
    <row r="77" spans="1:37" x14ac:dyDescent="0.25">
      <c r="U77" s="10" t="s">
        <v>370</v>
      </c>
      <c r="W77" s="42"/>
      <c r="X77" s="10" t="s">
        <v>111</v>
      </c>
      <c r="AI77" s="10" t="s">
        <v>210</v>
      </c>
      <c r="AJ77" s="10">
        <v>0.96761454670646141</v>
      </c>
      <c r="AK77" s="10">
        <v>1.0759012268233348</v>
      </c>
    </row>
    <row r="78" spans="1:37" x14ac:dyDescent="0.25">
      <c r="U78" s="10" t="s">
        <v>369</v>
      </c>
      <c r="W78" s="41"/>
      <c r="X78" s="10" t="s">
        <v>293</v>
      </c>
      <c r="AH78" s="10" t="s">
        <v>94</v>
      </c>
      <c r="AI78" s="10" t="s">
        <v>351</v>
      </c>
      <c r="AJ78" s="10">
        <v>5.4856602192158557E-2</v>
      </c>
      <c r="AK78" s="10">
        <v>0.338454773078394</v>
      </c>
    </row>
    <row r="79" spans="1:37" x14ac:dyDescent="0.25">
      <c r="V79" s="10" t="s">
        <v>368</v>
      </c>
      <c r="AI79" s="10" t="s">
        <v>350</v>
      </c>
      <c r="AJ79" s="10">
        <v>0.46315928427645042</v>
      </c>
      <c r="AK79" s="10">
        <v>0.64511942201511763</v>
      </c>
    </row>
    <row r="80" spans="1:37" x14ac:dyDescent="0.25">
      <c r="V80" s="10" t="s">
        <v>367</v>
      </c>
      <c r="AI80" s="10" t="s">
        <v>210</v>
      </c>
      <c r="AJ80" s="10">
        <v>0.22497916896796419</v>
      </c>
      <c r="AK80" s="10">
        <v>1.037724456149469E-2</v>
      </c>
    </row>
    <row r="82" spans="34:37" x14ac:dyDescent="0.25">
      <c r="AH82" s="10" t="s">
        <v>454</v>
      </c>
      <c r="AJ82" s="10">
        <v>3.0661309840971981E-2</v>
      </c>
      <c r="AK82" s="10">
        <v>0.59888053923738294</v>
      </c>
    </row>
    <row r="83" spans="34:37" x14ac:dyDescent="0.25">
      <c r="AJ83" s="10">
        <v>0.72189375554466917</v>
      </c>
      <c r="AK83" s="10">
        <v>0.99228333201525021</v>
      </c>
    </row>
    <row r="105" spans="1:12" x14ac:dyDescent="0.25">
      <c r="B105" s="10" t="s">
        <v>453</v>
      </c>
      <c r="C105" s="10" t="s">
        <v>452</v>
      </c>
      <c r="D105" s="10" t="s">
        <v>451</v>
      </c>
      <c r="F105" s="10" t="s">
        <v>453</v>
      </c>
      <c r="G105" s="10" t="s">
        <v>452</v>
      </c>
      <c r="H105" s="10" t="s">
        <v>451</v>
      </c>
      <c r="I105" s="10" t="s">
        <v>94</v>
      </c>
    </row>
    <row r="106" spans="1:12" x14ac:dyDescent="0.25">
      <c r="A106" s="10" t="s">
        <v>450</v>
      </c>
      <c r="B106" s="10">
        <v>48.8</v>
      </c>
      <c r="C106" s="10">
        <v>21.4</v>
      </c>
      <c r="D106" s="10">
        <v>21.4</v>
      </c>
      <c r="E106" s="10" t="s">
        <v>450</v>
      </c>
      <c r="F106" s="10">
        <v>48.866666666666674</v>
      </c>
      <c r="G106" s="10">
        <v>21.733333333333334</v>
      </c>
      <c r="H106" s="10">
        <v>20.900000000000002</v>
      </c>
      <c r="I106" s="10">
        <v>0.46308146631499403</v>
      </c>
      <c r="K106" s="10">
        <v>0.28480012484391826</v>
      </c>
      <c r="L106" s="10">
        <v>0.70945988845975883</v>
      </c>
    </row>
    <row r="107" spans="1:12" x14ac:dyDescent="0.25">
      <c r="B107" s="10">
        <v>48.1</v>
      </c>
      <c r="C107" s="10">
        <v>21.5</v>
      </c>
      <c r="D107" s="10">
        <v>21.8</v>
      </c>
      <c r="E107" s="10" t="s">
        <v>376</v>
      </c>
      <c r="F107" s="10">
        <v>63.933333333333337</v>
      </c>
      <c r="G107" s="10">
        <v>15.233333333333334</v>
      </c>
      <c r="H107" s="10">
        <v>13.6</v>
      </c>
      <c r="I107" s="10">
        <v>0.37118429085533539</v>
      </c>
      <c r="K107" s="10">
        <v>1.0170764201594908</v>
      </c>
      <c r="L107" s="10">
        <v>0.20816659994661355</v>
      </c>
    </row>
    <row r="108" spans="1:12" x14ac:dyDescent="0.25">
      <c r="B108" s="10">
        <v>49.7</v>
      </c>
      <c r="C108" s="10">
        <v>22.3</v>
      </c>
      <c r="D108" s="10">
        <v>19.5</v>
      </c>
    </row>
    <row r="109" spans="1:12" x14ac:dyDescent="0.25">
      <c r="A109" s="10" t="s">
        <v>376</v>
      </c>
      <c r="B109" s="10">
        <v>64.400000000000006</v>
      </c>
      <c r="C109" s="10">
        <v>16.2</v>
      </c>
      <c r="D109" s="10">
        <v>13.2</v>
      </c>
      <c r="E109" s="10" t="s">
        <v>245</v>
      </c>
      <c r="F109" s="10">
        <v>1.429673845605095E-5</v>
      </c>
    </row>
    <row r="110" spans="1:12" x14ac:dyDescent="0.25">
      <c r="B110" s="10">
        <v>63.2</v>
      </c>
      <c r="C110" s="10">
        <v>16.3</v>
      </c>
      <c r="D110" s="10">
        <v>13.9</v>
      </c>
      <c r="F110" s="10">
        <v>3.537158635094319E-3</v>
      </c>
    </row>
    <row r="111" spans="1:12" x14ac:dyDescent="0.25">
      <c r="B111" s="10">
        <v>64.2</v>
      </c>
      <c r="C111" s="10">
        <v>13.2</v>
      </c>
      <c r="D111" s="10">
        <v>13.7</v>
      </c>
      <c r="F111" s="10">
        <v>5.9043601039518998E-4</v>
      </c>
    </row>
  </sheetData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abSelected="1" topLeftCell="A10" workbookViewId="0">
      <selection activeCell="N38" sqref="N38"/>
    </sheetView>
  </sheetViews>
  <sheetFormatPr defaultRowHeight="15" x14ac:dyDescent="0.25"/>
  <cols>
    <col min="1" max="16384" width="9.140625" style="10"/>
  </cols>
  <sheetData>
    <row r="1" spans="1:9" x14ac:dyDescent="0.25">
      <c r="A1" s="10" t="s">
        <v>473</v>
      </c>
      <c r="D1" s="10" t="s">
        <v>471</v>
      </c>
    </row>
    <row r="2" spans="1:9" x14ac:dyDescent="0.25">
      <c r="A2" s="10">
        <v>1</v>
      </c>
      <c r="B2" s="10">
        <v>66631</v>
      </c>
    </row>
    <row r="3" spans="1:9" x14ac:dyDescent="0.25">
      <c r="A3" s="10">
        <v>3</v>
      </c>
      <c r="B3" s="10">
        <v>55388</v>
      </c>
      <c r="D3" s="10">
        <v>8</v>
      </c>
      <c r="E3" s="10">
        <v>102247</v>
      </c>
    </row>
    <row r="4" spans="1:9" x14ac:dyDescent="0.25">
      <c r="A4" s="10">
        <v>4</v>
      </c>
      <c r="B4" s="10">
        <v>85513</v>
      </c>
      <c r="D4" s="10">
        <v>9</v>
      </c>
      <c r="E4" s="10">
        <v>139852</v>
      </c>
    </row>
    <row r="5" spans="1:9" x14ac:dyDescent="0.25">
      <c r="A5" s="10">
        <v>5</v>
      </c>
      <c r="B5" s="10">
        <v>18238</v>
      </c>
      <c r="D5" s="10">
        <v>10</v>
      </c>
      <c r="E5" s="10">
        <v>100262</v>
      </c>
    </row>
    <row r="6" spans="1:9" x14ac:dyDescent="0.25">
      <c r="A6" s="10" t="s">
        <v>474</v>
      </c>
      <c r="D6" s="10">
        <v>11</v>
      </c>
      <c r="E6" s="10">
        <v>184223</v>
      </c>
    </row>
    <row r="7" spans="1:9" x14ac:dyDescent="0.25">
      <c r="A7" s="10">
        <v>12</v>
      </c>
      <c r="B7" s="10">
        <v>50167</v>
      </c>
      <c r="D7" s="10" t="s">
        <v>471</v>
      </c>
    </row>
    <row r="8" spans="1:9" x14ac:dyDescent="0.25">
      <c r="A8" s="10">
        <v>13</v>
      </c>
      <c r="B8" s="10">
        <v>42391</v>
      </c>
      <c r="D8" s="10">
        <v>16</v>
      </c>
      <c r="E8" s="10">
        <v>59296</v>
      </c>
    </row>
    <row r="9" spans="1:9" x14ac:dyDescent="0.25">
      <c r="A9" s="10">
        <v>14</v>
      </c>
      <c r="B9" s="10">
        <v>67972</v>
      </c>
      <c r="D9" s="10">
        <v>18</v>
      </c>
      <c r="E9" s="10">
        <v>48035</v>
      </c>
    </row>
    <row r="10" spans="1:9" x14ac:dyDescent="0.25">
      <c r="A10" s="10">
        <v>15</v>
      </c>
      <c r="B10" s="10">
        <v>49311</v>
      </c>
      <c r="D10" s="10">
        <v>6</v>
      </c>
      <c r="E10" s="10">
        <v>75015</v>
      </c>
      <c r="F10" s="10" t="s">
        <v>473</v>
      </c>
      <c r="G10" s="10">
        <v>56395.666666666664</v>
      </c>
      <c r="H10" s="10">
        <v>12171.156314015607</v>
      </c>
    </row>
    <row r="11" spans="1:9" x14ac:dyDescent="0.25">
      <c r="A11" s="10" t="s">
        <v>472</v>
      </c>
      <c r="D11" s="10" t="s">
        <v>471</v>
      </c>
      <c r="F11" s="10" t="s">
        <v>471</v>
      </c>
      <c r="G11" s="10">
        <v>88197.818181818177</v>
      </c>
      <c r="H11" s="10">
        <v>25691.62750108575</v>
      </c>
      <c r="I11" s="10">
        <v>3.7411650022186951E-2</v>
      </c>
    </row>
    <row r="12" spans="1:9" x14ac:dyDescent="0.25">
      <c r="A12" s="10">
        <v>24</v>
      </c>
      <c r="B12" s="10">
        <v>88861</v>
      </c>
      <c r="D12" s="10">
        <v>20</v>
      </c>
      <c r="E12" s="10">
        <v>101199</v>
      </c>
    </row>
    <row r="13" spans="1:9" x14ac:dyDescent="0.25">
      <c r="A13" s="10">
        <v>25</v>
      </c>
      <c r="B13" s="10">
        <v>74367</v>
      </c>
      <c r="D13" s="10">
        <v>21</v>
      </c>
      <c r="E13" s="10">
        <v>80850</v>
      </c>
    </row>
    <row r="14" spans="1:9" x14ac:dyDescent="0.25">
      <c r="A14" s="10">
        <v>26</v>
      </c>
      <c r="B14" s="10">
        <v>32854</v>
      </c>
      <c r="D14" s="10">
        <v>22</v>
      </c>
      <c r="E14" s="10">
        <v>40275</v>
      </c>
    </row>
    <row r="15" spans="1:9" x14ac:dyDescent="0.25">
      <c r="A15" s="10">
        <v>27</v>
      </c>
      <c r="B15" s="10">
        <v>45055</v>
      </c>
      <c r="D15" s="10">
        <v>23</v>
      </c>
      <c r="E15" s="10">
        <v>38922</v>
      </c>
    </row>
    <row r="32" spans="1:1" x14ac:dyDescent="0.25">
      <c r="A32" s="10" t="s">
        <v>408</v>
      </c>
    </row>
    <row r="33" spans="1:7" x14ac:dyDescent="0.25">
      <c r="A33" s="10" t="s">
        <v>402</v>
      </c>
      <c r="B33" s="10">
        <v>0.11910678461418316</v>
      </c>
      <c r="E33" s="10" t="s">
        <v>470</v>
      </c>
      <c r="F33" s="10" t="s">
        <v>391</v>
      </c>
      <c r="G33" s="10" t="s">
        <v>390</v>
      </c>
    </row>
    <row r="34" spans="1:7" x14ac:dyDescent="0.25">
      <c r="A34" s="10" t="s">
        <v>401</v>
      </c>
      <c r="B34" s="10">
        <v>0.10961478289560203</v>
      </c>
      <c r="E34" s="10" t="s">
        <v>389</v>
      </c>
      <c r="F34" s="10">
        <v>5.6923624421929025E-2</v>
      </c>
      <c r="G34" s="10">
        <v>5.6050618039954835E-2</v>
      </c>
    </row>
    <row r="35" spans="1:7" x14ac:dyDescent="0.25">
      <c r="A35" s="10" t="s">
        <v>400</v>
      </c>
      <c r="B35" s="10">
        <v>0.17378142039209191</v>
      </c>
      <c r="C35" s="10">
        <v>0.14169810164384697</v>
      </c>
      <c r="D35" s="10">
        <v>3.208331874824491E-2</v>
      </c>
      <c r="E35" s="10" t="s">
        <v>388</v>
      </c>
      <c r="F35" s="10">
        <v>0.9242682951205532</v>
      </c>
      <c r="G35" s="10">
        <v>0.75285374616582179</v>
      </c>
    </row>
    <row r="36" spans="1:7" x14ac:dyDescent="0.25">
      <c r="A36" s="10" t="s">
        <v>399</v>
      </c>
      <c r="B36" s="10">
        <v>0.44147121020265889</v>
      </c>
    </row>
    <row r="37" spans="1:7" x14ac:dyDescent="0.25">
      <c r="A37" s="10" t="s">
        <v>398</v>
      </c>
      <c r="B37" s="10">
        <v>0.81768204118215781</v>
      </c>
    </row>
    <row r="38" spans="1:7" x14ac:dyDescent="0.25">
      <c r="A38" s="10" t="s">
        <v>397</v>
      </c>
      <c r="B38" s="10">
        <v>0.32906710624612862</v>
      </c>
    </row>
    <row r="39" spans="1:7" x14ac:dyDescent="0.25">
      <c r="A39" s="10" t="s">
        <v>396</v>
      </c>
      <c r="B39" s="10">
        <v>9.4066838322905147E-2</v>
      </c>
      <c r="C39" s="10">
        <v>0.52940678587698176</v>
      </c>
      <c r="D39" s="10">
        <v>0.14774486766327505</v>
      </c>
    </row>
    <row r="40" spans="1:7" x14ac:dyDescent="0.25">
      <c r="A40" s="10" t="s">
        <v>395</v>
      </c>
      <c r="B40" s="10">
        <v>0.11399518190868395</v>
      </c>
    </row>
    <row r="41" spans="1:7" x14ac:dyDescent="0.25">
      <c r="A41" s="10" t="s">
        <v>394</v>
      </c>
      <c r="B41" s="10">
        <v>0.10856915506170728</v>
      </c>
    </row>
    <row r="42" spans="1:7" x14ac:dyDescent="0.25">
      <c r="A42" s="10" t="s">
        <v>393</v>
      </c>
      <c r="B42" s="10">
        <v>0.18996161935422015</v>
      </c>
      <c r="C42" s="10">
        <v>0.13750865210820382</v>
      </c>
      <c r="D42" s="10">
        <v>2.6273216853669127E-2</v>
      </c>
    </row>
    <row r="43" spans="1:7" x14ac:dyDescent="0.25">
      <c r="A43" s="10" t="s">
        <v>403</v>
      </c>
    </row>
    <row r="44" spans="1:7" x14ac:dyDescent="0.25">
      <c r="A44" s="10" t="s">
        <v>402</v>
      </c>
      <c r="B44" s="10">
        <v>0.17193794236812213</v>
      </c>
    </row>
    <row r="45" spans="1:7" x14ac:dyDescent="0.25">
      <c r="A45" s="10" t="s">
        <v>401</v>
      </c>
      <c r="B45" s="10">
        <v>0.1840469388521481</v>
      </c>
    </row>
    <row r="46" spans="1:7" x14ac:dyDescent="0.25">
      <c r="A46" s="10" t="s">
        <v>400</v>
      </c>
      <c r="B46" s="10">
        <v>0.17699972015278473</v>
      </c>
      <c r="C46" s="10">
        <v>0.17766153379101832</v>
      </c>
      <c r="D46" s="10">
        <v>4.3003166703948856E-3</v>
      </c>
    </row>
    <row r="47" spans="1:7" x14ac:dyDescent="0.25">
      <c r="A47" s="10" t="s">
        <v>399</v>
      </c>
      <c r="B47" s="10">
        <v>2.3885640793489409E-2</v>
      </c>
    </row>
    <row r="48" spans="1:7" x14ac:dyDescent="0.25">
      <c r="A48" s="10" t="s">
        <v>398</v>
      </c>
      <c r="B48" s="10">
        <v>0.57054689504558065</v>
      </c>
    </row>
    <row r="49" spans="1:4" x14ac:dyDescent="0.25">
      <c r="A49" s="10" t="s">
        <v>397</v>
      </c>
      <c r="B49" s="10">
        <v>0.96767987517524889</v>
      </c>
    </row>
    <row r="50" spans="1:4" x14ac:dyDescent="0.25">
      <c r="A50" s="10" t="s">
        <v>396</v>
      </c>
      <c r="B50" s="10">
        <v>0.58018999310471531</v>
      </c>
      <c r="C50" s="10">
        <v>0.70613892110851495</v>
      </c>
      <c r="D50" s="10">
        <v>0.13080010235170272</v>
      </c>
    </row>
    <row r="51" spans="1:4" x14ac:dyDescent="0.25">
      <c r="A51" s="10" t="s">
        <v>395</v>
      </c>
      <c r="B51" s="10">
        <v>0.10115009223123532</v>
      </c>
    </row>
    <row r="52" spans="1:4" x14ac:dyDescent="0.25">
      <c r="A52" s="10" t="s">
        <v>394</v>
      </c>
      <c r="B52" s="10">
        <v>0.19227385585250689</v>
      </c>
    </row>
    <row r="53" spans="1:4" x14ac:dyDescent="0.25">
      <c r="A53" s="10" t="s">
        <v>393</v>
      </c>
      <c r="B53" s="10">
        <v>0.20606594971594727</v>
      </c>
      <c r="C53" s="10">
        <v>0.1664966325998965</v>
      </c>
      <c r="D53" s="10">
        <v>3.2914957171977233E-2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44</vt:i4>
      </vt:variant>
    </vt:vector>
  </HeadingPairs>
  <TitlesOfParts>
    <vt:vector size="44" baseType="lpstr">
      <vt:lpstr>Figure1B</vt:lpstr>
      <vt:lpstr>Figure 1C</vt:lpstr>
      <vt:lpstr>Figure 1D</vt:lpstr>
      <vt:lpstr>Figure 1F</vt:lpstr>
      <vt:lpstr>Figure 1G</vt:lpstr>
      <vt:lpstr>Figure 1H</vt:lpstr>
      <vt:lpstr>Figure 1I</vt:lpstr>
      <vt:lpstr>Figure 1J</vt:lpstr>
      <vt:lpstr>Figure 2B</vt:lpstr>
      <vt:lpstr>Figure 2C</vt:lpstr>
      <vt:lpstr>Figure 3A</vt:lpstr>
      <vt:lpstr>Figure 3B</vt:lpstr>
      <vt:lpstr>Figure 3C</vt:lpstr>
      <vt:lpstr>FIGURE 3DE</vt:lpstr>
      <vt:lpstr>Figure 3F</vt:lpstr>
      <vt:lpstr>Figure4A</vt:lpstr>
      <vt:lpstr>Figure4B</vt:lpstr>
      <vt:lpstr>Figure4C</vt:lpstr>
      <vt:lpstr>Figure4J-I</vt:lpstr>
      <vt:lpstr>Figure5a</vt:lpstr>
      <vt:lpstr>figure5b</vt:lpstr>
      <vt:lpstr>figure5c</vt:lpstr>
      <vt:lpstr>figure5d</vt:lpstr>
      <vt:lpstr>Figure 5f</vt:lpstr>
      <vt:lpstr>figure5g</vt:lpstr>
      <vt:lpstr>figure5h</vt:lpstr>
      <vt:lpstr>figure5i</vt:lpstr>
      <vt:lpstr>FIGURE 6A</vt:lpstr>
      <vt:lpstr>figure6b-d</vt:lpstr>
      <vt:lpstr>figure6c-f</vt:lpstr>
      <vt:lpstr>figure6g-h</vt:lpstr>
      <vt:lpstr>figure_7A</vt:lpstr>
      <vt:lpstr>figure_7c</vt:lpstr>
      <vt:lpstr>figure7d</vt:lpstr>
      <vt:lpstr>figure7e</vt:lpstr>
      <vt:lpstr>figure 7f</vt:lpstr>
      <vt:lpstr>figure7g</vt:lpstr>
      <vt:lpstr>figure 7h</vt:lpstr>
      <vt:lpstr>figure7i</vt:lpstr>
      <vt:lpstr>figure7j</vt:lpstr>
      <vt:lpstr>Figure S1B</vt:lpstr>
      <vt:lpstr>Figure S3C</vt:lpstr>
      <vt:lpstr>figureS4</vt:lpstr>
      <vt:lpstr>figure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Tsekrekou</dc:creator>
  <cp:lastModifiedBy>Windows User</cp:lastModifiedBy>
  <dcterms:created xsi:type="dcterms:W3CDTF">2020-04-02T09:55:01Z</dcterms:created>
  <dcterms:modified xsi:type="dcterms:W3CDTF">2020-07-19T08:23:54Z</dcterms:modified>
</cp:coreProperties>
</file>