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Users/fenglianxu/Desktop/cass manuscript/Molecular Brain/July-Editor request/Things requested and uploaded/Original excel values/"/>
    </mc:Choice>
  </mc:AlternateContent>
  <xr:revisionPtr revIDLastSave="0" documentId="13_ncr:1_{7C39412D-539C-FC41-8C50-3AA72637A89B}" xr6:coauthVersionLast="36" xr6:coauthVersionMax="47" xr10:uidLastSave="{00000000-0000-0000-0000-000000000000}"/>
  <bookViews>
    <workbookView xWindow="9120" yWindow="800" windowWidth="23260" windowHeight="12580" xr2:uid="{00000000-000D-0000-FFFF-FFFF00000000}"/>
  </bookViews>
  <sheets>
    <sheet name="Sheet1" sheetId="1" r:id="rId1"/>
    <sheet name="ANOVA n=3"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AMBDA_WF"/>
        <xcalcf:feature name="microsoft.com:LET_WF"/>
      </xcalcf:calcFeatures>
    </ext>
  </extLst>
</workbook>
</file>

<file path=xl/calcChain.xml><?xml version="1.0" encoding="utf-8"?>
<calcChain xmlns="http://schemas.openxmlformats.org/spreadsheetml/2006/main">
  <c r="P5" i="1" l="1"/>
  <c r="S6" i="1"/>
  <c r="R6" i="1"/>
  <c r="Q6" i="1"/>
  <c r="S5" i="1"/>
  <c r="R5" i="1"/>
  <c r="Q5" i="1"/>
  <c r="S4" i="1"/>
  <c r="R4" i="1"/>
  <c r="Q4" i="1"/>
  <c r="S3" i="1"/>
  <c r="R3" i="1"/>
  <c r="Q3" i="1"/>
  <c r="M35" i="1"/>
  <c r="L35" i="1"/>
  <c r="K35" i="1"/>
  <c r="J35" i="1"/>
  <c r="M34" i="1"/>
  <c r="L34" i="1"/>
  <c r="K34" i="1"/>
  <c r="J34" i="1"/>
  <c r="M33" i="1"/>
  <c r="L33" i="1"/>
  <c r="K33" i="1"/>
  <c r="J33" i="1"/>
  <c r="J32" i="1" a="1"/>
  <c r="J32" i="1" s="1"/>
  <c r="L30" i="1"/>
  <c r="N30" i="1" s="1"/>
  <c r="K30" i="1"/>
  <c r="L29" i="1"/>
  <c r="K29" i="1"/>
  <c r="L28" i="1"/>
  <c r="N28" i="1" s="1"/>
  <c r="K28" i="1"/>
  <c r="N27" i="1"/>
  <c r="L27" i="1"/>
  <c r="K27" i="1"/>
  <c r="N29" i="1"/>
  <c r="H30" i="1"/>
  <c r="H29" i="1"/>
  <c r="H28" i="1"/>
  <c r="H27" i="1"/>
  <c r="H22" i="1"/>
  <c r="H21" i="1"/>
  <c r="H20" i="1"/>
  <c r="G31" i="1"/>
  <c r="H19" i="1" s="1"/>
  <c r="H7" i="1"/>
  <c r="H8" i="1"/>
  <c r="H9" i="1"/>
  <c r="H10" i="1"/>
  <c r="D14" i="1"/>
  <c r="G14" i="1" s="1"/>
  <c r="D13" i="1"/>
  <c r="D12" i="1"/>
  <c r="D11" i="1"/>
  <c r="D10" i="1"/>
  <c r="D9" i="1"/>
  <c r="D8" i="1"/>
  <c r="D7" i="1"/>
  <c r="D6" i="1"/>
  <c r="D5" i="1"/>
  <c r="D4" i="1"/>
  <c r="D3" i="1"/>
  <c r="B8" i="1"/>
  <c r="B7" i="1"/>
  <c r="G7" i="1" s="1"/>
  <c r="B6" i="1"/>
  <c r="B5" i="1"/>
  <c r="B4" i="1"/>
  <c r="B14" i="1"/>
  <c r="B13" i="1"/>
  <c r="B12" i="1"/>
  <c r="G12" i="1" s="1"/>
  <c r="B11" i="1"/>
  <c r="B10" i="1"/>
  <c r="G10" i="1" s="1"/>
  <c r="B9" i="1"/>
  <c r="B3" i="1"/>
  <c r="G13" i="1"/>
  <c r="G11" i="1"/>
  <c r="G9" i="1"/>
  <c r="G8" i="1"/>
  <c r="G6" i="1"/>
  <c r="G5" i="1"/>
  <c r="G4" i="1"/>
  <c r="M32" i="1" l="1"/>
  <c r="L32" i="1"/>
  <c r="K32" i="1"/>
  <c r="G3" i="1"/>
  <c r="G15" i="1" s="1"/>
  <c r="H11" i="1" l="1"/>
  <c r="H6" i="1"/>
  <c r="M6" i="1"/>
  <c r="O6" i="1" s="1"/>
  <c r="H4" i="1"/>
  <c r="H5" i="1"/>
  <c r="H12" i="1"/>
  <c r="H14" i="1"/>
  <c r="H13" i="1"/>
  <c r="H3" i="1"/>
  <c r="L6" i="1" l="1"/>
  <c r="M3" i="1"/>
  <c r="O3" i="1" s="1"/>
  <c r="L3" i="1"/>
  <c r="M5" i="1"/>
  <c r="O5" i="1" s="1"/>
  <c r="L5" i="1"/>
  <c r="L4" i="1"/>
  <c r="M4" i="1"/>
  <c r="O4" i="1" s="1"/>
</calcChain>
</file>

<file path=xl/sharedStrings.xml><?xml version="1.0" encoding="utf-8"?>
<sst xmlns="http://schemas.openxmlformats.org/spreadsheetml/2006/main" count="139" uniqueCount="101">
  <si>
    <t>Mean</t>
  </si>
  <si>
    <t>Sample name</t>
  </si>
  <si>
    <t>Band value</t>
  </si>
  <si>
    <t># Peaks</t>
  </si>
  <si>
    <t>When selecting the area under the curve with the wand tool in ImageJ, you may need to select several "pieces" for each curve. In that case, you should note the number of peaks and use the sum of their value for that particular sample. Those raw values can be pasted down here for reference.</t>
  </si>
  <si>
    <t>Band value of first blot / Band value of second blot</t>
  </si>
  <si>
    <t>Mean of control group</t>
  </si>
  <si>
    <t>Values from column G / mean of control group</t>
  </si>
  <si>
    <t>control</t>
  </si>
  <si>
    <t>Standard deviation</t>
  </si>
  <si>
    <t>N</t>
  </si>
  <si>
    <t>Standard error</t>
  </si>
  <si>
    <t>The mean of the control group should always be 1.0</t>
  </si>
  <si>
    <t>Space for bar graph</t>
  </si>
  <si>
    <t>VCP</t>
  </si>
  <si>
    <t>GAPDH</t>
  </si>
  <si>
    <t>con3</t>
  </si>
  <si>
    <t>hg1</t>
  </si>
  <si>
    <t>pgrn1</t>
  </si>
  <si>
    <t>both1</t>
  </si>
  <si>
    <t>con4</t>
  </si>
  <si>
    <t>hg2</t>
  </si>
  <si>
    <t>pgrn2</t>
  </si>
  <si>
    <t>both3</t>
  </si>
  <si>
    <t>con5</t>
  </si>
  <si>
    <t>hg3</t>
  </si>
  <si>
    <t>pgrn3</t>
  </si>
  <si>
    <t>both4</t>
  </si>
  <si>
    <t>From 11.21.23</t>
  </si>
  <si>
    <t>high glucose</t>
  </si>
  <si>
    <t>+PGRN</t>
  </si>
  <si>
    <t>HG+PGRN</t>
  </si>
  <si>
    <t>From 11.22.23</t>
  </si>
  <si>
    <t>With the GAPDH as bad as it is, I don't find these data trustworthy for a significant change. Looks pretty equivocal to me.</t>
  </si>
  <si>
    <t>Table Analyzed</t>
  </si>
  <si>
    <t>Data 1</t>
  </si>
  <si>
    <t>Data sets analyzed</t>
  </si>
  <si>
    <t>A-D</t>
  </si>
  <si>
    <t>ANOVA summary</t>
  </si>
  <si>
    <t>F</t>
  </si>
  <si>
    <t>P value</t>
  </si>
  <si>
    <t>P value summary</t>
  </si>
  <si>
    <t>ns</t>
  </si>
  <si>
    <t>Significant diff. among means (P &lt; 0.05)?</t>
  </si>
  <si>
    <t>No</t>
  </si>
  <si>
    <t>R squared</t>
  </si>
  <si>
    <t>Brown-Forsythe test</t>
  </si>
  <si>
    <t>F (DFn, DFd)</t>
  </si>
  <si>
    <t>0.8920 (3, 8)</t>
  </si>
  <si>
    <t>Are SDs significantly different (P &lt; 0.05)?</t>
  </si>
  <si>
    <t>Bartlett's test</t>
  </si>
  <si>
    <t>Bartlett's statistic (corrected)</t>
  </si>
  <si>
    <t>ANOVA table</t>
  </si>
  <si>
    <t>SS</t>
  </si>
  <si>
    <t>DF</t>
  </si>
  <si>
    <t>MS</t>
  </si>
  <si>
    <t>Treatment (between columns)</t>
  </si>
  <si>
    <t>F (3, 8) = 1.107</t>
  </si>
  <si>
    <t>P=0.4015</t>
  </si>
  <si>
    <t>Residual (within columns)</t>
  </si>
  <si>
    <t>Total</t>
  </si>
  <si>
    <t>Data summary</t>
  </si>
  <si>
    <t>Number of treatments (columns)</t>
  </si>
  <si>
    <t>Number of values (total)</t>
  </si>
  <si>
    <t>Number of families</t>
  </si>
  <si>
    <t>Number of comparisons per family</t>
  </si>
  <si>
    <t>Alpha</t>
  </si>
  <si>
    <t>Uncorrected Fisher's LSD</t>
  </si>
  <si>
    <t>Mean Diff.</t>
  </si>
  <si>
    <t>95.00% CI of diff.</t>
  </si>
  <si>
    <t>Below threshold?</t>
  </si>
  <si>
    <t>Summary</t>
  </si>
  <si>
    <t>Individual P Value</t>
  </si>
  <si>
    <t>control vs. high glucose</t>
  </si>
  <si>
    <t>-6.000 to 5.271</t>
  </si>
  <si>
    <t>A-B</t>
  </si>
  <si>
    <t>control vs. +PGRN</t>
  </si>
  <si>
    <t>-8.091 to 3.180</t>
  </si>
  <si>
    <t>A-C</t>
  </si>
  <si>
    <t>control vs. HG+PGRN</t>
  </si>
  <si>
    <t>-9.497 to 1.774</t>
  </si>
  <si>
    <t>high glucose vs. +PGRN</t>
  </si>
  <si>
    <t>-7.726 to 3.545</t>
  </si>
  <si>
    <t>B-C</t>
  </si>
  <si>
    <t>high glucose vs. HG+PGRN</t>
  </si>
  <si>
    <t>-9.133 to 2.139</t>
  </si>
  <si>
    <t>B-D</t>
  </si>
  <si>
    <t>+PGRN vs. HG+PGRN</t>
  </si>
  <si>
    <t>-7.042 to 4.229</t>
  </si>
  <si>
    <t>C-D</t>
  </si>
  <si>
    <t>Test details</t>
  </si>
  <si>
    <t>Mean 1</t>
  </si>
  <si>
    <t>Mean 2</t>
  </si>
  <si>
    <t>SE of diff.</t>
  </si>
  <si>
    <t>n1</t>
  </si>
  <si>
    <t>n2</t>
  </si>
  <si>
    <t>t</t>
  </si>
  <si>
    <t>Control</t>
  </si>
  <si>
    <t>High glucose</t>
  </si>
  <si>
    <t>T-test</t>
  </si>
  <si>
    <t>Raw values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</si>
</sst>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0"/>
      <name val="Arial"/>
    </font>
  </fonts>
  <fills count="5">
    <fill>
      <patternFill patternType="none"/>
    </fill>
    <fill>
      <patternFill patternType="gray125"/>
    </fill>
    <fill>
      <patternFill patternType="solid">
        <fgColor theme="4" tint="0.59999389629810485"/>
        <bgColor indexed="64"/>
      </patternFill>
    </fill>
    <fill>
      <patternFill patternType="solid">
        <fgColor theme="8"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quotePrefix="1"/>
    <xf numFmtId="0" fontId="1" fillId="0" borderId="0" xfId="0" applyFont="1"/>
    <xf numFmtId="0" fontId="0" fillId="0" borderId="1" xfId="0" applyBorder="1"/>
    <xf numFmtId="0" fontId="0" fillId="2" borderId="0" xfId="0" applyFill="1"/>
    <xf numFmtId="0" fontId="0" fillId="3" borderId="0" xfId="0" applyFill="1"/>
    <xf numFmtId="0" fontId="2" fillId="0" borderId="0" xfId="0" applyFont="1"/>
    <xf numFmtId="0" fontId="2" fillId="0" borderId="0" xfId="0" applyFont="1" applyAlignment="1">
      <alignment horizontal="center"/>
    </xf>
    <xf numFmtId="0" fontId="2" fillId="0" borderId="0" xfId="0" applyFont="1" applyAlignment="1">
      <alignment horizontal="left"/>
    </xf>
    <xf numFmtId="0" fontId="2" fillId="4" borderId="0" xfId="0" applyFont="1" applyFill="1" applyAlignment="1">
      <alignment horizontal="left"/>
    </xf>
    <xf numFmtId="0" fontId="2" fillId="4"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tx1"/>
            </a:solidFill>
            <a:ln>
              <a:noFill/>
            </a:ln>
            <a:effectLst/>
          </c:spPr>
          <c:invertIfNegative val="0"/>
          <c:errBars>
            <c:errBarType val="plus"/>
            <c:errValType val="cust"/>
            <c:noEndCap val="0"/>
            <c:plus>
              <c:numRef>
                <c:f>Sheet1!$O$3:$O$6</c:f>
                <c:numCache>
                  <c:formatCode>General</c:formatCode>
                  <c:ptCount val="4"/>
                  <c:pt idx="0">
                    <c:v>0.20237523944182825</c:v>
                  </c:pt>
                  <c:pt idx="1">
                    <c:v>0.2732727324108517</c:v>
                  </c:pt>
                  <c:pt idx="2">
                    <c:v>2.484485706076291</c:v>
                  </c:pt>
                  <c:pt idx="3">
                    <c:v>2.3784487000944705</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cat>
            <c:strRef>
              <c:f>Sheet1!$K$3:$K$6</c:f>
              <c:strCache>
                <c:ptCount val="4"/>
                <c:pt idx="0">
                  <c:v>Control</c:v>
                </c:pt>
                <c:pt idx="1">
                  <c:v>High glucose</c:v>
                </c:pt>
                <c:pt idx="2">
                  <c:v>+PGRN</c:v>
                </c:pt>
                <c:pt idx="3">
                  <c:v>HG+PGRN</c:v>
                </c:pt>
              </c:strCache>
            </c:strRef>
          </c:cat>
          <c:val>
            <c:numRef>
              <c:f>Sheet1!$L$3:$L$6</c:f>
              <c:numCache>
                <c:formatCode>General</c:formatCode>
                <c:ptCount val="4"/>
                <c:pt idx="0">
                  <c:v>0.99999999999999989</c:v>
                </c:pt>
                <c:pt idx="1">
                  <c:v>1.3646872169989421</c:v>
                </c:pt>
                <c:pt idx="2">
                  <c:v>3.455437394759278</c:v>
                </c:pt>
                <c:pt idx="3">
                  <c:v>4.8616862558782676</c:v>
                </c:pt>
              </c:numCache>
            </c:numRef>
          </c:val>
          <c:extLst>
            <c:ext xmlns:c16="http://schemas.microsoft.com/office/drawing/2014/chart" uri="{C3380CC4-5D6E-409C-BE32-E72D297353CC}">
              <c16:uniqueId val="{00000000-7ACA-4DD3-84CE-6D92891005FB}"/>
            </c:ext>
          </c:extLst>
        </c:ser>
        <c:dLbls>
          <c:showLegendKey val="0"/>
          <c:showVal val="0"/>
          <c:showCatName val="0"/>
          <c:showSerName val="0"/>
          <c:showPercent val="0"/>
          <c:showBubbleSize val="0"/>
        </c:dLbls>
        <c:gapWidth val="27"/>
        <c:overlap val="-27"/>
        <c:axId val="534665784"/>
        <c:axId val="534673344"/>
      </c:barChart>
      <c:catAx>
        <c:axId val="5346657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34673344"/>
        <c:crosses val="autoZero"/>
        <c:auto val="1"/>
        <c:lblAlgn val="ctr"/>
        <c:lblOffset val="100"/>
        <c:noMultiLvlLbl val="0"/>
      </c:catAx>
      <c:valAx>
        <c:axId val="5346733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3466578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16</xdr:col>
      <xdr:colOff>219074</xdr:colOff>
      <xdr:row>23</xdr:row>
      <xdr:rowOff>85725</xdr:rowOff>
    </xdr:from>
    <xdr:to>
      <xdr:col>22</xdr:col>
      <xdr:colOff>190498</xdr:colOff>
      <xdr:row>24</xdr:row>
      <xdr:rowOff>67825</xdr:rowOff>
    </xdr:to>
    <xdr:pic>
      <xdr:nvPicPr>
        <xdr:cNvPr id="2" name="Picture 1" descr="A screenshot of a computer screen&#10;&#10;Description automatically generated">
          <a:extLst>
            <a:ext uri="{FF2B5EF4-FFF2-40B4-BE49-F238E27FC236}">
              <a16:creationId xmlns:a16="http://schemas.microsoft.com/office/drawing/2014/main" id="{3548257D-B0C8-7D88-CFD0-314DB6B6102A}"/>
            </a:ext>
          </a:extLst>
        </xdr:cNvPr>
        <xdr:cNvPicPr>
          <a:picLocks noChangeAspect="1"/>
        </xdr:cNvPicPr>
      </xdr:nvPicPr>
      <xdr:blipFill rotWithShape="1">
        <a:blip xmlns:r="http://schemas.openxmlformats.org/officeDocument/2006/relationships" r:embed="rId1"/>
        <a:srcRect l="13245" t="65258" r="18809" b="29023"/>
        <a:stretch/>
      </xdr:blipFill>
      <xdr:spPr>
        <a:xfrm flipH="1">
          <a:off x="10144124" y="657225"/>
          <a:ext cx="3629024" cy="172600"/>
        </a:xfrm>
        <a:prstGeom prst="rect">
          <a:avLst/>
        </a:prstGeom>
      </xdr:spPr>
    </xdr:pic>
    <xdr:clientData/>
  </xdr:twoCellAnchor>
  <xdr:twoCellAnchor editAs="oneCell">
    <xdr:from>
      <xdr:col>16</xdr:col>
      <xdr:colOff>190495</xdr:colOff>
      <xdr:row>26</xdr:row>
      <xdr:rowOff>0</xdr:rowOff>
    </xdr:from>
    <xdr:to>
      <xdr:col>22</xdr:col>
      <xdr:colOff>196509</xdr:colOff>
      <xdr:row>27</xdr:row>
      <xdr:rowOff>104775</xdr:rowOff>
    </xdr:to>
    <xdr:pic>
      <xdr:nvPicPr>
        <xdr:cNvPr id="3" name="Picture 2" descr="A screenshot of a computer screen&#10;&#10;Description automatically generated">
          <a:extLst>
            <a:ext uri="{FF2B5EF4-FFF2-40B4-BE49-F238E27FC236}">
              <a16:creationId xmlns:a16="http://schemas.microsoft.com/office/drawing/2014/main" id="{C0C4DD78-015D-F857-2F90-AC592C0E74EA}"/>
            </a:ext>
          </a:extLst>
        </xdr:cNvPr>
        <xdr:cNvPicPr>
          <a:picLocks noChangeAspect="1"/>
        </xdr:cNvPicPr>
      </xdr:nvPicPr>
      <xdr:blipFill rotWithShape="1">
        <a:blip xmlns:r="http://schemas.openxmlformats.org/officeDocument/2006/relationships" r:embed="rId2"/>
        <a:srcRect l="26650" t="59685" r="31418" b="36356"/>
        <a:stretch/>
      </xdr:blipFill>
      <xdr:spPr>
        <a:xfrm flipH="1">
          <a:off x="10115545" y="1143000"/>
          <a:ext cx="3663614" cy="295275"/>
        </a:xfrm>
        <a:prstGeom prst="rect">
          <a:avLst/>
        </a:prstGeom>
      </xdr:spPr>
    </xdr:pic>
    <xdr:clientData/>
  </xdr:twoCellAnchor>
  <xdr:twoCellAnchor editAs="oneCell">
    <xdr:from>
      <xdr:col>15</xdr:col>
      <xdr:colOff>502552</xdr:colOff>
      <xdr:row>32</xdr:row>
      <xdr:rowOff>78441</xdr:rowOff>
    </xdr:from>
    <xdr:to>
      <xdr:col>22</xdr:col>
      <xdr:colOff>246528</xdr:colOff>
      <xdr:row>33</xdr:row>
      <xdr:rowOff>182879</xdr:rowOff>
    </xdr:to>
    <xdr:pic>
      <xdr:nvPicPr>
        <xdr:cNvPr id="4" name="Picture 3" descr="A screenshot of a computer screen&#10;&#10;Description automatically generated">
          <a:extLst>
            <a:ext uri="{FF2B5EF4-FFF2-40B4-BE49-F238E27FC236}">
              <a16:creationId xmlns:a16="http://schemas.microsoft.com/office/drawing/2014/main" id="{DE8B812C-E2AA-FA28-C72E-86141418A80D}"/>
            </a:ext>
          </a:extLst>
        </xdr:cNvPr>
        <xdr:cNvPicPr>
          <a:picLocks noChangeAspect="1"/>
        </xdr:cNvPicPr>
      </xdr:nvPicPr>
      <xdr:blipFill rotWithShape="1">
        <a:blip xmlns:r="http://schemas.openxmlformats.org/officeDocument/2006/relationships" r:embed="rId3"/>
        <a:srcRect l="7319" t="57796" r="5506" b="30990"/>
        <a:stretch/>
      </xdr:blipFill>
      <xdr:spPr>
        <a:xfrm flipH="1">
          <a:off x="9758611" y="2364441"/>
          <a:ext cx="3979799" cy="302558"/>
        </a:xfrm>
        <a:prstGeom prst="rect">
          <a:avLst/>
        </a:prstGeom>
      </xdr:spPr>
    </xdr:pic>
    <xdr:clientData/>
  </xdr:twoCellAnchor>
  <xdr:twoCellAnchor>
    <xdr:from>
      <xdr:col>9</xdr:col>
      <xdr:colOff>151278</xdr:colOff>
      <xdr:row>10</xdr:row>
      <xdr:rowOff>1120</xdr:rowOff>
    </xdr:from>
    <xdr:to>
      <xdr:col>14</xdr:col>
      <xdr:colOff>179294</xdr:colOff>
      <xdr:row>24</xdr:row>
      <xdr:rowOff>77320</xdr:rowOff>
    </xdr:to>
    <xdr:graphicFrame macro="">
      <xdr:nvGraphicFramePr>
        <xdr:cNvPr id="5" name="Chart 4">
          <a:extLst>
            <a:ext uri="{FF2B5EF4-FFF2-40B4-BE49-F238E27FC236}">
              <a16:creationId xmlns:a16="http://schemas.microsoft.com/office/drawing/2014/main" id="{1794AD23-983A-6C04-8FA7-52D303A1DA9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60960</xdr:colOff>
      <xdr:row>22</xdr:row>
      <xdr:rowOff>0</xdr:rowOff>
    </xdr:from>
    <xdr:to>
      <xdr:col>18</xdr:col>
      <xdr:colOff>228600</xdr:colOff>
      <xdr:row>28</xdr:row>
      <xdr:rowOff>53340</xdr:rowOff>
    </xdr:to>
    <xdr:sp macro="" textlink="">
      <xdr:nvSpPr>
        <xdr:cNvPr id="6" name="Rectangle 5">
          <a:extLst>
            <a:ext uri="{FF2B5EF4-FFF2-40B4-BE49-F238E27FC236}">
              <a16:creationId xmlns:a16="http://schemas.microsoft.com/office/drawing/2014/main" id="{74F3DC24-F0F3-BCE7-E0CA-7BAB0089B4C3}"/>
            </a:ext>
          </a:extLst>
        </xdr:cNvPr>
        <xdr:cNvSpPr/>
      </xdr:nvSpPr>
      <xdr:spPr>
        <a:xfrm>
          <a:off x="10005060" y="365760"/>
          <a:ext cx="1386840" cy="1150620"/>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zoomScaleNormal="100" workbookViewId="0">
      <selection activeCell="P6" sqref="P6"/>
    </sheetView>
  </sheetViews>
  <sheetFormatPr baseColWidth="10" defaultColWidth="8.83203125" defaultRowHeight="15" x14ac:dyDescent="0.2"/>
  <cols>
    <col min="6" max="6" width="11.6640625" customWidth="1"/>
  </cols>
  <sheetData>
    <row r="1" spans="1:19" x14ac:dyDescent="0.2">
      <c r="B1" s="2" t="s">
        <v>14</v>
      </c>
      <c r="D1" s="2" t="s">
        <v>15</v>
      </c>
      <c r="E1" s="2" t="s">
        <v>28</v>
      </c>
    </row>
    <row r="2" spans="1:19" x14ac:dyDescent="0.2">
      <c r="A2" s="2" t="s">
        <v>1</v>
      </c>
      <c r="B2" s="2" t="s">
        <v>2</v>
      </c>
      <c r="C2" s="2" t="s">
        <v>3</v>
      </c>
      <c r="D2" s="2" t="s">
        <v>2</v>
      </c>
      <c r="E2" s="2" t="s">
        <v>3</v>
      </c>
      <c r="G2" s="2" t="s">
        <v>5</v>
      </c>
      <c r="H2" s="2" t="s">
        <v>7</v>
      </c>
      <c r="L2" t="s">
        <v>0</v>
      </c>
      <c r="M2" t="s">
        <v>9</v>
      </c>
      <c r="N2" t="s">
        <v>10</v>
      </c>
      <c r="O2" t="s">
        <v>11</v>
      </c>
      <c r="P2" t="s">
        <v>99</v>
      </c>
      <c r="Q2" t="s">
        <v>100</v>
      </c>
      <c r="R2" s="2"/>
    </row>
    <row r="3" spans="1:19" x14ac:dyDescent="0.2">
      <c r="A3" t="s">
        <v>16</v>
      </c>
      <c r="B3">
        <f>B16</f>
        <v>7926.5690000000004</v>
      </c>
      <c r="C3">
        <v>1</v>
      </c>
      <c r="D3">
        <f>SUM(D16:D21)</f>
        <v>16148.964999999998</v>
      </c>
      <c r="E3">
        <v>6</v>
      </c>
      <c r="G3">
        <f>B3/D3</f>
        <v>0.49084068235951972</v>
      </c>
      <c r="H3">
        <f>G3/G$15</f>
        <v>0.88338973390429787</v>
      </c>
      <c r="K3" t="s">
        <v>97</v>
      </c>
      <c r="L3" s="1">
        <f>AVERAGE(H3,H7,H11)</f>
        <v>0.99999999999999989</v>
      </c>
      <c r="M3" s="1">
        <f>STDEV(H3,H7,H11)</f>
        <v>0.35052419690716352</v>
      </c>
      <c r="N3">
        <v>3</v>
      </c>
      <c r="O3" s="1">
        <f>M3/SQRT(N3)</f>
        <v>0.20237523944182825</v>
      </c>
      <c r="Q3">
        <f>H3</f>
        <v>0.88338973390429787</v>
      </c>
      <c r="R3">
        <f>H7</f>
        <v>0.72264347751027125</v>
      </c>
      <c r="S3">
        <f>H11</f>
        <v>1.3939667885854305</v>
      </c>
    </row>
    <row r="4" spans="1:19" x14ac:dyDescent="0.2">
      <c r="A4" t="s">
        <v>17</v>
      </c>
      <c r="B4">
        <f t="shared" ref="B4:B8" si="0">B17</f>
        <v>7318.4470000000001</v>
      </c>
      <c r="C4">
        <v>1</v>
      </c>
      <c r="D4">
        <f>D22+D23</f>
        <v>12992.973999999998</v>
      </c>
      <c r="E4">
        <v>2</v>
      </c>
      <c r="G4">
        <f t="shared" ref="G4:G14" si="1">B4/D4</f>
        <v>0.56326188292226254</v>
      </c>
      <c r="H4">
        <f t="shared" ref="H4:H14" si="2">G4/G$15</f>
        <v>1.0137296739162209</v>
      </c>
      <c r="K4" t="s">
        <v>98</v>
      </c>
      <c r="L4" s="1">
        <f t="shared" ref="L4:L6" si="3">AVERAGE(H4,H8,H12)</f>
        <v>1.3646872169989421</v>
      </c>
      <c r="M4" s="1">
        <f t="shared" ref="M4:M6" si="4">STDEV(H4,H8,H12)</f>
        <v>0.47332225685876933</v>
      </c>
      <c r="N4">
        <v>3</v>
      </c>
      <c r="O4" s="1">
        <f t="shared" ref="O4:O6" si="5">M4/SQRT(N4)</f>
        <v>0.2732727324108517</v>
      </c>
      <c r="Q4">
        <f t="shared" ref="Q4:Q6" si="6">H4</f>
        <v>1.0137296739162209</v>
      </c>
      <c r="R4">
        <f t="shared" ref="R4:R6" si="7">H8</f>
        <v>1.9030097029035042</v>
      </c>
      <c r="S4">
        <f t="shared" ref="S4:S6" si="8">H12</f>
        <v>1.1773222741771006</v>
      </c>
    </row>
    <row r="5" spans="1:19" x14ac:dyDescent="0.2">
      <c r="A5" t="s">
        <v>18</v>
      </c>
      <c r="B5">
        <f t="shared" si="0"/>
        <v>7310.3969999999999</v>
      </c>
      <c r="C5">
        <v>1</v>
      </c>
      <c r="D5">
        <f>D24+D25+D26</f>
        <v>13294.287</v>
      </c>
      <c r="E5">
        <v>3</v>
      </c>
      <c r="G5">
        <f t="shared" si="1"/>
        <v>0.54989011445292246</v>
      </c>
      <c r="H5">
        <f t="shared" si="2"/>
        <v>0.9896638549764043</v>
      </c>
      <c r="K5" s="1" t="s">
        <v>30</v>
      </c>
      <c r="L5" s="1">
        <f t="shared" si="3"/>
        <v>3.455437394759278</v>
      </c>
      <c r="M5" s="1">
        <f t="shared" si="4"/>
        <v>4.3032554736027722</v>
      </c>
      <c r="N5">
        <v>3</v>
      </c>
      <c r="O5" s="1">
        <f t="shared" si="5"/>
        <v>2.484485706076291</v>
      </c>
      <c r="P5">
        <f>_xlfn.T.TEST(Q3:S3,Q5:S5,2,2)</f>
        <v>0.38036935329659188</v>
      </c>
      <c r="Q5">
        <f t="shared" si="6"/>
        <v>0.9896638549764043</v>
      </c>
      <c r="R5">
        <f t="shared" si="7"/>
        <v>8.4243619467096966</v>
      </c>
      <c r="S5">
        <f t="shared" si="8"/>
        <v>0.95228638259173393</v>
      </c>
    </row>
    <row r="6" spans="1:19" x14ac:dyDescent="0.2">
      <c r="A6" t="s">
        <v>19</v>
      </c>
      <c r="B6">
        <f t="shared" si="0"/>
        <v>3839.326</v>
      </c>
      <c r="C6">
        <v>1</v>
      </c>
      <c r="D6">
        <f>D27</f>
        <v>14261.166999999999</v>
      </c>
      <c r="E6">
        <v>1</v>
      </c>
      <c r="G6">
        <f t="shared" si="1"/>
        <v>0.26921541554067774</v>
      </c>
      <c r="H6">
        <f t="shared" si="2"/>
        <v>0.48452001401794931</v>
      </c>
      <c r="K6" t="s">
        <v>31</v>
      </c>
      <c r="L6" s="1">
        <f t="shared" si="3"/>
        <v>4.8616862558782676</v>
      </c>
      <c r="M6" s="1">
        <f t="shared" si="4"/>
        <v>4.1195939917597739</v>
      </c>
      <c r="N6">
        <v>3</v>
      </c>
      <c r="O6" s="1">
        <f t="shared" si="5"/>
        <v>2.3784487000944705</v>
      </c>
      <c r="Q6">
        <f t="shared" si="6"/>
        <v>0.48452001401794931</v>
      </c>
      <c r="R6">
        <f t="shared" si="7"/>
        <v>8.6631445813056764</v>
      </c>
      <c r="S6">
        <f t="shared" si="8"/>
        <v>5.4373941723111763</v>
      </c>
    </row>
    <row r="7" spans="1:19" x14ac:dyDescent="0.2">
      <c r="A7" t="s">
        <v>20</v>
      </c>
      <c r="B7">
        <f t="shared" si="0"/>
        <v>2536.2550000000001</v>
      </c>
      <c r="C7">
        <v>1</v>
      </c>
      <c r="D7">
        <f>D28+D29</f>
        <v>6316.56</v>
      </c>
      <c r="E7">
        <v>2</v>
      </c>
      <c r="G7">
        <f t="shared" si="1"/>
        <v>0.40152472231721065</v>
      </c>
      <c r="H7">
        <f t="shared" si="2"/>
        <v>0.72264347751027125</v>
      </c>
    </row>
    <row r="8" spans="1:19" x14ac:dyDescent="0.2">
      <c r="A8" t="s">
        <v>21</v>
      </c>
      <c r="B8">
        <f t="shared" si="0"/>
        <v>3624.74</v>
      </c>
      <c r="C8">
        <v>1</v>
      </c>
      <c r="D8">
        <f>D30</f>
        <v>3428.0540000000001</v>
      </c>
      <c r="E8">
        <v>1</v>
      </c>
      <c r="G8">
        <f t="shared" si="1"/>
        <v>1.0573754089054606</v>
      </c>
      <c r="H8">
        <f t="shared" si="2"/>
        <v>1.9030097029035042</v>
      </c>
      <c r="K8" s="2" t="s">
        <v>12</v>
      </c>
    </row>
    <row r="9" spans="1:19" x14ac:dyDescent="0.2">
      <c r="A9" t="s">
        <v>22</v>
      </c>
      <c r="B9">
        <f>B22+B23</f>
        <v>3899.2040000000002</v>
      </c>
      <c r="C9">
        <v>2</v>
      </c>
      <c r="D9">
        <f>SUM(D31:D35)</f>
        <v>833.01099999999997</v>
      </c>
      <c r="E9">
        <v>5</v>
      </c>
      <c r="G9">
        <f t="shared" si="1"/>
        <v>4.680855354851257</v>
      </c>
      <c r="H9">
        <f t="shared" si="2"/>
        <v>8.4243619467096966</v>
      </c>
    </row>
    <row r="10" spans="1:19" x14ac:dyDescent="0.2">
      <c r="A10" t="s">
        <v>23</v>
      </c>
      <c r="B10">
        <f>B24+B25</f>
        <v>3366.4679999999998</v>
      </c>
      <c r="C10">
        <v>2</v>
      </c>
      <c r="D10">
        <f>D36+D37+D38</f>
        <v>699.37599999999998</v>
      </c>
      <c r="E10">
        <v>3</v>
      </c>
      <c r="G10">
        <f t="shared" si="1"/>
        <v>4.8135309189906428</v>
      </c>
      <c r="H10">
        <f t="shared" si="2"/>
        <v>8.6631445813056764</v>
      </c>
    </row>
    <row r="11" spans="1:19" x14ac:dyDescent="0.2">
      <c r="A11" t="s">
        <v>24</v>
      </c>
      <c r="B11">
        <f>B26+B27</f>
        <v>5379.1040000000003</v>
      </c>
      <c r="C11">
        <v>2</v>
      </c>
      <c r="D11">
        <f>D39</f>
        <v>6944.9530000000004</v>
      </c>
      <c r="E11">
        <v>1</v>
      </c>
      <c r="G11">
        <f t="shared" si="1"/>
        <v>0.77453425530741526</v>
      </c>
      <c r="H11">
        <f t="shared" si="2"/>
        <v>1.3939667885854305</v>
      </c>
    </row>
    <row r="12" spans="1:19" x14ac:dyDescent="0.2">
      <c r="A12" t="s">
        <v>25</v>
      </c>
      <c r="B12">
        <f>B28+B29+B30</f>
        <v>4132.2750000000005</v>
      </c>
      <c r="C12">
        <v>3</v>
      </c>
      <c r="D12">
        <f>D40+D41</f>
        <v>6316.924</v>
      </c>
      <c r="E12">
        <v>2</v>
      </c>
      <c r="G12">
        <f t="shared" si="1"/>
        <v>0.65415936617252335</v>
      </c>
      <c r="H12">
        <f t="shared" si="2"/>
        <v>1.1773222741771006</v>
      </c>
    </row>
    <row r="13" spans="1:19" x14ac:dyDescent="0.2">
      <c r="A13" t="s">
        <v>26</v>
      </c>
      <c r="B13">
        <f>B31+B32</f>
        <v>3706.64</v>
      </c>
      <c r="C13">
        <v>2</v>
      </c>
      <c r="D13">
        <f>D42+D43+D44</f>
        <v>7005.2660000000005</v>
      </c>
      <c r="E13">
        <v>3</v>
      </c>
      <c r="G13">
        <f t="shared" si="1"/>
        <v>0.52912194911656452</v>
      </c>
      <c r="H13">
        <f t="shared" si="2"/>
        <v>0.95228638259173393</v>
      </c>
    </row>
    <row r="14" spans="1:19" x14ac:dyDescent="0.2">
      <c r="A14" t="s">
        <v>27</v>
      </c>
      <c r="B14">
        <f>B33+B34</f>
        <v>3742.5680000000002</v>
      </c>
      <c r="C14">
        <v>2</v>
      </c>
      <c r="D14">
        <f>D45+D46</f>
        <v>1238.77</v>
      </c>
      <c r="E14">
        <v>2</v>
      </c>
      <c r="G14">
        <f t="shared" si="1"/>
        <v>3.0211968323417584</v>
      </c>
      <c r="H14">
        <f t="shared" si="2"/>
        <v>5.4373941723111763</v>
      </c>
    </row>
    <row r="15" spans="1:19" x14ac:dyDescent="0.2">
      <c r="A15" s="2" t="s">
        <v>4</v>
      </c>
      <c r="E15" s="2" t="s">
        <v>6</v>
      </c>
      <c r="G15" s="3">
        <f>AVERAGE(G3,G7,G11)</f>
        <v>0.55563321999471527</v>
      </c>
    </row>
    <row r="16" spans="1:19" x14ac:dyDescent="0.2">
      <c r="B16" s="4">
        <v>7926.5690000000004</v>
      </c>
      <c r="D16" s="5">
        <v>16040.803</v>
      </c>
    </row>
    <row r="17" spans="2:18" x14ac:dyDescent="0.2">
      <c r="B17">
        <v>7318.4470000000001</v>
      </c>
      <c r="D17" s="5">
        <v>6.1210000000000004</v>
      </c>
    </row>
    <row r="18" spans="2:18" x14ac:dyDescent="0.2">
      <c r="B18" s="4">
        <v>7310.3969999999999</v>
      </c>
      <c r="D18" s="5">
        <v>91.385000000000005</v>
      </c>
    </row>
    <row r="19" spans="2:18" x14ac:dyDescent="0.2">
      <c r="B19">
        <v>3839.326</v>
      </c>
      <c r="D19" s="5">
        <v>4.1210000000000004</v>
      </c>
      <c r="G19">
        <v>0.49084068235951972</v>
      </c>
      <c r="H19">
        <f>G19/G$31</f>
        <v>0.77580275655612219</v>
      </c>
    </row>
    <row r="20" spans="2:18" x14ac:dyDescent="0.2">
      <c r="B20" s="4">
        <v>2536.2550000000001</v>
      </c>
      <c r="D20" s="5">
        <v>4.1210000000000004</v>
      </c>
      <c r="G20">
        <v>0.56326188292226254</v>
      </c>
      <c r="H20">
        <f t="shared" ref="H20:H22" si="9">G20/G$31</f>
        <v>0.89026875142760453</v>
      </c>
    </row>
    <row r="21" spans="2:18" x14ac:dyDescent="0.2">
      <c r="B21">
        <v>3624.74</v>
      </c>
      <c r="D21" s="5">
        <v>2.4140000000000001</v>
      </c>
      <c r="G21">
        <v>0.54989011445292246</v>
      </c>
      <c r="H21">
        <f t="shared" si="9"/>
        <v>0.86913387974444223</v>
      </c>
      <c r="K21" s="2" t="s">
        <v>13</v>
      </c>
    </row>
    <row r="22" spans="2:18" x14ac:dyDescent="0.2">
      <c r="B22" s="4">
        <v>3893.0830000000001</v>
      </c>
      <c r="D22">
        <v>12895.781999999999</v>
      </c>
      <c r="G22">
        <v>0.26921541554067774</v>
      </c>
      <c r="H22">
        <f t="shared" si="9"/>
        <v>0.42551090198933456</v>
      </c>
    </row>
    <row r="23" spans="2:18" x14ac:dyDescent="0.2">
      <c r="B23" s="4">
        <v>6.1210000000000004</v>
      </c>
      <c r="D23">
        <v>97.191999999999993</v>
      </c>
    </row>
    <row r="24" spans="2:18" x14ac:dyDescent="0.2">
      <c r="B24">
        <v>3318.2759999999998</v>
      </c>
      <c r="D24" s="5">
        <v>13238.388000000001</v>
      </c>
    </row>
    <row r="25" spans="2:18" x14ac:dyDescent="0.2">
      <c r="B25">
        <v>48.192</v>
      </c>
      <c r="D25" s="5">
        <v>51.777999999999999</v>
      </c>
    </row>
    <row r="26" spans="2:18" x14ac:dyDescent="0.2">
      <c r="B26" s="4">
        <v>5326.1540000000005</v>
      </c>
      <c r="D26" s="5">
        <v>4.1210000000000004</v>
      </c>
      <c r="R26" s="2" t="s">
        <v>14</v>
      </c>
    </row>
    <row r="27" spans="2:18" x14ac:dyDescent="0.2">
      <c r="B27" s="4">
        <v>52.95</v>
      </c>
      <c r="D27">
        <v>14261.166999999999</v>
      </c>
      <c r="G27">
        <v>0.77453425530741526</v>
      </c>
      <c r="H27">
        <f t="shared" ref="H27:H30" si="10">G27/G$31</f>
        <v>1.2241972434438779</v>
      </c>
      <c r="J27" t="s">
        <v>8</v>
      </c>
      <c r="K27" s="1">
        <f>AVERAGE(H19,H27)</f>
        <v>1</v>
      </c>
      <c r="L27" s="1">
        <f>STDEV(H19,H27)</f>
        <v>0.31706278232499474</v>
      </c>
      <c r="M27">
        <v>2</v>
      </c>
      <c r="N27" s="1">
        <f>L27/SQRT(M27)</f>
        <v>0.22419724344387798</v>
      </c>
    </row>
    <row r="28" spans="2:18" x14ac:dyDescent="0.2">
      <c r="B28">
        <v>4116.0330000000004</v>
      </c>
      <c r="D28" s="5">
        <v>6162.7820000000002</v>
      </c>
      <c r="G28">
        <v>0.65415936617252335</v>
      </c>
      <c r="H28">
        <f t="shared" si="10"/>
        <v>1.0339376048946334</v>
      </c>
      <c r="J28" t="s">
        <v>29</v>
      </c>
      <c r="K28" s="1">
        <f t="shared" ref="K28:K30" si="11">AVERAGE(H20,H28)</f>
        <v>0.9621031781611189</v>
      </c>
      <c r="L28" s="1">
        <f t="shared" ref="L28:L30" si="12">STDEV(H20,H28)</f>
        <v>0.10158922053183253</v>
      </c>
      <c r="M28">
        <v>2</v>
      </c>
      <c r="N28" s="1">
        <f t="shared" ref="N28:N30" si="13">L28/SQRT(M28)</f>
        <v>7.1834426733514423E-2</v>
      </c>
    </row>
    <row r="29" spans="2:18" x14ac:dyDescent="0.2">
      <c r="B29">
        <v>8.1210000000000004</v>
      </c>
      <c r="D29" s="5">
        <v>153.77799999999999</v>
      </c>
      <c r="G29">
        <v>0.52912194911656452</v>
      </c>
      <c r="H29">
        <f t="shared" si="10"/>
        <v>0.83630856494146411</v>
      </c>
      <c r="J29" s="1" t="s">
        <v>30</v>
      </c>
      <c r="K29" s="1">
        <f t="shared" si="11"/>
        <v>0.85272122234295322</v>
      </c>
      <c r="L29" s="1">
        <f t="shared" si="12"/>
        <v>2.3211002691768991E-2</v>
      </c>
      <c r="M29">
        <v>2</v>
      </c>
      <c r="N29" s="1">
        <f t="shared" si="13"/>
        <v>1.6412657401489061E-2</v>
      </c>
      <c r="R29" s="2" t="s">
        <v>28</v>
      </c>
    </row>
    <row r="30" spans="2:18" x14ac:dyDescent="0.2">
      <c r="B30">
        <v>8.1210000000000004</v>
      </c>
      <c r="D30">
        <v>3428.0540000000001</v>
      </c>
      <c r="G30">
        <v>3.0211968323417584</v>
      </c>
      <c r="H30">
        <f t="shared" si="10"/>
        <v>4.7751804503290725</v>
      </c>
      <c r="J30" t="s">
        <v>31</v>
      </c>
      <c r="K30" s="1">
        <f t="shared" si="11"/>
        <v>2.6003456761592036</v>
      </c>
      <c r="L30" s="1">
        <f t="shared" si="12"/>
        <v>3.0756808335516563</v>
      </c>
      <c r="M30">
        <v>2</v>
      </c>
      <c r="N30" s="1">
        <f t="shared" si="13"/>
        <v>2.1748347741698688</v>
      </c>
      <c r="R30" s="2" t="s">
        <v>15</v>
      </c>
    </row>
    <row r="31" spans="2:18" x14ac:dyDescent="0.2">
      <c r="B31" s="4">
        <v>3637.2759999999998</v>
      </c>
      <c r="D31" s="5">
        <v>745.99099999999999</v>
      </c>
      <c r="G31">
        <f>AVERAGE(G19,G27)</f>
        <v>0.63268746883346749</v>
      </c>
    </row>
    <row r="32" spans="2:18" x14ac:dyDescent="0.2">
      <c r="B32" s="4">
        <v>69.364000000000004</v>
      </c>
      <c r="D32" s="5">
        <v>76.364000000000004</v>
      </c>
      <c r="J32" t="str">
        <f t="array" ref="J32:M32">TRANSPOSE(K3:K6)</f>
        <v>Control</v>
      </c>
      <c r="K32" t="str">
        <v>High glucose</v>
      </c>
      <c r="L32" t="str">
        <v>+PGRN</v>
      </c>
      <c r="M32" t="str">
        <v>HG+PGRN</v>
      </c>
    </row>
    <row r="33" spans="2:18" x14ac:dyDescent="0.2">
      <c r="B33">
        <v>3720.4470000000001</v>
      </c>
      <c r="D33" s="5">
        <v>2.4140000000000001</v>
      </c>
      <c r="J33">
        <f>H3</f>
        <v>0.88338973390429787</v>
      </c>
      <c r="K33">
        <f>H4</f>
        <v>1.0137296739162209</v>
      </c>
      <c r="L33">
        <f>H5</f>
        <v>0.9896638549764043</v>
      </c>
      <c r="M33">
        <f>H6</f>
        <v>0.48452001401794931</v>
      </c>
    </row>
    <row r="34" spans="2:18" x14ac:dyDescent="0.2">
      <c r="B34">
        <v>22.120999999999999</v>
      </c>
      <c r="D34" s="5">
        <v>4.1210000000000004</v>
      </c>
      <c r="J34">
        <f>H7</f>
        <v>0.72264347751027125</v>
      </c>
      <c r="K34">
        <f>H8</f>
        <v>1.9030097029035042</v>
      </c>
      <c r="L34">
        <f>H9</f>
        <v>8.4243619467096966</v>
      </c>
      <c r="M34">
        <f>H10</f>
        <v>8.6631445813056764</v>
      </c>
    </row>
    <row r="35" spans="2:18" x14ac:dyDescent="0.2">
      <c r="D35" s="5">
        <v>4.1210000000000004</v>
      </c>
      <c r="J35">
        <f>H11</f>
        <v>1.3939667885854305</v>
      </c>
      <c r="K35">
        <f>H12</f>
        <v>1.1773222741771006</v>
      </c>
      <c r="L35">
        <f>H13</f>
        <v>0.95228638259173393</v>
      </c>
      <c r="M35">
        <f>H14</f>
        <v>5.4373941723111763</v>
      </c>
      <c r="R35" s="2" t="s">
        <v>32</v>
      </c>
    </row>
    <row r="36" spans="2:18" x14ac:dyDescent="0.2">
      <c r="D36">
        <v>54.95</v>
      </c>
      <c r="R36" s="2" t="s">
        <v>15</v>
      </c>
    </row>
    <row r="37" spans="2:18" x14ac:dyDescent="0.2">
      <c r="D37">
        <v>369.92</v>
      </c>
    </row>
    <row r="38" spans="2:18" x14ac:dyDescent="0.2">
      <c r="D38">
        <v>274.50599999999997</v>
      </c>
    </row>
    <row r="39" spans="2:18" x14ac:dyDescent="0.2">
      <c r="D39" s="5">
        <v>6944.9530000000004</v>
      </c>
    </row>
    <row r="40" spans="2:18" x14ac:dyDescent="0.2">
      <c r="D40">
        <v>6277.3879999999999</v>
      </c>
      <c r="Q40" t="s">
        <v>33</v>
      </c>
    </row>
    <row r="41" spans="2:18" x14ac:dyDescent="0.2">
      <c r="D41">
        <v>39.536000000000001</v>
      </c>
    </row>
    <row r="42" spans="2:18" x14ac:dyDescent="0.2">
      <c r="D42" s="5">
        <v>6987.0240000000003</v>
      </c>
    </row>
    <row r="43" spans="2:18" x14ac:dyDescent="0.2">
      <c r="D43" s="5">
        <v>12.121</v>
      </c>
    </row>
    <row r="44" spans="2:18" x14ac:dyDescent="0.2">
      <c r="D44" s="5">
        <v>6.1210000000000004</v>
      </c>
    </row>
    <row r="45" spans="2:18" x14ac:dyDescent="0.2">
      <c r="D45">
        <v>1051.749</v>
      </c>
    </row>
    <row r="46" spans="2:18" x14ac:dyDescent="0.2">
      <c r="D46">
        <v>187.02099999999999</v>
      </c>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10B01-0970-4CB0-84DC-74815FBCF495}">
  <dimension ref="A1:L31"/>
  <sheetViews>
    <sheetView workbookViewId="0">
      <selection activeCell="N12" sqref="N12"/>
    </sheetView>
  </sheetViews>
  <sheetFormatPr baseColWidth="10" defaultColWidth="8.83203125" defaultRowHeight="15" x14ac:dyDescent="0.2"/>
  <cols>
    <col min="4" max="4" width="20.1640625" customWidth="1"/>
  </cols>
  <sheetData>
    <row r="1" spans="1:12" x14ac:dyDescent="0.2">
      <c r="A1" s="7"/>
      <c r="B1" s="7"/>
      <c r="C1" s="7"/>
      <c r="D1" s="7"/>
      <c r="E1" s="7"/>
      <c r="F1" s="7"/>
      <c r="G1" s="7"/>
      <c r="H1" s="7"/>
      <c r="I1" s="7"/>
      <c r="J1" s="7"/>
      <c r="K1" s="7"/>
      <c r="L1" s="7"/>
    </row>
    <row r="2" spans="1:12" x14ac:dyDescent="0.2">
      <c r="A2" s="8" t="s">
        <v>34</v>
      </c>
      <c r="B2" s="6" t="s">
        <v>35</v>
      </c>
      <c r="C2" s="6"/>
      <c r="D2" s="8" t="s">
        <v>64</v>
      </c>
      <c r="E2" s="6">
        <v>1</v>
      </c>
      <c r="F2" s="6"/>
      <c r="G2" s="6"/>
      <c r="H2" s="6"/>
      <c r="I2" s="6"/>
      <c r="J2" s="6"/>
      <c r="K2" s="6"/>
      <c r="L2" s="6"/>
    </row>
    <row r="3" spans="1:12" x14ac:dyDescent="0.2">
      <c r="A3" s="8" t="s">
        <v>36</v>
      </c>
      <c r="B3" s="6" t="s">
        <v>37</v>
      </c>
      <c r="C3" s="6"/>
      <c r="D3" s="8" t="s">
        <v>65</v>
      </c>
      <c r="E3" s="6">
        <v>6</v>
      </c>
      <c r="F3" s="6"/>
      <c r="G3" s="6"/>
      <c r="H3" s="6"/>
      <c r="I3" s="6"/>
      <c r="J3" s="6"/>
      <c r="K3" s="6"/>
      <c r="L3" s="6"/>
    </row>
    <row r="4" spans="1:12" x14ac:dyDescent="0.2">
      <c r="A4" s="8"/>
      <c r="B4" s="6"/>
      <c r="C4" s="6"/>
      <c r="D4" s="8" t="s">
        <v>66</v>
      </c>
      <c r="E4" s="6">
        <v>0.05</v>
      </c>
      <c r="F4" s="6"/>
      <c r="G4" s="6"/>
      <c r="H4" s="6"/>
      <c r="I4" s="6"/>
      <c r="J4" s="6"/>
      <c r="K4" s="6"/>
      <c r="L4" s="6"/>
    </row>
    <row r="5" spans="1:12" x14ac:dyDescent="0.2">
      <c r="A5" s="8" t="s">
        <v>38</v>
      </c>
      <c r="B5" s="6"/>
      <c r="C5" s="6"/>
      <c r="D5" s="8"/>
      <c r="E5" s="6"/>
      <c r="F5" s="6"/>
      <c r="G5" s="6"/>
      <c r="H5" s="6"/>
      <c r="I5" s="6"/>
      <c r="J5" s="6"/>
      <c r="K5" s="6"/>
      <c r="L5" s="6"/>
    </row>
    <row r="6" spans="1:12" x14ac:dyDescent="0.2">
      <c r="A6" s="9" t="s">
        <v>39</v>
      </c>
      <c r="B6" s="10">
        <v>1.107</v>
      </c>
      <c r="C6" s="6"/>
      <c r="D6" s="8" t="s">
        <v>67</v>
      </c>
      <c r="E6" s="6" t="s">
        <v>68</v>
      </c>
      <c r="F6" s="6" t="s">
        <v>69</v>
      </c>
      <c r="G6" s="6" t="s">
        <v>70</v>
      </c>
      <c r="H6" s="6" t="s">
        <v>71</v>
      </c>
      <c r="I6" s="6" t="s">
        <v>72</v>
      </c>
      <c r="J6" s="6"/>
      <c r="K6" s="6"/>
      <c r="L6" s="6"/>
    </row>
    <row r="7" spans="1:12" x14ac:dyDescent="0.2">
      <c r="A7" s="9" t="s">
        <v>40</v>
      </c>
      <c r="B7" s="10">
        <v>0.40150000000000002</v>
      </c>
      <c r="C7" s="6"/>
      <c r="D7" s="9" t="s">
        <v>73</v>
      </c>
      <c r="E7" s="10">
        <v>-0.36470000000000002</v>
      </c>
      <c r="F7" s="10" t="s">
        <v>74</v>
      </c>
      <c r="G7" s="10" t="s">
        <v>44</v>
      </c>
      <c r="H7" s="10" t="s">
        <v>42</v>
      </c>
      <c r="I7" s="10">
        <v>0.8851</v>
      </c>
      <c r="J7" s="6" t="s">
        <v>75</v>
      </c>
      <c r="K7" s="6"/>
      <c r="L7" s="6"/>
    </row>
    <row r="8" spans="1:12" x14ac:dyDescent="0.2">
      <c r="A8" s="9" t="s">
        <v>41</v>
      </c>
      <c r="B8" s="10" t="s">
        <v>42</v>
      </c>
      <c r="C8" s="6"/>
      <c r="D8" s="9" t="s">
        <v>76</v>
      </c>
      <c r="E8" s="10">
        <v>-2.4550000000000001</v>
      </c>
      <c r="F8" s="10" t="s">
        <v>77</v>
      </c>
      <c r="G8" s="10" t="s">
        <v>44</v>
      </c>
      <c r="H8" s="10" t="s">
        <v>42</v>
      </c>
      <c r="I8" s="10">
        <v>0.34449999999999997</v>
      </c>
      <c r="J8" s="6" t="s">
        <v>78</v>
      </c>
      <c r="K8" s="6"/>
      <c r="L8" s="6"/>
    </row>
    <row r="9" spans="1:12" x14ac:dyDescent="0.2">
      <c r="A9" s="9" t="s">
        <v>43</v>
      </c>
      <c r="B9" s="10" t="s">
        <v>44</v>
      </c>
      <c r="C9" s="6"/>
      <c r="D9" s="8" t="s">
        <v>79</v>
      </c>
      <c r="E9" s="6">
        <v>-3.8620000000000001</v>
      </c>
      <c r="F9" s="6" t="s">
        <v>80</v>
      </c>
      <c r="G9" s="6" t="s">
        <v>44</v>
      </c>
      <c r="H9" s="6" t="s">
        <v>42</v>
      </c>
      <c r="I9" s="6">
        <v>0.1527</v>
      </c>
      <c r="J9" s="6" t="s">
        <v>37</v>
      </c>
      <c r="K9" s="6"/>
      <c r="L9" s="6"/>
    </row>
    <row r="10" spans="1:12" x14ac:dyDescent="0.2">
      <c r="A10" s="8" t="s">
        <v>45</v>
      </c>
      <c r="B10" s="6">
        <v>0.29330000000000001</v>
      </c>
      <c r="C10" s="6"/>
      <c r="D10" s="8" t="s">
        <v>81</v>
      </c>
      <c r="E10" s="6">
        <v>-2.0910000000000002</v>
      </c>
      <c r="F10" s="6" t="s">
        <v>82</v>
      </c>
      <c r="G10" s="6" t="s">
        <v>44</v>
      </c>
      <c r="H10" s="6" t="s">
        <v>42</v>
      </c>
      <c r="I10" s="6">
        <v>0.41720000000000002</v>
      </c>
      <c r="J10" s="6" t="s">
        <v>83</v>
      </c>
      <c r="K10" s="6"/>
      <c r="L10" s="6"/>
    </row>
    <row r="11" spans="1:12" x14ac:dyDescent="0.2">
      <c r="A11" s="8"/>
      <c r="B11" s="6"/>
      <c r="C11" s="6"/>
      <c r="D11" s="9" t="s">
        <v>84</v>
      </c>
      <c r="E11" s="10">
        <v>-3.4969999999999999</v>
      </c>
      <c r="F11" s="10" t="s">
        <v>85</v>
      </c>
      <c r="G11" s="10" t="s">
        <v>44</v>
      </c>
      <c r="H11" s="10" t="s">
        <v>42</v>
      </c>
      <c r="I11" s="10">
        <v>0.1903</v>
      </c>
      <c r="J11" s="6" t="s">
        <v>86</v>
      </c>
      <c r="K11" s="6"/>
      <c r="L11" s="6"/>
    </row>
    <row r="12" spans="1:12" x14ac:dyDescent="0.2">
      <c r="A12" s="8" t="s">
        <v>46</v>
      </c>
      <c r="B12" s="6"/>
      <c r="C12" s="6"/>
      <c r="D12" s="9" t="s">
        <v>87</v>
      </c>
      <c r="E12" s="10">
        <v>-1.4059999999999999</v>
      </c>
      <c r="F12" s="10" t="s">
        <v>88</v>
      </c>
      <c r="G12" s="10" t="s">
        <v>44</v>
      </c>
      <c r="H12" s="10" t="s">
        <v>42</v>
      </c>
      <c r="I12" s="10">
        <v>0.58079999999999998</v>
      </c>
      <c r="J12" s="6" t="s">
        <v>89</v>
      </c>
      <c r="K12" s="6"/>
      <c r="L12" s="6"/>
    </row>
    <row r="13" spans="1:12" x14ac:dyDescent="0.2">
      <c r="A13" s="8" t="s">
        <v>47</v>
      </c>
      <c r="B13" s="6" t="s">
        <v>48</v>
      </c>
      <c r="C13" s="6"/>
      <c r="D13" s="8"/>
      <c r="E13" s="6"/>
      <c r="F13" s="6"/>
      <c r="G13" s="6"/>
      <c r="H13" s="6"/>
      <c r="I13" s="6"/>
      <c r="J13" s="6"/>
      <c r="K13" s="6"/>
      <c r="L13" s="6"/>
    </row>
    <row r="14" spans="1:12" x14ac:dyDescent="0.2">
      <c r="A14" s="8" t="s">
        <v>40</v>
      </c>
      <c r="B14" s="6">
        <v>0.48580000000000001</v>
      </c>
      <c r="C14" s="6"/>
      <c r="D14" s="8" t="s">
        <v>90</v>
      </c>
      <c r="E14" s="6" t="s">
        <v>91</v>
      </c>
      <c r="F14" s="6" t="s">
        <v>92</v>
      </c>
      <c r="G14" s="6" t="s">
        <v>68</v>
      </c>
      <c r="H14" s="6" t="s">
        <v>93</v>
      </c>
      <c r="I14" s="6" t="s">
        <v>94</v>
      </c>
      <c r="J14" s="6" t="s">
        <v>95</v>
      </c>
      <c r="K14" s="6" t="s">
        <v>96</v>
      </c>
      <c r="L14" s="6" t="s">
        <v>54</v>
      </c>
    </row>
    <row r="15" spans="1:12" x14ac:dyDescent="0.2">
      <c r="A15" s="8" t="s">
        <v>41</v>
      </c>
      <c r="B15" s="6" t="s">
        <v>42</v>
      </c>
      <c r="C15" s="6"/>
      <c r="D15" s="8" t="s">
        <v>73</v>
      </c>
      <c r="E15" s="6">
        <v>1</v>
      </c>
      <c r="F15" s="6">
        <v>1.365</v>
      </c>
      <c r="G15" s="6">
        <v>-0.36470000000000002</v>
      </c>
      <c r="H15" s="6">
        <v>2.444</v>
      </c>
      <c r="I15" s="6">
        <v>3</v>
      </c>
      <c r="J15" s="6">
        <v>3</v>
      </c>
      <c r="K15" s="6">
        <v>0.1492</v>
      </c>
      <c r="L15" s="6">
        <v>8</v>
      </c>
    </row>
    <row r="16" spans="1:12" x14ac:dyDescent="0.2">
      <c r="A16" s="8" t="s">
        <v>49</v>
      </c>
      <c r="B16" s="6" t="s">
        <v>44</v>
      </c>
      <c r="C16" s="6"/>
      <c r="D16" s="8" t="s">
        <v>76</v>
      </c>
      <c r="E16" s="6">
        <v>1</v>
      </c>
      <c r="F16" s="6">
        <v>3.4550000000000001</v>
      </c>
      <c r="G16" s="6">
        <v>-2.4550000000000001</v>
      </c>
      <c r="H16" s="6">
        <v>2.444</v>
      </c>
      <c r="I16" s="6">
        <v>3</v>
      </c>
      <c r="J16" s="6">
        <v>3</v>
      </c>
      <c r="K16" s="6">
        <v>1.0049999999999999</v>
      </c>
      <c r="L16" s="6">
        <v>8</v>
      </c>
    </row>
    <row r="17" spans="1:12" x14ac:dyDescent="0.2">
      <c r="A17" s="8"/>
      <c r="B17" s="6"/>
      <c r="C17" s="6"/>
      <c r="D17" s="8" t="s">
        <v>79</v>
      </c>
      <c r="E17" s="6">
        <v>1</v>
      </c>
      <c r="F17" s="6">
        <v>4.8620000000000001</v>
      </c>
      <c r="G17" s="6">
        <v>-3.8620000000000001</v>
      </c>
      <c r="H17" s="6">
        <v>2.444</v>
      </c>
      <c r="I17" s="6">
        <v>3</v>
      </c>
      <c r="J17" s="6">
        <v>3</v>
      </c>
      <c r="K17" s="6">
        <v>1.58</v>
      </c>
      <c r="L17" s="6">
        <v>8</v>
      </c>
    </row>
    <row r="18" spans="1:12" x14ac:dyDescent="0.2">
      <c r="A18" s="8" t="s">
        <v>50</v>
      </c>
      <c r="B18" s="6"/>
      <c r="C18" s="6"/>
      <c r="D18" s="8" t="s">
        <v>81</v>
      </c>
      <c r="E18" s="6">
        <v>1.365</v>
      </c>
      <c r="F18" s="6">
        <v>3.4550000000000001</v>
      </c>
      <c r="G18" s="6">
        <v>-2.0910000000000002</v>
      </c>
      <c r="H18" s="6">
        <v>2.444</v>
      </c>
      <c r="I18" s="6">
        <v>3</v>
      </c>
      <c r="J18" s="6">
        <v>3</v>
      </c>
      <c r="K18" s="6">
        <v>0.85550000000000004</v>
      </c>
      <c r="L18" s="6">
        <v>8</v>
      </c>
    </row>
    <row r="19" spans="1:12" x14ac:dyDescent="0.2">
      <c r="A19" s="8" t="s">
        <v>51</v>
      </c>
      <c r="B19" s="6"/>
      <c r="C19" s="6"/>
      <c r="D19" s="8" t="s">
        <v>84</v>
      </c>
      <c r="E19" s="6">
        <v>1.365</v>
      </c>
      <c r="F19" s="6">
        <v>4.8620000000000001</v>
      </c>
      <c r="G19" s="6">
        <v>-3.4969999999999999</v>
      </c>
      <c r="H19" s="6">
        <v>2.444</v>
      </c>
      <c r="I19" s="6">
        <v>3</v>
      </c>
      <c r="J19" s="6">
        <v>3</v>
      </c>
      <c r="K19" s="6">
        <v>1.431</v>
      </c>
      <c r="L19" s="6">
        <v>8</v>
      </c>
    </row>
    <row r="20" spans="1:12" x14ac:dyDescent="0.2">
      <c r="A20" s="8" t="s">
        <v>40</v>
      </c>
      <c r="B20" s="6"/>
      <c r="C20" s="6"/>
      <c r="D20" s="8" t="s">
        <v>87</v>
      </c>
      <c r="E20" s="6">
        <v>3.4550000000000001</v>
      </c>
      <c r="F20" s="6">
        <v>4.8620000000000001</v>
      </c>
      <c r="G20" s="6">
        <v>-1.4059999999999999</v>
      </c>
      <c r="H20" s="6">
        <v>2.444</v>
      </c>
      <c r="I20" s="6">
        <v>3</v>
      </c>
      <c r="J20" s="6">
        <v>3</v>
      </c>
      <c r="K20" s="6">
        <v>0.57540000000000002</v>
      </c>
      <c r="L20" s="6">
        <v>8</v>
      </c>
    </row>
    <row r="21" spans="1:12" x14ac:dyDescent="0.2">
      <c r="A21" s="8" t="s">
        <v>41</v>
      </c>
      <c r="B21" s="6"/>
      <c r="C21" s="6"/>
      <c r="D21" s="6"/>
      <c r="E21" s="6"/>
      <c r="F21" s="6"/>
    </row>
    <row r="22" spans="1:12" x14ac:dyDescent="0.2">
      <c r="A22" s="8" t="s">
        <v>49</v>
      </c>
      <c r="B22" s="6"/>
      <c r="C22" s="6"/>
      <c r="D22" s="6"/>
      <c r="E22" s="6"/>
      <c r="F22" s="6"/>
    </row>
    <row r="23" spans="1:12" x14ac:dyDescent="0.2">
      <c r="A23" s="8"/>
      <c r="B23" s="6"/>
      <c r="C23" s="6"/>
      <c r="D23" s="6"/>
      <c r="E23" s="6"/>
      <c r="F23" s="6"/>
    </row>
    <row r="24" spans="1:12" x14ac:dyDescent="0.2">
      <c r="A24" s="8" t="s">
        <v>52</v>
      </c>
      <c r="B24" s="6" t="s">
        <v>53</v>
      </c>
      <c r="C24" s="6" t="s">
        <v>54</v>
      </c>
      <c r="D24" s="6" t="s">
        <v>55</v>
      </c>
      <c r="E24" s="6" t="s">
        <v>47</v>
      </c>
      <c r="F24" s="6" t="s">
        <v>40</v>
      </c>
    </row>
    <row r="25" spans="1:12" x14ac:dyDescent="0.2">
      <c r="A25" s="8" t="s">
        <v>56</v>
      </c>
      <c r="B25" s="6">
        <v>29.74</v>
      </c>
      <c r="C25" s="6">
        <v>3</v>
      </c>
      <c r="D25" s="6">
        <v>9.9130000000000003</v>
      </c>
      <c r="E25" s="6" t="s">
        <v>57</v>
      </c>
      <c r="F25" s="6" t="s">
        <v>58</v>
      </c>
    </row>
    <row r="26" spans="1:12" x14ac:dyDescent="0.2">
      <c r="A26" s="8" t="s">
        <v>59</v>
      </c>
      <c r="B26" s="6">
        <v>71.67</v>
      </c>
      <c r="C26" s="6">
        <v>8</v>
      </c>
      <c r="D26" s="6">
        <v>8.9589999999999996</v>
      </c>
      <c r="E26" s="6"/>
      <c r="F26" s="6"/>
    </row>
    <row r="27" spans="1:12" x14ac:dyDescent="0.2">
      <c r="A27" s="8" t="s">
        <v>60</v>
      </c>
      <c r="B27" s="6">
        <v>101.4</v>
      </c>
      <c r="C27" s="6">
        <v>11</v>
      </c>
      <c r="D27" s="6"/>
      <c r="E27" s="6"/>
      <c r="F27" s="6"/>
    </row>
    <row r="28" spans="1:12" x14ac:dyDescent="0.2">
      <c r="A28" s="8"/>
      <c r="B28" s="6"/>
      <c r="C28" s="6"/>
      <c r="D28" s="6"/>
      <c r="E28" s="6"/>
      <c r="F28" s="6"/>
    </row>
    <row r="29" spans="1:12" x14ac:dyDescent="0.2">
      <c r="A29" s="8" t="s">
        <v>61</v>
      </c>
      <c r="B29" s="6"/>
      <c r="C29" s="6"/>
      <c r="D29" s="6"/>
      <c r="E29" s="6"/>
      <c r="F29" s="6"/>
    </row>
    <row r="30" spans="1:12" x14ac:dyDescent="0.2">
      <c r="A30" s="8" t="s">
        <v>62</v>
      </c>
      <c r="B30" s="6">
        <v>4</v>
      </c>
      <c r="C30" s="6"/>
      <c r="D30" s="6"/>
      <c r="E30" s="6"/>
      <c r="F30" s="6"/>
    </row>
    <row r="31" spans="1:12" x14ac:dyDescent="0.2">
      <c r="A31" s="8" t="s">
        <v>63</v>
      </c>
      <c r="B31" s="6">
        <v>12</v>
      </c>
      <c r="C31" s="6"/>
      <c r="D31" s="6"/>
      <c r="E31" s="6"/>
      <c r="F31"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ANOVA n=3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cass</dc:creator>
  <cp:lastModifiedBy>Fenglian Xu</cp:lastModifiedBy>
  <dcterms:created xsi:type="dcterms:W3CDTF">2015-06-05T18:17:20Z</dcterms:created>
  <dcterms:modified xsi:type="dcterms:W3CDTF">2024-07-04T13:21:40Z</dcterms:modified>
</cp:coreProperties>
</file>