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mc:AlternateContent xmlns:mc="http://schemas.openxmlformats.org/markup-compatibility/2006">
    <mc:Choice Requires="x15">
      <x15ac:absPath xmlns:x15ac="http://schemas.microsoft.com/office/spreadsheetml/2010/11/ac" url="/Users/fenglianxu/Desktop/cass manuscript/Molecular Brain/July-Editor request/Things requested and uploaded/Original excel values/"/>
    </mc:Choice>
  </mc:AlternateContent>
  <xr:revisionPtr revIDLastSave="0" documentId="13_ncr:1_{DA3F7CD7-5928-2444-91A1-A6CC297218C7}" xr6:coauthVersionLast="36" xr6:coauthVersionMax="47" xr10:uidLastSave="{00000000-0000-0000-0000-000000000000}"/>
  <bookViews>
    <workbookView xWindow="11460" yWindow="500" windowWidth="23260" windowHeight="12580" activeTab="2" xr2:uid="{00000000-000D-0000-FFFF-FFFF00000000}"/>
  </bookViews>
  <sheets>
    <sheet name="WT" sheetId="1" r:id="rId1"/>
    <sheet name="KO" sheetId="2" r:id="rId2"/>
    <sheet name="Both combined" sheetId="3" r:id="rId3"/>
    <sheet name="ANOVA both combined"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AMBDA_WF"/>
        <xcalcf:feature name="microsoft.com:LET_WF"/>
      </xcalcf:calcFeatures>
    </ext>
  </extLst>
</workbook>
</file>

<file path=xl/calcChain.xml><?xml version="1.0" encoding="utf-8"?>
<calcChain xmlns="http://schemas.openxmlformats.org/spreadsheetml/2006/main">
  <c r="U6" i="3" l="1"/>
  <c r="U5" i="3"/>
  <c r="Q8" i="3" a="1"/>
  <c r="Q8" i="3" s="1"/>
  <c r="T14" i="3"/>
  <c r="S14" i="3"/>
  <c r="R14" i="3"/>
  <c r="Q9" i="3" a="1"/>
  <c r="Q9" i="3" s="1"/>
  <c r="O6" i="3"/>
  <c r="P6" i="3"/>
  <c r="Q6" i="3"/>
  <c r="R6" i="3"/>
  <c r="S6" i="3"/>
  <c r="T6" i="3"/>
  <c r="T5" i="3"/>
  <c r="S5" i="3"/>
  <c r="R5" i="3"/>
  <c r="Q5" i="3"/>
  <c r="P5" i="3"/>
  <c r="O5" i="3"/>
  <c r="T4" i="3"/>
  <c r="S4" i="3"/>
  <c r="R4" i="3"/>
  <c r="Q4" i="3"/>
  <c r="P4" i="3"/>
  <c r="O4" i="3"/>
  <c r="S3" i="3"/>
  <c r="R3" i="3"/>
  <c r="Q3" i="3"/>
  <c r="P3" i="3"/>
  <c r="O3" i="3"/>
  <c r="T8" i="3" l="1"/>
  <c r="R8" i="3"/>
  <c r="S8" i="3"/>
  <c r="T12" i="3"/>
  <c r="T10" i="3"/>
  <c r="T9" i="3"/>
  <c r="S13" i="3"/>
  <c r="S12" i="3"/>
  <c r="S11" i="3"/>
  <c r="S10" i="3"/>
  <c r="S9" i="3"/>
  <c r="T13" i="3"/>
  <c r="R13" i="3"/>
  <c r="R12" i="3"/>
  <c r="R11" i="3"/>
  <c r="R10" i="3"/>
  <c r="R9" i="3"/>
  <c r="T11" i="3"/>
  <c r="Q13" i="3"/>
  <c r="Q12" i="3"/>
  <c r="Q11" i="3"/>
  <c r="Q10" i="3"/>
  <c r="L6" i="3"/>
  <c r="N6" i="3" s="1"/>
  <c r="K6" i="3"/>
  <c r="L5" i="3"/>
  <c r="N5" i="3" s="1"/>
  <c r="K5" i="3"/>
  <c r="L4" i="3"/>
  <c r="N4" i="3" s="1"/>
  <c r="K4" i="3"/>
  <c r="L3" i="3"/>
  <c r="N3" i="3" s="1"/>
  <c r="K3" i="3"/>
  <c r="H27" i="3"/>
  <c r="H26" i="3"/>
  <c r="H25" i="3"/>
  <c r="H24" i="3"/>
  <c r="H23" i="3"/>
  <c r="H22" i="3"/>
  <c r="H21" i="3"/>
  <c r="H20" i="3"/>
  <c r="H19" i="3"/>
  <c r="H18" i="3"/>
  <c r="H17" i="3"/>
  <c r="H16" i="3"/>
  <c r="H14" i="3"/>
  <c r="H13" i="3"/>
  <c r="H12" i="3"/>
  <c r="H11" i="3"/>
  <c r="H10" i="3"/>
  <c r="H9" i="3"/>
  <c r="H8" i="3"/>
  <c r="H7" i="3"/>
  <c r="H6" i="3"/>
  <c r="H5" i="3"/>
  <c r="H3" i="3"/>
  <c r="G28" i="3"/>
  <c r="G18" i="3"/>
  <c r="G19" i="3"/>
  <c r="G22" i="3"/>
  <c r="G23" i="3"/>
  <c r="G26" i="3"/>
  <c r="G27" i="3"/>
  <c r="G21" i="3"/>
  <c r="G24" i="3"/>
  <c r="G25" i="3"/>
  <c r="G20" i="3"/>
  <c r="G17" i="3"/>
  <c r="G16" i="3"/>
  <c r="G14" i="3"/>
  <c r="G13" i="3"/>
  <c r="G12" i="3"/>
  <c r="G11" i="3"/>
  <c r="G10" i="3"/>
  <c r="G9" i="3"/>
  <c r="G8" i="3"/>
  <c r="G7" i="3"/>
  <c r="G6" i="3"/>
  <c r="G5" i="3"/>
  <c r="G3" i="3"/>
  <c r="D14" i="1"/>
  <c r="G14" i="1" s="1"/>
  <c r="D13" i="1"/>
  <c r="G13" i="1" s="1"/>
  <c r="D12" i="1"/>
  <c r="D11" i="1"/>
  <c r="G11" i="1" s="1"/>
  <c r="D10" i="1"/>
  <c r="D9" i="1"/>
  <c r="G9" i="1" s="1"/>
  <c r="D8" i="1"/>
  <c r="G8" i="1" s="1"/>
  <c r="D7" i="1"/>
  <c r="D6" i="1"/>
  <c r="D5" i="1"/>
  <c r="G5" i="1" s="1"/>
  <c r="D3" i="1"/>
  <c r="D5" i="2"/>
  <c r="G5" i="2" s="1"/>
  <c r="D13" i="2"/>
  <c r="D14" i="2"/>
  <c r="D12" i="2"/>
  <c r="D11" i="2"/>
  <c r="G11" i="2" s="1"/>
  <c r="D10" i="2"/>
  <c r="D9" i="2"/>
  <c r="D8" i="2"/>
  <c r="D7" i="2"/>
  <c r="D6" i="2"/>
  <c r="D4" i="2"/>
  <c r="D3" i="2"/>
  <c r="B13" i="2"/>
  <c r="B12" i="2"/>
  <c r="B14" i="2"/>
  <c r="B11" i="2"/>
  <c r="B10" i="2"/>
  <c r="B9" i="2"/>
  <c r="B8" i="2"/>
  <c r="B7" i="2"/>
  <c r="B6" i="2"/>
  <c r="B5" i="2"/>
  <c r="B4" i="2"/>
  <c r="B3" i="2"/>
  <c r="B11" i="1"/>
  <c r="B10" i="1"/>
  <c r="B9" i="1"/>
  <c r="B14" i="1"/>
  <c r="B13" i="1"/>
  <c r="B12" i="1"/>
  <c r="G12" i="1" s="1"/>
  <c r="B8" i="1"/>
  <c r="B7" i="1"/>
  <c r="B6" i="1"/>
  <c r="B5" i="1"/>
  <c r="B3" i="1"/>
  <c r="G10" i="2"/>
  <c r="G6" i="2"/>
  <c r="G4" i="2"/>
  <c r="G3" i="2"/>
  <c r="G10" i="1"/>
  <c r="G7" i="1" l="1"/>
  <c r="G6" i="1"/>
  <c r="G15" i="1"/>
  <c r="H13" i="1" s="1"/>
  <c r="G3" i="1"/>
  <c r="G13" i="2"/>
  <c r="G14" i="2"/>
  <c r="G12" i="2"/>
  <c r="G9" i="2"/>
  <c r="G8" i="2"/>
  <c r="G7" i="2"/>
  <c r="G15" i="2"/>
  <c r="H10" i="2" s="1"/>
  <c r="H3" i="1" l="1"/>
  <c r="M3" i="1" s="1"/>
  <c r="O3" i="1" s="1"/>
  <c r="H5" i="1"/>
  <c r="M4" i="1" s="1"/>
  <c r="O4" i="1" s="1"/>
  <c r="H10" i="1"/>
  <c r="H14" i="1"/>
  <c r="H9" i="1"/>
  <c r="H8" i="1"/>
  <c r="H11" i="1"/>
  <c r="H7" i="1"/>
  <c r="H6" i="1"/>
  <c r="H12" i="1"/>
  <c r="H13" i="2"/>
  <c r="H4" i="2"/>
  <c r="H5" i="2"/>
  <c r="H12" i="2"/>
  <c r="H3" i="2"/>
  <c r="L3" i="2" s="1"/>
  <c r="H9" i="2"/>
  <c r="H7" i="2"/>
  <c r="H11" i="2"/>
  <c r="H6" i="2"/>
  <c r="H14" i="2"/>
  <c r="H8" i="2"/>
  <c r="L4" i="2" s="1"/>
  <c r="L4" i="1"/>
  <c r="L3" i="1" l="1"/>
  <c r="M4" i="2"/>
  <c r="O4" i="2" s="1"/>
  <c r="M3" i="2"/>
  <c r="O3" i="2" s="1"/>
</calcChain>
</file>

<file path=xl/sharedStrings.xml><?xml version="1.0" encoding="utf-8"?>
<sst xmlns="http://schemas.openxmlformats.org/spreadsheetml/2006/main" count="208" uniqueCount="106">
  <si>
    <t>Mean</t>
  </si>
  <si>
    <t>Sample name</t>
  </si>
  <si>
    <t>Band value</t>
  </si>
  <si>
    <t># Peaks</t>
  </si>
  <si>
    <t>When selecting the area under the curve with the wand tool in ImageJ, you may need to select several "pieces" for each curve. In that case, you should note the number of peaks and use the sum of their value for that particular sample. Those raw values can be pasted down here for reference.</t>
  </si>
  <si>
    <t>Band value of first blot / Band value of second blot</t>
  </si>
  <si>
    <t>Mean of control group</t>
  </si>
  <si>
    <t>Values from column G / mean of control group</t>
  </si>
  <si>
    <t>Standard deviation</t>
  </si>
  <si>
    <t>N</t>
  </si>
  <si>
    <t>Standard error</t>
  </si>
  <si>
    <t>The mean of the control group should always be 1.0</t>
  </si>
  <si>
    <t>Space for bar graph</t>
  </si>
  <si>
    <t>VCP</t>
  </si>
  <si>
    <t>GAPDH</t>
  </si>
  <si>
    <t>Control</t>
  </si>
  <si>
    <t>High glucose</t>
  </si>
  <si>
    <t>a1</t>
  </si>
  <si>
    <t>a3</t>
  </si>
  <si>
    <t>b1</t>
  </si>
  <si>
    <t>blank</t>
  </si>
  <si>
    <t>a4</t>
  </si>
  <si>
    <t>b2</t>
  </si>
  <si>
    <t>b3</t>
  </si>
  <si>
    <t>c1</t>
  </si>
  <si>
    <t>b4</t>
  </si>
  <si>
    <t>c2</t>
  </si>
  <si>
    <t>c3</t>
  </si>
  <si>
    <t>c4</t>
  </si>
  <si>
    <t>a2</t>
  </si>
  <si>
    <t>KO</t>
  </si>
  <si>
    <t>WT</t>
  </si>
  <si>
    <t>Mean WT control</t>
  </si>
  <si>
    <t>WT control</t>
  </si>
  <si>
    <t>WT high glucose</t>
  </si>
  <si>
    <t>KO control</t>
  </si>
  <si>
    <t>KO high glucose</t>
  </si>
  <si>
    <t>SD</t>
  </si>
  <si>
    <t>SE</t>
  </si>
  <si>
    <t>Raw values</t>
  </si>
  <si>
    <t>Table Analyzed</t>
  </si>
  <si>
    <t>Data 1</t>
  </si>
  <si>
    <t>Data sets analyzed</t>
  </si>
  <si>
    <t>A-D</t>
  </si>
  <si>
    <t>ANOVA summary</t>
  </si>
  <si>
    <t>F</t>
  </si>
  <si>
    <t>P value</t>
  </si>
  <si>
    <t>P value summary</t>
  </si>
  <si>
    <t>ns</t>
  </si>
  <si>
    <t>Significant diff. among means (P &lt; 0.05)?</t>
  </si>
  <si>
    <t>No</t>
  </si>
  <si>
    <t>R squared</t>
  </si>
  <si>
    <t>Brown-Forsythe test</t>
  </si>
  <si>
    <t>F (DFn, DFd)</t>
  </si>
  <si>
    <t>0.4999 (3, 19)</t>
  </si>
  <si>
    <t>Are SDs significantly different (P &lt; 0.05)?</t>
  </si>
  <si>
    <t>Bartlett's test</t>
  </si>
  <si>
    <t>Bartlett's statistic (corrected)</t>
  </si>
  <si>
    <t>ANOVA table</t>
  </si>
  <si>
    <t>SS</t>
  </si>
  <si>
    <t>DF</t>
  </si>
  <si>
    <t>MS</t>
  </si>
  <si>
    <t>Treatment (between columns)</t>
  </si>
  <si>
    <t>F (3, 19) = 2.917</t>
  </si>
  <si>
    <t>P=0.0608</t>
  </si>
  <si>
    <t>Residual (within columns)</t>
  </si>
  <si>
    <t>Total</t>
  </si>
  <si>
    <t>Data summary</t>
  </si>
  <si>
    <t>Number of treatments (columns)</t>
  </si>
  <si>
    <t>Number of values (total)</t>
  </si>
  <si>
    <t>Number of families</t>
  </si>
  <si>
    <t>Number of comparisons per family</t>
  </si>
  <si>
    <t>Alpha</t>
  </si>
  <si>
    <t>Uncorrected Fisher's LSD</t>
  </si>
  <si>
    <t>Mean Diff.</t>
  </si>
  <si>
    <t>95.00% CI of diff.</t>
  </si>
  <si>
    <t>Below threshold?</t>
  </si>
  <si>
    <t>Summary</t>
  </si>
  <si>
    <t>Individual P Value</t>
  </si>
  <si>
    <t>WT control vs. WT high glucose</t>
  </si>
  <si>
    <t>-0.3314 to 0.6563</t>
  </si>
  <si>
    <t>A-B</t>
  </si>
  <si>
    <t>WT control vs. KO control</t>
  </si>
  <si>
    <t>0.06122 to 1.049</t>
  </si>
  <si>
    <t>Yes</t>
  </si>
  <si>
    <t>*</t>
  </si>
  <si>
    <t>A-C</t>
  </si>
  <si>
    <t>WT control vs. KO high glucose</t>
  </si>
  <si>
    <t>0.06417 to 1.052</t>
  </si>
  <si>
    <t>WT high glucose vs. KO control</t>
  </si>
  <si>
    <t>-0.07823 to 0.8635</t>
  </si>
  <si>
    <t>B-C</t>
  </si>
  <si>
    <t>WT high glucose vs. KO high glucose</t>
  </si>
  <si>
    <t>-0.07529 to 0.8664</t>
  </si>
  <si>
    <t>B-D</t>
  </si>
  <si>
    <t>KO control vs. KO high glucose</t>
  </si>
  <si>
    <t>-0.4679 to 0.4738</t>
  </si>
  <si>
    <t>C-D</t>
  </si>
  <si>
    <t>Test details</t>
  </si>
  <si>
    <t>Mean 1</t>
  </si>
  <si>
    <t>Mean 2</t>
  </si>
  <si>
    <t>SE of diff.</t>
  </si>
  <si>
    <t>n1</t>
  </si>
  <si>
    <t>n2</t>
  </si>
  <si>
    <t>t</t>
  </si>
  <si>
    <t>T-test (vs respesctive WT)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</si>
</sst>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0"/>
      <name val="Arial"/>
    </font>
  </fonts>
  <fills count="5">
    <fill>
      <patternFill patternType="none"/>
    </fill>
    <fill>
      <patternFill patternType="gray125"/>
    </fill>
    <fill>
      <patternFill patternType="solid">
        <fgColor theme="8" tint="0.59999389629810485"/>
        <bgColor indexed="64"/>
      </patternFill>
    </fill>
    <fill>
      <patternFill patternType="solid">
        <fgColor theme="8" tint="0.39997558519241921"/>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quotePrefix="1"/>
    <xf numFmtId="0" fontId="1" fillId="0" borderId="0" xfId="0" applyFont="1"/>
    <xf numFmtId="0" fontId="0" fillId="0" borderId="1" xfId="0" applyBorder="1"/>
    <xf numFmtId="0" fontId="0" fillId="2" borderId="0" xfId="0" applyFill="1"/>
    <xf numFmtId="0" fontId="0" fillId="3" borderId="0" xfId="0" applyFill="1"/>
    <xf numFmtId="0" fontId="2" fillId="0" borderId="0" xfId="0" applyFont="1"/>
    <xf numFmtId="0" fontId="2" fillId="0" borderId="0" xfId="0" applyFont="1" applyAlignment="1">
      <alignment horizontal="center"/>
    </xf>
    <xf numFmtId="0" fontId="2" fillId="0" borderId="0" xfId="0" applyFont="1" applyAlignment="1">
      <alignment horizontal="left"/>
    </xf>
    <xf numFmtId="0" fontId="2" fillId="4" borderId="0" xfId="0" applyFont="1" applyFill="1" applyAlignment="1">
      <alignment horizontal="left"/>
    </xf>
    <xf numFmtId="0" fontId="2" fillId="4"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tx1"/>
            </a:solidFill>
            <a:ln>
              <a:noFill/>
            </a:ln>
            <a:effectLst/>
          </c:spPr>
          <c:invertIfNegative val="0"/>
          <c:errBars>
            <c:errBarType val="plus"/>
            <c:errValType val="cust"/>
            <c:noEndCap val="0"/>
            <c:plus>
              <c:numRef>
                <c:f>'Both combined'!$N$3:$N$6</c:f>
                <c:numCache>
                  <c:formatCode>General</c:formatCode>
                  <c:ptCount val="4"/>
                  <c:pt idx="0">
                    <c:v>0.23044041957607028</c:v>
                  </c:pt>
                  <c:pt idx="1">
                    <c:v>0.18390424106104666</c:v>
                  </c:pt>
                  <c:pt idx="2">
                    <c:v>0.13449909415176464</c:v>
                  </c:pt>
                  <c:pt idx="3">
                    <c:v>9.4063063138778602E-2</c:v>
                  </c:pt>
                </c:numCache>
              </c:numRef>
            </c:plus>
            <c:minus>
              <c:numLit>
                <c:formatCode>General</c:formatCode>
                <c:ptCount val="1"/>
                <c:pt idx="0">
                  <c:v>1</c:v>
                </c:pt>
              </c:numLit>
            </c:minus>
            <c:spPr>
              <a:noFill/>
              <a:ln w="9525" cap="flat" cmpd="sng" algn="ctr">
                <a:solidFill>
                  <a:sysClr val="windowText" lastClr="000000"/>
                </a:solidFill>
                <a:round/>
              </a:ln>
              <a:effectLst/>
            </c:spPr>
          </c:errBars>
          <c:cat>
            <c:strRef>
              <c:f>'Both combined'!$J$3:$J$6</c:f>
              <c:strCache>
                <c:ptCount val="4"/>
                <c:pt idx="0">
                  <c:v>WT control</c:v>
                </c:pt>
                <c:pt idx="1">
                  <c:v>WT high glucose</c:v>
                </c:pt>
                <c:pt idx="2">
                  <c:v>KO control</c:v>
                </c:pt>
                <c:pt idx="3">
                  <c:v>KO high glucose</c:v>
                </c:pt>
              </c:strCache>
            </c:strRef>
          </c:cat>
          <c:val>
            <c:numRef>
              <c:f>'Both combined'!$K$3:$K$6</c:f>
              <c:numCache>
                <c:formatCode>General</c:formatCode>
                <c:ptCount val="4"/>
                <c:pt idx="0">
                  <c:v>0.99999999999999978</c:v>
                </c:pt>
                <c:pt idx="1">
                  <c:v>0.83756360348927539</c:v>
                </c:pt>
                <c:pt idx="2">
                  <c:v>0.44493260570455057</c:v>
                </c:pt>
                <c:pt idx="3">
                  <c:v>0.44198504791358229</c:v>
                </c:pt>
              </c:numCache>
            </c:numRef>
          </c:val>
          <c:extLst>
            <c:ext xmlns:c16="http://schemas.microsoft.com/office/drawing/2014/chart" uri="{C3380CC4-5D6E-409C-BE32-E72D297353CC}">
              <c16:uniqueId val="{00000000-4540-4377-883A-C8939053AD29}"/>
            </c:ext>
          </c:extLst>
        </c:ser>
        <c:dLbls>
          <c:showLegendKey val="0"/>
          <c:showVal val="0"/>
          <c:showCatName val="0"/>
          <c:showSerName val="0"/>
          <c:showPercent val="0"/>
          <c:showBubbleSize val="0"/>
        </c:dLbls>
        <c:gapWidth val="27"/>
        <c:overlap val="-27"/>
        <c:axId val="220814384"/>
        <c:axId val="1351203616"/>
      </c:barChart>
      <c:catAx>
        <c:axId val="220814384"/>
        <c:scaling>
          <c:orientation val="minMax"/>
        </c:scaling>
        <c:delete val="0"/>
        <c:axPos val="b"/>
        <c:numFmt formatCode="General" sourceLinked="1"/>
        <c:majorTickMark val="none"/>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1351203616"/>
        <c:crosses val="autoZero"/>
        <c:auto val="1"/>
        <c:lblAlgn val="ctr"/>
        <c:lblOffset val="100"/>
        <c:noMultiLvlLbl val="0"/>
      </c:catAx>
      <c:valAx>
        <c:axId val="1351203616"/>
        <c:scaling>
          <c:orientation val="minMax"/>
        </c:scaling>
        <c:delete val="0"/>
        <c:axPos val="l"/>
        <c:title>
          <c:tx>
            <c:rich>
              <a:bodyPr rot="-5400000" spcFirstLastPara="1" vertOverflow="ellipsis" vert="horz" wrap="square" anchor="ctr" anchorCtr="1"/>
              <a:lstStyle/>
              <a:p>
                <a:pPr>
                  <a:defRPr sz="1400" b="0" i="0" u="none" strike="noStrike" kern="1200" baseline="0">
                    <a:solidFill>
                      <a:sysClr val="windowText" lastClr="000000"/>
                    </a:solidFill>
                    <a:latin typeface="+mn-lt"/>
                    <a:ea typeface="+mn-ea"/>
                    <a:cs typeface="+mn-cs"/>
                  </a:defRPr>
                </a:pPr>
                <a:r>
                  <a:rPr lang="en-US" sz="1100">
                    <a:solidFill>
                      <a:sysClr val="windowText" lastClr="000000"/>
                    </a:solidFill>
                  </a:rPr>
                  <a:t>p97:GAPDH, AU</a:t>
                </a:r>
              </a:p>
            </c:rich>
          </c:tx>
          <c:overlay val="0"/>
          <c:spPr>
            <a:noFill/>
            <a:ln>
              <a:noFill/>
            </a:ln>
            <a:effectLst/>
          </c:spPr>
          <c:txPr>
            <a:bodyPr rot="-5400000" spcFirstLastPara="1" vertOverflow="ellipsis" vert="horz" wrap="square" anchor="ctr" anchorCtr="1"/>
            <a:lstStyle/>
            <a:p>
              <a:pPr>
                <a:defRPr sz="14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en-US"/>
          </a:p>
        </c:txPr>
        <c:crossAx val="22081438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16</xdr:col>
      <xdr:colOff>560294</xdr:colOff>
      <xdr:row>2</xdr:row>
      <xdr:rowOff>38395</xdr:rowOff>
    </xdr:from>
    <xdr:to>
      <xdr:col>24</xdr:col>
      <xdr:colOff>22411</xdr:colOff>
      <xdr:row>3</xdr:row>
      <xdr:rowOff>179292</xdr:rowOff>
    </xdr:to>
    <xdr:pic>
      <xdr:nvPicPr>
        <xdr:cNvPr id="2" name="Picture 1" descr="A screenshot of a computer screen&#10;&#10;Description automatically generated">
          <a:extLst>
            <a:ext uri="{FF2B5EF4-FFF2-40B4-BE49-F238E27FC236}">
              <a16:creationId xmlns:a16="http://schemas.microsoft.com/office/drawing/2014/main" id="{A8656B6D-302C-A330-95BE-DF2573469F1F}"/>
            </a:ext>
          </a:extLst>
        </xdr:cNvPr>
        <xdr:cNvPicPr>
          <a:picLocks noChangeAspect="1"/>
        </xdr:cNvPicPr>
      </xdr:nvPicPr>
      <xdr:blipFill rotWithShape="1">
        <a:blip xmlns:r="http://schemas.openxmlformats.org/officeDocument/2006/relationships" r:embed="rId1"/>
        <a:srcRect l="11366" t="40121" r="9594" b="48665"/>
        <a:stretch/>
      </xdr:blipFill>
      <xdr:spPr>
        <a:xfrm flipH="1">
          <a:off x="10502153" y="396983"/>
          <a:ext cx="4338917" cy="320191"/>
        </a:xfrm>
        <a:prstGeom prst="rect">
          <a:avLst/>
        </a:prstGeom>
      </xdr:spPr>
    </xdr:pic>
    <xdr:clientData/>
  </xdr:twoCellAnchor>
  <xdr:twoCellAnchor editAs="oneCell">
    <xdr:from>
      <xdr:col>16</xdr:col>
      <xdr:colOff>554181</xdr:colOff>
      <xdr:row>7</xdr:row>
      <xdr:rowOff>27709</xdr:rowOff>
    </xdr:from>
    <xdr:to>
      <xdr:col>23</xdr:col>
      <xdr:colOff>581891</xdr:colOff>
      <xdr:row>8</xdr:row>
      <xdr:rowOff>158416</xdr:rowOff>
    </xdr:to>
    <xdr:pic>
      <xdr:nvPicPr>
        <xdr:cNvPr id="3" name="Picture 2">
          <a:extLst>
            <a:ext uri="{FF2B5EF4-FFF2-40B4-BE49-F238E27FC236}">
              <a16:creationId xmlns:a16="http://schemas.microsoft.com/office/drawing/2014/main" id="{FEF066D0-558B-B4E7-93B5-A62BEEEEA8E0}"/>
            </a:ext>
          </a:extLst>
        </xdr:cNvPr>
        <xdr:cNvPicPr>
          <a:picLocks noChangeAspect="1"/>
        </xdr:cNvPicPr>
      </xdr:nvPicPr>
      <xdr:blipFill rotWithShape="1">
        <a:blip xmlns:r="http://schemas.openxmlformats.org/officeDocument/2006/relationships" r:embed="rId2"/>
        <a:srcRect l="17948" t="56998" r="24107" b="33675"/>
        <a:stretch/>
      </xdr:blipFill>
      <xdr:spPr>
        <a:xfrm flipH="1">
          <a:off x="10501745" y="1288473"/>
          <a:ext cx="4294910" cy="310816"/>
        </a:xfrm>
        <a:prstGeom prst="rect">
          <a:avLst/>
        </a:prstGeom>
      </xdr:spPr>
    </xdr:pic>
    <xdr:clientData/>
  </xdr:twoCellAnchor>
  <xdr:twoCellAnchor>
    <xdr:from>
      <xdr:col>22</xdr:col>
      <xdr:colOff>161366</xdr:colOff>
      <xdr:row>1</xdr:row>
      <xdr:rowOff>89647</xdr:rowOff>
    </xdr:from>
    <xdr:to>
      <xdr:col>23</xdr:col>
      <xdr:colOff>268942</xdr:colOff>
      <xdr:row>9</xdr:row>
      <xdr:rowOff>44824</xdr:rowOff>
    </xdr:to>
    <xdr:sp macro="" textlink="">
      <xdr:nvSpPr>
        <xdr:cNvPr id="4" name="Rectangle 3">
          <a:extLst>
            <a:ext uri="{FF2B5EF4-FFF2-40B4-BE49-F238E27FC236}">
              <a16:creationId xmlns:a16="http://schemas.microsoft.com/office/drawing/2014/main" id="{90D72965-6246-4F58-B79A-0134BF4C2333}"/>
            </a:ext>
          </a:extLst>
        </xdr:cNvPr>
        <xdr:cNvSpPr/>
      </xdr:nvSpPr>
      <xdr:spPr>
        <a:xfrm>
          <a:off x="13760825" y="268941"/>
          <a:ext cx="717176" cy="1389530"/>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11206</xdr:colOff>
      <xdr:row>3</xdr:row>
      <xdr:rowOff>33618</xdr:rowOff>
    </xdr:from>
    <xdr:to>
      <xdr:col>23</xdr:col>
      <xdr:colOff>190499</xdr:colOff>
      <xdr:row>4</xdr:row>
      <xdr:rowOff>38058</xdr:rowOff>
    </xdr:to>
    <xdr:pic>
      <xdr:nvPicPr>
        <xdr:cNvPr id="2" name="Picture 1" descr="A screenshot of a computer screen&#10;&#10;Description automatically generated">
          <a:extLst>
            <a:ext uri="{FF2B5EF4-FFF2-40B4-BE49-F238E27FC236}">
              <a16:creationId xmlns:a16="http://schemas.microsoft.com/office/drawing/2014/main" id="{57CEB51D-A01B-C5F2-A577-64CD62EB5215}"/>
            </a:ext>
          </a:extLst>
        </xdr:cNvPr>
        <xdr:cNvPicPr>
          <a:picLocks noChangeAspect="1"/>
        </xdr:cNvPicPr>
      </xdr:nvPicPr>
      <xdr:blipFill rotWithShape="1">
        <a:blip xmlns:r="http://schemas.openxmlformats.org/officeDocument/2006/relationships" r:embed="rId1"/>
        <a:srcRect l="8362" t="54518" r="13755" b="39098"/>
        <a:stretch/>
      </xdr:blipFill>
      <xdr:spPr>
        <a:xfrm flipH="1">
          <a:off x="9872382" y="605118"/>
          <a:ext cx="4415117" cy="194940"/>
        </a:xfrm>
        <a:prstGeom prst="rect">
          <a:avLst/>
        </a:prstGeom>
      </xdr:spPr>
    </xdr:pic>
    <xdr:clientData/>
  </xdr:twoCellAnchor>
  <xdr:twoCellAnchor editAs="oneCell">
    <xdr:from>
      <xdr:col>15</xdr:col>
      <xdr:colOff>540327</xdr:colOff>
      <xdr:row>7</xdr:row>
      <xdr:rowOff>152399</xdr:rowOff>
    </xdr:from>
    <xdr:to>
      <xdr:col>23</xdr:col>
      <xdr:colOff>304800</xdr:colOff>
      <xdr:row>9</xdr:row>
      <xdr:rowOff>169083</xdr:rowOff>
    </xdr:to>
    <xdr:pic>
      <xdr:nvPicPr>
        <xdr:cNvPr id="3" name="Picture 2">
          <a:extLst>
            <a:ext uri="{FF2B5EF4-FFF2-40B4-BE49-F238E27FC236}">
              <a16:creationId xmlns:a16="http://schemas.microsoft.com/office/drawing/2014/main" id="{F1EB9571-B8CA-15C5-D0A5-C75703C7AE31}"/>
            </a:ext>
          </a:extLst>
        </xdr:cNvPr>
        <xdr:cNvPicPr>
          <a:picLocks noChangeAspect="1"/>
        </xdr:cNvPicPr>
      </xdr:nvPicPr>
      <xdr:blipFill rotWithShape="1">
        <a:blip xmlns:r="http://schemas.openxmlformats.org/officeDocument/2006/relationships" r:embed="rId2"/>
        <a:srcRect l="14825" t="47482" r="13379" b="40648"/>
        <a:stretch/>
      </xdr:blipFill>
      <xdr:spPr>
        <a:xfrm flipH="1">
          <a:off x="9878291" y="1413163"/>
          <a:ext cx="4641273" cy="376902"/>
        </a:xfrm>
        <a:prstGeom prst="rect">
          <a:avLst/>
        </a:prstGeom>
      </xdr:spPr>
    </xdr:pic>
    <xdr:clientData/>
  </xdr:twoCellAnchor>
  <xdr:twoCellAnchor>
    <xdr:from>
      <xdr:col>15</xdr:col>
      <xdr:colOff>573741</xdr:colOff>
      <xdr:row>2</xdr:row>
      <xdr:rowOff>89647</xdr:rowOff>
    </xdr:from>
    <xdr:to>
      <xdr:col>17</xdr:col>
      <xdr:colOff>71717</xdr:colOff>
      <xdr:row>10</xdr:row>
      <xdr:rowOff>44824</xdr:rowOff>
    </xdr:to>
    <xdr:sp macro="" textlink="">
      <xdr:nvSpPr>
        <xdr:cNvPr id="4" name="Rectangle 3">
          <a:extLst>
            <a:ext uri="{FF2B5EF4-FFF2-40B4-BE49-F238E27FC236}">
              <a16:creationId xmlns:a16="http://schemas.microsoft.com/office/drawing/2014/main" id="{EBA8C861-3D14-4722-B751-3D06A57867CC}"/>
            </a:ext>
          </a:extLst>
        </xdr:cNvPr>
        <xdr:cNvSpPr/>
      </xdr:nvSpPr>
      <xdr:spPr>
        <a:xfrm>
          <a:off x="9906000" y="448235"/>
          <a:ext cx="717176" cy="1389530"/>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196327</xdr:colOff>
      <xdr:row>7</xdr:row>
      <xdr:rowOff>81354</xdr:rowOff>
    </xdr:from>
    <xdr:to>
      <xdr:col>17</xdr:col>
      <xdr:colOff>501127</xdr:colOff>
      <xdr:row>22</xdr:row>
      <xdr:rowOff>81354</xdr:rowOff>
    </xdr:to>
    <xdr:graphicFrame macro="">
      <xdr:nvGraphicFramePr>
        <xdr:cNvPr id="2" name="Chart 1">
          <a:extLst>
            <a:ext uri="{FF2B5EF4-FFF2-40B4-BE49-F238E27FC236}">
              <a16:creationId xmlns:a16="http://schemas.microsoft.com/office/drawing/2014/main" id="{BA2BCE3D-9628-23F7-20F1-1413D409608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8"/>
  <sheetViews>
    <sheetView zoomScale="85" zoomScaleNormal="85" workbookViewId="0">
      <selection activeCell="H22" sqref="H22"/>
    </sheetView>
  </sheetViews>
  <sheetFormatPr baseColWidth="10" defaultColWidth="8.83203125" defaultRowHeight="15" x14ac:dyDescent="0.2"/>
  <cols>
    <col min="6" max="6" width="11.6640625" customWidth="1"/>
  </cols>
  <sheetData>
    <row r="1" spans="1:18" x14ac:dyDescent="0.2">
      <c r="B1" s="2" t="s">
        <v>13</v>
      </c>
      <c r="D1" s="2" t="s">
        <v>14</v>
      </c>
    </row>
    <row r="2" spans="1:18" x14ac:dyDescent="0.2">
      <c r="A2" s="2" t="s">
        <v>1</v>
      </c>
      <c r="B2" s="2" t="s">
        <v>2</v>
      </c>
      <c r="C2" s="2" t="s">
        <v>3</v>
      </c>
      <c r="D2" s="2" t="s">
        <v>2</v>
      </c>
      <c r="E2" s="2" t="s">
        <v>3</v>
      </c>
      <c r="G2" s="2" t="s">
        <v>5</v>
      </c>
      <c r="H2" s="2" t="s">
        <v>7</v>
      </c>
      <c r="L2" t="s">
        <v>0</v>
      </c>
      <c r="M2" t="s">
        <v>8</v>
      </c>
      <c r="N2" t="s">
        <v>9</v>
      </c>
      <c r="O2" t="s">
        <v>10</v>
      </c>
      <c r="R2" s="2"/>
    </row>
    <row r="3" spans="1:18" x14ac:dyDescent="0.2">
      <c r="A3" t="s">
        <v>17</v>
      </c>
      <c r="B3">
        <f>B16+B17</f>
        <v>11258.045</v>
      </c>
      <c r="C3">
        <v>2</v>
      </c>
      <c r="D3">
        <f>D16+D17</f>
        <v>7132.0949999999993</v>
      </c>
      <c r="E3">
        <v>2</v>
      </c>
      <c r="G3">
        <f>B3/D3</f>
        <v>1.5785046329304364</v>
      </c>
      <c r="H3">
        <f>G3/G$15</f>
        <v>0.94402637440413983</v>
      </c>
      <c r="K3" t="s">
        <v>15</v>
      </c>
      <c r="L3" s="1">
        <f>AVERAGE(H3,H6,H8,H10,H12)</f>
        <v>0.99999999999999978</v>
      </c>
      <c r="M3" s="1">
        <f>STDEV(H3,H6,H8,H10,H12)</f>
        <v>0.51528044293566644</v>
      </c>
      <c r="N3">
        <v>5</v>
      </c>
      <c r="O3" s="1">
        <f>M3/SQRT(N3)</f>
        <v>0.23044041957607028</v>
      </c>
    </row>
    <row r="4" spans="1:18" x14ac:dyDescent="0.2">
      <c r="A4" t="s">
        <v>20</v>
      </c>
      <c r="K4" t="s">
        <v>16</v>
      </c>
      <c r="L4" s="1">
        <f>AVERAGE(H5,H7,H9,H11,H13,H14)</f>
        <v>0.83756360348927539</v>
      </c>
      <c r="M4" s="1">
        <f>STDEV(H5,H7,H9,H11,H13,H14)</f>
        <v>0.45047155213335871</v>
      </c>
      <c r="N4">
        <v>6</v>
      </c>
      <c r="O4" s="1">
        <f>M4/SQRT(N4)</f>
        <v>0.18390424106104666</v>
      </c>
    </row>
    <row r="5" spans="1:18" x14ac:dyDescent="0.2">
      <c r="A5" t="s">
        <v>18</v>
      </c>
      <c r="B5">
        <f>B18</f>
        <v>11969.087</v>
      </c>
      <c r="C5">
        <v>1</v>
      </c>
      <c r="D5">
        <f>D18+D19+D20</f>
        <v>6233.3089999999993</v>
      </c>
      <c r="E5">
        <v>3</v>
      </c>
      <c r="G5">
        <f t="shared" ref="G5:G14" si="0">B5/D5</f>
        <v>1.9201818809239204</v>
      </c>
      <c r="H5">
        <f t="shared" ref="H5:H14" si="1">G5/G$15</f>
        <v>1.1483668159274987</v>
      </c>
    </row>
    <row r="6" spans="1:18" x14ac:dyDescent="0.2">
      <c r="A6" t="s">
        <v>19</v>
      </c>
      <c r="B6">
        <f>B19+B20+B21+B22</f>
        <v>10637.579999999998</v>
      </c>
      <c r="C6">
        <v>4</v>
      </c>
      <c r="D6">
        <f>D21+D22+D23</f>
        <v>3459.8319999999999</v>
      </c>
      <c r="E6">
        <v>3</v>
      </c>
      <c r="G6">
        <f t="shared" si="0"/>
        <v>3.0745943733684173</v>
      </c>
      <c r="H6">
        <f t="shared" si="1"/>
        <v>1.8387644347080394</v>
      </c>
      <c r="R6" s="2" t="s">
        <v>13</v>
      </c>
    </row>
    <row r="7" spans="1:18" x14ac:dyDescent="0.2">
      <c r="A7" t="s">
        <v>21</v>
      </c>
      <c r="B7">
        <f>B23+B24</f>
        <v>10743.187</v>
      </c>
      <c r="C7">
        <v>2</v>
      </c>
      <c r="D7">
        <f>D24</f>
        <v>4098.8530000000001</v>
      </c>
      <c r="E7">
        <v>1</v>
      </c>
      <c r="G7">
        <f t="shared" si="0"/>
        <v>2.6210227592938806</v>
      </c>
      <c r="H7">
        <f t="shared" si="1"/>
        <v>1.5675054485544724</v>
      </c>
    </row>
    <row r="8" spans="1:18" x14ac:dyDescent="0.2">
      <c r="A8" t="s">
        <v>22</v>
      </c>
      <c r="B8">
        <f>B25</f>
        <v>12323.308999999999</v>
      </c>
      <c r="C8">
        <v>1</v>
      </c>
      <c r="D8">
        <f>D25+D26+D27+D28</f>
        <v>7333.188000000001</v>
      </c>
      <c r="E8">
        <v>4</v>
      </c>
      <c r="G8">
        <f t="shared" si="0"/>
        <v>1.6804845314207133</v>
      </c>
      <c r="H8">
        <f t="shared" si="1"/>
        <v>1.0050155611480225</v>
      </c>
      <c r="K8" s="2" t="s">
        <v>11</v>
      </c>
    </row>
    <row r="9" spans="1:18" x14ac:dyDescent="0.2">
      <c r="A9" t="s">
        <v>23</v>
      </c>
      <c r="B9">
        <f t="shared" ref="B9:B11" si="2">B26</f>
        <v>14694.037</v>
      </c>
      <c r="C9">
        <v>1</v>
      </c>
      <c r="D9">
        <f>D29+D30</f>
        <v>14627.751999999999</v>
      </c>
      <c r="E9">
        <v>2</v>
      </c>
      <c r="G9">
        <f t="shared" si="0"/>
        <v>1.0045314550041593</v>
      </c>
      <c r="H9">
        <f t="shared" si="1"/>
        <v>0.60076110494652124</v>
      </c>
    </row>
    <row r="10" spans="1:18" x14ac:dyDescent="0.2">
      <c r="A10" t="s">
        <v>24</v>
      </c>
      <c r="B10">
        <f t="shared" si="2"/>
        <v>12466.843999999999</v>
      </c>
      <c r="C10">
        <v>1</v>
      </c>
      <c r="D10">
        <f>D31</f>
        <v>9859.7819999999992</v>
      </c>
      <c r="E10">
        <v>1</v>
      </c>
      <c r="G10">
        <f t="shared" si="0"/>
        <v>1.2644137568153129</v>
      </c>
      <c r="H10">
        <f t="shared" si="1"/>
        <v>0.75618399191969965</v>
      </c>
    </row>
    <row r="11" spans="1:18" x14ac:dyDescent="0.2">
      <c r="A11" t="s">
        <v>25</v>
      </c>
      <c r="B11">
        <f t="shared" si="2"/>
        <v>11769.894</v>
      </c>
      <c r="C11">
        <v>1</v>
      </c>
      <c r="D11">
        <f>D32+D33</f>
        <v>8332.5299999999988</v>
      </c>
      <c r="E11">
        <v>2</v>
      </c>
      <c r="G11">
        <f t="shared" si="0"/>
        <v>1.4125234472603161</v>
      </c>
      <c r="H11">
        <f t="shared" si="1"/>
        <v>0.84476114979939887</v>
      </c>
    </row>
    <row r="12" spans="1:18" x14ac:dyDescent="0.2">
      <c r="A12" t="s">
        <v>26</v>
      </c>
      <c r="B12">
        <f>B29+B30</f>
        <v>9024.8230000000003</v>
      </c>
      <c r="C12">
        <v>2</v>
      </c>
      <c r="D12">
        <f>D34</f>
        <v>11835.945</v>
      </c>
      <c r="E12">
        <v>1</v>
      </c>
      <c r="G12">
        <f t="shared" si="0"/>
        <v>0.76249281320587414</v>
      </c>
      <c r="H12">
        <f t="shared" si="1"/>
        <v>0.45600963782009762</v>
      </c>
      <c r="R12" s="2" t="s">
        <v>14</v>
      </c>
    </row>
    <row r="13" spans="1:18" x14ac:dyDescent="0.2">
      <c r="A13" t="s">
        <v>27</v>
      </c>
      <c r="B13">
        <f>B31+B32</f>
        <v>11381.307999999999</v>
      </c>
      <c r="C13">
        <v>2</v>
      </c>
      <c r="D13">
        <f>D35+D36</f>
        <v>15492.722000000002</v>
      </c>
      <c r="E13">
        <v>2</v>
      </c>
      <c r="G13">
        <f t="shared" si="0"/>
        <v>0.73462287647064206</v>
      </c>
      <c r="H13">
        <f t="shared" si="1"/>
        <v>0.43934199251696637</v>
      </c>
    </row>
    <row r="14" spans="1:18" x14ac:dyDescent="0.2">
      <c r="A14" t="s">
        <v>28</v>
      </c>
      <c r="B14">
        <f>B33+B34</f>
        <v>12217.137000000001</v>
      </c>
      <c r="C14">
        <v>2</v>
      </c>
      <c r="D14">
        <f>D38+D37</f>
        <v>17206.066000000003</v>
      </c>
      <c r="E14">
        <v>2</v>
      </c>
      <c r="G14">
        <f t="shared" si="0"/>
        <v>0.71004824693802748</v>
      </c>
      <c r="H14">
        <f t="shared" si="1"/>
        <v>0.42464510919079534</v>
      </c>
    </row>
    <row r="15" spans="1:18" x14ac:dyDescent="0.2">
      <c r="A15" s="2" t="s">
        <v>4</v>
      </c>
      <c r="E15" s="2" t="s">
        <v>6</v>
      </c>
      <c r="G15" s="3">
        <f>AVERAGE(G3,G6,G8,G10,G12)</f>
        <v>1.6720980215481511</v>
      </c>
    </row>
    <row r="16" spans="1:18" x14ac:dyDescent="0.2">
      <c r="B16" s="4">
        <v>10932.023999999999</v>
      </c>
      <c r="D16" s="5">
        <v>7064.7309999999998</v>
      </c>
    </row>
    <row r="17" spans="2:11" x14ac:dyDescent="0.2">
      <c r="B17" s="4">
        <v>326.02100000000002</v>
      </c>
      <c r="D17" s="5">
        <v>67.364000000000004</v>
      </c>
    </row>
    <row r="18" spans="2:11" x14ac:dyDescent="0.2">
      <c r="B18">
        <v>11969.087</v>
      </c>
      <c r="D18">
        <v>6082.3379999999997</v>
      </c>
    </row>
    <row r="19" spans="2:11" x14ac:dyDescent="0.2">
      <c r="B19" s="4">
        <v>10553.316999999999</v>
      </c>
      <c r="D19">
        <v>124.021</v>
      </c>
    </row>
    <row r="20" spans="2:11" x14ac:dyDescent="0.2">
      <c r="B20" s="4">
        <v>76.021000000000001</v>
      </c>
      <c r="D20">
        <v>26.95</v>
      </c>
    </row>
    <row r="21" spans="2:11" x14ac:dyDescent="0.2">
      <c r="B21" s="4">
        <v>4.1210000000000004</v>
      </c>
      <c r="D21" s="5">
        <v>3359.933</v>
      </c>
      <c r="K21" s="2" t="s">
        <v>12</v>
      </c>
    </row>
    <row r="22" spans="2:11" x14ac:dyDescent="0.2">
      <c r="B22" s="4">
        <v>4.1210000000000004</v>
      </c>
      <c r="D22" s="5">
        <v>14.121</v>
      </c>
    </row>
    <row r="23" spans="2:11" x14ac:dyDescent="0.2">
      <c r="B23">
        <v>10147.903</v>
      </c>
      <c r="D23" s="5">
        <v>85.778000000000006</v>
      </c>
    </row>
    <row r="24" spans="2:11" x14ac:dyDescent="0.2">
      <c r="B24">
        <v>595.28399999999999</v>
      </c>
      <c r="D24">
        <v>4098.8530000000001</v>
      </c>
    </row>
    <row r="25" spans="2:11" x14ac:dyDescent="0.2">
      <c r="B25" s="4">
        <v>12323.308999999999</v>
      </c>
      <c r="D25" s="5">
        <v>6897.3680000000004</v>
      </c>
    </row>
    <row r="26" spans="2:11" x14ac:dyDescent="0.2">
      <c r="B26">
        <v>14694.037</v>
      </c>
      <c r="D26" s="5">
        <v>336.50599999999997</v>
      </c>
    </row>
    <row r="27" spans="2:11" x14ac:dyDescent="0.2">
      <c r="B27" s="4">
        <v>12466.843999999999</v>
      </c>
      <c r="D27" s="5">
        <v>66.778000000000006</v>
      </c>
    </row>
    <row r="28" spans="2:11" x14ac:dyDescent="0.2">
      <c r="B28">
        <v>11769.894</v>
      </c>
      <c r="D28" s="5">
        <v>32.536000000000001</v>
      </c>
    </row>
    <row r="29" spans="2:11" x14ac:dyDescent="0.2">
      <c r="B29" s="4">
        <v>8252.8320000000003</v>
      </c>
      <c r="D29">
        <v>14581.630999999999</v>
      </c>
    </row>
    <row r="30" spans="2:11" x14ac:dyDescent="0.2">
      <c r="B30" s="4">
        <v>771.99099999999999</v>
      </c>
      <c r="D30">
        <v>46.121000000000002</v>
      </c>
    </row>
    <row r="31" spans="2:11" x14ac:dyDescent="0.2">
      <c r="B31">
        <v>10313.953</v>
      </c>
      <c r="D31" s="5">
        <v>9859.7819999999992</v>
      </c>
    </row>
    <row r="32" spans="2:11" x14ac:dyDescent="0.2">
      <c r="B32">
        <v>1067.355</v>
      </c>
      <c r="D32">
        <v>8143.3379999999997</v>
      </c>
    </row>
    <row r="33" spans="2:4" x14ac:dyDescent="0.2">
      <c r="B33" s="4">
        <v>11114.832</v>
      </c>
      <c r="D33">
        <v>189.19200000000001</v>
      </c>
    </row>
    <row r="34" spans="2:4" x14ac:dyDescent="0.2">
      <c r="B34" s="4">
        <v>1102.3050000000001</v>
      </c>
      <c r="D34" s="5">
        <v>11835.945</v>
      </c>
    </row>
    <row r="35" spans="2:4" x14ac:dyDescent="0.2">
      <c r="D35">
        <v>15216.459000000001</v>
      </c>
    </row>
    <row r="36" spans="2:4" x14ac:dyDescent="0.2">
      <c r="D36">
        <v>276.26299999999998</v>
      </c>
    </row>
    <row r="37" spans="2:4" x14ac:dyDescent="0.2">
      <c r="D37" s="5">
        <v>17143.116000000002</v>
      </c>
    </row>
    <row r="38" spans="2:4" x14ac:dyDescent="0.2">
      <c r="D38" s="5">
        <v>62.95</v>
      </c>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677CB-20CF-4CB0-9EC6-22E0FA6B9003}">
  <dimension ref="A1:R35"/>
  <sheetViews>
    <sheetView zoomScale="85" zoomScaleNormal="85" workbookViewId="0">
      <selection activeCell="F23" sqref="F23"/>
    </sheetView>
  </sheetViews>
  <sheetFormatPr baseColWidth="10" defaultColWidth="8.83203125" defaultRowHeight="15" x14ac:dyDescent="0.2"/>
  <cols>
    <col min="6" max="6" width="11.6640625" customWidth="1"/>
  </cols>
  <sheetData>
    <row r="1" spans="1:18" x14ac:dyDescent="0.2">
      <c r="B1" s="2" t="s">
        <v>13</v>
      </c>
      <c r="D1" s="2" t="s">
        <v>14</v>
      </c>
    </row>
    <row r="2" spans="1:18" x14ac:dyDescent="0.2">
      <c r="A2" s="2" t="s">
        <v>1</v>
      </c>
      <c r="B2" s="2" t="s">
        <v>2</v>
      </c>
      <c r="C2" s="2" t="s">
        <v>3</v>
      </c>
      <c r="D2" s="2" t="s">
        <v>2</v>
      </c>
      <c r="E2" s="2" t="s">
        <v>3</v>
      </c>
      <c r="G2" s="2" t="s">
        <v>5</v>
      </c>
      <c r="H2" s="2" t="s">
        <v>7</v>
      </c>
      <c r="L2" t="s">
        <v>0</v>
      </c>
      <c r="M2" t="s">
        <v>8</v>
      </c>
      <c r="N2" t="s">
        <v>9</v>
      </c>
      <c r="O2" t="s">
        <v>10</v>
      </c>
      <c r="R2" s="2"/>
    </row>
    <row r="3" spans="1:18" x14ac:dyDescent="0.2">
      <c r="A3" t="s">
        <v>17</v>
      </c>
      <c r="B3">
        <f>B16</f>
        <v>13505.388000000001</v>
      </c>
      <c r="C3">
        <v>1</v>
      </c>
      <c r="D3">
        <f>D16+D17+D18</f>
        <v>13601.236999999999</v>
      </c>
      <c r="E3">
        <v>3</v>
      </c>
      <c r="G3">
        <f>B3/D3</f>
        <v>0.99295292038510918</v>
      </c>
      <c r="H3">
        <f>G3/G$15</f>
        <v>1.3346662896595856</v>
      </c>
      <c r="K3" t="s">
        <v>15</v>
      </c>
      <c r="L3" s="1">
        <f>AVERAGE(H3,H5,H7,H9,H11,H13)</f>
        <v>1</v>
      </c>
      <c r="M3" s="1">
        <f>STDEV(H3,H5,H7,H9,H11,H13)</f>
        <v>0.74045854881029904</v>
      </c>
      <c r="N3">
        <v>6</v>
      </c>
      <c r="O3" s="1">
        <f>M3/SQRT(N3)</f>
        <v>0.30229093671115748</v>
      </c>
    </row>
    <row r="4" spans="1:18" x14ac:dyDescent="0.2">
      <c r="A4" t="s">
        <v>18</v>
      </c>
      <c r="B4">
        <f>B17+B18</f>
        <v>9753.0239999999994</v>
      </c>
      <c r="C4">
        <v>2</v>
      </c>
      <c r="D4">
        <f>D19</f>
        <v>10474.066000000001</v>
      </c>
      <c r="E4">
        <v>1</v>
      </c>
      <c r="G4">
        <f t="shared" ref="G4:G14" si="0">B4/D4</f>
        <v>0.93115930336891128</v>
      </c>
      <c r="H4">
        <f t="shared" ref="H4:H14" si="1">G4/G$15</f>
        <v>1.2516071074420969</v>
      </c>
      <c r="K4" t="s">
        <v>16</v>
      </c>
      <c r="L4" s="1">
        <f>AVERAGE(H4,H6,H8,H10,H12,H14)</f>
        <v>0.99337527132609049</v>
      </c>
      <c r="M4" s="1">
        <f>STDEV(H4,H6,H8,H10,H12,H14)</f>
        <v>0.517845861101494</v>
      </c>
      <c r="N4">
        <v>6</v>
      </c>
      <c r="O4" s="1">
        <f>M4/SQRT(N4)</f>
        <v>0.211409687518472</v>
      </c>
    </row>
    <row r="5" spans="1:18" x14ac:dyDescent="0.2">
      <c r="A5" t="s">
        <v>29</v>
      </c>
      <c r="B5">
        <f>B19</f>
        <v>6236.8819999999996</v>
      </c>
      <c r="C5">
        <v>1</v>
      </c>
      <c r="D5">
        <f>D20</f>
        <v>12336.752</v>
      </c>
      <c r="E5">
        <v>1</v>
      </c>
      <c r="G5">
        <f t="shared" si="0"/>
        <v>0.50555300130861014</v>
      </c>
      <c r="H5">
        <f t="shared" si="1"/>
        <v>0.6795332735625933</v>
      </c>
    </row>
    <row r="6" spans="1:18" x14ac:dyDescent="0.2">
      <c r="A6" t="s">
        <v>21</v>
      </c>
      <c r="B6">
        <f>B20+B21</f>
        <v>4790.7610000000004</v>
      </c>
      <c r="C6">
        <v>2</v>
      </c>
      <c r="D6">
        <f>D21+D22</f>
        <v>4076.9320000000002</v>
      </c>
      <c r="E6">
        <v>2</v>
      </c>
      <c r="G6">
        <f t="shared" si="0"/>
        <v>1.1750897488601724</v>
      </c>
      <c r="H6">
        <f t="shared" si="1"/>
        <v>1.5794834205431882</v>
      </c>
      <c r="R6" s="2" t="s">
        <v>13</v>
      </c>
    </row>
    <row r="7" spans="1:18" x14ac:dyDescent="0.2">
      <c r="A7" t="s">
        <v>19</v>
      </c>
      <c r="B7">
        <f>B22+B23</f>
        <v>2838.3969999999999</v>
      </c>
      <c r="C7">
        <v>2</v>
      </c>
      <c r="D7">
        <f>D23+D24</f>
        <v>1612.4260000000002</v>
      </c>
      <c r="E7">
        <v>2</v>
      </c>
      <c r="G7">
        <f t="shared" si="0"/>
        <v>1.7603269855484838</v>
      </c>
      <c r="H7">
        <f t="shared" si="1"/>
        <v>2.3661233459874631</v>
      </c>
    </row>
    <row r="8" spans="1:18" x14ac:dyDescent="0.2">
      <c r="A8" t="s">
        <v>23</v>
      </c>
      <c r="B8">
        <f>B24</f>
        <v>1596.79</v>
      </c>
      <c r="C8">
        <v>1</v>
      </c>
      <c r="D8">
        <f>D25</f>
        <v>5079.4179999999997</v>
      </c>
      <c r="E8">
        <v>1</v>
      </c>
      <c r="G8">
        <f t="shared" si="0"/>
        <v>0.31436475596219882</v>
      </c>
      <c r="H8">
        <f t="shared" si="1"/>
        <v>0.42254978441181396</v>
      </c>
      <c r="K8" s="2" t="s">
        <v>11</v>
      </c>
    </row>
    <row r="9" spans="1:18" x14ac:dyDescent="0.2">
      <c r="A9" t="s">
        <v>22</v>
      </c>
      <c r="B9">
        <f>B25+B26</f>
        <v>2424.105</v>
      </c>
      <c r="C9">
        <v>2</v>
      </c>
      <c r="D9">
        <f>D26+D27</f>
        <v>4980.317</v>
      </c>
      <c r="E9">
        <v>2</v>
      </c>
      <c r="G9">
        <f t="shared" si="0"/>
        <v>0.4867370892254449</v>
      </c>
      <c r="H9">
        <f t="shared" si="1"/>
        <v>0.65424208094808411</v>
      </c>
    </row>
    <row r="10" spans="1:18" x14ac:dyDescent="0.2">
      <c r="A10" t="s">
        <v>25</v>
      </c>
      <c r="B10">
        <f>B27+B28</f>
        <v>3588.1040000000003</v>
      </c>
      <c r="C10">
        <v>2</v>
      </c>
      <c r="D10">
        <f>D28+D29</f>
        <v>3186.982</v>
      </c>
      <c r="E10">
        <v>2</v>
      </c>
      <c r="G10">
        <f t="shared" si="0"/>
        <v>1.1258626499930029</v>
      </c>
      <c r="H10">
        <f t="shared" si="1"/>
        <v>1.5133153796956236</v>
      </c>
    </row>
    <row r="11" spans="1:18" x14ac:dyDescent="0.2">
      <c r="A11" t="s">
        <v>24</v>
      </c>
      <c r="B11">
        <f>B29</f>
        <v>4295.5889999999999</v>
      </c>
      <c r="C11">
        <v>1</v>
      </c>
      <c r="D11">
        <f>D30+D31</f>
        <v>10771.016</v>
      </c>
      <c r="E11">
        <v>2</v>
      </c>
      <c r="G11">
        <f t="shared" si="0"/>
        <v>0.39881001012346468</v>
      </c>
      <c r="H11">
        <f t="shared" si="1"/>
        <v>0.53605590513208445</v>
      </c>
    </row>
    <row r="12" spans="1:18" x14ac:dyDescent="0.2">
      <c r="A12" t="s">
        <v>27</v>
      </c>
      <c r="B12">
        <f t="shared" ref="B12:B13" si="2">B30</f>
        <v>4211.933</v>
      </c>
      <c r="C12">
        <v>1</v>
      </c>
      <c r="D12">
        <f>D32</f>
        <v>11379.166999999999</v>
      </c>
      <c r="E12">
        <v>1</v>
      </c>
      <c r="G12">
        <f t="shared" si="0"/>
        <v>0.37014422936230745</v>
      </c>
      <c r="H12">
        <f t="shared" si="1"/>
        <v>0.49752512440398078</v>
      </c>
      <c r="R12" s="2" t="s">
        <v>14</v>
      </c>
    </row>
    <row r="13" spans="1:18" x14ac:dyDescent="0.2">
      <c r="A13" t="s">
        <v>26</v>
      </c>
      <c r="B13">
        <f t="shared" si="2"/>
        <v>6619.9530000000004</v>
      </c>
      <c r="C13">
        <v>1</v>
      </c>
      <c r="D13">
        <f>D33</f>
        <v>20723.258000000002</v>
      </c>
      <c r="E13">
        <v>1</v>
      </c>
      <c r="G13">
        <f t="shared" si="0"/>
        <v>0.31944557173394261</v>
      </c>
      <c r="H13">
        <f t="shared" si="1"/>
        <v>0.42937910471018942</v>
      </c>
    </row>
    <row r="14" spans="1:18" x14ac:dyDescent="0.2">
      <c r="A14" t="s">
        <v>28</v>
      </c>
      <c r="B14">
        <f>B32+B33</f>
        <v>10696.267</v>
      </c>
      <c r="C14">
        <v>2</v>
      </c>
      <c r="D14">
        <f>D34+D35</f>
        <v>20663.794000000002</v>
      </c>
      <c r="E14">
        <v>2</v>
      </c>
      <c r="G14">
        <f t="shared" si="0"/>
        <v>0.51763325747440181</v>
      </c>
      <c r="H14">
        <f t="shared" si="1"/>
        <v>0.69577081145983943</v>
      </c>
    </row>
    <row r="15" spans="1:18" x14ac:dyDescent="0.2">
      <c r="A15" s="2" t="s">
        <v>4</v>
      </c>
      <c r="E15" s="2" t="s">
        <v>6</v>
      </c>
      <c r="G15" s="3">
        <f>AVERAGE(G3,G5,G7,G9,G11,G13)</f>
        <v>0.74397092972084256</v>
      </c>
    </row>
    <row r="16" spans="1:18" x14ac:dyDescent="0.2">
      <c r="B16" s="4">
        <v>13505.388000000001</v>
      </c>
      <c r="D16" s="5">
        <v>13532.995000000001</v>
      </c>
    </row>
    <row r="17" spans="2:11" x14ac:dyDescent="0.2">
      <c r="B17">
        <v>9748.9030000000002</v>
      </c>
      <c r="D17" s="5">
        <v>14.121</v>
      </c>
    </row>
    <row r="18" spans="2:11" x14ac:dyDescent="0.2">
      <c r="B18">
        <v>4.1210000000000004</v>
      </c>
      <c r="D18" s="5">
        <v>54.121000000000002</v>
      </c>
    </row>
    <row r="19" spans="2:11" x14ac:dyDescent="0.2">
      <c r="B19" s="4">
        <v>6236.8819999999996</v>
      </c>
      <c r="D19">
        <v>10474.066000000001</v>
      </c>
    </row>
    <row r="20" spans="2:11" x14ac:dyDescent="0.2">
      <c r="B20">
        <v>4758.6400000000003</v>
      </c>
      <c r="D20" s="5">
        <v>12336.752</v>
      </c>
    </row>
    <row r="21" spans="2:11" x14ac:dyDescent="0.2">
      <c r="B21">
        <v>32.121000000000002</v>
      </c>
      <c r="D21">
        <v>4054.8110000000001</v>
      </c>
      <c r="K21" s="2" t="s">
        <v>12</v>
      </c>
    </row>
    <row r="22" spans="2:11" x14ac:dyDescent="0.2">
      <c r="B22" s="4">
        <v>2812.2759999999998</v>
      </c>
      <c r="D22">
        <v>22.120999999999999</v>
      </c>
    </row>
    <row r="23" spans="2:11" x14ac:dyDescent="0.2">
      <c r="B23" s="4">
        <v>26.120999999999999</v>
      </c>
      <c r="D23" s="5">
        <v>1606.3050000000001</v>
      </c>
    </row>
    <row r="24" spans="2:11" x14ac:dyDescent="0.2">
      <c r="B24">
        <v>1596.79</v>
      </c>
      <c r="D24" s="5">
        <v>6.1210000000000004</v>
      </c>
    </row>
    <row r="25" spans="2:11" x14ac:dyDescent="0.2">
      <c r="B25" s="4">
        <v>2374.569</v>
      </c>
      <c r="D25">
        <v>5079.4179999999997</v>
      </c>
    </row>
    <row r="26" spans="2:11" x14ac:dyDescent="0.2">
      <c r="B26" s="4">
        <v>49.536000000000001</v>
      </c>
      <c r="D26" s="5">
        <v>4974.1959999999999</v>
      </c>
    </row>
    <row r="27" spans="2:11" x14ac:dyDescent="0.2">
      <c r="B27">
        <v>3583.9830000000002</v>
      </c>
      <c r="D27" s="5">
        <v>6.1210000000000004</v>
      </c>
    </row>
    <row r="28" spans="2:11" x14ac:dyDescent="0.2">
      <c r="B28">
        <v>4.1210000000000004</v>
      </c>
      <c r="D28">
        <v>3156.8609999999999</v>
      </c>
    </row>
    <row r="29" spans="2:11" x14ac:dyDescent="0.2">
      <c r="B29" s="4">
        <v>4295.5889999999999</v>
      </c>
      <c r="D29">
        <v>30.120999999999999</v>
      </c>
    </row>
    <row r="30" spans="2:11" x14ac:dyDescent="0.2">
      <c r="B30">
        <v>4211.933</v>
      </c>
      <c r="D30" s="5">
        <v>10616.045</v>
      </c>
    </row>
    <row r="31" spans="2:11" x14ac:dyDescent="0.2">
      <c r="B31" s="4">
        <v>6619.9530000000004</v>
      </c>
      <c r="D31" s="5">
        <v>154.971</v>
      </c>
    </row>
    <row r="32" spans="2:11" x14ac:dyDescent="0.2">
      <c r="B32">
        <v>6.1210000000000004</v>
      </c>
      <c r="D32">
        <v>11379.166999999999</v>
      </c>
    </row>
    <row r="33" spans="2:4" x14ac:dyDescent="0.2">
      <c r="B33">
        <v>10690.146000000001</v>
      </c>
      <c r="D33" s="5">
        <v>20723.258000000002</v>
      </c>
    </row>
    <row r="34" spans="2:4" x14ac:dyDescent="0.2">
      <c r="D34">
        <v>20519.773000000001</v>
      </c>
    </row>
    <row r="35" spans="2:4" x14ac:dyDescent="0.2">
      <c r="D35">
        <v>144.02099999999999</v>
      </c>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DAD0-B492-40C6-9A69-91103DFEE140}">
  <dimension ref="A1:U28"/>
  <sheetViews>
    <sheetView tabSelected="1" zoomScale="85" zoomScaleNormal="85" workbookViewId="0">
      <selection activeCell="U7" sqref="U7"/>
    </sheetView>
  </sheetViews>
  <sheetFormatPr baseColWidth="10" defaultColWidth="8.83203125" defaultRowHeight="15" x14ac:dyDescent="0.2"/>
  <sheetData>
    <row r="1" spans="1:21" x14ac:dyDescent="0.2">
      <c r="A1" s="2" t="s">
        <v>1</v>
      </c>
      <c r="B1" s="2" t="s">
        <v>2</v>
      </c>
      <c r="C1" s="2" t="s">
        <v>3</v>
      </c>
      <c r="D1" s="2" t="s">
        <v>2</v>
      </c>
      <c r="E1" s="2" t="s">
        <v>3</v>
      </c>
      <c r="G1" s="2" t="s">
        <v>5</v>
      </c>
    </row>
    <row r="2" spans="1:21" x14ac:dyDescent="0.2">
      <c r="A2" t="s">
        <v>31</v>
      </c>
      <c r="K2" t="s">
        <v>0</v>
      </c>
      <c r="L2" t="s">
        <v>37</v>
      </c>
      <c r="M2" t="s">
        <v>9</v>
      </c>
      <c r="N2" t="s">
        <v>38</v>
      </c>
      <c r="O2" t="s">
        <v>39</v>
      </c>
      <c r="U2" t="s">
        <v>105</v>
      </c>
    </row>
    <row r="3" spans="1:21" x14ac:dyDescent="0.2">
      <c r="A3" t="s">
        <v>17</v>
      </c>
      <c r="B3">
        <v>11258.045</v>
      </c>
      <c r="C3">
        <v>2</v>
      </c>
      <c r="D3">
        <v>7132.0949999999993</v>
      </c>
      <c r="E3">
        <v>2</v>
      </c>
      <c r="G3">
        <f>B3/D3</f>
        <v>1.5785046329304364</v>
      </c>
      <c r="H3">
        <f>G3/$G$28</f>
        <v>0.94402637440413983</v>
      </c>
      <c r="J3" t="s">
        <v>33</v>
      </c>
      <c r="K3">
        <f>AVERAGE(H3,H6,H8,H10,H12)</f>
        <v>0.99999999999999978</v>
      </c>
      <c r="L3">
        <f>STDEV(H3,H6,H8,H10,H12)</f>
        <v>0.51528044293566644</v>
      </c>
      <c r="M3">
        <v>5</v>
      </c>
      <c r="N3">
        <f>L3/SQRT(M3)</f>
        <v>0.23044041957607028</v>
      </c>
      <c r="O3">
        <f>H3</f>
        <v>0.94402637440413983</v>
      </c>
      <c r="P3">
        <f>H6</f>
        <v>1.8387644347080394</v>
      </c>
      <c r="Q3">
        <f>H8</f>
        <v>1.0050155611480225</v>
      </c>
      <c r="R3">
        <f>H10</f>
        <v>0.75618399191969965</v>
      </c>
      <c r="S3">
        <f>H12</f>
        <v>0.45600963782009762</v>
      </c>
    </row>
    <row r="4" spans="1:21" x14ac:dyDescent="0.2">
      <c r="A4" t="s">
        <v>20</v>
      </c>
      <c r="J4" t="s">
        <v>34</v>
      </c>
      <c r="K4">
        <f>AVERAGE(H5,H7,H9,H11,H13:H14)</f>
        <v>0.83756360348927539</v>
      </c>
      <c r="L4">
        <f>STDEV(H5,H7,H9,H11,H13:H14)</f>
        <v>0.45047155213335871</v>
      </c>
      <c r="M4">
        <v>6</v>
      </c>
      <c r="N4">
        <f t="shared" ref="N4:N6" si="0">L4/SQRT(M4)</f>
        <v>0.18390424106104666</v>
      </c>
      <c r="O4">
        <f>H5</f>
        <v>1.1483668159274987</v>
      </c>
      <c r="P4">
        <f>H7</f>
        <v>1.5675054485544724</v>
      </c>
      <c r="Q4">
        <f>H9</f>
        <v>0.60076110494652124</v>
      </c>
      <c r="R4">
        <f>H11</f>
        <v>0.84476114979939887</v>
      </c>
      <c r="S4">
        <f>H13</f>
        <v>0.43934199251696637</v>
      </c>
      <c r="T4">
        <f>H14</f>
        <v>0.42464510919079534</v>
      </c>
    </row>
    <row r="5" spans="1:21" x14ac:dyDescent="0.2">
      <c r="A5" t="s">
        <v>18</v>
      </c>
      <c r="B5">
        <v>11969.087</v>
      </c>
      <c r="C5">
        <v>1</v>
      </c>
      <c r="D5">
        <v>6233.3089999999993</v>
      </c>
      <c r="E5">
        <v>3</v>
      </c>
      <c r="G5">
        <f t="shared" ref="G5:G14" si="1">B5/D5</f>
        <v>1.9201818809239204</v>
      </c>
      <c r="H5">
        <f t="shared" ref="H5:H14" si="2">G5/$G$28</f>
        <v>1.1483668159274987</v>
      </c>
      <c r="J5" t="s">
        <v>35</v>
      </c>
      <c r="K5">
        <f>AVERAGE(H16,H18,H20,H22,H24,H26)</f>
        <v>0.44493260570455057</v>
      </c>
      <c r="L5">
        <f>STDEV(H16,H18,H20,H22,H24,H26)</f>
        <v>0.32945415153837637</v>
      </c>
      <c r="M5">
        <v>6</v>
      </c>
      <c r="N5">
        <f t="shared" si="0"/>
        <v>0.13449909415176464</v>
      </c>
      <c r="O5">
        <f>H16</f>
        <v>0.59383655000426383</v>
      </c>
      <c r="P5">
        <f>H18</f>
        <v>0.30234651006914776</v>
      </c>
      <c r="Q5">
        <f>H20</f>
        <v>1.0527654257485717</v>
      </c>
      <c r="R5">
        <f>H22</f>
        <v>0.29109363383779857</v>
      </c>
      <c r="S5">
        <f>H24</f>
        <v>0.2385087506737297</v>
      </c>
      <c r="T5">
        <f>H26</f>
        <v>0.1910447638937916</v>
      </c>
      <c r="U5">
        <f>_xlfn.T.TEST(O3:S3,O5:T5,2,2)</f>
        <v>5.8034533073197253E-2</v>
      </c>
    </row>
    <row r="6" spans="1:21" x14ac:dyDescent="0.2">
      <c r="A6" t="s">
        <v>19</v>
      </c>
      <c r="B6">
        <v>10637.579999999998</v>
      </c>
      <c r="C6">
        <v>4</v>
      </c>
      <c r="D6">
        <v>3459.8319999999999</v>
      </c>
      <c r="E6">
        <v>3</v>
      </c>
      <c r="G6">
        <f t="shared" si="1"/>
        <v>3.0745943733684173</v>
      </c>
      <c r="H6">
        <f t="shared" si="2"/>
        <v>1.8387644347080394</v>
      </c>
      <c r="J6" t="s">
        <v>36</v>
      </c>
      <c r="K6">
        <f>AVERAGE(H17,H19,H21,H23,H25,H27)</f>
        <v>0.44198504791358229</v>
      </c>
      <c r="L6">
        <f>STDEV(H17,H19,H21,H23,H25,H27)</f>
        <v>0.23040650833320461</v>
      </c>
      <c r="M6">
        <v>6</v>
      </c>
      <c r="N6">
        <f t="shared" si="0"/>
        <v>9.4063063138778602E-2</v>
      </c>
      <c r="O6">
        <f>H17</f>
        <v>0.55688081163254755</v>
      </c>
      <c r="P6">
        <f>H19</f>
        <v>0.70276367396941719</v>
      </c>
      <c r="Q6">
        <f>H21</f>
        <v>0.18800617661824445</v>
      </c>
      <c r="R6">
        <f>H23</f>
        <v>0.67332335514074504</v>
      </c>
      <c r="S6">
        <f>H25</f>
        <v>0.22136515000454385</v>
      </c>
      <c r="T6">
        <f>H27</f>
        <v>0.30957112011599591</v>
      </c>
      <c r="U6">
        <f>_xlfn.T.TEST(O4:T4,O6:T6,2,2)</f>
        <v>8.4498306897070052E-2</v>
      </c>
    </row>
    <row r="7" spans="1:21" x14ac:dyDescent="0.2">
      <c r="A7" t="s">
        <v>21</v>
      </c>
      <c r="B7">
        <v>10743.187</v>
      </c>
      <c r="C7">
        <v>2</v>
      </c>
      <c r="D7">
        <v>4098.8530000000001</v>
      </c>
      <c r="E7">
        <v>1</v>
      </c>
      <c r="G7">
        <f t="shared" si="1"/>
        <v>2.6210227592938806</v>
      </c>
      <c r="H7">
        <f t="shared" si="2"/>
        <v>1.5675054485544724</v>
      </c>
    </row>
    <row r="8" spans="1:21" x14ac:dyDescent="0.2">
      <c r="A8" t="s">
        <v>22</v>
      </c>
      <c r="B8">
        <v>12323.308999999999</v>
      </c>
      <c r="C8">
        <v>1</v>
      </c>
      <c r="D8">
        <v>7333.188000000001</v>
      </c>
      <c r="E8">
        <v>4</v>
      </c>
      <c r="G8">
        <f t="shared" si="1"/>
        <v>1.6804845314207133</v>
      </c>
      <c r="H8">
        <f t="shared" si="2"/>
        <v>1.0050155611480225</v>
      </c>
      <c r="Q8" t="str">
        <f t="array" ref="Q8:T8">TRANSPOSE(J3:J6)</f>
        <v>WT control</v>
      </c>
      <c r="R8" t="str">
        <v>WT high glucose</v>
      </c>
      <c r="S8" t="str">
        <v>KO control</v>
      </c>
      <c r="T8" t="str">
        <v>KO high glucose</v>
      </c>
    </row>
    <row r="9" spans="1:21" x14ac:dyDescent="0.2">
      <c r="A9" t="s">
        <v>23</v>
      </c>
      <c r="B9">
        <v>14694.037</v>
      </c>
      <c r="C9">
        <v>1</v>
      </c>
      <c r="D9">
        <v>14627.751999999999</v>
      </c>
      <c r="E9">
        <v>2</v>
      </c>
      <c r="G9">
        <f t="shared" si="1"/>
        <v>1.0045314550041593</v>
      </c>
      <c r="H9">
        <f t="shared" si="2"/>
        <v>0.60076110494652124</v>
      </c>
      <c r="Q9">
        <f t="array" ref="Q9:T13">TRANSPOSE(O3:S6)</f>
        <v>0.94402637440413983</v>
      </c>
      <c r="R9">
        <v>1.1483668159274987</v>
      </c>
      <c r="S9">
        <v>0.59383655000426383</v>
      </c>
      <c r="T9">
        <v>0.55688081163254755</v>
      </c>
    </row>
    <row r="10" spans="1:21" x14ac:dyDescent="0.2">
      <c r="A10" t="s">
        <v>24</v>
      </c>
      <c r="B10">
        <v>12466.843999999999</v>
      </c>
      <c r="C10">
        <v>1</v>
      </c>
      <c r="D10">
        <v>9859.7819999999992</v>
      </c>
      <c r="E10">
        <v>1</v>
      </c>
      <c r="G10">
        <f t="shared" si="1"/>
        <v>1.2644137568153129</v>
      </c>
      <c r="H10">
        <f t="shared" si="2"/>
        <v>0.75618399191969965</v>
      </c>
      <c r="Q10">
        <v>1.8387644347080394</v>
      </c>
      <c r="R10">
        <v>1.5675054485544724</v>
      </c>
      <c r="S10">
        <v>0.30234651006914776</v>
      </c>
      <c r="T10">
        <v>0.70276367396941719</v>
      </c>
    </row>
    <row r="11" spans="1:21" x14ac:dyDescent="0.2">
      <c r="A11" t="s">
        <v>25</v>
      </c>
      <c r="B11">
        <v>11769.894</v>
      </c>
      <c r="C11">
        <v>1</v>
      </c>
      <c r="D11">
        <v>8332.5299999999988</v>
      </c>
      <c r="E11">
        <v>2</v>
      </c>
      <c r="G11">
        <f t="shared" si="1"/>
        <v>1.4125234472603161</v>
      </c>
      <c r="H11">
        <f t="shared" si="2"/>
        <v>0.84476114979939887</v>
      </c>
      <c r="Q11">
        <v>1.0050155611480225</v>
      </c>
      <c r="R11">
        <v>0.60076110494652124</v>
      </c>
      <c r="S11">
        <v>1.0527654257485717</v>
      </c>
      <c r="T11">
        <v>0.18800617661824445</v>
      </c>
    </row>
    <row r="12" spans="1:21" x14ac:dyDescent="0.2">
      <c r="A12" t="s">
        <v>26</v>
      </c>
      <c r="B12">
        <v>9024.8230000000003</v>
      </c>
      <c r="C12">
        <v>2</v>
      </c>
      <c r="D12">
        <v>11835.945</v>
      </c>
      <c r="E12">
        <v>1</v>
      </c>
      <c r="G12">
        <f t="shared" si="1"/>
        <v>0.76249281320587414</v>
      </c>
      <c r="H12">
        <f t="shared" si="2"/>
        <v>0.45600963782009762</v>
      </c>
      <c r="Q12">
        <v>0.75618399191969965</v>
      </c>
      <c r="R12">
        <v>0.84476114979939887</v>
      </c>
      <c r="S12">
        <v>0.29109363383779857</v>
      </c>
      <c r="T12">
        <v>0.67332335514074504</v>
      </c>
    </row>
    <row r="13" spans="1:21" x14ac:dyDescent="0.2">
      <c r="A13" t="s">
        <v>27</v>
      </c>
      <c r="B13">
        <v>11381.307999999999</v>
      </c>
      <c r="C13">
        <v>2</v>
      </c>
      <c r="D13">
        <v>15492.722000000002</v>
      </c>
      <c r="E13">
        <v>2</v>
      </c>
      <c r="G13">
        <f t="shared" si="1"/>
        <v>0.73462287647064206</v>
      </c>
      <c r="H13">
        <f t="shared" si="2"/>
        <v>0.43934199251696637</v>
      </c>
      <c r="Q13">
        <v>0.45600963782009762</v>
      </c>
      <c r="R13">
        <v>0.43934199251696637</v>
      </c>
      <c r="S13">
        <v>0.2385087506737297</v>
      </c>
      <c r="T13">
        <v>0.22136515000454385</v>
      </c>
    </row>
    <row r="14" spans="1:21" x14ac:dyDescent="0.2">
      <c r="A14" t="s">
        <v>28</v>
      </c>
      <c r="B14">
        <v>12217.137000000001</v>
      </c>
      <c r="C14">
        <v>2</v>
      </c>
      <c r="D14">
        <v>17206.066000000003</v>
      </c>
      <c r="E14">
        <v>2</v>
      </c>
      <c r="G14">
        <f t="shared" si="1"/>
        <v>0.71004824693802748</v>
      </c>
      <c r="H14">
        <f t="shared" si="2"/>
        <v>0.42464510919079534</v>
      </c>
      <c r="R14">
        <f>T4</f>
        <v>0.42464510919079534</v>
      </c>
      <c r="S14">
        <f>T5</f>
        <v>0.1910447638937916</v>
      </c>
      <c r="T14">
        <f>T6</f>
        <v>0.30957112011599591</v>
      </c>
    </row>
    <row r="15" spans="1:21" x14ac:dyDescent="0.2">
      <c r="A15" t="s">
        <v>30</v>
      </c>
    </row>
    <row r="16" spans="1:21" x14ac:dyDescent="0.2">
      <c r="A16" t="s">
        <v>17</v>
      </c>
      <c r="B16">
        <v>13505.388000000001</v>
      </c>
      <c r="C16">
        <v>1</v>
      </c>
      <c r="D16">
        <v>13601.236999999999</v>
      </c>
      <c r="E16">
        <v>3</v>
      </c>
      <c r="G16">
        <f>B16/D16</f>
        <v>0.99295292038510918</v>
      </c>
      <c r="H16">
        <f t="shared" ref="H16:H27" si="3">G16/$G$28</f>
        <v>0.59383655000426383</v>
      </c>
    </row>
    <row r="17" spans="1:14" x14ac:dyDescent="0.2">
      <c r="A17" t="s">
        <v>18</v>
      </c>
      <c r="B17">
        <v>9753.0239999999994</v>
      </c>
      <c r="C17">
        <v>2</v>
      </c>
      <c r="D17">
        <v>10474.066000000001</v>
      </c>
      <c r="E17">
        <v>1</v>
      </c>
      <c r="G17">
        <f t="shared" ref="G17:G27" si="4">B17/D17</f>
        <v>0.93115930336891128</v>
      </c>
      <c r="H17">
        <f t="shared" si="3"/>
        <v>0.55688081163254755</v>
      </c>
    </row>
    <row r="18" spans="1:14" x14ac:dyDescent="0.2">
      <c r="A18" t="s">
        <v>29</v>
      </c>
      <c r="B18">
        <v>6236.8819999999996</v>
      </c>
      <c r="C18">
        <v>1</v>
      </c>
      <c r="D18">
        <v>12336.752</v>
      </c>
      <c r="E18">
        <v>1</v>
      </c>
      <c r="G18">
        <f t="shared" si="4"/>
        <v>0.50555300130861014</v>
      </c>
      <c r="H18">
        <f t="shared" si="3"/>
        <v>0.30234651006914776</v>
      </c>
    </row>
    <row r="19" spans="1:14" x14ac:dyDescent="0.2">
      <c r="A19" t="s">
        <v>21</v>
      </c>
      <c r="B19">
        <v>4790.7610000000004</v>
      </c>
      <c r="C19">
        <v>2</v>
      </c>
      <c r="D19">
        <v>4076.9320000000002</v>
      </c>
      <c r="E19">
        <v>2</v>
      </c>
      <c r="G19">
        <f t="shared" si="4"/>
        <v>1.1750897488601724</v>
      </c>
      <c r="H19">
        <f t="shared" si="3"/>
        <v>0.70276367396941719</v>
      </c>
    </row>
    <row r="20" spans="1:14" x14ac:dyDescent="0.2">
      <c r="A20" t="s">
        <v>19</v>
      </c>
      <c r="B20">
        <v>2838.3969999999999</v>
      </c>
      <c r="C20">
        <v>2</v>
      </c>
      <c r="D20">
        <v>1612.4260000000002</v>
      </c>
      <c r="E20">
        <v>2</v>
      </c>
      <c r="G20">
        <f t="shared" si="4"/>
        <v>1.7603269855484838</v>
      </c>
      <c r="H20">
        <f t="shared" si="3"/>
        <v>1.0527654257485717</v>
      </c>
    </row>
    <row r="21" spans="1:14" x14ac:dyDescent="0.2">
      <c r="A21" t="s">
        <v>23</v>
      </c>
      <c r="B21">
        <v>1596.79</v>
      </c>
      <c r="C21">
        <v>1</v>
      </c>
      <c r="D21">
        <v>5079.4179999999997</v>
      </c>
      <c r="E21">
        <v>1</v>
      </c>
      <c r="G21">
        <f t="shared" si="4"/>
        <v>0.31436475596219882</v>
      </c>
      <c r="H21">
        <f t="shared" si="3"/>
        <v>0.18800617661824445</v>
      </c>
    </row>
    <row r="22" spans="1:14" x14ac:dyDescent="0.2">
      <c r="A22" t="s">
        <v>22</v>
      </c>
      <c r="B22">
        <v>2424.105</v>
      </c>
      <c r="C22">
        <v>2</v>
      </c>
      <c r="D22">
        <v>4980.317</v>
      </c>
      <c r="E22">
        <v>2</v>
      </c>
      <c r="G22">
        <f t="shared" si="4"/>
        <v>0.4867370892254449</v>
      </c>
      <c r="H22">
        <f t="shared" si="3"/>
        <v>0.29109363383779857</v>
      </c>
    </row>
    <row r="23" spans="1:14" x14ac:dyDescent="0.2">
      <c r="A23" t="s">
        <v>25</v>
      </c>
      <c r="B23">
        <v>3588.1040000000003</v>
      </c>
      <c r="C23">
        <v>2</v>
      </c>
      <c r="D23">
        <v>3186.982</v>
      </c>
      <c r="E23">
        <v>2</v>
      </c>
      <c r="G23">
        <f t="shared" si="4"/>
        <v>1.1258626499930029</v>
      </c>
      <c r="H23">
        <f t="shared" si="3"/>
        <v>0.67332335514074504</v>
      </c>
    </row>
    <row r="24" spans="1:14" x14ac:dyDescent="0.2">
      <c r="A24" t="s">
        <v>24</v>
      </c>
      <c r="B24">
        <v>4295.5889999999999</v>
      </c>
      <c r="C24">
        <v>1</v>
      </c>
      <c r="D24">
        <v>10771.016</v>
      </c>
      <c r="E24">
        <v>2</v>
      </c>
      <c r="G24">
        <f t="shared" si="4"/>
        <v>0.39881001012346468</v>
      </c>
      <c r="H24">
        <f t="shared" si="3"/>
        <v>0.2385087506737297</v>
      </c>
    </row>
    <row r="25" spans="1:14" x14ac:dyDescent="0.2">
      <c r="A25" t="s">
        <v>27</v>
      </c>
      <c r="B25">
        <v>4211.933</v>
      </c>
      <c r="C25">
        <v>1</v>
      </c>
      <c r="D25">
        <v>11379.166999999999</v>
      </c>
      <c r="E25">
        <v>1</v>
      </c>
      <c r="G25">
        <f t="shared" si="4"/>
        <v>0.37014422936230745</v>
      </c>
      <c r="H25">
        <f t="shared" si="3"/>
        <v>0.22136515000454385</v>
      </c>
      <c r="J25" t="s">
        <v>33</v>
      </c>
      <c r="K25">
        <v>0.99999999999999978</v>
      </c>
      <c r="L25">
        <v>0.51528044293566644</v>
      </c>
      <c r="M25">
        <v>5</v>
      </c>
      <c r="N25">
        <v>0.23044041957607028</v>
      </c>
    </row>
    <row r="26" spans="1:14" x14ac:dyDescent="0.2">
      <c r="A26" t="s">
        <v>26</v>
      </c>
      <c r="B26">
        <v>6619.9530000000004</v>
      </c>
      <c r="C26">
        <v>1</v>
      </c>
      <c r="D26">
        <v>20723.258000000002</v>
      </c>
      <c r="E26">
        <v>1</v>
      </c>
      <c r="G26">
        <f t="shared" si="4"/>
        <v>0.31944557173394261</v>
      </c>
      <c r="H26">
        <f t="shared" si="3"/>
        <v>0.1910447638937916</v>
      </c>
      <c r="J26" t="s">
        <v>35</v>
      </c>
      <c r="K26">
        <v>0.44493260570455057</v>
      </c>
      <c r="L26">
        <v>0.32945415153837637</v>
      </c>
      <c r="M26">
        <v>6</v>
      </c>
      <c r="N26">
        <v>0.13449909415176464</v>
      </c>
    </row>
    <row r="27" spans="1:14" x14ac:dyDescent="0.2">
      <c r="A27" t="s">
        <v>28</v>
      </c>
      <c r="B27">
        <v>10696.267</v>
      </c>
      <c r="C27">
        <v>2</v>
      </c>
      <c r="D27">
        <v>20663.794000000002</v>
      </c>
      <c r="E27">
        <v>2</v>
      </c>
      <c r="G27">
        <f t="shared" si="4"/>
        <v>0.51763325747440181</v>
      </c>
      <c r="H27">
        <f t="shared" si="3"/>
        <v>0.30957112011599591</v>
      </c>
      <c r="J27" t="s">
        <v>34</v>
      </c>
      <c r="K27">
        <v>0.83756360348927539</v>
      </c>
      <c r="L27">
        <v>0.45047155213335871</v>
      </c>
      <c r="M27">
        <v>6</v>
      </c>
      <c r="N27">
        <v>0.18390424106104666</v>
      </c>
    </row>
    <row r="28" spans="1:14" x14ac:dyDescent="0.2">
      <c r="A28" t="s">
        <v>32</v>
      </c>
      <c r="G28" s="2">
        <f>AVERAGE(G3,G6,G8,G10,G12)</f>
        <v>1.6720980215481511</v>
      </c>
      <c r="J28" t="s">
        <v>36</v>
      </c>
      <c r="K28">
        <v>0.44198504791358229</v>
      </c>
      <c r="L28">
        <v>0.23040650833320461</v>
      </c>
      <c r="M28">
        <v>6</v>
      </c>
      <c r="N28">
        <v>9.4063063138778602E-2</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13318-B491-4016-822E-6F44D4DFD717}">
  <dimension ref="A1:L31"/>
  <sheetViews>
    <sheetView workbookViewId="0">
      <selection activeCell="D1" sqref="D1"/>
    </sheetView>
  </sheetViews>
  <sheetFormatPr baseColWidth="10" defaultColWidth="8.83203125" defaultRowHeight="15" x14ac:dyDescent="0.2"/>
  <cols>
    <col min="4" max="4" width="32.5" customWidth="1"/>
  </cols>
  <sheetData>
    <row r="1" spans="1:12" x14ac:dyDescent="0.2">
      <c r="A1" s="7"/>
      <c r="B1" s="7"/>
      <c r="C1" s="7"/>
      <c r="D1" s="7"/>
      <c r="E1" s="7"/>
      <c r="F1" s="7"/>
      <c r="G1" s="7"/>
      <c r="H1" s="7"/>
      <c r="I1" s="7"/>
      <c r="J1" s="7"/>
      <c r="K1" s="7"/>
      <c r="L1" s="7"/>
    </row>
    <row r="2" spans="1:12" x14ac:dyDescent="0.2">
      <c r="A2" s="8" t="s">
        <v>40</v>
      </c>
      <c r="B2" s="6" t="s">
        <v>41</v>
      </c>
      <c r="C2" s="6"/>
      <c r="D2" s="8" t="s">
        <v>70</v>
      </c>
      <c r="E2" s="6">
        <v>1</v>
      </c>
      <c r="F2" s="6"/>
      <c r="G2" s="6"/>
      <c r="H2" s="6"/>
      <c r="I2" s="6"/>
      <c r="J2" s="6"/>
      <c r="K2" s="6"/>
      <c r="L2" s="6"/>
    </row>
    <row r="3" spans="1:12" x14ac:dyDescent="0.2">
      <c r="A3" s="8" t="s">
        <v>42</v>
      </c>
      <c r="B3" s="6" t="s">
        <v>43</v>
      </c>
      <c r="C3" s="6"/>
      <c r="D3" s="8" t="s">
        <v>71</v>
      </c>
      <c r="E3" s="6">
        <v>6</v>
      </c>
      <c r="F3" s="6"/>
      <c r="G3" s="6"/>
      <c r="H3" s="6"/>
      <c r="I3" s="6"/>
      <c r="J3" s="6"/>
      <c r="K3" s="6"/>
      <c r="L3" s="6"/>
    </row>
    <row r="4" spans="1:12" x14ac:dyDescent="0.2">
      <c r="A4" s="8"/>
      <c r="B4" s="6"/>
      <c r="C4" s="6"/>
      <c r="D4" s="8" t="s">
        <v>72</v>
      </c>
      <c r="E4" s="6">
        <v>0.05</v>
      </c>
      <c r="F4" s="6"/>
      <c r="G4" s="6"/>
      <c r="H4" s="6"/>
      <c r="I4" s="6"/>
      <c r="J4" s="6"/>
      <c r="K4" s="6"/>
      <c r="L4" s="6"/>
    </row>
    <row r="5" spans="1:12" x14ac:dyDescent="0.2">
      <c r="A5" s="8" t="s">
        <v>44</v>
      </c>
      <c r="B5" s="6"/>
      <c r="C5" s="6"/>
      <c r="D5" s="8"/>
      <c r="E5" s="6"/>
      <c r="F5" s="6"/>
      <c r="G5" s="6"/>
      <c r="H5" s="6"/>
      <c r="I5" s="6"/>
      <c r="J5" s="6"/>
      <c r="K5" s="6"/>
      <c r="L5" s="6"/>
    </row>
    <row r="6" spans="1:12" x14ac:dyDescent="0.2">
      <c r="A6" s="8" t="s">
        <v>45</v>
      </c>
      <c r="B6" s="6">
        <v>2.9169999999999998</v>
      </c>
      <c r="C6" s="6"/>
      <c r="D6" s="8" t="s">
        <v>73</v>
      </c>
      <c r="E6" s="6" t="s">
        <v>74</v>
      </c>
      <c r="F6" s="6" t="s">
        <v>75</v>
      </c>
      <c r="G6" s="6" t="s">
        <v>76</v>
      </c>
      <c r="H6" s="6" t="s">
        <v>77</v>
      </c>
      <c r="I6" s="6" t="s">
        <v>78</v>
      </c>
      <c r="J6" s="6"/>
      <c r="K6" s="6"/>
      <c r="L6" s="6"/>
    </row>
    <row r="7" spans="1:12" x14ac:dyDescent="0.2">
      <c r="A7" s="9" t="s">
        <v>46</v>
      </c>
      <c r="B7" s="10">
        <v>6.08E-2</v>
      </c>
      <c r="C7" s="6"/>
      <c r="D7" s="9" t="s">
        <v>79</v>
      </c>
      <c r="E7" s="10">
        <v>0.16239999999999999</v>
      </c>
      <c r="F7" s="10" t="s">
        <v>80</v>
      </c>
      <c r="G7" s="10" t="s">
        <v>50</v>
      </c>
      <c r="H7" s="10" t="s">
        <v>48</v>
      </c>
      <c r="I7" s="10">
        <v>0.4995</v>
      </c>
      <c r="J7" s="6" t="s">
        <v>81</v>
      </c>
      <c r="K7" s="6"/>
      <c r="L7" s="6"/>
    </row>
    <row r="8" spans="1:12" x14ac:dyDescent="0.2">
      <c r="A8" s="9" t="s">
        <v>47</v>
      </c>
      <c r="B8" s="10" t="s">
        <v>48</v>
      </c>
      <c r="C8" s="6"/>
      <c r="D8" s="9" t="s">
        <v>82</v>
      </c>
      <c r="E8" s="10">
        <v>0.55510000000000004</v>
      </c>
      <c r="F8" s="10" t="s">
        <v>83</v>
      </c>
      <c r="G8" s="10" t="s">
        <v>84</v>
      </c>
      <c r="H8" s="10" t="s">
        <v>85</v>
      </c>
      <c r="I8" s="10">
        <v>2.9600000000000001E-2</v>
      </c>
      <c r="J8" s="6" t="s">
        <v>86</v>
      </c>
      <c r="K8" s="6"/>
      <c r="L8" s="6"/>
    </row>
    <row r="9" spans="1:12" x14ac:dyDescent="0.2">
      <c r="A9" s="9" t="s">
        <v>49</v>
      </c>
      <c r="B9" s="10" t="s">
        <v>50</v>
      </c>
      <c r="C9" s="6"/>
      <c r="D9" s="8" t="s">
        <v>87</v>
      </c>
      <c r="E9" s="6">
        <v>0.55800000000000005</v>
      </c>
      <c r="F9" s="6" t="s">
        <v>88</v>
      </c>
      <c r="G9" s="6" t="s">
        <v>84</v>
      </c>
      <c r="H9" s="6" t="s">
        <v>85</v>
      </c>
      <c r="I9" s="6">
        <v>2.8799999999999999E-2</v>
      </c>
      <c r="J9" s="6" t="s">
        <v>43</v>
      </c>
      <c r="K9" s="6"/>
      <c r="L9" s="6"/>
    </row>
    <row r="10" spans="1:12" x14ac:dyDescent="0.2">
      <c r="A10" s="8" t="s">
        <v>51</v>
      </c>
      <c r="B10" s="6">
        <v>0.31530000000000002</v>
      </c>
      <c r="C10" s="6"/>
      <c r="D10" s="8" t="s">
        <v>89</v>
      </c>
      <c r="E10" s="6">
        <v>0.3926</v>
      </c>
      <c r="F10" s="6" t="s">
        <v>90</v>
      </c>
      <c r="G10" s="6" t="s">
        <v>50</v>
      </c>
      <c r="H10" s="6" t="s">
        <v>48</v>
      </c>
      <c r="I10" s="6">
        <v>9.7100000000000006E-2</v>
      </c>
      <c r="J10" s="6" t="s">
        <v>91</v>
      </c>
      <c r="K10" s="6"/>
      <c r="L10" s="6"/>
    </row>
    <row r="11" spans="1:12" x14ac:dyDescent="0.2">
      <c r="A11" s="8"/>
      <c r="B11" s="6"/>
      <c r="C11" s="6"/>
      <c r="D11" s="9" t="s">
        <v>92</v>
      </c>
      <c r="E11" s="10">
        <v>0.39560000000000001</v>
      </c>
      <c r="F11" s="10" t="s">
        <v>93</v>
      </c>
      <c r="G11" s="10" t="s">
        <v>50</v>
      </c>
      <c r="H11" s="10" t="s">
        <v>48</v>
      </c>
      <c r="I11" s="10">
        <v>9.4799999999999995E-2</v>
      </c>
      <c r="J11" s="6" t="s">
        <v>94</v>
      </c>
      <c r="K11" s="6"/>
      <c r="L11" s="6"/>
    </row>
    <row r="12" spans="1:12" x14ac:dyDescent="0.2">
      <c r="A12" s="8" t="s">
        <v>52</v>
      </c>
      <c r="B12" s="6"/>
      <c r="C12" s="6"/>
      <c r="D12" s="9" t="s">
        <v>95</v>
      </c>
      <c r="E12" s="10">
        <v>2.9480000000000001E-3</v>
      </c>
      <c r="F12" s="10" t="s">
        <v>96</v>
      </c>
      <c r="G12" s="10" t="s">
        <v>50</v>
      </c>
      <c r="H12" s="10" t="s">
        <v>48</v>
      </c>
      <c r="I12" s="10">
        <v>0.98970000000000002</v>
      </c>
      <c r="J12" s="6" t="s">
        <v>97</v>
      </c>
      <c r="K12" s="6"/>
      <c r="L12" s="6"/>
    </row>
    <row r="13" spans="1:12" x14ac:dyDescent="0.2">
      <c r="A13" s="8" t="s">
        <v>53</v>
      </c>
      <c r="B13" s="6" t="s">
        <v>54</v>
      </c>
      <c r="C13" s="6"/>
      <c r="D13" s="8"/>
      <c r="E13" s="6"/>
      <c r="F13" s="6"/>
      <c r="G13" s="6"/>
      <c r="H13" s="6"/>
      <c r="I13" s="6"/>
      <c r="J13" s="6"/>
      <c r="K13" s="6"/>
      <c r="L13" s="6"/>
    </row>
    <row r="14" spans="1:12" x14ac:dyDescent="0.2">
      <c r="A14" s="8" t="s">
        <v>46</v>
      </c>
      <c r="B14" s="6">
        <v>0.68679999999999997</v>
      </c>
      <c r="C14" s="6"/>
      <c r="D14" s="8" t="s">
        <v>98</v>
      </c>
      <c r="E14" s="6" t="s">
        <v>99</v>
      </c>
      <c r="F14" s="6" t="s">
        <v>100</v>
      </c>
      <c r="G14" s="6" t="s">
        <v>74</v>
      </c>
      <c r="H14" s="6" t="s">
        <v>101</v>
      </c>
      <c r="I14" s="6" t="s">
        <v>102</v>
      </c>
      <c r="J14" s="6" t="s">
        <v>103</v>
      </c>
      <c r="K14" s="6" t="s">
        <v>104</v>
      </c>
      <c r="L14" s="6" t="s">
        <v>60</v>
      </c>
    </row>
    <row r="15" spans="1:12" x14ac:dyDescent="0.2">
      <c r="A15" s="8" t="s">
        <v>47</v>
      </c>
      <c r="B15" s="6" t="s">
        <v>48</v>
      </c>
      <c r="C15" s="6"/>
      <c r="D15" s="8" t="s">
        <v>79</v>
      </c>
      <c r="E15" s="6">
        <v>1</v>
      </c>
      <c r="F15" s="6">
        <v>0.83760000000000001</v>
      </c>
      <c r="G15" s="6">
        <v>0.16239999999999999</v>
      </c>
      <c r="H15" s="6">
        <v>0.2359</v>
      </c>
      <c r="I15" s="6">
        <v>5</v>
      </c>
      <c r="J15" s="6">
        <v>6</v>
      </c>
      <c r="K15" s="6">
        <v>0.68840000000000001</v>
      </c>
      <c r="L15" s="6">
        <v>19</v>
      </c>
    </row>
    <row r="16" spans="1:12" x14ac:dyDescent="0.2">
      <c r="A16" s="8" t="s">
        <v>55</v>
      </c>
      <c r="B16" s="6" t="s">
        <v>50</v>
      </c>
      <c r="C16" s="6"/>
      <c r="D16" s="8" t="s">
        <v>82</v>
      </c>
      <c r="E16" s="6">
        <v>1</v>
      </c>
      <c r="F16" s="6">
        <v>0.44490000000000002</v>
      </c>
      <c r="G16" s="6">
        <v>0.55510000000000004</v>
      </c>
      <c r="H16" s="6">
        <v>0.2359</v>
      </c>
      <c r="I16" s="6">
        <v>5</v>
      </c>
      <c r="J16" s="6">
        <v>6</v>
      </c>
      <c r="K16" s="6">
        <v>2.3519999999999999</v>
      </c>
      <c r="L16" s="6">
        <v>19</v>
      </c>
    </row>
    <row r="17" spans="1:12" x14ac:dyDescent="0.2">
      <c r="A17" s="8"/>
      <c r="B17" s="6"/>
      <c r="C17" s="6"/>
      <c r="D17" s="8" t="s">
        <v>87</v>
      </c>
      <c r="E17" s="6">
        <v>1</v>
      </c>
      <c r="F17" s="6">
        <v>0.442</v>
      </c>
      <c r="G17" s="6">
        <v>0.55800000000000005</v>
      </c>
      <c r="H17" s="6">
        <v>0.2359</v>
      </c>
      <c r="I17" s="6">
        <v>5</v>
      </c>
      <c r="J17" s="6">
        <v>6</v>
      </c>
      <c r="K17" s="6">
        <v>2.3650000000000002</v>
      </c>
      <c r="L17" s="6">
        <v>19</v>
      </c>
    </row>
    <row r="18" spans="1:12" x14ac:dyDescent="0.2">
      <c r="A18" s="8" t="s">
        <v>56</v>
      </c>
      <c r="B18" s="6"/>
      <c r="C18" s="6"/>
      <c r="D18" s="8" t="s">
        <v>89</v>
      </c>
      <c r="E18" s="6">
        <v>0.83760000000000001</v>
      </c>
      <c r="F18" s="6">
        <v>0.44490000000000002</v>
      </c>
      <c r="G18" s="6">
        <v>0.3926</v>
      </c>
      <c r="H18" s="6">
        <v>0.22500000000000001</v>
      </c>
      <c r="I18" s="6">
        <v>6</v>
      </c>
      <c r="J18" s="6">
        <v>6</v>
      </c>
      <c r="K18" s="6">
        <v>1.7450000000000001</v>
      </c>
      <c r="L18" s="6">
        <v>19</v>
      </c>
    </row>
    <row r="19" spans="1:12" x14ac:dyDescent="0.2">
      <c r="A19" s="8" t="s">
        <v>57</v>
      </c>
      <c r="B19" s="6">
        <v>2.9820000000000002</v>
      </c>
      <c r="C19" s="6"/>
      <c r="D19" s="8" t="s">
        <v>92</v>
      </c>
      <c r="E19" s="6">
        <v>0.83760000000000001</v>
      </c>
      <c r="F19" s="6">
        <v>0.442</v>
      </c>
      <c r="G19" s="6">
        <v>0.39560000000000001</v>
      </c>
      <c r="H19" s="6">
        <v>0.22500000000000001</v>
      </c>
      <c r="I19" s="6">
        <v>6</v>
      </c>
      <c r="J19" s="6">
        <v>6</v>
      </c>
      <c r="K19" s="6">
        <v>1.758</v>
      </c>
      <c r="L19" s="6">
        <v>19</v>
      </c>
    </row>
    <row r="20" spans="1:12" x14ac:dyDescent="0.2">
      <c r="A20" s="8" t="s">
        <v>46</v>
      </c>
      <c r="B20" s="6">
        <v>0.39429999999999998</v>
      </c>
      <c r="C20" s="6"/>
      <c r="D20" s="8" t="s">
        <v>95</v>
      </c>
      <c r="E20" s="6">
        <v>0.44490000000000002</v>
      </c>
      <c r="F20" s="6">
        <v>0.442</v>
      </c>
      <c r="G20" s="6">
        <v>2.9480000000000001E-3</v>
      </c>
      <c r="H20" s="6">
        <v>0.22500000000000001</v>
      </c>
      <c r="I20" s="6">
        <v>6</v>
      </c>
      <c r="J20" s="6">
        <v>6</v>
      </c>
      <c r="K20" s="6">
        <v>1.3100000000000001E-2</v>
      </c>
      <c r="L20" s="6">
        <v>19</v>
      </c>
    </row>
    <row r="21" spans="1:12" x14ac:dyDescent="0.2">
      <c r="A21" s="8" t="s">
        <v>47</v>
      </c>
      <c r="B21" s="6" t="s">
        <v>48</v>
      </c>
      <c r="C21" s="6"/>
      <c r="D21" s="6"/>
      <c r="E21" s="6"/>
      <c r="F21" s="6"/>
    </row>
    <row r="22" spans="1:12" x14ac:dyDescent="0.2">
      <c r="A22" s="8" t="s">
        <v>55</v>
      </c>
      <c r="B22" s="6" t="s">
        <v>50</v>
      </c>
      <c r="C22" s="6"/>
      <c r="D22" s="6"/>
      <c r="E22" s="6"/>
      <c r="F22" s="6"/>
    </row>
    <row r="23" spans="1:12" x14ac:dyDescent="0.2">
      <c r="A23" s="8"/>
      <c r="B23" s="6"/>
      <c r="C23" s="6"/>
      <c r="D23" s="6"/>
      <c r="E23" s="6"/>
      <c r="F23" s="6"/>
    </row>
    <row r="24" spans="1:12" x14ac:dyDescent="0.2">
      <c r="A24" s="8" t="s">
        <v>58</v>
      </c>
      <c r="B24" s="6" t="s">
        <v>59</v>
      </c>
      <c r="C24" s="6" t="s">
        <v>60</v>
      </c>
      <c r="D24" s="6" t="s">
        <v>61</v>
      </c>
      <c r="E24" s="6" t="s">
        <v>53</v>
      </c>
      <c r="F24" s="6" t="s">
        <v>46</v>
      </c>
    </row>
    <row r="25" spans="1:12" x14ac:dyDescent="0.2">
      <c r="A25" s="8" t="s">
        <v>62</v>
      </c>
      <c r="B25" s="6">
        <v>1.329</v>
      </c>
      <c r="C25" s="6">
        <v>3</v>
      </c>
      <c r="D25" s="6">
        <v>0.44290000000000002</v>
      </c>
      <c r="E25" s="6" t="s">
        <v>63</v>
      </c>
      <c r="F25" s="6" t="s">
        <v>64</v>
      </c>
    </row>
    <row r="26" spans="1:12" x14ac:dyDescent="0.2">
      <c r="A26" s="8" t="s">
        <v>65</v>
      </c>
      <c r="B26" s="6">
        <v>2.8849999999999998</v>
      </c>
      <c r="C26" s="6">
        <v>19</v>
      </c>
      <c r="D26" s="6">
        <v>0.15179999999999999</v>
      </c>
      <c r="E26" s="6"/>
      <c r="F26" s="6"/>
    </row>
    <row r="27" spans="1:12" x14ac:dyDescent="0.2">
      <c r="A27" s="8" t="s">
        <v>66</v>
      </c>
      <c r="B27" s="6">
        <v>4.2130000000000001</v>
      </c>
      <c r="C27" s="6">
        <v>22</v>
      </c>
      <c r="D27" s="6"/>
      <c r="E27" s="6"/>
      <c r="F27" s="6"/>
    </row>
    <row r="28" spans="1:12" x14ac:dyDescent="0.2">
      <c r="A28" s="8"/>
      <c r="B28" s="6"/>
      <c r="C28" s="6"/>
      <c r="D28" s="6"/>
      <c r="E28" s="6"/>
      <c r="F28" s="6"/>
    </row>
    <row r="29" spans="1:12" x14ac:dyDescent="0.2">
      <c r="A29" s="8" t="s">
        <v>67</v>
      </c>
      <c r="B29" s="6"/>
      <c r="C29" s="6"/>
      <c r="D29" s="6"/>
      <c r="E29" s="6"/>
      <c r="F29" s="6"/>
    </row>
    <row r="30" spans="1:12" x14ac:dyDescent="0.2">
      <c r="A30" s="8" t="s">
        <v>68</v>
      </c>
      <c r="B30" s="6">
        <v>4</v>
      </c>
      <c r="C30" s="6"/>
      <c r="D30" s="6"/>
      <c r="E30" s="6"/>
      <c r="F30" s="6"/>
    </row>
    <row r="31" spans="1:12" x14ac:dyDescent="0.2">
      <c r="A31" s="8" t="s">
        <v>69</v>
      </c>
      <c r="B31" s="6">
        <v>23</v>
      </c>
      <c r="C31" s="6"/>
      <c r="D31" s="6"/>
      <c r="E31" s="6"/>
      <c r="F31"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WT</vt:lpstr>
      <vt:lpstr>KO</vt:lpstr>
      <vt:lpstr>Both combined</vt:lpstr>
      <vt:lpstr>ANOVA both combined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cass</dc:creator>
  <cp:lastModifiedBy>Fenglian Xu</cp:lastModifiedBy>
  <dcterms:created xsi:type="dcterms:W3CDTF">2015-06-05T18:17:20Z</dcterms:created>
  <dcterms:modified xsi:type="dcterms:W3CDTF">2024-07-04T13:21:13Z</dcterms:modified>
</cp:coreProperties>
</file>