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2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rog Tissue IFN-Centric\YM_processed\MS\FV3\FV3ncRNA\"/>
    </mc:Choice>
  </mc:AlternateContent>
  <bookViews>
    <workbookView xWindow="0" yWindow="0" windowWidth="28800" windowHeight="12300"/>
  </bookViews>
  <sheets>
    <sheet name="Top10 PWM" sheetId="3" r:id="rId1"/>
    <sheet name="All UTR PWM" sheetId="4" r:id="rId2"/>
    <sheet name="UTR-miRNA" sheetId="1" r:id="rId3"/>
    <sheet name="NCLDV promoter motifs" sheetId="2" r:id="rId4"/>
  </sheets>
  <externalReferences>
    <externalReference r:id="rId5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2" i="4" l="1"/>
  <c r="D162" i="4"/>
  <c r="E160" i="4"/>
  <c r="D160" i="4"/>
  <c r="D158" i="4"/>
  <c r="E158" i="4" s="1"/>
  <c r="D156" i="4"/>
  <c r="E156" i="4" s="1"/>
  <c r="E154" i="4"/>
  <c r="D154" i="4"/>
  <c r="E152" i="4"/>
  <c r="D152" i="4"/>
  <c r="D150" i="4"/>
  <c r="E150" i="4" s="1"/>
  <c r="AW116" i="4"/>
  <c r="AP116" i="4"/>
  <c r="AJ116" i="4"/>
  <c r="AC116" i="4"/>
  <c r="V116" i="4"/>
  <c r="O116" i="4"/>
  <c r="H116" i="4"/>
  <c r="B116" i="4"/>
  <c r="AW115" i="4"/>
  <c r="AP115" i="4"/>
  <c r="AJ115" i="4"/>
  <c r="AC115" i="4"/>
  <c r="V115" i="4"/>
  <c r="O115" i="4"/>
  <c r="H115" i="4"/>
  <c r="B115" i="4"/>
  <c r="AW114" i="4"/>
  <c r="AP114" i="4"/>
  <c r="AJ114" i="4"/>
  <c r="AC114" i="4"/>
  <c r="V114" i="4"/>
  <c r="O114" i="4"/>
  <c r="H114" i="4"/>
  <c r="B114" i="4"/>
  <c r="AW113" i="4"/>
  <c r="AP113" i="4"/>
  <c r="AJ113" i="4"/>
  <c r="AC113" i="4"/>
  <c r="V113" i="4"/>
  <c r="O113" i="4"/>
  <c r="H113" i="4"/>
  <c r="B113" i="4"/>
  <c r="AW112" i="4"/>
  <c r="AP112" i="4"/>
  <c r="AJ112" i="4"/>
  <c r="AC112" i="4"/>
  <c r="V112" i="4"/>
  <c r="O112" i="4"/>
  <c r="H112" i="4"/>
  <c r="B112" i="4"/>
  <c r="AW111" i="4"/>
  <c r="AP111" i="4"/>
  <c r="AJ111" i="4"/>
  <c r="AC111" i="4"/>
  <c r="V111" i="4"/>
  <c r="O111" i="4"/>
  <c r="H111" i="4"/>
  <c r="B111" i="4"/>
  <c r="AW110" i="4"/>
  <c r="AP110" i="4"/>
  <c r="AJ110" i="4"/>
  <c r="AC110" i="4"/>
  <c r="V110" i="4"/>
  <c r="O110" i="4"/>
  <c r="H110" i="4"/>
  <c r="B110" i="4"/>
  <c r="AW109" i="4"/>
  <c r="AP109" i="4"/>
  <c r="AJ109" i="4"/>
  <c r="AC109" i="4"/>
  <c r="V109" i="4"/>
  <c r="O109" i="4"/>
  <c r="H109" i="4"/>
  <c r="B109" i="4"/>
  <c r="AW108" i="4"/>
  <c r="AP108" i="4"/>
  <c r="AJ108" i="4"/>
  <c r="AC108" i="4"/>
  <c r="V108" i="4"/>
  <c r="O108" i="4"/>
  <c r="H108" i="4"/>
  <c r="B108" i="4"/>
  <c r="AW107" i="4"/>
  <c r="AP107" i="4"/>
  <c r="AJ107" i="4"/>
  <c r="AC107" i="4"/>
  <c r="V107" i="4"/>
  <c r="O107" i="4"/>
  <c r="H107" i="4"/>
  <c r="B107" i="4"/>
  <c r="AW106" i="4"/>
  <c r="AP106" i="4"/>
  <c r="AJ106" i="4"/>
  <c r="AC106" i="4"/>
  <c r="V106" i="4"/>
  <c r="O106" i="4"/>
  <c r="H106" i="4"/>
  <c r="B106" i="4"/>
  <c r="AW105" i="4"/>
  <c r="AP105" i="4"/>
  <c r="AJ105" i="4"/>
  <c r="AC105" i="4"/>
  <c r="V105" i="4"/>
  <c r="O105" i="4"/>
  <c r="H105" i="4"/>
  <c r="B105" i="4"/>
  <c r="AW104" i="4"/>
  <c r="AP104" i="4"/>
  <c r="AJ104" i="4"/>
  <c r="AC104" i="4"/>
  <c r="V104" i="4"/>
  <c r="O104" i="4"/>
  <c r="H104" i="4"/>
  <c r="B104" i="4"/>
  <c r="AW103" i="4"/>
  <c r="AP103" i="4"/>
  <c r="AJ103" i="4"/>
  <c r="AC103" i="4"/>
  <c r="V103" i="4"/>
  <c r="O103" i="4"/>
  <c r="H103" i="4"/>
  <c r="B103" i="4"/>
  <c r="AW102" i="4"/>
  <c r="AP102" i="4"/>
  <c r="AJ102" i="4"/>
  <c r="AC102" i="4"/>
  <c r="V102" i="4"/>
  <c r="O102" i="4"/>
  <c r="H102" i="4"/>
  <c r="B102" i="4"/>
  <c r="AW101" i="4"/>
  <c r="AP101" i="4"/>
  <c r="AJ101" i="4"/>
  <c r="AC101" i="4"/>
  <c r="V101" i="4"/>
  <c r="O101" i="4"/>
  <c r="H101" i="4"/>
  <c r="B101" i="4"/>
  <c r="AW100" i="4"/>
  <c r="AP100" i="4"/>
  <c r="AJ100" i="4"/>
  <c r="AC100" i="4"/>
  <c r="V100" i="4"/>
  <c r="O100" i="4"/>
  <c r="H100" i="4"/>
  <c r="B100" i="4"/>
  <c r="AW99" i="4"/>
  <c r="AP99" i="4"/>
  <c r="AJ99" i="4"/>
  <c r="AC99" i="4"/>
  <c r="V99" i="4"/>
  <c r="O99" i="4"/>
  <c r="H99" i="4"/>
  <c r="B99" i="4"/>
  <c r="AW98" i="4"/>
  <c r="AP98" i="4"/>
  <c r="AJ98" i="4"/>
  <c r="AC98" i="4"/>
  <c r="V98" i="4"/>
  <c r="O98" i="4"/>
  <c r="H98" i="4"/>
  <c r="B98" i="4"/>
  <c r="AW97" i="4"/>
  <c r="AP97" i="4"/>
  <c r="AJ97" i="4"/>
  <c r="AC97" i="4"/>
  <c r="V97" i="4"/>
  <c r="O97" i="4"/>
  <c r="H97" i="4"/>
  <c r="B97" i="4"/>
  <c r="AW96" i="4"/>
  <c r="AP96" i="4"/>
  <c r="AJ96" i="4"/>
  <c r="AC96" i="4"/>
  <c r="V96" i="4"/>
  <c r="O96" i="4"/>
  <c r="H96" i="4"/>
  <c r="B96" i="4"/>
  <c r="AW95" i="4"/>
  <c r="AP95" i="4"/>
  <c r="AJ95" i="4"/>
  <c r="AC95" i="4"/>
  <c r="V95" i="4"/>
  <c r="O95" i="4"/>
  <c r="H95" i="4"/>
  <c r="B95" i="4"/>
  <c r="AW94" i="4"/>
  <c r="AP94" i="4"/>
  <c r="AJ94" i="4"/>
  <c r="AC94" i="4"/>
  <c r="V94" i="4"/>
  <c r="O94" i="4"/>
  <c r="H94" i="4"/>
  <c r="B94" i="4"/>
  <c r="AW93" i="4"/>
  <c r="AP93" i="4"/>
  <c r="AJ93" i="4"/>
  <c r="AC93" i="4"/>
  <c r="V93" i="4"/>
  <c r="O93" i="4"/>
  <c r="H93" i="4"/>
  <c r="B93" i="4"/>
  <c r="AW92" i="4"/>
  <c r="AP92" i="4"/>
  <c r="AJ92" i="4"/>
  <c r="AC92" i="4"/>
  <c r="V92" i="4"/>
  <c r="O92" i="4"/>
  <c r="H92" i="4"/>
  <c r="B92" i="4"/>
  <c r="AW91" i="4"/>
  <c r="AP91" i="4"/>
  <c r="AJ91" i="4"/>
  <c r="AC91" i="4"/>
  <c r="V91" i="4"/>
  <c r="O91" i="4"/>
  <c r="H91" i="4"/>
  <c r="B91" i="4"/>
  <c r="AW90" i="4"/>
  <c r="AP90" i="4"/>
  <c r="AJ90" i="4"/>
  <c r="AC90" i="4"/>
  <c r="V90" i="4"/>
  <c r="O90" i="4"/>
  <c r="H90" i="4"/>
  <c r="B90" i="4"/>
  <c r="AW89" i="4"/>
  <c r="AP89" i="4"/>
  <c r="AJ89" i="4"/>
  <c r="AC89" i="4"/>
  <c r="V89" i="4"/>
  <c r="O89" i="4"/>
  <c r="H89" i="4"/>
  <c r="B89" i="4"/>
  <c r="AW88" i="4"/>
  <c r="AP88" i="4"/>
  <c r="AJ88" i="4"/>
  <c r="AC88" i="4"/>
  <c r="V88" i="4"/>
  <c r="O88" i="4"/>
  <c r="H88" i="4"/>
  <c r="B88" i="4"/>
  <c r="AW87" i="4"/>
  <c r="AP87" i="4"/>
  <c r="AJ87" i="4"/>
  <c r="AC87" i="4"/>
  <c r="V87" i="4"/>
  <c r="O87" i="4"/>
  <c r="H87" i="4"/>
  <c r="B87" i="4"/>
  <c r="AW86" i="4"/>
  <c r="AP86" i="4"/>
  <c r="AJ86" i="4"/>
  <c r="AC86" i="4"/>
  <c r="V86" i="4"/>
  <c r="O86" i="4"/>
  <c r="H86" i="4"/>
  <c r="B86" i="4"/>
  <c r="AW85" i="4"/>
  <c r="AP85" i="4"/>
  <c r="AJ85" i="4"/>
  <c r="AC85" i="4"/>
  <c r="V85" i="4"/>
  <c r="O85" i="4"/>
  <c r="H85" i="4"/>
  <c r="B85" i="4"/>
  <c r="AW84" i="4"/>
  <c r="AP84" i="4"/>
  <c r="AJ84" i="4"/>
  <c r="AC84" i="4"/>
  <c r="V84" i="4"/>
  <c r="O84" i="4"/>
  <c r="H84" i="4"/>
  <c r="B84" i="4"/>
  <c r="AW83" i="4"/>
  <c r="AP83" i="4"/>
  <c r="AJ83" i="4"/>
  <c r="AC83" i="4"/>
  <c r="V83" i="4"/>
  <c r="O83" i="4"/>
  <c r="H83" i="4"/>
  <c r="B83" i="4"/>
  <c r="AW82" i="4"/>
  <c r="AP82" i="4"/>
  <c r="AJ82" i="4"/>
  <c r="AC82" i="4"/>
  <c r="V82" i="4"/>
  <c r="O82" i="4"/>
  <c r="H82" i="4"/>
  <c r="B82" i="4"/>
  <c r="AW81" i="4"/>
  <c r="AP81" i="4"/>
  <c r="AJ81" i="4"/>
  <c r="AC81" i="4"/>
  <c r="V81" i="4"/>
  <c r="O81" i="4"/>
  <c r="H81" i="4"/>
  <c r="B81" i="4"/>
  <c r="AW80" i="4"/>
  <c r="AP80" i="4"/>
  <c r="AJ80" i="4"/>
  <c r="AC80" i="4"/>
  <c r="V80" i="4"/>
  <c r="O80" i="4"/>
  <c r="H80" i="4"/>
  <c r="B80" i="4"/>
  <c r="AW79" i="4"/>
  <c r="AP79" i="4"/>
  <c r="AJ79" i="4"/>
  <c r="AC79" i="4"/>
  <c r="V79" i="4"/>
  <c r="O79" i="4"/>
  <c r="H79" i="4"/>
  <c r="B79" i="4"/>
  <c r="AW78" i="4"/>
  <c r="AP78" i="4"/>
  <c r="AJ78" i="4"/>
  <c r="AC78" i="4"/>
  <c r="V78" i="4"/>
  <c r="O78" i="4"/>
  <c r="H78" i="4"/>
  <c r="B78" i="4"/>
  <c r="AW77" i="4"/>
  <c r="AP77" i="4"/>
  <c r="AJ77" i="4"/>
  <c r="AC77" i="4"/>
  <c r="V77" i="4"/>
  <c r="O77" i="4"/>
  <c r="H77" i="4"/>
  <c r="B77" i="4"/>
  <c r="AW76" i="4"/>
  <c r="AP76" i="4"/>
  <c r="AJ76" i="4"/>
  <c r="AC76" i="4"/>
  <c r="V76" i="4"/>
  <c r="O76" i="4"/>
  <c r="H76" i="4"/>
  <c r="B76" i="4"/>
  <c r="AW75" i="4"/>
  <c r="AP75" i="4"/>
  <c r="AJ75" i="4"/>
  <c r="AC75" i="4"/>
  <c r="V75" i="4"/>
  <c r="O75" i="4"/>
  <c r="H75" i="4"/>
  <c r="B75" i="4"/>
  <c r="AW74" i="4"/>
  <c r="AP74" i="4"/>
  <c r="AJ74" i="4"/>
  <c r="AC74" i="4"/>
  <c r="V74" i="4"/>
  <c r="O74" i="4"/>
  <c r="H74" i="4"/>
  <c r="B74" i="4"/>
  <c r="AW73" i="4"/>
  <c r="AP73" i="4"/>
  <c r="AJ73" i="4"/>
  <c r="AC73" i="4"/>
  <c r="V73" i="4"/>
  <c r="O73" i="4"/>
  <c r="H73" i="4"/>
  <c r="B73" i="4"/>
  <c r="AW72" i="4"/>
  <c r="AP72" i="4"/>
  <c r="AJ72" i="4"/>
  <c r="AC72" i="4"/>
  <c r="V72" i="4"/>
  <c r="O72" i="4"/>
  <c r="H72" i="4"/>
  <c r="B72" i="4"/>
  <c r="AW71" i="4"/>
  <c r="AP71" i="4"/>
  <c r="AJ71" i="4"/>
  <c r="AC71" i="4"/>
  <c r="V71" i="4"/>
  <c r="O71" i="4"/>
  <c r="H71" i="4"/>
  <c r="B71" i="4"/>
  <c r="AW70" i="4"/>
  <c r="AP70" i="4"/>
  <c r="AJ70" i="4"/>
  <c r="AC70" i="4"/>
  <c r="V70" i="4"/>
  <c r="O70" i="4"/>
  <c r="H70" i="4"/>
  <c r="B70" i="4"/>
  <c r="AW69" i="4"/>
  <c r="AP69" i="4"/>
  <c r="AJ69" i="4"/>
  <c r="AC69" i="4"/>
  <c r="V69" i="4"/>
  <c r="O69" i="4"/>
  <c r="H69" i="4"/>
  <c r="B69" i="4"/>
  <c r="AW68" i="4"/>
  <c r="AP68" i="4"/>
  <c r="AJ68" i="4"/>
  <c r="AC68" i="4"/>
  <c r="V68" i="4"/>
  <c r="O68" i="4"/>
  <c r="H68" i="4"/>
  <c r="B68" i="4"/>
  <c r="AW67" i="4"/>
  <c r="AP67" i="4"/>
  <c r="AJ67" i="4"/>
  <c r="AC67" i="4"/>
  <c r="V67" i="4"/>
  <c r="O67" i="4"/>
  <c r="H67" i="4"/>
  <c r="B67" i="4"/>
  <c r="AW66" i="4"/>
  <c r="AW118" i="4" s="1"/>
  <c r="AP66" i="4"/>
  <c r="AP118" i="4" s="1"/>
  <c r="AJ66" i="4"/>
  <c r="AJ118" i="4" s="1"/>
  <c r="AC66" i="4"/>
  <c r="AC118" i="4" s="1"/>
  <c r="V66" i="4"/>
  <c r="V118" i="4" s="1"/>
  <c r="O66" i="4"/>
  <c r="O118" i="4" s="1"/>
  <c r="H66" i="4"/>
  <c r="H118" i="4" s="1"/>
  <c r="B66" i="4"/>
  <c r="B118" i="4" s="1"/>
  <c r="AW63" i="4"/>
  <c r="AP63" i="4"/>
  <c r="AJ63" i="4"/>
  <c r="AC63" i="4"/>
  <c r="V63" i="4"/>
  <c r="O63" i="4"/>
  <c r="H63" i="4"/>
  <c r="B63" i="4"/>
  <c r="GC75" i="3"/>
  <c r="FU75" i="3"/>
  <c r="FM75" i="3"/>
  <c r="FF75" i="3"/>
  <c r="EZ75" i="3"/>
  <c r="ET75" i="3"/>
  <c r="EN75" i="3"/>
  <c r="EH75" i="3"/>
  <c r="EB75" i="3"/>
  <c r="DV75" i="3"/>
  <c r="DP75" i="3"/>
  <c r="DJ75" i="3"/>
  <c r="DD75" i="3"/>
  <c r="CX75" i="3"/>
  <c r="CR75" i="3"/>
  <c r="CL75" i="3"/>
  <c r="CF75" i="3"/>
  <c r="CA75" i="3"/>
  <c r="BV75" i="3"/>
  <c r="BP75" i="3"/>
  <c r="BJ75" i="3"/>
  <c r="BD75" i="3"/>
  <c r="AX75" i="3"/>
  <c r="AR75" i="3"/>
  <c r="AL75" i="3"/>
  <c r="AF75" i="3"/>
  <c r="Z75" i="3"/>
  <c r="T75" i="3"/>
  <c r="N75" i="3"/>
  <c r="H75" i="3"/>
  <c r="B75" i="3"/>
  <c r="GC74" i="3"/>
  <c r="FU74" i="3"/>
  <c r="FM74" i="3"/>
  <c r="FF74" i="3"/>
  <c r="EZ74" i="3"/>
  <c r="ET74" i="3"/>
  <c r="EN74" i="3"/>
  <c r="EH74" i="3"/>
  <c r="EB74" i="3"/>
  <c r="DV74" i="3"/>
  <c r="DP74" i="3"/>
  <c r="DJ74" i="3"/>
  <c r="DD74" i="3"/>
  <c r="CX74" i="3"/>
  <c r="CR74" i="3"/>
  <c r="CL74" i="3"/>
  <c r="CF74" i="3"/>
  <c r="CA74" i="3"/>
  <c r="BV74" i="3"/>
  <c r="BP74" i="3"/>
  <c r="BJ74" i="3"/>
  <c r="BD74" i="3"/>
  <c r="AX74" i="3"/>
  <c r="AR74" i="3"/>
  <c r="AL74" i="3"/>
  <c r="AF74" i="3"/>
  <c r="Z74" i="3"/>
  <c r="T74" i="3"/>
  <c r="N74" i="3"/>
  <c r="H74" i="3"/>
  <c r="B74" i="3"/>
  <c r="GC73" i="3"/>
  <c r="FU73" i="3"/>
  <c r="FM73" i="3"/>
  <c r="FF73" i="3"/>
  <c r="EZ73" i="3"/>
  <c r="ET73" i="3"/>
  <c r="EN73" i="3"/>
  <c r="EH73" i="3"/>
  <c r="EB73" i="3"/>
  <c r="DV73" i="3"/>
  <c r="DP73" i="3"/>
  <c r="DJ73" i="3"/>
  <c r="DD73" i="3"/>
  <c r="CX73" i="3"/>
  <c r="CR73" i="3"/>
  <c r="CL73" i="3"/>
  <c r="CF73" i="3"/>
  <c r="CA73" i="3"/>
  <c r="BV73" i="3"/>
  <c r="BP73" i="3"/>
  <c r="BJ73" i="3"/>
  <c r="BD73" i="3"/>
  <c r="AX73" i="3"/>
  <c r="AR73" i="3"/>
  <c r="AL73" i="3"/>
  <c r="AF73" i="3"/>
  <c r="Z73" i="3"/>
  <c r="T73" i="3"/>
  <c r="N73" i="3"/>
  <c r="H73" i="3"/>
  <c r="B73" i="3"/>
  <c r="GC72" i="3"/>
  <c r="FU72" i="3"/>
  <c r="FM72" i="3"/>
  <c r="FF72" i="3"/>
  <c r="EZ72" i="3"/>
  <c r="ET72" i="3"/>
  <c r="EN72" i="3"/>
  <c r="EH72" i="3"/>
  <c r="EB72" i="3"/>
  <c r="DV72" i="3"/>
  <c r="DP72" i="3"/>
  <c r="DJ72" i="3"/>
  <c r="DD72" i="3"/>
  <c r="CX72" i="3"/>
  <c r="CR72" i="3"/>
  <c r="CL72" i="3"/>
  <c r="CF72" i="3"/>
  <c r="CA72" i="3"/>
  <c r="BV72" i="3"/>
  <c r="BP72" i="3"/>
  <c r="BJ72" i="3"/>
  <c r="BD72" i="3"/>
  <c r="AX72" i="3"/>
  <c r="AR72" i="3"/>
  <c r="AL72" i="3"/>
  <c r="AF72" i="3"/>
  <c r="Z72" i="3"/>
  <c r="T72" i="3"/>
  <c r="N72" i="3"/>
  <c r="H72" i="3"/>
  <c r="B72" i="3"/>
  <c r="GC71" i="3"/>
  <c r="FU71" i="3"/>
  <c r="FM71" i="3"/>
  <c r="FF71" i="3"/>
  <c r="EZ71" i="3"/>
  <c r="ET71" i="3"/>
  <c r="EN71" i="3"/>
  <c r="EH71" i="3"/>
  <c r="EB71" i="3"/>
  <c r="DV71" i="3"/>
  <c r="DP71" i="3"/>
  <c r="DJ71" i="3"/>
  <c r="DD71" i="3"/>
  <c r="CX71" i="3"/>
  <c r="CR71" i="3"/>
  <c r="CL71" i="3"/>
  <c r="CF71" i="3"/>
  <c r="CA71" i="3"/>
  <c r="BV71" i="3"/>
  <c r="BP71" i="3"/>
  <c r="BJ71" i="3"/>
  <c r="BD71" i="3"/>
  <c r="AX71" i="3"/>
  <c r="AR71" i="3"/>
  <c r="AL71" i="3"/>
  <c r="AF71" i="3"/>
  <c r="Z71" i="3"/>
  <c r="T71" i="3"/>
  <c r="N71" i="3"/>
  <c r="H71" i="3"/>
  <c r="B71" i="3"/>
  <c r="GC70" i="3"/>
  <c r="FU70" i="3"/>
  <c r="FM70" i="3"/>
  <c r="FF70" i="3"/>
  <c r="EZ70" i="3"/>
  <c r="ET70" i="3"/>
  <c r="EN70" i="3"/>
  <c r="EH70" i="3"/>
  <c r="EB70" i="3"/>
  <c r="DV70" i="3"/>
  <c r="DP70" i="3"/>
  <c r="DJ70" i="3"/>
  <c r="DD70" i="3"/>
  <c r="CX70" i="3"/>
  <c r="CR70" i="3"/>
  <c r="CL70" i="3"/>
  <c r="CF70" i="3"/>
  <c r="CA70" i="3"/>
  <c r="BV70" i="3"/>
  <c r="BP70" i="3"/>
  <c r="BJ70" i="3"/>
  <c r="BD70" i="3"/>
  <c r="AX70" i="3"/>
  <c r="AR70" i="3"/>
  <c r="AL70" i="3"/>
  <c r="AF70" i="3"/>
  <c r="Z70" i="3"/>
  <c r="T70" i="3"/>
  <c r="N70" i="3"/>
  <c r="H70" i="3"/>
  <c r="B70" i="3"/>
  <c r="GC69" i="3"/>
  <c r="FU69" i="3"/>
  <c r="FM69" i="3"/>
  <c r="FF69" i="3"/>
  <c r="EZ69" i="3"/>
  <c r="ET69" i="3"/>
  <c r="EN69" i="3"/>
  <c r="EH69" i="3"/>
  <c r="EB69" i="3"/>
  <c r="DV69" i="3"/>
  <c r="DP69" i="3"/>
  <c r="DJ69" i="3"/>
  <c r="DD69" i="3"/>
  <c r="CX69" i="3"/>
  <c r="CR69" i="3"/>
  <c r="CL69" i="3"/>
  <c r="CF69" i="3"/>
  <c r="CA69" i="3"/>
  <c r="BV69" i="3"/>
  <c r="BP69" i="3"/>
  <c r="BJ69" i="3"/>
  <c r="BD69" i="3"/>
  <c r="AX69" i="3"/>
  <c r="AR69" i="3"/>
  <c r="AL69" i="3"/>
  <c r="AF69" i="3"/>
  <c r="Z69" i="3"/>
  <c r="T69" i="3"/>
  <c r="N69" i="3"/>
  <c r="H69" i="3"/>
  <c r="B69" i="3"/>
  <c r="GC68" i="3"/>
  <c r="FU68" i="3"/>
  <c r="FM68" i="3"/>
  <c r="FF68" i="3"/>
  <c r="EZ68" i="3"/>
  <c r="ET68" i="3"/>
  <c r="EN68" i="3"/>
  <c r="EH68" i="3"/>
  <c r="EB68" i="3"/>
  <c r="DV68" i="3"/>
  <c r="DP68" i="3"/>
  <c r="DJ68" i="3"/>
  <c r="DD68" i="3"/>
  <c r="CX68" i="3"/>
  <c r="CR68" i="3"/>
  <c r="CL68" i="3"/>
  <c r="CF68" i="3"/>
  <c r="CA68" i="3"/>
  <c r="BV68" i="3"/>
  <c r="BP68" i="3"/>
  <c r="BJ68" i="3"/>
  <c r="BD68" i="3"/>
  <c r="AX68" i="3"/>
  <c r="AR68" i="3"/>
  <c r="AL68" i="3"/>
  <c r="AF68" i="3"/>
  <c r="Z68" i="3"/>
  <c r="T68" i="3"/>
  <c r="N68" i="3"/>
  <c r="H68" i="3"/>
  <c r="B68" i="3"/>
  <c r="GC67" i="3"/>
  <c r="FU67" i="3"/>
  <c r="FM67" i="3"/>
  <c r="FF67" i="3"/>
  <c r="EZ67" i="3"/>
  <c r="ET67" i="3"/>
  <c r="EN67" i="3"/>
  <c r="EH67" i="3"/>
  <c r="EB67" i="3"/>
  <c r="DV67" i="3"/>
  <c r="DP67" i="3"/>
  <c r="DJ67" i="3"/>
  <c r="DD67" i="3"/>
  <c r="CX67" i="3"/>
  <c r="CR67" i="3"/>
  <c r="CL67" i="3"/>
  <c r="CF67" i="3"/>
  <c r="CA67" i="3"/>
  <c r="BV67" i="3"/>
  <c r="BP67" i="3"/>
  <c r="BJ67" i="3"/>
  <c r="BD67" i="3"/>
  <c r="AX67" i="3"/>
  <c r="AR67" i="3"/>
  <c r="AL67" i="3"/>
  <c r="AF67" i="3"/>
  <c r="Z67" i="3"/>
  <c r="T67" i="3"/>
  <c r="N67" i="3"/>
  <c r="H67" i="3"/>
  <c r="B67" i="3"/>
  <c r="GC66" i="3"/>
  <c r="FU66" i="3"/>
  <c r="FM66" i="3"/>
  <c r="FF66" i="3"/>
  <c r="EZ66" i="3"/>
  <c r="ET66" i="3"/>
  <c r="EN66" i="3"/>
  <c r="EH66" i="3"/>
  <c r="EB66" i="3"/>
  <c r="DV66" i="3"/>
  <c r="DP66" i="3"/>
  <c r="DJ66" i="3"/>
  <c r="DD66" i="3"/>
  <c r="CX66" i="3"/>
  <c r="CR66" i="3"/>
  <c r="CL66" i="3"/>
  <c r="CF66" i="3"/>
  <c r="CA66" i="3"/>
  <c r="BV66" i="3"/>
  <c r="BP66" i="3"/>
  <c r="BJ66" i="3"/>
  <c r="BD66" i="3"/>
  <c r="AX66" i="3"/>
  <c r="AR66" i="3"/>
  <c r="AL66" i="3"/>
  <c r="AF66" i="3"/>
  <c r="Z66" i="3"/>
  <c r="T66" i="3"/>
  <c r="N66" i="3"/>
  <c r="H66" i="3"/>
  <c r="B66" i="3"/>
  <c r="GC64" i="3"/>
  <c r="FU64" i="3"/>
  <c r="FM64" i="3"/>
  <c r="FF64" i="3"/>
  <c r="EZ64" i="3"/>
  <c r="ET64" i="3"/>
  <c r="EN64" i="3"/>
  <c r="EH64" i="3"/>
  <c r="EB64" i="3"/>
  <c r="DV64" i="3"/>
  <c r="DP64" i="3"/>
  <c r="DJ64" i="3"/>
  <c r="DD64" i="3"/>
  <c r="CX64" i="3"/>
  <c r="CR64" i="3"/>
  <c r="CL64" i="3"/>
  <c r="CF64" i="3"/>
  <c r="CA64" i="3"/>
  <c r="BV64" i="3"/>
  <c r="BP64" i="3"/>
  <c r="BJ64" i="3"/>
  <c r="BD64" i="3"/>
  <c r="AX64" i="3"/>
  <c r="AR64" i="3"/>
  <c r="AL64" i="3"/>
  <c r="AF64" i="3"/>
  <c r="Z64" i="3"/>
  <c r="T64" i="3"/>
  <c r="N64" i="3"/>
  <c r="H64" i="3"/>
  <c r="B64" i="3"/>
  <c r="GC63" i="3"/>
  <c r="FU63" i="3"/>
  <c r="FM63" i="3"/>
  <c r="FF63" i="3"/>
  <c r="EZ63" i="3"/>
  <c r="ET63" i="3"/>
  <c r="EN63" i="3"/>
  <c r="EH63" i="3"/>
  <c r="EB63" i="3"/>
  <c r="DV63" i="3"/>
  <c r="DP63" i="3"/>
  <c r="DJ63" i="3"/>
  <c r="DD63" i="3"/>
  <c r="CX63" i="3"/>
  <c r="CR63" i="3"/>
  <c r="CL63" i="3"/>
  <c r="CF63" i="3"/>
  <c r="CA63" i="3"/>
  <c r="BV63" i="3"/>
  <c r="BP63" i="3"/>
  <c r="BJ63" i="3"/>
  <c r="BD63" i="3"/>
  <c r="AX63" i="3"/>
  <c r="AR63" i="3"/>
  <c r="AL63" i="3"/>
  <c r="AF63" i="3"/>
  <c r="Z63" i="3"/>
  <c r="T63" i="3"/>
  <c r="N63" i="3"/>
  <c r="H63" i="3"/>
  <c r="B63" i="3"/>
  <c r="GC62" i="3"/>
  <c r="FU62" i="3"/>
  <c r="FM62" i="3"/>
  <c r="FF62" i="3"/>
  <c r="EZ62" i="3"/>
  <c r="ET62" i="3"/>
  <c r="EN62" i="3"/>
  <c r="EH62" i="3"/>
  <c r="EB62" i="3"/>
  <c r="DV62" i="3"/>
  <c r="DP62" i="3"/>
  <c r="DJ62" i="3"/>
  <c r="DD62" i="3"/>
  <c r="CX62" i="3"/>
  <c r="CR62" i="3"/>
  <c r="CL62" i="3"/>
  <c r="CF62" i="3"/>
  <c r="CA62" i="3"/>
  <c r="BV62" i="3"/>
  <c r="BP62" i="3"/>
  <c r="BJ62" i="3"/>
  <c r="BD62" i="3"/>
  <c r="AX62" i="3"/>
  <c r="AR62" i="3"/>
  <c r="AL62" i="3"/>
  <c r="AF62" i="3"/>
  <c r="Z62" i="3"/>
  <c r="T62" i="3"/>
  <c r="N62" i="3"/>
  <c r="H62" i="3"/>
  <c r="B62" i="3"/>
  <c r="GC61" i="3"/>
  <c r="FU61" i="3"/>
  <c r="FM61" i="3"/>
  <c r="FF61" i="3"/>
  <c r="EZ61" i="3"/>
  <c r="ET61" i="3"/>
  <c r="EN61" i="3"/>
  <c r="EH61" i="3"/>
  <c r="EB61" i="3"/>
  <c r="DV61" i="3"/>
  <c r="DP61" i="3"/>
  <c r="DJ61" i="3"/>
  <c r="DD61" i="3"/>
  <c r="CX61" i="3"/>
  <c r="CR61" i="3"/>
  <c r="CL61" i="3"/>
  <c r="CF61" i="3"/>
  <c r="CA61" i="3"/>
  <c r="BV61" i="3"/>
  <c r="BP61" i="3"/>
  <c r="BJ61" i="3"/>
  <c r="BD61" i="3"/>
  <c r="AX61" i="3"/>
  <c r="AR61" i="3"/>
  <c r="AL61" i="3"/>
  <c r="AF61" i="3"/>
  <c r="Z61" i="3"/>
  <c r="T61" i="3"/>
  <c r="N61" i="3"/>
  <c r="H61" i="3"/>
  <c r="B61" i="3"/>
  <c r="GC60" i="3"/>
  <c r="FU60" i="3"/>
  <c r="FM60" i="3"/>
  <c r="FF60" i="3"/>
  <c r="EZ60" i="3"/>
  <c r="ET60" i="3"/>
  <c r="EN60" i="3"/>
  <c r="EH60" i="3"/>
  <c r="EB60" i="3"/>
  <c r="DV60" i="3"/>
  <c r="DP60" i="3"/>
  <c r="DJ60" i="3"/>
  <c r="DD60" i="3"/>
  <c r="CX60" i="3"/>
  <c r="CR60" i="3"/>
  <c r="CL60" i="3"/>
  <c r="CF60" i="3"/>
  <c r="CA60" i="3"/>
  <c r="BV60" i="3"/>
  <c r="BP60" i="3"/>
  <c r="BJ60" i="3"/>
  <c r="BD60" i="3"/>
  <c r="AX60" i="3"/>
  <c r="AR60" i="3"/>
  <c r="AL60" i="3"/>
  <c r="AF60" i="3"/>
  <c r="Z60" i="3"/>
  <c r="T60" i="3"/>
  <c r="N60" i="3"/>
  <c r="H60" i="3"/>
  <c r="B60" i="3"/>
  <c r="GC59" i="3"/>
  <c r="FU59" i="3"/>
  <c r="FM59" i="3"/>
  <c r="FF59" i="3"/>
  <c r="EZ59" i="3"/>
  <c r="ET59" i="3"/>
  <c r="EN59" i="3"/>
  <c r="EH59" i="3"/>
  <c r="EB59" i="3"/>
  <c r="DV59" i="3"/>
  <c r="DP59" i="3"/>
  <c r="DJ59" i="3"/>
  <c r="DD59" i="3"/>
  <c r="CX59" i="3"/>
  <c r="CR59" i="3"/>
  <c r="CL59" i="3"/>
  <c r="CF59" i="3"/>
  <c r="CA59" i="3"/>
  <c r="BV59" i="3"/>
  <c r="BP59" i="3"/>
  <c r="BJ59" i="3"/>
  <c r="BD59" i="3"/>
  <c r="AX59" i="3"/>
  <c r="AR59" i="3"/>
  <c r="AL59" i="3"/>
  <c r="AF59" i="3"/>
  <c r="Z59" i="3"/>
  <c r="T59" i="3"/>
  <c r="N59" i="3"/>
  <c r="H59" i="3"/>
  <c r="B59" i="3"/>
  <c r="GC58" i="3"/>
  <c r="FU58" i="3"/>
  <c r="FM58" i="3"/>
  <c r="FF58" i="3"/>
  <c r="EZ58" i="3"/>
  <c r="ET58" i="3"/>
  <c r="EN58" i="3"/>
  <c r="EH58" i="3"/>
  <c r="EB58" i="3"/>
  <c r="DV58" i="3"/>
  <c r="DP58" i="3"/>
  <c r="DJ58" i="3"/>
  <c r="DD58" i="3"/>
  <c r="CX58" i="3"/>
  <c r="CR58" i="3"/>
  <c r="CL58" i="3"/>
  <c r="CF58" i="3"/>
  <c r="CA58" i="3"/>
  <c r="BV58" i="3"/>
  <c r="BP58" i="3"/>
  <c r="BJ58" i="3"/>
  <c r="BD58" i="3"/>
  <c r="AX58" i="3"/>
  <c r="AR58" i="3"/>
  <c r="AL58" i="3"/>
  <c r="AF58" i="3"/>
  <c r="Z58" i="3"/>
  <c r="T58" i="3"/>
  <c r="N58" i="3"/>
  <c r="H58" i="3"/>
  <c r="B58" i="3"/>
  <c r="GC57" i="3"/>
  <c r="FU57" i="3"/>
  <c r="FM57" i="3"/>
  <c r="FF57" i="3"/>
  <c r="EZ57" i="3"/>
  <c r="ET57" i="3"/>
  <c r="EN57" i="3"/>
  <c r="EH57" i="3"/>
  <c r="EB57" i="3"/>
  <c r="DV57" i="3"/>
  <c r="DP57" i="3"/>
  <c r="DJ57" i="3"/>
  <c r="DD57" i="3"/>
  <c r="CX57" i="3"/>
  <c r="CR57" i="3"/>
  <c r="CL57" i="3"/>
  <c r="CF57" i="3"/>
  <c r="CA57" i="3"/>
  <c r="BV57" i="3"/>
  <c r="BP57" i="3"/>
  <c r="BJ57" i="3"/>
  <c r="BD57" i="3"/>
  <c r="AX57" i="3"/>
  <c r="AR57" i="3"/>
  <c r="AL57" i="3"/>
  <c r="AF57" i="3"/>
  <c r="Z57" i="3"/>
  <c r="T57" i="3"/>
  <c r="N57" i="3"/>
  <c r="H57" i="3"/>
  <c r="B57" i="3"/>
  <c r="GC56" i="3"/>
  <c r="FU56" i="3"/>
  <c r="FM56" i="3"/>
  <c r="FF56" i="3"/>
  <c r="EZ56" i="3"/>
  <c r="ET56" i="3"/>
  <c r="EN56" i="3"/>
  <c r="EH56" i="3"/>
  <c r="EB56" i="3"/>
  <c r="DV56" i="3"/>
  <c r="DP56" i="3"/>
  <c r="DJ56" i="3"/>
  <c r="DD56" i="3"/>
  <c r="CX56" i="3"/>
  <c r="CR56" i="3"/>
  <c r="CL56" i="3"/>
  <c r="CF56" i="3"/>
  <c r="CA56" i="3"/>
  <c r="BV56" i="3"/>
  <c r="BP56" i="3"/>
  <c r="BJ56" i="3"/>
  <c r="BD56" i="3"/>
  <c r="AX56" i="3"/>
  <c r="AR56" i="3"/>
  <c r="AL56" i="3"/>
  <c r="AF56" i="3"/>
  <c r="Z56" i="3"/>
  <c r="T56" i="3"/>
  <c r="N56" i="3"/>
  <c r="H56" i="3"/>
  <c r="B56" i="3"/>
  <c r="GC55" i="3"/>
  <c r="FU55" i="3"/>
  <c r="FM55" i="3"/>
  <c r="FF55" i="3"/>
  <c r="EZ55" i="3"/>
  <c r="ET55" i="3"/>
  <c r="EN55" i="3"/>
  <c r="EH55" i="3"/>
  <c r="EB55" i="3"/>
  <c r="DV55" i="3"/>
  <c r="DP55" i="3"/>
  <c r="DJ55" i="3"/>
  <c r="DD55" i="3"/>
  <c r="CX55" i="3"/>
  <c r="CR55" i="3"/>
  <c r="CL55" i="3"/>
  <c r="CF55" i="3"/>
  <c r="CA55" i="3"/>
  <c r="BV55" i="3"/>
  <c r="BP55" i="3"/>
  <c r="BJ55" i="3"/>
  <c r="BD55" i="3"/>
  <c r="AX55" i="3"/>
  <c r="AR55" i="3"/>
  <c r="AL55" i="3"/>
  <c r="AF55" i="3"/>
  <c r="Z55" i="3"/>
  <c r="T55" i="3"/>
  <c r="N55" i="3"/>
  <c r="H55" i="3"/>
  <c r="B55" i="3"/>
  <c r="GC53" i="3"/>
  <c r="FU53" i="3"/>
  <c r="FM53" i="3"/>
  <c r="FF53" i="3"/>
  <c r="EZ53" i="3"/>
  <c r="ET53" i="3"/>
  <c r="EN53" i="3"/>
  <c r="EH53" i="3"/>
  <c r="EB53" i="3"/>
  <c r="DV53" i="3"/>
  <c r="DP53" i="3"/>
  <c r="DJ53" i="3"/>
  <c r="DD53" i="3"/>
  <c r="CX53" i="3"/>
  <c r="CR53" i="3"/>
  <c r="CL53" i="3"/>
  <c r="CF53" i="3"/>
  <c r="CA53" i="3"/>
  <c r="BV53" i="3"/>
  <c r="BP53" i="3"/>
  <c r="BJ53" i="3"/>
  <c r="BD53" i="3"/>
  <c r="AX53" i="3"/>
  <c r="AR53" i="3"/>
  <c r="AL53" i="3"/>
  <c r="AF53" i="3"/>
  <c r="Z53" i="3"/>
  <c r="T53" i="3"/>
  <c r="N53" i="3"/>
  <c r="H53" i="3"/>
  <c r="B53" i="3"/>
  <c r="GC52" i="3"/>
  <c r="FU52" i="3"/>
  <c r="FM52" i="3"/>
  <c r="FF52" i="3"/>
  <c r="EZ52" i="3"/>
  <c r="ET52" i="3"/>
  <c r="EN52" i="3"/>
  <c r="EH52" i="3"/>
  <c r="EB52" i="3"/>
  <c r="DV52" i="3"/>
  <c r="DP52" i="3"/>
  <c r="DJ52" i="3"/>
  <c r="DD52" i="3"/>
  <c r="CX52" i="3"/>
  <c r="CR52" i="3"/>
  <c r="CL52" i="3"/>
  <c r="CF52" i="3"/>
  <c r="CA52" i="3"/>
  <c r="BV52" i="3"/>
  <c r="BP52" i="3"/>
  <c r="BJ52" i="3"/>
  <c r="BD52" i="3"/>
  <c r="AX52" i="3"/>
  <c r="AR52" i="3"/>
  <c r="AL52" i="3"/>
  <c r="AF52" i="3"/>
  <c r="Z52" i="3"/>
  <c r="T52" i="3"/>
  <c r="N52" i="3"/>
  <c r="H52" i="3"/>
  <c r="B52" i="3"/>
  <c r="GC51" i="3"/>
  <c r="FU51" i="3"/>
  <c r="FM51" i="3"/>
  <c r="FF51" i="3"/>
  <c r="EZ51" i="3"/>
  <c r="ET51" i="3"/>
  <c r="EN51" i="3"/>
  <c r="EH51" i="3"/>
  <c r="EB51" i="3"/>
  <c r="DV51" i="3"/>
  <c r="DP51" i="3"/>
  <c r="DJ51" i="3"/>
  <c r="DD51" i="3"/>
  <c r="CX51" i="3"/>
  <c r="CR51" i="3"/>
  <c r="CL51" i="3"/>
  <c r="CF51" i="3"/>
  <c r="CA51" i="3"/>
  <c r="BV51" i="3"/>
  <c r="BP51" i="3"/>
  <c r="BJ51" i="3"/>
  <c r="BD51" i="3"/>
  <c r="AX51" i="3"/>
  <c r="AR51" i="3"/>
  <c r="AL51" i="3"/>
  <c r="AF51" i="3"/>
  <c r="Z51" i="3"/>
  <c r="T51" i="3"/>
  <c r="N51" i="3"/>
  <c r="H51" i="3"/>
  <c r="B51" i="3"/>
  <c r="GC50" i="3"/>
  <c r="FU50" i="3"/>
  <c r="FM50" i="3"/>
  <c r="FF50" i="3"/>
  <c r="EZ50" i="3"/>
  <c r="ET50" i="3"/>
  <c r="EN50" i="3"/>
  <c r="EH50" i="3"/>
  <c r="EB50" i="3"/>
  <c r="DV50" i="3"/>
  <c r="DP50" i="3"/>
  <c r="DJ50" i="3"/>
  <c r="DD50" i="3"/>
  <c r="CX50" i="3"/>
  <c r="CR50" i="3"/>
  <c r="CL50" i="3"/>
  <c r="CF50" i="3"/>
  <c r="CA50" i="3"/>
  <c r="BV50" i="3"/>
  <c r="BP50" i="3"/>
  <c r="BJ50" i="3"/>
  <c r="BD50" i="3"/>
  <c r="AX50" i="3"/>
  <c r="AR50" i="3"/>
  <c r="AL50" i="3"/>
  <c r="AF50" i="3"/>
  <c r="Z50" i="3"/>
  <c r="T50" i="3"/>
  <c r="N50" i="3"/>
  <c r="H50" i="3"/>
  <c r="B50" i="3"/>
  <c r="GC49" i="3"/>
  <c r="FU49" i="3"/>
  <c r="FM49" i="3"/>
  <c r="FM77" i="3" s="1"/>
  <c r="FF49" i="3"/>
  <c r="EZ49" i="3"/>
  <c r="ET49" i="3"/>
  <c r="EN49" i="3"/>
  <c r="EH49" i="3"/>
  <c r="EB49" i="3"/>
  <c r="DV49" i="3"/>
  <c r="DP49" i="3"/>
  <c r="DP77" i="3" s="1"/>
  <c r="DJ49" i="3"/>
  <c r="DD49" i="3"/>
  <c r="CX49" i="3"/>
  <c r="CR49" i="3"/>
  <c r="CL49" i="3"/>
  <c r="CF49" i="3"/>
  <c r="CA49" i="3"/>
  <c r="BV49" i="3"/>
  <c r="BV77" i="3" s="1"/>
  <c r="BP49" i="3"/>
  <c r="BJ49" i="3"/>
  <c r="BD49" i="3"/>
  <c r="AX49" i="3"/>
  <c r="AR49" i="3"/>
  <c r="AL49" i="3"/>
  <c r="AF49" i="3"/>
  <c r="Z49" i="3"/>
  <c r="Z77" i="3" s="1"/>
  <c r="T49" i="3"/>
  <c r="N49" i="3"/>
  <c r="H49" i="3"/>
  <c r="B49" i="3"/>
  <c r="GC48" i="3"/>
  <c r="FU48" i="3"/>
  <c r="FM48" i="3"/>
  <c r="FF48" i="3"/>
  <c r="EZ48" i="3"/>
  <c r="ET48" i="3"/>
  <c r="EN48" i="3"/>
  <c r="EH48" i="3"/>
  <c r="EB48" i="3"/>
  <c r="DV48" i="3"/>
  <c r="DP48" i="3"/>
  <c r="DJ48" i="3"/>
  <c r="DD48" i="3"/>
  <c r="CX48" i="3"/>
  <c r="CR48" i="3"/>
  <c r="CL48" i="3"/>
  <c r="CF48" i="3"/>
  <c r="CA48" i="3"/>
  <c r="BV48" i="3"/>
  <c r="BP48" i="3"/>
  <c r="BJ48" i="3"/>
  <c r="BD48" i="3"/>
  <c r="AX48" i="3"/>
  <c r="AR48" i="3"/>
  <c r="AL48" i="3"/>
  <c r="AF48" i="3"/>
  <c r="Z48" i="3"/>
  <c r="T48" i="3"/>
  <c r="N48" i="3"/>
  <c r="H48" i="3"/>
  <c r="B48" i="3"/>
  <c r="GC47" i="3"/>
  <c r="FU47" i="3"/>
  <c r="FM47" i="3"/>
  <c r="FF47" i="3"/>
  <c r="EZ47" i="3"/>
  <c r="ET47" i="3"/>
  <c r="EN47" i="3"/>
  <c r="EH47" i="3"/>
  <c r="EB47" i="3"/>
  <c r="DV47" i="3"/>
  <c r="DP47" i="3"/>
  <c r="DJ47" i="3"/>
  <c r="DD47" i="3"/>
  <c r="CX47" i="3"/>
  <c r="CR47" i="3"/>
  <c r="CL47" i="3"/>
  <c r="CF47" i="3"/>
  <c r="CA47" i="3"/>
  <c r="BV47" i="3"/>
  <c r="BP47" i="3"/>
  <c r="BJ47" i="3"/>
  <c r="BD47" i="3"/>
  <c r="AX47" i="3"/>
  <c r="AR47" i="3"/>
  <c r="AL47" i="3"/>
  <c r="AF47" i="3"/>
  <c r="Z47" i="3"/>
  <c r="T47" i="3"/>
  <c r="N47" i="3"/>
  <c r="H47" i="3"/>
  <c r="B47" i="3"/>
  <c r="GC46" i="3"/>
  <c r="FU46" i="3"/>
  <c r="FM46" i="3"/>
  <c r="FF46" i="3"/>
  <c r="EZ46" i="3"/>
  <c r="ET46" i="3"/>
  <c r="EN46" i="3"/>
  <c r="EH46" i="3"/>
  <c r="EB46" i="3"/>
  <c r="DV46" i="3"/>
  <c r="DP46" i="3"/>
  <c r="DJ46" i="3"/>
  <c r="DD46" i="3"/>
  <c r="CX46" i="3"/>
  <c r="CR46" i="3"/>
  <c r="CL46" i="3"/>
  <c r="CF46" i="3"/>
  <c r="CA46" i="3"/>
  <c r="BV46" i="3"/>
  <c r="BP46" i="3"/>
  <c r="BJ46" i="3"/>
  <c r="BD46" i="3"/>
  <c r="AX46" i="3"/>
  <c r="AR46" i="3"/>
  <c r="AL46" i="3"/>
  <c r="AF46" i="3"/>
  <c r="Z46" i="3"/>
  <c r="T46" i="3"/>
  <c r="N46" i="3"/>
  <c r="H46" i="3"/>
  <c r="B46" i="3"/>
  <c r="GC45" i="3"/>
  <c r="FU45" i="3"/>
  <c r="FM45" i="3"/>
  <c r="FF45" i="3"/>
  <c r="EZ45" i="3"/>
  <c r="ET45" i="3"/>
  <c r="EN45" i="3"/>
  <c r="EH45" i="3"/>
  <c r="EB45" i="3"/>
  <c r="DV45" i="3"/>
  <c r="DP45" i="3"/>
  <c r="DJ45" i="3"/>
  <c r="DD45" i="3"/>
  <c r="CX45" i="3"/>
  <c r="CR45" i="3"/>
  <c r="CL45" i="3"/>
  <c r="CF45" i="3"/>
  <c r="CA45" i="3"/>
  <c r="BV45" i="3"/>
  <c r="BP45" i="3"/>
  <c r="BJ45" i="3"/>
  <c r="BD45" i="3"/>
  <c r="AX45" i="3"/>
  <c r="AR45" i="3"/>
  <c r="AL45" i="3"/>
  <c r="AF45" i="3"/>
  <c r="Z45" i="3"/>
  <c r="T45" i="3"/>
  <c r="N45" i="3"/>
  <c r="H45" i="3"/>
  <c r="B45" i="3"/>
  <c r="GC44" i="3"/>
  <c r="GC77" i="3" s="1"/>
  <c r="FU44" i="3"/>
  <c r="FU77" i="3" s="1"/>
  <c r="FM44" i="3"/>
  <c r="FF44" i="3"/>
  <c r="FF77" i="3" s="1"/>
  <c r="EZ44" i="3"/>
  <c r="EZ77" i="3" s="1"/>
  <c r="ET44" i="3"/>
  <c r="ET77" i="3" s="1"/>
  <c r="EN44" i="3"/>
  <c r="EN77" i="3" s="1"/>
  <c r="EH44" i="3"/>
  <c r="EH77" i="3" s="1"/>
  <c r="EB44" i="3"/>
  <c r="EB77" i="3" s="1"/>
  <c r="DV44" i="3"/>
  <c r="DV77" i="3" s="1"/>
  <c r="DP44" i="3"/>
  <c r="DJ44" i="3"/>
  <c r="DJ77" i="3" s="1"/>
  <c r="DD44" i="3"/>
  <c r="DD77" i="3" s="1"/>
  <c r="CX44" i="3"/>
  <c r="CX77" i="3" s="1"/>
  <c r="CR44" i="3"/>
  <c r="CR77" i="3" s="1"/>
  <c r="CL44" i="3"/>
  <c r="CL77" i="3" s="1"/>
  <c r="CF44" i="3"/>
  <c r="CF77" i="3" s="1"/>
  <c r="CA44" i="3"/>
  <c r="CA77" i="3" s="1"/>
  <c r="BV44" i="3"/>
  <c r="BP44" i="3"/>
  <c r="BP77" i="3" s="1"/>
  <c r="BJ44" i="3"/>
  <c r="BJ77" i="3" s="1"/>
  <c r="BD44" i="3"/>
  <c r="BD77" i="3" s="1"/>
  <c r="AX44" i="3"/>
  <c r="AX77" i="3" s="1"/>
  <c r="AR44" i="3"/>
  <c r="AR77" i="3" s="1"/>
  <c r="AL44" i="3"/>
  <c r="AL77" i="3" s="1"/>
  <c r="AF44" i="3"/>
  <c r="AF77" i="3" s="1"/>
  <c r="Z44" i="3"/>
  <c r="T44" i="3"/>
  <c r="T77" i="3" s="1"/>
  <c r="N44" i="3"/>
  <c r="N77" i="3" s="1"/>
  <c r="H44" i="3"/>
  <c r="H77" i="3" s="1"/>
  <c r="B44" i="3"/>
  <c r="B77" i="3" s="1"/>
  <c r="GC40" i="3"/>
  <c r="FU40" i="3"/>
  <c r="FM40" i="3"/>
  <c r="FF40" i="3"/>
  <c r="EZ40" i="3"/>
  <c r="B40" i="3"/>
  <c r="K443" i="1" l="1"/>
  <c r="J443" i="1"/>
  <c r="K435" i="1"/>
  <c r="J435" i="1"/>
  <c r="K405" i="1"/>
  <c r="J405" i="1"/>
  <c r="K401" i="1"/>
  <c r="J401" i="1"/>
  <c r="K395" i="1"/>
  <c r="J395" i="1"/>
  <c r="K386" i="1"/>
  <c r="J386" i="1"/>
  <c r="K377" i="1"/>
  <c r="J377" i="1"/>
  <c r="K372" i="1"/>
  <c r="J372" i="1"/>
  <c r="K365" i="1"/>
  <c r="J365" i="1"/>
  <c r="K359" i="1"/>
  <c r="K352" i="1"/>
  <c r="J352" i="1"/>
  <c r="K348" i="1"/>
  <c r="J348" i="1"/>
  <c r="K340" i="1"/>
  <c r="J340" i="1"/>
  <c r="K336" i="1"/>
  <c r="J336" i="1"/>
  <c r="K329" i="1"/>
  <c r="J329" i="1"/>
  <c r="K322" i="1"/>
  <c r="J322" i="1"/>
  <c r="K317" i="1"/>
  <c r="J317" i="1"/>
  <c r="K297" i="1"/>
  <c r="J297" i="1"/>
  <c r="K292" i="1"/>
  <c r="J292" i="1"/>
  <c r="K285" i="1"/>
  <c r="J285" i="1"/>
  <c r="K279" i="1"/>
  <c r="J279" i="1"/>
  <c r="K271" i="1"/>
  <c r="J271" i="1"/>
  <c r="K263" i="1"/>
  <c r="J263" i="1"/>
  <c r="K253" i="1"/>
  <c r="J253" i="1"/>
  <c r="K247" i="1"/>
  <c r="J247" i="1"/>
  <c r="K242" i="1"/>
  <c r="J242" i="1"/>
  <c r="K237" i="1"/>
  <c r="J237" i="1"/>
  <c r="K228" i="1"/>
  <c r="J228" i="1"/>
  <c r="K220" i="1"/>
  <c r="J220" i="1"/>
  <c r="K212" i="1"/>
  <c r="J212" i="1"/>
  <c r="K206" i="1"/>
  <c r="J206" i="1"/>
  <c r="K190" i="1"/>
  <c r="J190" i="1"/>
  <c r="K186" i="1"/>
  <c r="J186" i="1"/>
  <c r="K179" i="1"/>
  <c r="J179" i="1"/>
  <c r="K173" i="1"/>
  <c r="J173" i="1"/>
  <c r="K167" i="1"/>
  <c r="J167" i="1"/>
  <c r="K161" i="1"/>
  <c r="J161" i="1"/>
  <c r="K150" i="1"/>
  <c r="J150" i="1"/>
  <c r="K142" i="1"/>
  <c r="J142" i="1"/>
  <c r="K135" i="1"/>
  <c r="J135" i="1"/>
  <c r="J121" i="1"/>
  <c r="K109" i="1"/>
  <c r="J109" i="1"/>
  <c r="K103" i="1"/>
  <c r="J103" i="1"/>
  <c r="J100" i="1"/>
  <c r="B98" i="1"/>
  <c r="K83" i="1"/>
  <c r="J83" i="1"/>
  <c r="K68" i="1"/>
  <c r="J68" i="1"/>
  <c r="K19" i="1"/>
  <c r="K446" i="1" s="1"/>
  <c r="J19" i="1"/>
  <c r="J7" i="1"/>
  <c r="J4" i="1"/>
  <c r="K445" i="1" l="1"/>
  <c r="L445" i="1" s="1"/>
</calcChain>
</file>

<file path=xl/sharedStrings.xml><?xml version="1.0" encoding="utf-8"?>
<sst xmlns="http://schemas.openxmlformats.org/spreadsheetml/2006/main" count="4531" uniqueCount="1178">
  <si>
    <t>&gt;FV3UTR1-300</t>
  </si>
  <si>
    <t>(Red: containing a same miRNA with previous ones)</t>
  </si>
  <si>
    <t>miRNA density (No/Kb)</t>
  </si>
  <si>
    <t>dir</t>
  </si>
  <si>
    <t>p-mi_b</t>
  </si>
  <si>
    <t>p-mi_e</t>
  </si>
  <si>
    <t>mi_beg</t>
  </si>
  <si>
    <t>mi_end</t>
  </si>
  <si>
    <t>pre-miRNA</t>
  </si>
  <si>
    <t>No.</t>
  </si>
  <si>
    <t>miRNA</t>
  </si>
  <si>
    <t>bp</t>
  </si>
  <si>
    <t>-</t>
  </si>
  <si>
    <t>cuucugaaagggauagaaucuuaagauuuucugacagagauagacuagaaauguaguguaccacauuuuuaguccaaagacauucuuaguauugagagagauuagucuuaaucucucuuu</t>
  </si>
  <si>
    <t>A-1</t>
  </si>
  <si>
    <t>caaagacauucuuaguauugag</t>
  </si>
  <si>
    <t>&gt;FV3UTR1020-1680 (301-961)</t>
  </si>
  <si>
    <t>+</t>
  </si>
  <si>
    <t>augaaggucggggauugagaguauauccuacaagaguaucucauacaaacacguauccgacaagcgucuauagcucuugucggaucugagaugcuaacgcgcugcaacuguuuuaggaca</t>
  </si>
  <si>
    <t>B-2</t>
  </si>
  <si>
    <t>acaagaguaucucauacaaaca</t>
  </si>
  <si>
    <t>uauuaaaauacuuuacuaucucaagaaccuuuaucguaagauacuuucaggagaagaaggagauguaacaucuuaagauauagcuucucucagaaaguuucuaggacaagaaggagaugu</t>
  </si>
  <si>
    <t>B-3</t>
  </si>
  <si>
    <t>aagauauagcuucucucagaaa</t>
  </si>
  <si>
    <t>uacuuuacuaucucaagaaccuuuaucguaagauacuuucaggagaagaaggagauguaacaucuuaagauauagcuucucucagaaaguuucuaggacaagaaggagauguaacaacau</t>
  </si>
  <si>
    <t>B-4</t>
  </si>
  <si>
    <t>auauagcuucucucagaaaguu</t>
  </si>
  <si>
    <t>uacuuucaggagaagaaggagauguaacaucuuaagauauagcuucucucagaaaguuucuaggacaagaaggagauguaacaacauuuauagucuuaagauauagcuucucucagaaag</t>
  </si>
  <si>
    <t>B-5</t>
  </si>
  <si>
    <t>uucuaggacaagaaggagaugu</t>
  </si>
  <si>
    <t>agucuuaagauauagcuucucucagaaaguuuauaggaugagaaggagauguaacaacauuuauagaauaucuuacgauaguaaucuuaagauacuuuacuacuaucguaagauacucuc</t>
  </si>
  <si>
    <t>B-6</t>
  </si>
  <si>
    <t>agaauaucuuacgauaguaauc</t>
  </si>
  <si>
    <t>uuuuacgcucucagaaacuuucuaggacaagacggagauguaauaucuuaggauaaagucuuaagagaucuuuacucuuucagaagacuuucucucagaagacucucgacauuauaucuc</t>
  </si>
  <si>
    <t>B-7</t>
  </si>
  <si>
    <t>agaagacuuucucucagaagac</t>
  </si>
  <si>
    <t>uaggacaagaauuuacaagaucuagagauauaaugucgagagucuucugagagaaagucuucugaaagaguaaagaucucuuaagacuuuauccuaagauauuacaucuccgucuugucc</t>
  </si>
  <si>
    <t>B-8</t>
  </si>
  <si>
    <t>aagaucucuuaagacuuuaucc</t>
  </si>
  <si>
    <t>gcguaaaagacuauaaauguuguaccacguuuuuagaccaaaagacagucuuaaucuugagagaguaucuuacgauaguaguaaaguaucuuaagauuacuaucguaagauauucuauaa</t>
  </si>
  <si>
    <t>B-9</t>
  </si>
  <si>
    <t>aagauuacuaucguaagauauu</t>
  </si>
  <si>
    <t>uuaauauguuacaccucauucuuguccuaaaacaguugcagcgcguuagcaucucagauccgacaagagcuauagacgcuugucggauacguguuuguaugagauacucuuguaggauau</t>
  </si>
  <si>
    <t>B-10</t>
  </si>
  <si>
    <t>cguguuuguaugagauacucuu</t>
  </si>
  <si>
    <t>&gt;FV3UTR2581-3420</t>
  </si>
  <si>
    <t>auuuuaauagccuuuuucucucacgagggaggguaaauuuuaacagucugggguccaggacacaaucucugcuagagcgcaaccgcggggaggguuccugagcucuggaaaguaccuggc</t>
  </si>
  <si>
    <t>C-1</t>
  </si>
  <si>
    <t>gggguccaggacacaaucucug</t>
  </si>
  <si>
    <t>uccaggacacaaucucugcuagagcgcaaccgcggggaggguuccugagcucuggaaaguaccuggcgcacacggcgucgggccuaguggcccagccggcguccugcgaggacaggucgg</t>
  </si>
  <si>
    <t>C-2</t>
  </si>
  <si>
    <t>gcucuggaaaguaccuggcgca</t>
  </si>
  <si>
    <t>aggacacaaucucugcuagagcgcaaccgcggggaggguuccugagcucuggaaaguaccuggcgcacacggcgucgggccuaguggcccagccggcguccugcgaggacaggucggcgg</t>
  </si>
  <si>
    <t>C-3</t>
  </si>
  <si>
    <t>ggguuccugagcucuggaaagu</t>
  </si>
  <si>
    <t>ggggaggguuccugagcucuggaaaguaccuggcgcacacggcgucgggccuaguggcccagccggcguccugcgaggacaggucggcggccucuauauccgaggcgauccucgcugcgg</t>
  </si>
  <si>
    <t>C-4</t>
  </si>
  <si>
    <t>acaggucggcggccucuauauc</t>
  </si>
  <si>
    <t>guccugcgaggacaggucggcggccucuauauccgaggcgauccucgcugcggucuuugacagaggcgagaaggcccuggcgaccuccgcggugcagucugcaaacuccuugacggggaa</t>
  </si>
  <si>
    <t>C-5</t>
  </si>
  <si>
    <t>ucuuugacagaggcgagaaggc</t>
  </si>
  <si>
    <t>auccgaggcgauccucgcugcggucuuugacagaggcgagaaggcccuggcgaccuccgcggugcagucugcaaacuccuugacggggaacauccugggcauccuccugucccuccugga</t>
  </si>
  <si>
    <t>C-6</t>
  </si>
  <si>
    <t>cgagaaggcccuggcgaccucc</t>
  </si>
  <si>
    <t>ucuuugacagaggcgagaaggcccuggcgaccuccgcggugcagucugcaaacuccuugacggggaacauccugggcauccuccugucccuccuggaggccgggacgacgucggugucug</t>
  </si>
  <si>
    <t>C-7</t>
  </si>
  <si>
    <t>acauccugggcauccuccuguc</t>
  </si>
  <si>
    <t>cgcggugcagucugcaaacuccuugacggggaacauccugggcauccuccugucccuccuggaggccgggacgacgucggugucugagacuccagcguccccucuccagccacaggcccc</t>
  </si>
  <si>
    <t>C-8</t>
  </si>
  <si>
    <t>cccuccuggaggccgggacgac</t>
  </si>
  <si>
    <t>ggaacauccugggcauccuccugucccuccuggaggccgggacgacgucggugucugagacuccagcguccccucuccagccacaggccccccucuugguccucacagcgacacccacag</t>
  </si>
  <si>
    <t>C-9</t>
  </si>
  <si>
    <t>gacuccagcguccccucuccag</t>
  </si>
  <si>
    <t>ccugucccuccuggaggccgggacgacgucggugucugagacuccagcguccccucuccagccacaggccccccucuugguccucacagcgacacccacaggagugccccucucgccgug</t>
  </si>
  <si>
    <t>C-10</t>
  </si>
  <si>
    <t>agcguccccucuccagccacag</t>
  </si>
  <si>
    <t>uccuggaggccgggacgacgucggugucugagacuccagcguccccucuccagccacaggccccccucuugguccucacagcgacacccacaggagugccccucucgccgugguccgggu</t>
  </si>
  <si>
    <t>C-11</t>
  </si>
  <si>
    <t>ugagacuccagcguccccucuc</t>
  </si>
  <si>
    <t>gacgacgucggugucugagacuccagcguccccucuccagccacaggccccccucuugguccucacagcgacacccacaggagugccccucucgccgugguccgggucgaucaccgcguc</t>
  </si>
  <si>
    <t>C-12</t>
  </si>
  <si>
    <t>acacccacaggagugccccucu</t>
  </si>
  <si>
    <t>agcguccccucuccagccacaggccccccucuugguccucacagcgacacccacaggagugccccucucgccgugguccgggucgaucaccgcgucguacacgacagugucguggaagcc</t>
  </si>
  <si>
    <t>C-13</t>
  </si>
  <si>
    <t>gcgucguacacgacagugucgu</t>
  </si>
  <si>
    <t>cccucuccagccacaggccccccucuugguccucacagcgacacccacaggagugccccucucgccgugguccgggucgaucaccgcgucguacacgacagugucguggaagccgucgag</t>
  </si>
  <si>
    <t>C-14</t>
  </si>
  <si>
    <t>gacagugucguggaagccgucg</t>
  </si>
  <si>
    <t>cacaggagugccccucucgccgugguccgggucgaucaccgcgucguacacgacagugucguggaagccgucgagcaugacgugcggggcgucgcaccucagguggaacucucugucccc</t>
  </si>
  <si>
    <t>C-15</t>
  </si>
  <si>
    <t>gaagccgucgagcaugacgugc</t>
  </si>
  <si>
    <t>gucgaucaccgcgucguacacgacagugucguggaagccgucgagcaugacgugcggggcgucgcaccucagguggaacucucugucccccauccuguagagccugaaagaguugcggug</t>
  </si>
  <si>
    <t>C-16</t>
  </si>
  <si>
    <t>ccucagguggaacucucugucc</t>
  </si>
  <si>
    <t>gcgucguacacgacagugucguggaagccgucgagcaugacgugcggggcgucgcaccucagguggaacucucugucccccauccuguagagccugaaagaguugcggugccuggggucg</t>
  </si>
  <si>
    <t>C-17</t>
  </si>
  <si>
    <t>ugacgugcggggcgucgcaccu</t>
  </si>
  <si>
    <t>agcaugacgugcggggcgucgcaccucagguggaacucucugucccccauccuguagagccugaaagaguugcggugccuggggucgggagccgccagccucacugccgauggccugagc</t>
  </si>
  <si>
    <t>C-18</t>
  </si>
  <si>
    <t>ucucugucccccauccuguaga</t>
  </si>
  <si>
    <t>cggggcgucgcaccucagguggaacucucugucccccauccuguagagccugaaagaguugcggugccuggggucgggagccgccagccucacugccgauggccugagccuggagugcgc</t>
  </si>
  <si>
    <t>C-19</t>
  </si>
  <si>
    <t>gccugaaagaguugcggugccu</t>
  </si>
  <si>
    <t>gaacucucugucccccauccuguagagccugaaagaguugcggugccuggggucgggagccgccagccucacugccgauggccugagccuggagugcgccauggccaucucgccgugcau</t>
  </si>
  <si>
    <t>C-20</t>
  </si>
  <si>
    <t>ggccugagccuggagugcgcca</t>
  </si>
  <si>
    <t>ugcgccauggccaucucgccgugcaugacggcuguggccaugagggccugcuggaggcaguuguccaccgucuccucagaaggggaaaagugcuccagccagucgccgaggguguagucg</t>
  </si>
  <si>
    <t>C-21</t>
  </si>
  <si>
    <t>gugcuccagccagucgccgagg</t>
  </si>
  <si>
    <t>caucucgccgugcaugacggcuguggccaugagggccugcuggaggcaguuguccaccgucuccucagaaggggaaaagugcuccagccagucgccgaggguguagucguagugcucgug</t>
  </si>
  <si>
    <t>C-22</t>
  </si>
  <si>
    <t>cugcuggaggcaguuguccacc</t>
  </si>
  <si>
    <t>uccaccgucuccucagaaggggaaaagugcuccagccagucgccgaggguguagucguagugcucgugaggaccggcguagaccccuacacccgccccgguguuuaggaggacguccgag</t>
  </si>
  <si>
    <t>C-23</t>
  </si>
  <si>
    <t>accggcguagaccccuacaccc</t>
  </si>
  <si>
    <t>aagugcuccagccagucgccgaggguguagucguagugcucgugaggaccggcguagaccccuacacccgccccgguguuuaggaggacguccgaggcguaccuccugugguccucgugc</t>
  </si>
  <si>
    <t>C-24</t>
  </si>
  <si>
    <t>ccagccagucgccgagggugua</t>
  </si>
  <si>
    <t>acgccucggacguccuccuaaacaccggggcggguguaggggucuacgccgguccucacgagcacuacgacuacacccucggcgacuggcuggagcacuuuuccccuucugaggagacgg</t>
  </si>
  <si>
    <t>C-25</t>
  </si>
  <si>
    <t>acacccucggcgacuggcugga</t>
  </si>
  <si>
    <t>ccucacgagcacuacgacuacacccucggcgacuggcuggagcacuuuuccccuucugaggagacgguggacaacugccuccagcaggcccucauggccacagccgucaugcacggcgag</t>
  </si>
  <si>
    <t>C-26</t>
  </si>
  <si>
    <t>uggacaacugccuccagcaggc</t>
  </si>
  <si>
    <t>cggcgacuggcuggagcacuuuuccccuucugaggagacgguggacaacugccuccagcaggcccucauggccacagccgucaugcacggcgagauggccauggcgcacuccaggcucag</t>
  </si>
  <si>
    <t>C-27</t>
  </si>
  <si>
    <t>cuccagcaggcccucauggcca</t>
  </si>
  <si>
    <t>gagcacuuuuccccuucugaggagacgguggacaacugccuccagcaggcccucauggccacagccgucaugcacggcgagauggccauggcgcacuccaggcucaggccaucggcagug</t>
  </si>
  <si>
    <t>C-28</t>
  </si>
  <si>
    <t>auggccauggcgcacuccaggc</t>
  </si>
  <si>
    <t>auggccacagccgucaugcacggcgagauggccauggcgcacuccaggcucaggccaucggcagugaggcuggcggcucccgaccccaggcaccgcaacucuuucaggcucuacaggaug</t>
  </si>
  <si>
    <t>C-29</t>
  </si>
  <si>
    <t>ucaggccaucggcagugaggcu</t>
  </si>
  <si>
    <t>ccauggcgcacuccaggcucaggccaucggcagugaggcuggcggcucccgaccccaggcaccgcaacucuuucaggcucuacaggaugggggacagagaguuccaccugaggugcgacg</t>
  </si>
  <si>
    <t>C-30</t>
  </si>
  <si>
    <t>cgcaacucuuucaggcucuaca</t>
  </si>
  <si>
    <t>cccaggcaccgcaacucuuucaggcucuacaggaugggggacagagaguuccaccugaggugcgacgccccgcacgucaugcucgacggcuuccacgacacugucguguacgacgcggug</t>
  </si>
  <si>
    <t>C-31</t>
  </si>
  <si>
    <t>augggggacagagaguuccacc</t>
  </si>
  <si>
    <t>uacaggaugggggacagagaguuccaccugaggugcgacgccccgcacgucaugcucgacggcuuccacgacacugucguguacgacgcggugaucgacccggaccacggcgagaggggc</t>
  </si>
  <si>
    <t>C-32</t>
  </si>
  <si>
    <t>ugcucgacggcuuccacgacac</t>
  </si>
  <si>
    <t>caccugaggugcgacgccccgcacgucaugcucgacggcuuccacgacacugucguguacgacgcggugaucgacccggaccacggcgagaggggcacuccugugggugucgcugugagg</t>
  </si>
  <si>
    <t>C-33</t>
  </si>
  <si>
    <t>acgcggugaucgacccggacca</t>
  </si>
  <si>
    <t>cgcacgucaugcucgacggcuuccacgacacugucguguacgacgcggugaucgacccggaccacggcgagaggggcacuccugugggugucgcugugaggaccaagaggggggccugug</t>
  </si>
  <si>
    <t>C-34</t>
  </si>
  <si>
    <t>cggcgagaggggcacuccugug</t>
  </si>
  <si>
    <t>acggcgagaggggcacuccugugggugucgcugugaggaccaagaggggggccuguggcuggagaggggacgcuggagucucagacaccgacgucgucccggccuccaggagggacagga</t>
  </si>
  <si>
    <t>C-35</t>
  </si>
  <si>
    <t>ggagaggggacgcuggagucuc</t>
  </si>
  <si>
    <t>cgagaggggcacuccugugggugucgcugugaggaccaagaggggggccuguggcuggagaggggacgcuggagucucagacaccgacgucgucccggccuccaggagggacaggaggau</t>
  </si>
  <si>
    <t>C-36</t>
  </si>
  <si>
    <t>ugugaggaccaagaggggggcc</t>
  </si>
  <si>
    <t>uccugugggugucgcugugaggaccaagaggggggccuguggcuggagaggggacgcuggagucucagacaccgacgucgucccggccuccaggagggacaggaggaugcccaggauguu</t>
  </si>
  <si>
    <t>C-37</t>
  </si>
  <si>
    <t>ucucagacaccgacgucguccc</t>
  </si>
  <si>
    <t>aggggggccuguggcuggagaggggacgcuggagucucagacaccgacgucgucccggccuccaggagggacaggaggaugcccaggauguuccccgucaaggaguuugcagacugcacc</t>
  </si>
  <si>
    <t>C-38</t>
  </si>
  <si>
    <t>cgucgucccggccuccaggagg</t>
  </si>
  <si>
    <t>ggggacgcuggagucucagacaccgacgucgucccggccuccaggagggacaggaggaugcccaggauguuccccgucaaggaguuugcagacugcaccgcggaggucgccagggccuuc</t>
  </si>
  <si>
    <t>C-39</t>
  </si>
  <si>
    <t>uccccgucaaggaguuugcaga</t>
  </si>
  <si>
    <t>cgucgucccggccuccaggagggacaggaggaugcccaggauguuccccgucaaggaguuugcagacugcaccgcggaggucgccagggccuucucgccucugucaaagaccgcagcgag</t>
  </si>
  <si>
    <t>C-40</t>
  </si>
  <si>
    <t>gcggaggucgccagggccuucu</t>
  </si>
  <si>
    <t>ucccggccuccaggagggacaggaggaugcccaggauguuccccgucaaggaguuugcagacugcaccgcggaggucgccagggccuucucgccucugucaaagaccgcagcgaggaucg</t>
  </si>
  <si>
    <t>C-41</t>
  </si>
  <si>
    <t>gaggucgccagggccuucucgc</t>
  </si>
  <si>
    <t>ggacaggaggaugcccaggauguuccccgucaaggaguuugcagacugcaccgcggaggucgccagggccuucucgccucugucaaagaccgcagcgaggaucgccucggauauagaggc</t>
  </si>
  <si>
    <t>C-42</t>
  </si>
  <si>
    <t>ggaggaugcccaggauguuccccgucaaggaguuugcagacugcaccgcggaggucgccagggccuucucgccucugucaaagaccgcagcgaggaucgccucggauauagaggccgccg</t>
  </si>
  <si>
    <t>C-43</t>
  </si>
  <si>
    <t>agcgaggaucgccucggauaua</t>
  </si>
  <si>
    <t>ggucgccagggccuucucgccucugucaaagaccgcagcgaggaucgccucggauauagaggccgccgaccuguccucgcaggacgccggcugggccacuaggcccgacgccgugugcgc</t>
  </si>
  <si>
    <t>C-44</t>
  </si>
  <si>
    <t>gccgccgaccuguccucgcagg</t>
  </si>
  <si>
    <t>ucgccucugucaaagaccgcagcgaggaucgccucggauauagaggccgccgaccuguccucgcaggacgccggcugggccacuaggcccgacgccgugugcgccagguacuuuccagag</t>
  </si>
  <si>
    <t>C-45</t>
  </si>
  <si>
    <t>cggauauagaggccgccgaccu</t>
  </si>
  <si>
    <t>gauauagaggccgccgaccuguccucgcaggacgccggcugggccacuaggcccgacgccgugugcgccagguacuuuccagagcucaggaacccuccccgcgguugcgcucuagcagag</t>
  </si>
  <si>
    <t>C-46</t>
  </si>
  <si>
    <t>ggcccgacgccgugugcgccag</t>
  </si>
  <si>
    <t>&gt;FV3UTR4681-5400</t>
  </si>
  <si>
    <t>acgcaaaauacgacacagaucagggcgucggucgcaugcuuuuccuugguacgaucggccucgccguaguugucggaggccugauggccuacggguacuacuacgacggaaagaccccuu</t>
  </si>
  <si>
    <t>D-1</t>
  </si>
  <si>
    <t>augcuuuuccuugguacgaucg</t>
  </si>
  <si>
    <t>uuuuccuugguacgaucggccucgccguaguugucggaggccugauggccuacggguacuacuacgacggaaagaccccuuccuccggaaccucguuccacaccgccucccccagcuucu</t>
  </si>
  <si>
    <t>D-2</t>
  </si>
  <si>
    <t>ugauggccuacggguacuacua</t>
  </si>
  <si>
    <t>uggucuaaaaauauggcgugacauuuauagacuuuaagaaaauuaccucugguguacacaagugcuggaccugugugguguguccaucacuuguguguacaccgaucacaccgacugacc</t>
  </si>
  <si>
    <t>D-3</t>
  </si>
  <si>
    <t>cugguguacacaagugcuggac</t>
  </si>
  <si>
    <t>uauagacuuuaagaaaauuaccucugguguacacaagugcuggaccugugugguguguccaucacuuguguguacaccgaucacaccgacugaccccagccucaccuccuuccuagcuga</t>
  </si>
  <si>
    <t>D-4</t>
  </si>
  <si>
    <t>gguguacacaagugcuggaccu</t>
  </si>
  <si>
    <t>cucugguguacacaagugcuggaccugugugguguguccaucacuuguguguacaccgaucacaccgacugaccccagccucaccuccuuccuagcugaucagagggauugcacugaaau</t>
  </si>
  <si>
    <t>D-5</t>
  </si>
  <si>
    <t>uccaucacuuguguguacaccg</t>
  </si>
  <si>
    <t>uacuccucauguggcgacaaggcaucaauguccuuugcaaagauuuaggaaguauuucagugcaaucccucugaucagcuaggaaggaggugaggcuggggucagucggugugaucggug</t>
  </si>
  <si>
    <t>D-6</t>
  </si>
  <si>
    <t>cgacaaggcaucaauguccuuu</t>
  </si>
  <si>
    <t>auuuaggaaguauuucagugcaaucccucugaucagcuaggaaggaggugaggcuggggucagucggugugaucgguguacacacaagugauggacacaccacacagguccagcacuugu</t>
  </si>
  <si>
    <t>D-7</t>
  </si>
  <si>
    <t>ggacacaccacacagguccagc</t>
  </si>
  <si>
    <t>ggaggugaggcuggggucagucggugugaucgguguacacacaagugauggacacaccacacagguccagcacuuguguacaccagagguaauuuucuuaaagucuauaaaugucacgcc</t>
  </si>
  <si>
    <t>D-8</t>
  </si>
  <si>
    <t>guccagcacuuguguacaccag</t>
  </si>
  <si>
    <t>ucucuaugaaggaaucccaguugcagcguauugucgauccguuuccagacucugcuaggaaauggaacggugucaccccauguucagauccuaauaucuauaucugcuagagaagcuggg</t>
  </si>
  <si>
    <t>D-9</t>
  </si>
  <si>
    <t>ggaaauggaacggugucacccc</t>
  </si>
  <si>
    <t>uccguuuccagacucugcuaggaaauggaacggugucaccccauguucagauccuaauaucuauaucugcuagagaagcugggggaggcgguguggaacgagguuccggaggaagggguc</t>
  </si>
  <si>
    <t>D-10</t>
  </si>
  <si>
    <t>agcugggggaggcgguguggaa</t>
  </si>
  <si>
    <t>cccauguucagauccuaauaucuauaucugcuagagaagcugggggaggcgguguggaacgagguuccggaggaaggggucuuuccgucguaguaguacccguaggccaucaggccuccg</t>
  </si>
  <si>
    <t>D-11</t>
  </si>
  <si>
    <t>gucguaguaguacccguaggcc</t>
  </si>
  <si>
    <t>gguguggaacgagguuccggaggaaggggucuuuccgucguaguaguacccguaggccaucaggccuccgacaacuacggcgaggccgaucguaccaaggaaaagcaugcgaccgacgcc</t>
  </si>
  <si>
    <t>D-12</t>
  </si>
  <si>
    <t>uccgucguaguaguacccguag</t>
  </si>
  <si>
    <t>&gt;FV3UTR6180-7080</t>
  </si>
  <si>
    <t>ccaggcagaguacaggaggauaaaggguuagaagcgucauagaugguauauaacaucucagagaccaagagucucuaagaugcaaguguuguaccacauuuuaguccaaauaauuucuca</t>
  </si>
  <si>
    <t>E-1</t>
  </si>
  <si>
    <t>aagcgucauagaugguauauaa</t>
  </si>
  <si>
    <t>cucuacauuuuuaguccaaagacuuacuaucguaagauauucucaugagaauagcuugagauaguaucuuacgauagcaguaaaguaucuuaagauauuaaaguaucuugggauaaguag</t>
  </si>
  <si>
    <t>E-2</t>
  </si>
  <si>
    <t>aucuuacgauagcaguaaagua</t>
  </si>
  <si>
    <t>uuaggccaaacucucuguacauuuauuaacgcccuaagcguuaauagaugcuaaaaccuacaguucuuuucuaccucaucaccacuuagccggaacgccgacuguagacagucgggcuac</t>
  </si>
  <si>
    <t>E-3</t>
  </si>
  <si>
    <t>guuaauagaugcuaaaaccuac</t>
  </si>
  <si>
    <t>acaguucuuuucuaccucaucaccacuuagccggaacgccgacuguagacagucgggcuacguccaccauggcagacauuuucuuugcuauggccauaaucacaagcuugagggccaucc</t>
  </si>
  <si>
    <t>E-4</t>
  </si>
  <si>
    <t>acuguagacagucgggcuacgu</t>
  </si>
  <si>
    <t>uugaugcuccgcauguguacucuguucaaacuaagcccguauaaauauccgcugcaagaaucucuacggcaugucuguugcgauaauccuaggucuggugugcgcgugcgucuugggugg</t>
  </si>
  <si>
    <t>E-5</t>
  </si>
  <si>
    <t>aagcccguauaaauauccgcug</t>
  </si>
  <si>
    <t>aaucucuacggcaugucuguugcgauaauccuaggucuggugugcgcgugcgucuugggugggauggcccucaagcuugugauuauggccauagcaaagaaaaugucugccaugguggac</t>
  </si>
  <si>
    <t>E-6</t>
  </si>
  <si>
    <t>gcgucuugggugggauggcccu</t>
  </si>
  <si>
    <t>gucuggugugcgcgugcgucuugggugggauggcccucaagcuugugauuauggccauagcaaagaaaaugucugccaugguggacguagcccgacugucuacagucggcguuccggcua</t>
  </si>
  <si>
    <t>E-7</t>
  </si>
  <si>
    <t>gcaaagaaaaugucugccaugg</t>
  </si>
  <si>
    <t>ugugcgcgugcgucuugggugggauggcccucaagcuugugauuauggccauagcaaagaaaaugucugccaugguggacguagcccgacugucuacagucggcguuccggcuaaguggu</t>
  </si>
  <si>
    <t>E-8</t>
  </si>
  <si>
    <t>uauggccauagcaaagaaaaug</t>
  </si>
  <si>
    <t>gcccucaagcuugugauuauggccauagcaaagaaaaugucugccaugguggacguagcccgacugucuacagucggcguuccggcuaaguggugaugagguagaaaagaacuguagguu</t>
  </si>
  <si>
    <t>E-9</t>
  </si>
  <si>
    <t>cguuccggcuaaguggugauga</t>
  </si>
  <si>
    <t>cagucggcguuccggcuaaguggugaugagguagaaaagaacuguagguuuuagcaucuauuaacgcuuagggcguuaauaaauguacagagaguuuggccuaaaaauguggaugguaac</t>
  </si>
  <si>
    <t>E-10</t>
  </si>
  <si>
    <t>agguuuuagcaucuauuaacgc</t>
  </si>
  <si>
    <t>gauacguaggauauaucucucuaucuuaagauacuuuacgcuuucagaagauuaccaucagaagauuaccucugaaagacuuucuagcucagaaacuuuuaggaugagaaugagauguaa</t>
  </si>
  <si>
    <t>E-11</t>
  </si>
  <si>
    <t>cucagaaacuuuuaggaugaga</t>
  </si>
  <si>
    <t>uguagauaacaaagacuugcuacuuaucccaagauacuuuaauaucuuaagauacuuuacugcuaucguaagauacuaucucaagcuauucucaugagaauaucuuacgauaguaagucu</t>
  </si>
  <si>
    <t>E-12</t>
  </si>
  <si>
    <t>cugcuaucguaagauacuaucu</t>
  </si>
  <si>
    <t>acuugcuacuuaucccaagauacuuuaauaucuuaagauacuuuacugcuaucguaagauacuaucucaagcuauucucaugagaauaucuuacgauaguaagucuuuggacuaaaaaug</t>
  </si>
  <si>
    <t>E-13</t>
  </si>
  <si>
    <t>acuuuacugcuaucguaagaua</t>
  </si>
  <si>
    <t>uacgauaguaguaucucaugagaaauuauuuggacuaaaaugugguacaacacuugcaucuuagagacucuuggucucugagauguuauauaccaucuaugacgcuucuaacccuuuauc</t>
  </si>
  <si>
    <t>E-14</t>
  </si>
  <si>
    <t>gucucugagauguuauauacca</t>
  </si>
  <si>
    <t>&gt;FV3UTR11341-11760</t>
  </si>
  <si>
    <t>ucucuuucagaagacuuuauauuaagauauguuaggacaagaagauguagcaacauuuauagaaucuauaaauguggaugucuuuugucucuaucacaagauauucuaucgcaagucucc</t>
  </si>
  <si>
    <t>F-1</t>
  </si>
  <si>
    <t>acaagaagauguagcaacauuu</t>
  </si>
  <si>
    <t>uacuugccugaggcggguggaauagaguuacagucuuuagacgggaauccgucuggagacuugcgauagaauaucuugugauagagacaaaagacauccacauuuauagauucuauaaau</t>
  </si>
  <si>
    <t>F-2</t>
  </si>
  <si>
    <t>ucuggagacuugcgauagaaua</t>
  </si>
  <si>
    <t>&gt;FV3UTR15001-15420</t>
  </si>
  <si>
    <t>(421 to 840)</t>
  </si>
  <si>
    <t>cgccucaggcaaguacggguggaccaaauccuuuuucuaggaucuagcauaguguauuccauuucucuuugcagagagauggaauggucucugagguaacgcauaaagacucuaccuuug</t>
  </si>
  <si>
    <t>G-1</t>
  </si>
  <si>
    <t>agcauaguguauuccauuucuc</t>
  </si>
  <si>
    <t>uggucucugagguaacgcauaaagacucuaccuuugccgugagauaucucacgauaacgguuuuaggacaagaaugagguguaacaucucaagauacgauggaucuaugagagagacuaa</t>
  </si>
  <si>
    <t>G-2</t>
  </si>
  <si>
    <t>uaaagacucuaccuuugccgug</t>
  </si>
  <si>
    <t>cucacggcaaagguagagucuuuaugcguuaccucagagaccauuccaucucucugcaaagagaaauggaauacacuaugcuagauccuagaaaaaggauuugguccacccguacuugcc</t>
  </si>
  <si>
    <t>G-3</t>
  </si>
  <si>
    <t>cucagagaccauuccaucucuc</t>
  </si>
  <si>
    <t>&gt;FV3UTR16501-17100</t>
  </si>
  <si>
    <t>cuuacaccccuguguaauauuauaacccuccccuuuccccucuacagugagaauaccaucgcucacuccuccagggcguucucaucguagccccagucaucggcccacacauuggguauc</t>
  </si>
  <si>
    <t>H-1</t>
  </si>
  <si>
    <t>ccccucuacagugagaauacca</t>
  </si>
  <si>
    <t>ugagaauaccaucgcucacuccuccagggcguucucaucguagccccagucaucggcccacacauuggguaucuuuucgagaaccaucgccugaugcuuguagguaucagcguaaaaggu</t>
  </si>
  <si>
    <t>H-2</t>
  </si>
  <si>
    <t>cucaucguagccccagucaucg</t>
  </si>
  <si>
    <t>aauaccaucgcucacuccuccagggcguucucaucguagccccagucaucggcccacacauuggguaucuuuucgagaaccaucgccugaugcuuguagguaucagcguaaaaggucucg</t>
  </si>
  <si>
    <t>H-3</t>
  </si>
  <si>
    <t>uucucaucguagccccagucau</t>
  </si>
  <si>
    <t>cucgagaccuuuuacgcugauaccuacaagcaucaggcgaugguucucgaaaagauacccaaugugugggccgaugacuggggcuacgaugagaacgcccuggaggagugagcgauggua</t>
  </si>
  <si>
    <t>H-4</t>
  </si>
  <si>
    <t>ugguucucgaaaagauacccaa</t>
  </si>
  <si>
    <t>caggcgaugguucucgaaaagauacccaaugugugggccgaugacuggggcuacgaugagaacgcccuggaggagugagcgaugguauucucacuguagaggggaaaggggaggguuaua</t>
  </si>
  <si>
    <t>H-5</t>
  </si>
  <si>
    <t>cgaaaagauacccaaugugugg</t>
  </si>
  <si>
    <t>aagauacccaaugugugggccgaugacuggggcuacgaugagaacgcccuggaggagugagcgaugguauucucacuguagaggggaaaggggaggguuauaauauuacacaggggugua</t>
  </si>
  <si>
    <t>H-6</t>
  </si>
  <si>
    <t>guauucucacuguagaggggaa</t>
  </si>
  <si>
    <t>aucuugauagauauaucuugugagacuauuaucuuucagacucuaucuuaggauacuaaucuugagagauaauaucuuaggacuagagacgcuacacuaguauaaauguuggucuuacau</t>
  </si>
  <si>
    <t>H-7</t>
  </si>
  <si>
    <t>acucuaucuuaggauacuaauc</t>
  </si>
  <si>
    <t>&gt;FV3UTR18721-19020</t>
  </si>
  <si>
    <t>n/a</t>
  </si>
  <si>
    <t>&gt;FV3UTR19801-20100</t>
  </si>
  <si>
    <t>cucuuggagacccuccucgccuucggucuggcugacgccugaggaccuucgggauagucuuccggagagucuuccggagagucuccaggagacgcuuugggggaugcuucuggggaacgu</t>
  </si>
  <si>
    <t>I-1</t>
  </si>
  <si>
    <t>auagucuuccggagagucuucc</t>
  </si>
  <si>
    <t>ccuucggucuggcugacgccugaggaccuucgggauagucuuccggagagucuuccggagagucuccaggagacgcuuugggggaugcuucuggggaacgucugccgucccacgccgaaa</t>
  </si>
  <si>
    <t>I-2</t>
  </si>
  <si>
    <t>gucuuccggagagucuuccgga</t>
  </si>
  <si>
    <t>cuuccggagagucuuccggagagucuccaggagacgcuuugggggaugcuucuggggaacgucugccgucccacgccgaaaugucguccaagagagcuucaacguucaugacgaaucuga</t>
  </si>
  <si>
    <t>I-3</t>
  </si>
  <si>
    <t>acgcuuugggggaugcuucugg</t>
  </si>
  <si>
    <t>gagagucuccaggagacgcuuugggggaugcuucuggggaacgucugccgucccacgccgaaaugucguccaagagagcuucaacguucaugacgaaucugagaaagauaguaggggcgu</t>
  </si>
  <si>
    <t>I-4</t>
  </si>
  <si>
    <t>cgccgaaaugucguccaagaga</t>
  </si>
  <si>
    <t>ucuccaggagacgcuuugggggaugcuucuggggaacgucugccgucccacgccgaaaugucguccaagagagcuucaacguucaugacgaaucugagaaagauaguaggggcgugugcc</t>
  </si>
  <si>
    <t>I-5</t>
  </si>
  <si>
    <t>uccaggagacgcuuugggggau</t>
  </si>
  <si>
    <t>gaugcuucuggggaacgucugccgucccacgccgaaaugucguccaagagagcuucaacguucaugacgaaucugagaaagauaguaggggcgugugcccaagccggacgguccgacccu</t>
  </si>
  <si>
    <t>I-6</t>
  </si>
  <si>
    <t>cgaaucugagaaagauaguagg</t>
  </si>
  <si>
    <t>gccgaaaugucguccaagagagcuucaacguucaugacgaaucugagaaagauaguaggggcgugugcccaagccggacgguccgacccuuucaaaagguuucucaucucucggguggag</t>
  </si>
  <si>
    <t>I-7</t>
  </si>
  <si>
    <t>ucaugacgaaucugagaaagau</t>
  </si>
  <si>
    <t>uccaagagagcuucaacguucaugacgaaucugagaaagauaguaggggcgugugcccaagccggacgguccgacccuuucaaaagguuucucaucucucggguggagagagaugggaaa</t>
  </si>
  <si>
    <t>I-8</t>
  </si>
  <si>
    <t>aagccggacgguccgacccuuu</t>
  </si>
  <si>
    <t>ugugccaaaaaguaaaggauaauuucuuucccaucucucuccacccgagagaugagaaaccuuuugaaagggucggaccguccggcuugggcacacgccccuacuaucuuucucagauuc</t>
  </si>
  <si>
    <t>I-9</t>
  </si>
  <si>
    <t>gaaaccuuuugaaagggucgga</t>
  </si>
  <si>
    <t>cucuccacccgagagaugagaaaccuuuugaaagggucggaccguccggcuugggcacacgccccuacuaucuuucucagauucgucaugaacguugaagcucucuuggacgacauuucg</t>
  </si>
  <si>
    <t>I-10</t>
  </si>
  <si>
    <t>cuuuugaaagggucggaccguc</t>
  </si>
  <si>
    <t>aaaccuuuugaaagggucggaccguccggcuugggcacacgccccuacuaucuuucucagauucgucaugaacguugaagcucucuuggacgacauuucggcgugggacggcagacguuc</t>
  </si>
  <si>
    <t>I-11</t>
  </si>
  <si>
    <t>gcucucuuggacgacauuucgg</t>
  </si>
  <si>
    <t xml:space="preserve"> </t>
  </si>
  <si>
    <t>&gt;FV3UTR24961-25260</t>
  </si>
  <si>
    <t>cauagagagauugcuugcagucauuccauaucgggauacaaucuggauauggaagcuggacauuuauaaaagauuaagacuuuaucuuaagacuuuaugcgcucucagaaaccuuucuca</t>
  </si>
  <si>
    <t>J-1</t>
  </si>
  <si>
    <t>ucuggauauggaagcuggacau</t>
  </si>
  <si>
    <t>cagauggacuuucugggacuguuggaaaacgcauuuggguccucgucguaagacgggcucuagcaguguuuauucucgucagacgauggagaauaaacucugaugggaaugagagaggga</t>
  </si>
  <si>
    <t>J-2</t>
  </si>
  <si>
    <t>acgggcucuagcaguguuuauu</t>
  </si>
  <si>
    <t>uguuggaaaacgcauuuggguccucgucguaagacgggcucuagcaguguuuauucucgucagacgauggagaauaaacucugaugggaaugagagagggaggguaaagaaucuuucucc</t>
  </si>
  <si>
    <t>J-3</t>
  </si>
  <si>
    <t>auggagaauaaacucugauggg</t>
  </si>
  <si>
    <t>gucagacgauggagaauaaacucugaugggaaugagagagggaggguaaagaaucuuucuccuucuuggccuuaagauguuguuacaucuccuucugagaaagguuucugagagcgcaua</t>
  </si>
  <si>
    <t>J-4</t>
  </si>
  <si>
    <t>acucugaugggaaugagagagg</t>
  </si>
  <si>
    <t>&gt;FV3UTR25861-26040</t>
  </si>
  <si>
    <t>ucuuuucuguacgccguuuguaaauuuagcguagaggagaggaccgggcgccgccgucuuuaaagaugggugcccuacccuucaaaacacauccuagcacggcggauugacagaguuacc</t>
  </si>
  <si>
    <t>K-1</t>
  </si>
  <si>
    <t>agaugggugcccuacccuucaa</t>
  </si>
  <si>
    <t>uaaagauccauugucguguauuuuaugguagcguuagccauaaggugguaacucugucaauccgccgugcuaggauguguuuugaaggguagggcacccaucuuuaaagacggcggcgcc</t>
  </si>
  <si>
    <t>K-2</t>
  </si>
  <si>
    <t>ugucaauccgccgugcuaggau</t>
  </si>
  <si>
    <t>auugucguguauuuuaugguagcguuagccauaaggugguaacucugucaauccgccgugcuaggauguguuuugaaggguagggcacccaucuuuaaagacggcggcgcccgguccucu</t>
  </si>
  <si>
    <t>K-3</t>
  </si>
  <si>
    <t>ccgccgugcuaggauguguuuu</t>
  </si>
  <si>
    <t>ucguguauuuuaugguagcguuagccauaaggugguaacucugucaauccgccgugcuaggauguguuuugaaggguagggcacccaucuuuaaagacggcggcgcccgguccucuccuc</t>
  </si>
  <si>
    <t>K-4</t>
  </si>
  <si>
    <t>agccauaaggugguaacucugucaauccgccgugcuaggauguguuuugaaggguagggcacccaucuuuaaagacggcggcgcccgguccucuccucuacgcuaaauuuacaaacggcg</t>
  </si>
  <si>
    <t>K-5</t>
  </si>
  <si>
    <t>ggauguguuuugaaggguaggg</t>
  </si>
  <si>
    <t>&gt;FV3UTR28861-29340</t>
  </si>
  <si>
    <t>gauggccaggguacgccgugggagccgagcagcaagaguaggacugauaugcccaggucaagacuuuuaccgagguggaaaagacuuggggagcacacaagacuguguuucugcccaugg</t>
  </si>
  <si>
    <t>L-1</t>
  </si>
  <si>
    <t>guggaaaagacuuggggagcac</t>
  </si>
  <si>
    <t>gguacgccgugggagccgagcagcaagaguaggacugauaugcccaggucaagacuuuuaccgagguggaaaagacuuggggagcacacaagacuguguuucugcccaugggaauagccg</t>
  </si>
  <si>
    <t>L-2</t>
  </si>
  <si>
    <t>auaugcccaggucaagacuuuu</t>
  </si>
  <si>
    <t>cugauaugcccaggucaagacuuuuaccgagguggaaaagacuuggggagcacacaagacuguguuucugcccaugggaauagccgcuugcaacagucuaagacggugaaaggguaagua</t>
  </si>
  <si>
    <t>L-3</t>
  </si>
  <si>
    <t>uguguuucugcccaugggaaua</t>
  </si>
  <si>
    <t>cuuuuaccgagguggaaaagacuuggggagcacacaagacuguguuucugcccaugggaauagccgcuugcaacagucuaagacggugaaaggguaaguaaguuucuaacccucugagag</t>
  </si>
  <si>
    <t>L-4</t>
  </si>
  <si>
    <t>caacagucuaagacggugaaag</t>
  </si>
  <si>
    <t>uucccuuuauggaacggaaugcacauauagagaugguaauaucuuaagauaauaguaucgagaugguaauaucuuaagauauuuagucugaaagagaaugucuaaagauauuucuaucca</t>
  </si>
  <si>
    <t>L-5</t>
  </si>
  <si>
    <t>agaugguaauaucuuaagauaa</t>
  </si>
  <si>
    <t>gcacauauagagaugguaauaucuuaagauaauaguaucgagaugguaauaucuuaagauauuuagucugaaagagaaugucuaaagauauuucuauccaucucggauaauguuagcaua</t>
  </si>
  <si>
    <t>L-6</t>
  </si>
  <si>
    <t>gaaugucuaaagauauuucuau</t>
  </si>
  <si>
    <t>uuucuauccaucucggauaauguuagcauauacguguaguuucuaaucccucucagaggguuagaaacuuacuuacccuuucaccgucuuagacuguugcaagcggcuauucccaugggc</t>
  </si>
  <si>
    <t>L-7</t>
  </si>
  <si>
    <t>ggguuagaaacuuacuuacccu</t>
  </si>
  <si>
    <t>uuagcauauacguguaguuucuaaucccucucagaggguuagaaacuuacuuacccuuucaccgucuuagacuguugcaagcggcuauucccaugggcagaaacacagucuugugugcuc</t>
  </si>
  <si>
    <t>L-8</t>
  </si>
  <si>
    <t>uuagaaacuuacuuacccuuuc</t>
  </si>
  <si>
    <t>&gt;FV3UTR30421-30840</t>
  </si>
  <si>
    <t>aguuuagagacuguaagauaguuuagaccccuaaaauucuuuagacuguaaaaaaaucuuuagcuagcuaguuuccaacccuccgagguugaggguuggaaacugugugacauuuuuacu</t>
  </si>
  <si>
    <t>M-1</t>
  </si>
  <si>
    <t>cuuuagcuagcuaguuuccaac</t>
  </si>
  <si>
    <t>uuacucugaaagagacuaucuugugauagacuaaagauuucuaucacaacauuuuaggcugaaagagaaugagauguaaucuuagucuaaagauucuaucacaacauuuuuaggucucua</t>
  </si>
  <si>
    <t>M-2</t>
  </si>
  <si>
    <t>gauguaaucuuagucuaaagau</t>
  </si>
  <si>
    <t>uaacgauaucuuaauauagaaaucuuuagacuagcauuaaaucucauucucuuucagaguaaaaaugucacacaguuuccaacccucaaccucggaggguuggaaacuagcuagcuaaag</t>
  </si>
  <si>
    <t>M-3</t>
  </si>
  <si>
    <t>aaaugucacacaguuuccaacc</t>
  </si>
  <si>
    <t>&gt;FV3UTR31861-32160</t>
  </si>
  <si>
    <t>aaagaggauggaucucaucacccccaugguccucaggcacgucucucugaacaaguaagguuucuuaaaccguuuccacuagaaguggaaacgguuuacggcgagaugguaucuugugau</t>
  </si>
  <si>
    <t>N-1</t>
  </si>
  <si>
    <t>guaagguuucuuaaaccguuuc</t>
  </si>
  <si>
    <t>ucaggcacgucucucugaacaaguaagguuucuuaaaccguuuccacuagaaguggaaacgguuuacggcgagaugguaucuugugaucaugguuuuauuuguaaaagauuuuuuugcuc</t>
  </si>
  <si>
    <t>N-2</t>
  </si>
  <si>
    <t>aguggaaacgguuuacggcgag</t>
  </si>
  <si>
    <t>gcaaaucuaauacggagcaaaaaaaucuuuuacaaauaaaaccaugaucacaagauaccaucucgccguaaaccguuuccacuucuaguggaaacgguuuaagaaaccuuacuuguucag</t>
  </si>
  <si>
    <t>N-3</t>
  </si>
  <si>
    <t>aguggaaacgguuuaagaaacc</t>
  </si>
  <si>
    <t>&gt;FV3UTR33181-33780</t>
  </si>
  <si>
    <t>aaagcucuaucgagcagaagagaccauaagucuuuucccaucggucccagaggccgauuggaaagguuugagagaauaaagagcgucuauaaauguugguacaucuacuuauaucuucug</t>
  </si>
  <si>
    <t>O-1</t>
  </si>
  <si>
    <t>cgauuggaaagguuugagagaa</t>
  </si>
  <si>
    <t>ccgucguacucggacacugucucgcaguuuacaucuuguagaaaauuggccaucuuuuuaagacacugaugguuuacaccgcaagacuggugucucguggaaaaagcaaugugugacgaa</t>
  </si>
  <si>
    <t>O-2</t>
  </si>
  <si>
    <t>uuacaccgcaagacuggugucu</t>
  </si>
  <si>
    <t>ccaacauuuauacuagauguaaucuuuacucuuucaggcgauauggagaguaaagauuguggaguaacauuuauacucucucaagauuaagacaguuuuuaggccuaaaaauguggguac</t>
  </si>
  <si>
    <t>O-3</t>
  </si>
  <si>
    <t>agaguaaagauuguggaguaac</t>
  </si>
  <si>
    <t>&gt;FV3UTR37141-37380</t>
  </si>
  <si>
    <t>caaguccucagagacgugagagaacgaaauaguacugcuggauagcagacgcuuuggugcccgccgguuccuccaaacucgaguacugguucucuucagacuauggcaugaugcacucug</t>
  </si>
  <si>
    <t>P-1</t>
  </si>
  <si>
    <t>uccaaacucgaguacugguucu</t>
  </si>
  <si>
    <t>agacgcuuuggugcccgccgguuccuccaaacucgaguacugguucucuucagacuauggcaugaugcacucugugucugucuuucccaaagacgggacccugcuaaagucugucucugu</t>
  </si>
  <si>
    <t>P-2</t>
  </si>
  <si>
    <t>ucgaguacugguucucuucaga</t>
  </si>
  <si>
    <t>agagacagacuuuagcagggucccgucuuugggaaagacagacacagagugcaucaugccauagucugaagagaaccaguacucgaguuuggaggaaccggcgggcaccaaagcgucugc</t>
  </si>
  <si>
    <t>P-3</t>
  </si>
  <si>
    <t>acagacacagagugcaucaugc</t>
  </si>
  <si>
    <t>gaaagacagacacagagugcaucaugccauagucugaagagaaccaguacucgaguuuggaggaaccggcgggcaccaaagcgucugcuauccagcaguacuauuucguucucucacguc</t>
  </si>
  <si>
    <t>P-4</t>
  </si>
  <si>
    <t>uccagcaguacuauuucguucu</t>
  </si>
  <si>
    <t>&gt;FV3UTR37621-37860</t>
  </si>
  <si>
    <t>caguguuuaaacccggagcgcauacgacgcaucgagggauguaaaucuuccgagagggugcagacuauagauggugcuccacauuuuuuagacaauggacugucuuugucuugagaaagu</t>
  </si>
  <si>
    <t>Q-1</t>
  </si>
  <si>
    <t>gagagggugcagacuauagaug</t>
  </si>
  <si>
    <t>&gt;FV3UTR40381-40860</t>
  </si>
  <si>
    <t>uccgccgcccucguggcccugucugcaguuguggcagucaugauggugucuaauaacucugagucauggaaacccauccuggugggagcagucgucgccgcuagcggcgccgccgccuac</t>
  </si>
  <si>
    <t>R-1</t>
  </si>
  <si>
    <t>uggaaacccauccuggugggag</t>
  </si>
  <si>
    <t>ggcccugucugcaguuguggcagucaugauggugucuaauaacucugagucauggaaacccauccuggugggagcagucgucgccgcuagcggcgccgccgccuaccagucuugguggcc</t>
  </si>
  <si>
    <t>R-2</t>
  </si>
  <si>
    <t>cccauccuggugggagcagucg</t>
  </si>
  <si>
    <t>augauggugucuaauaacucugagucauggaaacccauccuggugggagcagucgucgccgcuagcggcgccgccgccuaccagucuugguggcccaaacagucuugagcgcgccguaaa</t>
  </si>
  <si>
    <t>R-3</t>
  </si>
  <si>
    <t>cggcgccgccgccuaccagucu</t>
  </si>
  <si>
    <t>cugagucauggaaacccauccuggugggagcagucgucgccgcuagcggcgccgccgccuaccagucuugguggcccaaacagucuugagcgcgccguaaaacagcguauguaguuuuag</t>
  </si>
  <si>
    <t>R-4</t>
  </si>
  <si>
    <t>gcggcgccgccgccuaccaguc</t>
  </si>
  <si>
    <t>ggugggagcagucgucgccgcuagcggcgccgccgccuaccagucuugguggcccaaacagucuugagcgcgccguaaaacagcguauguaguuuuagcguaacauagccucgugacgag</t>
  </si>
  <si>
    <t>R-5</t>
  </si>
  <si>
    <t>gguggcccaaacagucuugagc</t>
  </si>
  <si>
    <t>ggagcagucgucgccgcuagcggcgccgccgccuaccagucuugguggcccaaacagucuugagcgcgccguaaaacagcguauguaguuuuagcguaacauagccucgugacgaggcua</t>
  </si>
  <si>
    <t>R-6</t>
  </si>
  <si>
    <t>agcagucgucgccgcuagcggc</t>
  </si>
  <si>
    <t>agucgucgccgcuagcggcgccgccgccuaccagucuugguggcccaaacagucuugagcgcgccguaaaacagcguauguaguuuuagcguaacauagccucgugacgaggcuauguua</t>
  </si>
  <si>
    <t>R-7</t>
  </si>
  <si>
    <t>ucgccgcuagcggcgccgccgc</t>
  </si>
  <si>
    <t>cgccgccgccuaccagucuugguggcccaaacagucuugagcgcgccguaaaacagcguauguaguuuuagcguaacauagccucgugacgaggcuauguuaccaaacauugugugagac</t>
  </si>
  <si>
    <t>R-8</t>
  </si>
  <si>
    <t>guaguuuuagcguaacauagcc</t>
  </si>
  <si>
    <t>ugagggucugaaagggucucacacaauguuugguaacauagccucgucacgaggcuauguuacgcuaaaacuacauacgcuguuuuacggcgcgcucaagacuguuugggccaccaagac</t>
  </si>
  <si>
    <t>R-9</t>
  </si>
  <si>
    <t>aggcuauguuacgcuaaaacua</t>
  </si>
  <si>
    <t>uguuugguaacauagccucgucacgaggcuauguuacgcuaaaacuacauacgcuguuuuacggcgcgcucaagacuguuugggccaccaagacugguaggcggcggcgccgcuagcggc</t>
  </si>
  <si>
    <t>R-10</t>
  </si>
  <si>
    <t>uguuuuacggcgcgcucaagac</t>
  </si>
  <si>
    <t>ggccaccaagacugguaggcggcggcgccgcuagcggcgacgacugcucccaccaggauggguuuccaugacucagaguuauuagacaccaucaugacugccacaacugcagacagggcc</t>
  </si>
  <si>
    <t>R-11</t>
  </si>
  <si>
    <t>cgacgacugcucccaccaggau</t>
  </si>
  <si>
    <t>gguaggcggcggcgccgcuagcggcgacgacugcucccaccaggauggguuuccaugacucagaguuauuagacaccaucaugacugccacaacugcagacagggccacgagggcggcgg</t>
  </si>
  <si>
    <t>R-12</t>
  </si>
  <si>
    <t>aguuauuagacaccaucaugac</t>
  </si>
  <si>
    <t>ugaggauagucucuuuauccaacuguauuccagacaucuuagguuuuuaaucccuauaagggauuaaaaauuuuuaugcaucuuuuuugggagaaauauuuuacaucgggguuuuucuuc</t>
  </si>
  <si>
    <t>R-13</t>
  </si>
  <si>
    <t>auuaaaaauuuuuaugcaucuu</t>
  </si>
  <si>
    <t>&gt;FV3UTR42301-42780</t>
  </si>
  <si>
    <t>guguaaucgguaacaaaagaauagugagauguuguaguaaaaccuuuaggucuggauauuaucucugaaagaacgucuuaggauaaaaucuuaggauauucuuucagaagauuucuagga</t>
  </si>
  <si>
    <t>S-1</t>
  </si>
  <si>
    <t>aucuuaggauauucuuucagaa</t>
  </si>
  <si>
    <t>caaaagaauagugagauguuguaguaaaaccuuuaggucuggauauuaucucugaaagaacgucuuaggauaaaaucuuaggauauucuuucagaagauuucuaggauaagaaggaaaug</t>
  </si>
  <si>
    <t>S-2</t>
  </si>
  <si>
    <t>auuaucucugaaagaacgucuu</t>
  </si>
  <si>
    <t>uguuguaguaaaaccuuuaggucuggauauuaucucugaaagaacgucuuaggauaaaaucuuaggauauucuuucagaagauuucuaggauaagaaggaaauguaccaucuuaauauua</t>
  </si>
  <si>
    <t>S-3</t>
  </si>
  <si>
    <t>uuaggauauucuuucagaagau</t>
  </si>
  <si>
    <t>&gt;FV3UTR46261-46740</t>
  </si>
  <si>
    <t>caugggcaauguauaugcucuuuacucucgaggugagaguaaagacuauugugugugagaugcaacgacauuuacagacucucucuauagcuuuucagacuaaaaauguguuacaauauu</t>
  </si>
  <si>
    <t>T-1</t>
  </si>
  <si>
    <t>ugagaguaaagacuauugugug</t>
  </si>
  <si>
    <t>acaugccaacgggcacuucuaaagcuuuugcguuuaccacgacucucauuguaauuuuucucacgcucuuugggaaaaauuagcguggcuggaagagaacuguuugagcgaguguaaaug</t>
  </si>
  <si>
    <t>T-2</t>
  </si>
  <si>
    <t>gacucucauuguaauuuuucuc</t>
  </si>
  <si>
    <t>acgggcacuucuaaagcuuuugcguuuaccacgacucucauuguaauuuuucucacgcucuuugggaaaaauuagcguggcuggaagagaacuguuugagcgaguguaaauguuagcaca</t>
  </si>
  <si>
    <t>T-3</t>
  </si>
  <si>
    <t>cguggcuggaagagaacuguuu</t>
  </si>
  <si>
    <t>cacauuuuuagucugaaaagcuauagagagagucuguaaaugucguugcaucucacacacaauagucuuuacucucaccucgagaguaaagagcauauacauugcccaugaguauagaua</t>
  </si>
  <si>
    <t>T-4</t>
  </si>
  <si>
    <t>cacacacaauagucuuuacucu</t>
  </si>
  <si>
    <t>aaaugucguugcaucucacacacaauagucuuuacucucaccucgagaguaaagagcauauacauugcccaugaguauagauacaaguuauaucguaucaagguauaucagcgugaggug</t>
  </si>
  <si>
    <t>T-5</t>
  </si>
  <si>
    <t>gagaguaaagagcauauacauu</t>
  </si>
  <si>
    <t>&gt;FV3UTR50161-50700</t>
  </si>
  <si>
    <t>uucugaugugagacauuaaaacuuuguaggagacauuaucgcuagcgauaaugucucuguguggacuuguucugaaacuuucugagagauuagacaacauuuauagaaugucuugagaua</t>
  </si>
  <si>
    <t>U-1</t>
  </si>
  <si>
    <t>auaaugucucuguguggacuug</t>
  </si>
  <si>
    <t>cucagauaaauuuacagacagcaaauaauuggauacuacuaaauuucuguccccauuaggggauagaaauuuaugugacacuguauagaguuugagagaauacagaguuuguauuauauc</t>
  </si>
  <si>
    <t>U-2</t>
  </si>
  <si>
    <t>uuggauacuacuaaauuucugu</t>
  </si>
  <si>
    <t>uuuacagacagcaaauaauuggauacuacuaaauuucuguccccauuaggggauagaaauuuaugugacacuguauagaguuugagagaauacagaguuuguauuauaucagaagaagau</t>
  </si>
  <si>
    <t>U-3</t>
  </si>
  <si>
    <t>ggggauagaaauuuaugugaca</t>
  </si>
  <si>
    <t>auaucuuaagauaucuuugguauagcuacgcuaguaaguauaaauguuggagucuguguucuuucagaagauauucuuucagaagaucuaggacaagaaggagguguaagauaucuuaag</t>
  </si>
  <si>
    <t>U-4</t>
  </si>
  <si>
    <t>uggagucuguguucuuucagaa</t>
  </si>
  <si>
    <t>caagacauucuauaaauguugucuaaucucucagaaaguuucagaacaaguccacacagagacauuaucgcuagcgauaaugucuccuacaaaguuuuaaugucucacaucagaagagac</t>
  </si>
  <si>
    <t>U-5</t>
  </si>
  <si>
    <t>gauaaugucuccuacaaaguuu</t>
  </si>
  <si>
    <t>&gt;FV3UTR51661-51960</t>
  </si>
  <si>
    <t>acagucacaaccuugacugucacguuggagggccuccgacgguccucgaugagaaacgcaaccucgcacaguuguucgaaagcugagguugagcucuccgugcauccugcacaccacucc</t>
  </si>
  <si>
    <t>V-1</t>
  </si>
  <si>
    <t>ugagaaacgcaaccucgcacag</t>
  </si>
  <si>
    <t>gggccuccgacgguccucgaugagaaacgcaaccucgcacaguuguucgaaagcugagguugagcucuccgugcauccugcacaccacuccggggaguguaacggucacaaagaagguca</t>
  </si>
  <si>
    <t>V-2</t>
  </si>
  <si>
    <t>aaacgcaaccucgcacaguugu</t>
  </si>
  <si>
    <t>ugagcucuccgugcauccugcacaccacuccggggaguguaacggucacaaagaaggucauugugauagcuuuuuuuccucgguugguuucucagagagauacuugugagaucaagacaa</t>
  </si>
  <si>
    <t>V-3</t>
  </si>
  <si>
    <t>ucauugugauagcuuuuuuucc</t>
  </si>
  <si>
    <t>acccuugucuugaucucacaaguaucucucugagaaaccaaccgaggaaaaaaagcuaucacaaugaccuucuuugugaccguuacacuccccggaguggugugcaggaugcacggagag</t>
  </si>
  <si>
    <t>V-4</t>
  </si>
  <si>
    <t>accaaccgaggaaaaaaagcua</t>
  </si>
  <si>
    <t>aaccaaccgaggaaaaaaagcuaucacaaugaccuucuuugugaccguuacacuccccggaguggugugcaggaugcacggagagcucaaccucagcuuucgaacaacugugcgagguug</t>
  </si>
  <si>
    <t>V-5</t>
  </si>
  <si>
    <t>ugcaggaugcacggagagcuca</t>
  </si>
  <si>
    <t>aucacaaugaccuucuuugugaccguuacacuccccggaguggugugcaggaugcacggagagcucaaccucagcuuucgaacaacugugcgagguugcguuucucaucgaggaccgucg</t>
  </si>
  <si>
    <t>V-6</t>
  </si>
  <si>
    <t>gaacaacugugcgagguugcgu</t>
  </si>
  <si>
    <t>&gt;FV3UTR52321-52740</t>
  </si>
  <si>
    <t>cucuguucuguacucgacaucguccauguuuuguaauucuugugauagaauugcagaacggguguuggucuguugggaguuuacuugguggccaugaaacagacuugcugucuccuuuuu</t>
  </si>
  <si>
    <t>W-1</t>
  </si>
  <si>
    <t>ugcagaacggguguuggucugu</t>
  </si>
  <si>
    <t>gaacggguguuggucuguugggaguuuacuugguggccaugaaacagacuugcugucuccuuuuugcuggggacuuaccgcuucacaggggacuuacgcuucacaggggacuuacgcuuc</t>
  </si>
  <si>
    <t>W-2</t>
  </si>
  <si>
    <t>uugguggccaugaaacagacuu</t>
  </si>
  <si>
    <t>&gt;FV3UTR52921-53100</t>
  </si>
  <si>
    <t>acauuucgggucuguaaauuuuuaauacacagugagauuuuuuuaccaaaagaaaauguugcgagucuccagcaaagagacuugcaaccuuaaauuccgaaaggcuguccaaaagacuug</t>
  </si>
  <si>
    <t>X-1</t>
  </si>
  <si>
    <t>agacuugcaaccuuaaauuccg</t>
  </si>
  <si>
    <t>accuuuagggaccguacaagucuuuuggacagccuuucggaauuuaagguugcaagucucuuugcuggagacucgcaacauuuucuuuugguaaaaaaaucucacuguguauuaaaaauu</t>
  </si>
  <si>
    <t>X-2</t>
  </si>
  <si>
    <t>uucggaauuuaagguugcaagu</t>
  </si>
  <si>
    <t>&gt;FV3UTR57181-57480</t>
  </si>
  <si>
    <t>cuagcgaugaaaucuuagcuaucuuuuguaccaaaauuuuacgaggucccacgggccucgugaaauuacacgcgacguguaaagaucucggagacguuaucucugaaagacuuucaggac</t>
  </si>
  <si>
    <t>Y-1</t>
  </si>
  <si>
    <t>gggccucgugaaauuacacgcg</t>
  </si>
  <si>
    <t>aggucccacgggccucgugaaauuacacgcgacguguaaagaucucggagacguuaucucugaaagacuuucaggacaagagugagaucuuuagaagcguaaauucucggacuauaccau</t>
  </si>
  <si>
    <t>Y-2</t>
  </si>
  <si>
    <t>uguaaagaucucggagacguua</t>
  </si>
  <si>
    <t>gucucggccaauguuauaaacgaugguauaguccgagaauuuacgcuucuaaagaucucacucuuguccugaaagucuuucagagauaacgucuccgagaucuuuacacgucgcguguaa</t>
  </si>
  <si>
    <t>Y-3</t>
  </si>
  <si>
    <t>uaacgucuccgagaucuuuaca</t>
  </si>
  <si>
    <t>&gt;FV3UTR58501-58920</t>
  </si>
  <si>
    <t>caccguaaaaguggcaccgacaucucaaacguguuugggauguuucagacaagauuguccuaaaacucuaucgugagagaguaaaaccuuuaggauaagacuucuaucuuguccuaaaac</t>
  </si>
  <si>
    <t>Z-1</t>
  </si>
  <si>
    <t>ggauguuucagacaagauuguc</t>
  </si>
  <si>
    <t>guguuugggauguuucagacaagauuguccuaaaacucuaucgugagagaguaaaaccuuuaggauaagacuucuaucuuguccuaaaacucuuucagagagagaagauugagaguaaaa</t>
  </si>
  <si>
    <t>Z-2</t>
  </si>
  <si>
    <t>aucgugagagaguaaaaccuuu</t>
  </si>
  <si>
    <t>cucuaucgugagagaguaaaaccuuuaggauaagacuucuaucuuguccuaaaacucuuucagagagagaagauugagaguaaaacucuuuaggauaagacuagaucuuauccuuaaauu</t>
  </si>
  <si>
    <t>Z-3</t>
  </si>
  <si>
    <t>uaagacuucuaucuuguccuaa</t>
  </si>
  <si>
    <t>uccuaaaacucuuucagagagagaagauugagaguaaaacucuuuaggauaagacuagaucuuauccuuaaauucuuuuagccaagauauacucucugagaaacuauaucuugugauacu</t>
  </si>
  <si>
    <t>Z-4</t>
  </si>
  <si>
    <t>uaaauucuuuuagccaagauau</t>
  </si>
  <si>
    <t>uauaucugagauaguaucacaagauauaguuucucagagaguauaucuuggcuaaaagaauuuaaggauaagaucuagucuuauccuaaagaguuuuacucucaaucuucucucucugaa</t>
  </si>
  <si>
    <t>Z-5</t>
  </si>
  <si>
    <t>cuaaaagaauuuaaggauaaga</t>
  </si>
  <si>
    <t>aguauaucuuggcuaaaagaauuuaaggauaagaucuagucuuauccuaaagaguuuuacucucaaucuucucucucugaaagaguuuuaggacaagauagaagucuuauccuaaagguu</t>
  </si>
  <si>
    <t>Z-6</t>
  </si>
  <si>
    <t>cuagucuuauccuaaagaguuu</t>
  </si>
  <si>
    <t>auaagaucuagucuuauccuaaagaguuuuacucucaaucuucucucucugaaagaguuuuaggacaagauagaagucuuauccuaaagguuuuacucucucacgauagaguuuuaggac</t>
  </si>
  <si>
    <t>Z-7</t>
  </si>
  <si>
    <t>uaaagguuuuacucucucacga</t>
  </si>
  <si>
    <t>&gt;FV3UTR60421-60680</t>
  </si>
  <si>
    <t>uauuacuaucguaagauaucuucgcucagaaaguuucaggacaagaguuagauguaacaacgucuugagauacuauuaucuuaagauacuauuaucuuaagauacuauuaucuuaagaua</t>
  </si>
  <si>
    <t>AA-1</t>
  </si>
  <si>
    <t>ucuugagauacuauuaucuuaa</t>
  </si>
  <si>
    <t>uaagauaucuucgcucagaaaguuucaggacaagaguuagauguaacaacgucuugagauacuauuaucuuaagauacuauuaucuuaagauacuauuaucuuaagauacuauuaucuua</t>
  </si>
  <si>
    <t>AA-2</t>
  </si>
  <si>
    <t>uaagauacuauuaucuuaagau</t>
  </si>
  <si>
    <t>aucuucgcucagaaaguuucaggacaagaguuagauguaacaacgucuugagauacuauuaucuuaagauacuauuaucuuaagauacuauuaucuuaagauacuauuaucuuaagauac</t>
  </si>
  <si>
    <t>AA-3</t>
  </si>
  <si>
    <t>gagugugagaaaguaucuuaagauaauaguaucuuaagauaauaguaucuuaagauaauaguaucuuaagauaauaguaucucaagacguuguuacaucuaacucuuguccugaaacuuu</t>
  </si>
  <si>
    <t>AA-4</t>
  </si>
  <si>
    <t>guaucuuaagauaauaguaucu</t>
  </si>
  <si>
    <t>auaauaguaucuuaagauaauaguaucuuaagauaauaguaucuuaagauaauaguaucucaagacguuguuacaucuaacucuuguccugaaacuuucugagcgaagauaucuuacgau</t>
  </si>
  <si>
    <t>AA-5</t>
  </si>
  <si>
    <t>ucuuaagauaauaguaucuuaa</t>
  </si>
  <si>
    <t>&gt;FV3UTR64321-64740</t>
  </si>
  <si>
    <t>cgggccccaucgcaaagaggugcaggcuuauccuaaagagccuguagagcguuuuagaaguuguacagaauccaauccaccuuugguguggauuggauuccuacugaggacugcaaugug</t>
  </si>
  <si>
    <t>AB-1</t>
  </si>
  <si>
    <t>aaguuguacagaauccaaucca</t>
  </si>
  <si>
    <t>cagcuuacuccacauuuuuacucuccuaaaccauuaucgugagauauuggggcagguuggcccgacgggcagggcuggacuggugggaccggccggacagguugggcugacgggcccgcg</t>
  </si>
  <si>
    <t>AB-2</t>
  </si>
  <si>
    <t>guuggcccgacgggcagggcug</t>
  </si>
  <si>
    <t>cagguuggcccgacgggcagggcuggacuggugggaccggccggacagguugggcugacgggcccgcgcugagaaaauggagauacgggacacgacgguaggacuggaucggccggucca</t>
  </si>
  <si>
    <t>AB-3</t>
  </si>
  <si>
    <t>ccggacagguugggcugacggg</t>
  </si>
  <si>
    <t>cgacuggaccggccgauccaguccuaccgucgugucccguaucuccauuuucucagcgcgggcccgucagcccaaccuguccggccggucccaccaguccagcccugcccgucgggccaa</t>
  </si>
  <si>
    <t>AB-4</t>
  </si>
  <si>
    <t>guccuaccgucgugucccguau</t>
  </si>
  <si>
    <t>uaaaaauguggaguaagcugucuuaagauguauuaucucucagaaaguaucucacgauaaugguuuaggagaguaaaaauguggaacaacaucuuaauauaucuuaagauauuaucucuc</t>
  </si>
  <si>
    <t>AB-5</t>
  </si>
  <si>
    <t>aguaagcugucuuaagauguau</t>
  </si>
  <si>
    <t>&gt;FV3UTR65401-66000</t>
  </si>
  <si>
    <t>gugagauggaauacgcgauguauggaucgacgaguauugggacaaacuggugauauauucuuucagaagauauucucugggagaguaucuuucagaagauuauaucucagaaaguuuuag</t>
  </si>
  <si>
    <t>AC-1</t>
  </si>
  <si>
    <t>auauauucuuucagaagauauu</t>
  </si>
  <si>
    <t>uauugggacaaacuggugauauauucuuucagaagauauucucugggagaguaucuuucagaagauuauaucucagaaaguuuuaggacaagaaugagauguaccaauguuuauagacua</t>
  </si>
  <si>
    <t>AC-2</t>
  </si>
  <si>
    <t>ugauauauucuuucagaagaua</t>
  </si>
  <si>
    <t>aaaguuuuaggacaagaaugagauguaccaauguuuauagacuauuaucuuaagauauaucuuacgauaguaaucuuaagauaauguacgcuuucagacuuauucuuucagaagauuuua</t>
  </si>
  <si>
    <t>AC-3</t>
  </si>
  <si>
    <t>guuuauagacuauuaucuuaag</t>
  </si>
  <si>
    <t>&gt;FV3UTR66961-67200</t>
  </si>
  <si>
    <t>uuguugacaagguacgcguaucugcucauucucuuuugcgcgggcauuguuauaucucucugugucgagaaacugggguuaaagcacacugugugcgcgcgacagagcguuaaucggucu</t>
  </si>
  <si>
    <t>AD-1</t>
  </si>
  <si>
    <t>cauucucuuuugcgcgggcauu</t>
  </si>
  <si>
    <t>guuauaucucucugugucgagaaacugggguuaaagcacacugugugcgcgcgacagagcguuaaucggucucauuuaucucugaaaagacucagagauaaauguuuuagucggcguguu</t>
  </si>
  <si>
    <t>AD-2</t>
  </si>
  <si>
    <t>uuaaucggucucauuuaucucu</t>
  </si>
  <si>
    <t>cgucuuuuaacgaugcuugugccuaaaauuguccgaaacacgccgacuaaaacauuuaucucugagucuuuucagagauaaaugagaccgauuaacgcucugucgcgcgcacacagugug</t>
  </si>
  <si>
    <t>AD-3</t>
  </si>
  <si>
    <t>gccgacuaaaacauuuaucucu</t>
  </si>
  <si>
    <t>ccuaaaauuguccgaaacacgccgacuaaaacauuuaucucugagucuuuucagagauaaaugagaccgauuaacgcucugucgcgcgcacacagugugcuuuaaccccaguuucucgac</t>
  </si>
  <si>
    <t>AD-4</t>
  </si>
  <si>
    <t>uucagagauaaaugagaccgau</t>
  </si>
  <si>
    <t>&gt;FV3UTR70381-70860</t>
  </si>
  <si>
    <t>gaaagauuauagcaauauuaucuugagagaguaaagauuuuauaaauguucuuacgcuccacaucuuggggguaaugguccgcuacauagcggccaucaggaacagacgcuuuuaggaug</t>
  </si>
  <si>
    <t>AE-1</t>
  </si>
  <si>
    <t>acgcuccacaucuuggggguaa</t>
  </si>
  <si>
    <t>aagauuauagcaauauuaucuugagagaguaaagauuuuauaaauguucuuacgcuccacaucuuggggguaaugguccgcuacauagcggccaucaggaacagacgcuuuuaggaugug</t>
  </si>
  <si>
    <t>AE-2</t>
  </si>
  <si>
    <t>caggaacagacgcuuuuaggau</t>
  </si>
  <si>
    <t>&gt;FV3UTR74461-74940</t>
  </si>
  <si>
    <t>acgaggagcuggccaugaugccccucggggcauuugcgucgaggcucacucagaugaaggccaucagggacgcucuccugucggacuuuagguccacgggagacuuggugacaguguccg</t>
  </si>
  <si>
    <t>AF-1</t>
  </si>
  <si>
    <t>ucagggacgcucuccugucgga</t>
  </si>
  <si>
    <t>gacuuuagguccacgggagacuuggugacaguguccgacaaguaccugaggaugguggcaauccucauccugaacaacagggacucucuacccaacccguacgccgcuuacaaccugcuu</t>
  </si>
  <si>
    <t>AF-2</t>
  </si>
  <si>
    <t>gugacaguguccgacaaguacc</t>
  </si>
  <si>
    <t>cuuuacguacugcagagaguuuccgugcauguuucuaguguaggugaccgaacacagaggugugcagggguacgggacggcaucaaaguaaaacgauggccguaaagaccuuccaucguu</t>
  </si>
  <si>
    <t>AF-3</t>
  </si>
  <si>
    <t>aguuuccgugcauguuucuagu</t>
  </si>
  <si>
    <t>uaggugaccgaacacagaggugugcagggguacgggacggcaucaaaguaaaacgauggccguaaagaccuuccaucguuuuaaaacauucuauauucugagggguuuaagccuguucgg</t>
  </si>
  <si>
    <t>AF-4</t>
  </si>
  <si>
    <t>agggguacgggacggcaucaaa</t>
  </si>
  <si>
    <t>aggugugcagggguacgggacggcaucaaaguaaaacgauggccguaaagaccuuccaucguuuuaaaacauucuauauucugagggguuuaagccuguucgggguucaccaggccccuc</t>
  </si>
  <si>
    <t>AF-5</t>
  </si>
  <si>
    <t>ccuuccaucguuuuaaaacauu</t>
  </si>
  <si>
    <t>ucaaaguaaaacgauggccguaaagaccuuccaucguuuuaaaacauucuauauucugagggguuuaagccuguucgggguucaccaggccccucuuggaggcguacugaagcagguugu</t>
  </si>
  <si>
    <t>AF-6</t>
  </si>
  <si>
    <t>aaacauucuauauucugagggg</t>
  </si>
  <si>
    <t>guaaagaccuuccaucguuuuaaaacauucuauauucugagggguuuaagccuguucgggguucaccaggccccucuuggaggcguacugaagcagguuguaagcggcguacggguuggg</t>
  </si>
  <si>
    <t>AF-7</t>
  </si>
  <si>
    <t>accaggccccucuuggaggcgu</t>
  </si>
  <si>
    <t>ccaucguuuuaaaacauucuauauucugagggguuuaagccuguucgggguucaccaggccccucuuggaggcguacugaagcagguuguaagcggcguacggguuggguagagaguccc</t>
  </si>
  <si>
    <t>AF-8</t>
  </si>
  <si>
    <t>ggguucaccaggccccucuugg</t>
  </si>
  <si>
    <t>auucuauauucugagggguuuaagccuguucgggguucaccaggccccucuuggaggcguacugaagcagguuguaagcggcguacggguuggguagagagucccuguuguucaggauga</t>
  </si>
  <si>
    <t>AF-9</t>
  </si>
  <si>
    <t>cggcguacggguuggguagaga</t>
  </si>
  <si>
    <t>aagccuguucgggguucaccaggccccucuuggaggcguacugaagcagguuguaagcggcguacggguuggguagagagucccuguuguucaggaugaggauugccaccauccucaggu</t>
  </si>
  <si>
    <t>AF-10</t>
  </si>
  <si>
    <t>uggaggcguacugaagcagguu</t>
  </si>
  <si>
    <t>cuuggaggcguacugaagcagguuguaagcggcguacggguuggguagagagucccuguuguucaggaugaggauugccaccauccucagguacuugucggacacugucaccaagucucc</t>
  </si>
  <si>
    <t>AF-11</t>
  </si>
  <si>
    <t>ggauugccaccauccucaggua</t>
  </si>
  <si>
    <t>aggcguacugaagcagguuguaagcggcguacggguuggguagagagucccuguuguucaggaugaggauugccaccauccucagguacuugucggacacugucaccaagucucccgugg</t>
  </si>
  <si>
    <t>AF-12</t>
  </si>
  <si>
    <t>auccucagguacuugucggaca</t>
  </si>
  <si>
    <t>ggcguacggguuggguagagagucccuguuguucaggaugaggauugccaccauccucagguacuugucggacacugucaccaagucucccguggaccuaaaguccgacaggagagcguc</t>
  </si>
  <si>
    <t>AF-13</t>
  </si>
  <si>
    <t>gguacuugucggacacugucac</t>
  </si>
  <si>
    <t>gguagagagucccuguuguucaggaugaggauugccaccauccucagguacuugucggacacugucaccaagucucccguggaccuaaaguccgacaggagagcgucccugauggccuuc</t>
  </si>
  <si>
    <t>AF-14</t>
  </si>
  <si>
    <t>acuugucggacacugucaccaa</t>
  </si>
  <si>
    <t>uggaccuaaaguccgacaggagagcgucccugauggccuucaucugagugagccucgacgcaaaugccccgaggggcaucauggccagcuccucgucgcuguaagacuccauguccaggg</t>
  </si>
  <si>
    <t>AF-15</t>
  </si>
  <si>
    <t>ugauggccuucaucugagugag</t>
  </si>
  <si>
    <t>caggagagcgucccugauggccuucaucugagugagccucgacgcaaaugccccgaggggcaucauggccagcuccucgucgcuguaagacuccauguccaggggcaugacuaccgaggg</t>
  </si>
  <si>
    <t>AF-16</t>
  </si>
  <si>
    <t>gcuguaagacuccauguccagg</t>
  </si>
  <si>
    <t>agagcgucccugauggccuucaucugagugagccucgacgcaaaugccccgaggggcaucauggccagcuccucgucgcuguaagacuccauguccaggggcaugacuaccgagggugcc</t>
  </si>
  <si>
    <t>AF-17</t>
  </si>
  <si>
    <t>uccucgucgcuguaagacucca</t>
  </si>
  <si>
    <t>&gt;FV3UTR75361-75541</t>
  </si>
  <si>
    <t>cuggagaucucaaggagaguuuugucugaggcagaauagucugaggcagaauagucugaggcagaauagucugaggcagaauagucugaggcacugccaauaucguaugaaaauacagau</t>
  </si>
  <si>
    <t>AG-1</t>
  </si>
  <si>
    <t>guuuugucugaggcagaauagu</t>
  </si>
  <si>
    <t>aaaguuuugcauggcuuauuguguaaagcugggugcuuugguagugaacaguuuuacacaaucuguauuuucauacgauauuggcagugccucagacuauucugccucagacuauucugc</t>
  </si>
  <si>
    <t>AG-2</t>
  </si>
  <si>
    <t>agugaacaguuuuacacaaucu</t>
  </si>
  <si>
    <t>&gt;FV3UTR75781-76260</t>
  </si>
  <si>
    <t>gaauaucucagguuuagauagagauuagggacuuguagauagauaaaauaccaaaaggauaaaaacccuuuugguguuugcaauaguguuuuaaccaucugugucuacauuuuuacccuc</t>
  </si>
  <si>
    <t>AH-1</t>
  </si>
  <si>
    <t>cuuuugguguuugcaauagugu</t>
  </si>
  <si>
    <t>uguugcgccacaucuuuacucuccauaucuucugaaagaguaagaaagucuaguacgguuucucagucucgagaggacaagagcccucuugagacugauucuaaauacauuccaguuaga</t>
  </si>
  <si>
    <t>AH-2</t>
  </si>
  <si>
    <t>ucuugagacugauucuaaauac</t>
  </si>
  <si>
    <t>ggaccucagggagccgcaaucuucuaacuggaauguauuuagaaucagucucaagagggcucuuguccucucgagacugagaaaccguacuagacuuucuuacucuuucagaagauaugg</t>
  </si>
  <si>
    <t>AH-3</t>
  </si>
  <si>
    <t>guccucucgagacugagaaacc</t>
  </si>
  <si>
    <t>auacucuaucacaagauaaucucuagaggguaaaaauguagacacagaugguuaaaacacuauugcaaacaccaaaaggguuuuuauccuuuugguauuuuaucuaucuacaagucccua</t>
  </si>
  <si>
    <t>AH-4</t>
  </si>
  <si>
    <t>acuauugcaaacaccaaaaggg</t>
  </si>
  <si>
    <t>&gt;FV3UTR78121-78420</t>
  </si>
  <si>
    <t>cuagugucccagagauguauuuaccaagaguaaaaaaaaguagaguaacaucuuaagauaguaguaucuuaagauucuguacacucucucaagacuuucucacagaaacuuuugggauaa</t>
  </si>
  <si>
    <t>AI-1</t>
  </si>
  <si>
    <t>caagaguaaaaaaaaguagagu</t>
  </si>
  <si>
    <t>aguaucuuaagauucuguacacucucucaagacuuucucacagaaacuuuugggauaagagugagauguaacgacauuuauauaaggaggauaucuuaagcuauuacuaucuuaagauuc</t>
  </si>
  <si>
    <t>AI-2</t>
  </si>
  <si>
    <t>gaaacuuuugggauaagaguga</t>
  </si>
  <si>
    <t>cacucuuaucccaaaaguuucugugagaaagucuugagagaguguacagaaucuuaagauacuacuaucuuaagauguuacucuacuuuuuuuuacucuugguaaauacaucucugggac</t>
  </si>
  <si>
    <t>AI-3</t>
  </si>
  <si>
    <t>uaucuuaagauguuacucuacu</t>
  </si>
  <si>
    <t>uuucugugagaaagucuugagagaguguacagaaucuuaagauacuacuaucuuaagauguuacucuacuuuuuuuuacucuugguaaauacaucucugggacacuagacucguuugaaa</t>
  </si>
  <si>
    <t>AI-4</t>
  </si>
  <si>
    <t>auguuacucuacuuuuuuuuac</t>
  </si>
  <si>
    <t>&gt;FV3UTR78661-78900</t>
  </si>
  <si>
    <t>gagccgcgaacgaguagggcccguaggcggagaccauugccaugguuaaaaccgugaucgcuugcaugcuucuuuguuugugaugugaccagaaauguagcccguucacugagcaucgcc</t>
  </si>
  <si>
    <t>AJ-1</t>
  </si>
  <si>
    <t>aucgcuugcaugcuucuuuguu</t>
  </si>
  <si>
    <t>&gt;FV3UTR80521-81000</t>
  </si>
  <si>
    <t>cgggauggccggacguucuuagcgacaucugaggcucagacuuaaucucucagacggugcugucugaaagauuauuaccucugagaggauaucgacaguuauagaguaucucugaaagau</t>
  </si>
  <si>
    <t>AK-1</t>
  </si>
  <si>
    <t>agauuauuaccucugagaggau</t>
  </si>
  <si>
    <t>aucugaggcucagacuuaaucucucagacggugcugucugaaagauuauuaccucugagaggauaucgacaguuauagaguaucucugaaagauuauagcuggaagagauuuaaggaucg</t>
  </si>
  <si>
    <t>AK-2</t>
  </si>
  <si>
    <t>gcucagacuuaaucucucagac</t>
  </si>
  <si>
    <t>cuggaagagauuuaaggaucgcaacauuuagaggcucucucugaaagagguuuaaggagaguaaaaauauggauaguaaucuuaagauagauauuaucuuaggauauagucuuuacucuc</t>
  </si>
  <si>
    <t>AK-3</t>
  </si>
  <si>
    <t>aauauggauaguaaucuuaaga</t>
  </si>
  <si>
    <t>agagauuuaaggaucgcaacauuuagaggcucucucugaaagagguuuaaggagaguaaaaauauggauaguaaucuuaagauagauauuaucuuaggauauagucuuuacucucucuca</t>
  </si>
  <si>
    <t>AK-4</t>
  </si>
  <si>
    <t>aaauauggauaguaaucuuaag</t>
  </si>
  <si>
    <t>aucuuaucuugagauaauauuucagagagaaugagagagaguaaagacuauauccuaagauaauaucuaucuuaagauuacuauccauauuuuuacucuccuuaaaccucuuucagagag</t>
  </si>
  <si>
    <t>AK-5</t>
  </si>
  <si>
    <t>gagaaugagagagaguaaagac</t>
  </si>
  <si>
    <t>&gt;FV3UTR81961-82141</t>
  </si>
  <si>
    <t>aaacucuuagagauaaucucucagaguuuucagaugagacauugcaguuuaaaauuugaggggguagguuaccacuuuacgcaagauuuuggaaaugcuuaucucagugucugagcgaga</t>
  </si>
  <si>
    <t>AL-1</t>
  </si>
  <si>
    <t>ugagacauugcaguuuaaaauu</t>
  </si>
  <si>
    <t>&gt;FV3UTR84121-84780</t>
  </si>
  <si>
    <t>cugaaagauuucgcuaaaagaguugugaggucgcgaugcugacgucuuaaaaauccaugucauuucauuucccaugcggacccugggaaaggaaagguuccggacguaaagauuuuuagg</t>
  </si>
  <si>
    <t>AM-1</t>
  </si>
  <si>
    <t>ugggaaaggaaagguuccggac</t>
  </si>
  <si>
    <t>uaaaagaguugugaggucgcgaugcugacgucuuaaaaauccaugucauuucauuucccaugcggacccugggaaaggaaagguuccggacguaaagauuuuuaggacaagagugaugug</t>
  </si>
  <si>
    <t>AM-2</t>
  </si>
  <si>
    <t>cugacgucuuaaaaauccaugu</t>
  </si>
  <si>
    <t>auuuauagaaucuauaaauguggauaucguaagaucucuuucagaagauauucucucucaagauuuuaucucacaaaguuucaggacaagaaggagauguaccaacauuuauagaaucuu</t>
  </si>
  <si>
    <t>AM-3</t>
  </si>
  <si>
    <t>gauaucguaagaucucuuucag</t>
  </si>
  <si>
    <t>uacaagugggggauagaaauguaagacgagaauuuaucucaggucauugucggccugagguaaauaaauguagacuuucugagagaauggauaucuuacacauccuucuuguccugaaac</t>
  </si>
  <si>
    <t>AM-4</t>
  </si>
  <si>
    <t>ugagguaaauaaauguagacuu</t>
  </si>
  <si>
    <t>cgcgagacacuuugggagagauaucuuacgauaguaauagucuugagagagaauaucuucugaaagagauuauaucugaaagagauuacgucuuaagauaucuuacacaucacucuuguc</t>
  </si>
  <si>
    <t>AM-5</t>
  </si>
  <si>
    <t>gauaguaauagucuugagagag</t>
  </si>
  <si>
    <t>gaaagagauuacgucuuaagauaucuuacacaucacucuuguccuaaaaaucuuuacguccggaaccuuuccuuucccaggguccgcaugggaaaugaaaugacauggauuuuuaagacg</t>
  </si>
  <si>
    <t>AM-6</t>
  </si>
  <si>
    <t>aaaaaucuuuacguccggaacc</t>
  </si>
  <si>
    <t>&gt;FV3UTR85381-85560</t>
  </si>
  <si>
    <t>N/A</t>
  </si>
  <si>
    <t>&gt;FV3UTR87241-87900</t>
  </si>
  <si>
    <t>gugaggaugcuguaugacgauagagacucuuuugacccucugggugaaaggagucuacagagauguaaacuuuugcacaucucgucacgagagaauauagucuagcucuacacuagcaag</t>
  </si>
  <si>
    <t>AN-1</t>
  </si>
  <si>
    <t>gugaaaggagucuacagagaug</t>
  </si>
  <si>
    <t>uauuagucuugagauguaacauauccuagaaaguaucuagaggucuauaaauguugguacaccucauucucacguaaaccuuuuccccuccaaggggaaaagguuuaaaacucuaucuag</t>
  </si>
  <si>
    <t>AN-2</t>
  </si>
  <si>
    <t>auucucacguaaaccuuuuccc</t>
  </si>
  <si>
    <t>ccguucaugccaagggagucuagauagaguuuuaaaccuuuuccccuuggaggggaaaagguuuacgugagaaugagguguaccaacauuuauagaccucuagauacuuucuaggauaug</t>
  </si>
  <si>
    <t>AN-3</t>
  </si>
  <si>
    <t>aggggaaaagguuuacgugaga</t>
  </si>
  <si>
    <t>uuacaucucaagacuaauauugcaagauaguaguaaucuuaagauauauagcucuuucagaaucuacuaucuuaagauauauucuuucagaagacuucaugacgagaaaggagguguaac</t>
  </si>
  <si>
    <t>AN-4</t>
  </si>
  <si>
    <t>auauugcaagauaguaguaauc</t>
  </si>
  <si>
    <t>&gt;FV3UTR89881-90420</t>
  </si>
  <si>
    <t>uuaagagaauguuugucgugaaggguguauagauuaggacauuugcguuuauuccacgagggucagagacccucucggaauauaaagagucugaaauguauuguugcuagagauuaggac</t>
  </si>
  <si>
    <t>AO-1</t>
  </si>
  <si>
    <t>cucggaauauaaagagucugaa</t>
  </si>
  <si>
    <t>gacuauaucuuguccuaaucucuagcaacaauacauuucagacucuuuauauuccgagagggucucugacccucguggaauaaacgcaaauguccuaaucuauacacccuucacgacaaa</t>
  </si>
  <si>
    <t>AO-2</t>
  </si>
  <si>
    <t>acucuuuauauuccgagagggu</t>
  </si>
  <si>
    <t>&gt;FV3UTR90961-91440</t>
  </si>
  <si>
    <t>gaccugugcugagcucguaacgacugucaccaaauaucucuuguaaauguucuuucacaagaaucuugugaaagaauauaucuuacuauaguaauguaucuuacgauaguaaugucuucu</t>
  </si>
  <si>
    <t>AP-1</t>
  </si>
  <si>
    <t>cuugugaaagaauauaucuuac</t>
  </si>
  <si>
    <t>uucuuucacaagaaucuugugaaagaauauaucuuacuauaguaauguaucuuacgauaguaaugucuucugaaagaagauaucuuacuauaguaaugucuuaagauaguaguauaucuu</t>
  </si>
  <si>
    <t>AP-2</t>
  </si>
  <si>
    <t>cuuacuauaguaaugucuuaag</t>
  </si>
  <si>
    <t>cucauauaaucuuuauauccacagucuuuggcgcucgagugcaauacgcuuuucuccgcacaauguuugguccgcugcgcggggguguaaaaaauacgcaaacacaaugcugugggaagc</t>
  </si>
  <si>
    <t>AP-3</t>
  </si>
  <si>
    <t>ucuuuggcgcucgagugcaaua</t>
  </si>
  <si>
    <t>acugguuuaucuguuacggcuucccacagcauuguguuugcguauuuuuuacacccccgcgcagcggaccaaacauugugcggagaaaagcguauugcacucgagcgccaaagacugugg</t>
  </si>
  <si>
    <t>AP-4</t>
  </si>
  <si>
    <t>ggagaaaagcguauugcacucg</t>
  </si>
  <si>
    <t>agcguauugcacucgagcgccaaagacuguggauauaaagauuauaugagaguaucuaagauuuucuuucagaagauauauucuaucacaauauauagucuuugguuaaaauguggaguu</t>
  </si>
  <si>
    <t>AP-5</t>
  </si>
  <si>
    <t>ucuuucagaagauauauucuau</t>
  </si>
  <si>
    <t>acuaucguaagauacauuacuauaguaagauauauucuuucacaagauucuugugaaagaacauuuacaagagauauuuggugacagucguuacgagcucagcacagguccaacagcucc</t>
  </si>
  <si>
    <t>AP-6</t>
  </si>
  <si>
    <t>uaguaagauauauucuuucaca</t>
  </si>
  <si>
    <t>&gt;FV3UTR92761-93180</t>
  </si>
  <si>
    <t>ugcgguaaauaacgucgcgucuuguguugucuauucucgccuaaaaagagaauagagaauauagcgacagauguagaaaugccgugugacaucuucugaaagaauacaucuuaagacguu</t>
  </si>
  <si>
    <t>AQ-1</t>
  </si>
  <si>
    <t>acgucgcgucuuguguugucua</t>
  </si>
  <si>
    <t>aaagaauacaucuuaagacguuguuacaucuccuucuuguccuaaaacucuuucagagauaagaucucuuacgauaguaguaaucuucugaaagagaauaaaguauuaacuuaagauguc</t>
  </si>
  <si>
    <t>AQ-2</t>
  </si>
  <si>
    <t>cuaaaacucuuucagagauaag</t>
  </si>
  <si>
    <t>guuuuguugcaaaagaucuuugcgauccuaaagggauccgucuuaaaguauuuggcgucucuagacuauucagaggugagccguagaugcuagacguguccuagaauauaucuuaagauu</t>
  </si>
  <si>
    <t>AQ-3</t>
  </si>
  <si>
    <t>gugagccguagaugcuagacgu</t>
  </si>
  <si>
    <t>gugagccguagaugcuagacguguccuagaauauaucuuaagauuacuaucucgcgacuucuuucggaaacuuuccggacaauaaggagaugugacaucuuaaguuaauacuuuauucuc</t>
  </si>
  <si>
    <t>AQ-4</t>
  </si>
  <si>
    <t>aucuuaagauuacuaucucgcg</t>
  </si>
  <si>
    <t>uccggacaauaaggagaugugacaucuuaaguuaauacuuuauucucuuucagaagauuacuacuaucguaagagaucuuaucucugaaagaguuuuaggacaagaaggagauguaacaa</t>
  </si>
  <si>
    <t>AQ-5</t>
  </si>
  <si>
    <t>acuuuauucucuuucagaagau</t>
  </si>
  <si>
    <t>aauaaggagaugugacaucuuaaguuaauacuuuauucucuuucagaagauuacuacuaucguaagagaucuuaucucugaaagaguuuuaggacaagaaggagauguaacaacgucuua</t>
  </si>
  <si>
    <t>AQ-6</t>
  </si>
  <si>
    <t>cuuuauucucuuucagaagauu</t>
  </si>
  <si>
    <t>&gt;FV3UTR93361-93720</t>
  </si>
  <si>
    <t>aaauaucuugugagauagaaaggguuuaccagcaucuuuggugcaaacauucuuguggugaaacagcugcaaucuagcuagaccuuuucuuucagaagaagacgcucucaagauuagucu</t>
  </si>
  <si>
    <t>AR-1</t>
  </si>
  <si>
    <t>uguggugaaacagcugcaaucu</t>
  </si>
  <si>
    <t>aucacgagaguaacauuaagauguuacaaucuuaaguuucuuuauacuuucagaagauuuauucccucacagucucuagacuagucuuugcuagucuagagaccugucuaaaagucuuua</t>
  </si>
  <si>
    <t>AR-2</t>
  </si>
  <si>
    <t>gcuagucuagagaccugucuaa</t>
  </si>
  <si>
    <t>uagacguagagaguuuguaaagacuuuuagacaggucucuagacuagcaaagacuagucuagagacugugagggaauaaaucuucugaaaguauaaagaaacuuaagauuguaacaucuu</t>
  </si>
  <si>
    <t>AR-3</t>
  </si>
  <si>
    <t>agucuagagacugugagggaau</t>
  </si>
  <si>
    <t>&gt;FV3UTR100021-100440</t>
  </si>
  <si>
    <t>caucagacagucucgaugcaauguagauacuguguuaaaacacaguguuuacauuuuauacucaccucauacucaccucauacucaccucaguguccuccuuaggcucugaccacaaaca</t>
  </si>
  <si>
    <t>AS-1</t>
  </si>
  <si>
    <t>aguguuuacauuuuauacucac</t>
  </si>
  <si>
    <t>&gt;FV3UTR102721-103560</t>
  </si>
  <si>
    <t>cuuugagaagugcaagcgcaagugagagugcgaagcacgaguauguacaaauaugugcguguaguaugugcguuuccgucugccgucuggcauauggaaauucuguguguguuuuuuagg</t>
  </si>
  <si>
    <t>AT-1</t>
  </si>
  <si>
    <t>aguaugugcguuuccgucugcc</t>
  </si>
  <si>
    <t>auucuguguguguuuuuuaggauccaggagcucccuccgguccucugggucccucuggaccccugucuccccugaaaccugccgguccccuccuaccaucugcuaccucuacggccacgg</t>
  </si>
  <si>
    <t>AT-2</t>
  </si>
  <si>
    <t>uccaggagcucccuccgguccu</t>
  </si>
  <si>
    <t>uccccugaaaccugccgguccccuccuaccaucugcuaccucuacggccacgggguuguugccauaaguguuccacauaaccguccccgugucucccggcccucccuuugcuccggggag</t>
  </si>
  <si>
    <t>AT-3</t>
  </si>
  <si>
    <t>accguccccgugucucccggcc</t>
  </si>
  <si>
    <t>gaaaccugccgguccccuccuaccaucugcuaccucuacggccacgggguuguugccauaaguguuccacauaaccguccccgugucucccggcccucccuuugcuccggggagacccgc</t>
  </si>
  <si>
    <t>AT-4</t>
  </si>
  <si>
    <t>ucucccggcccucccuuugcuc</t>
  </si>
  <si>
    <t>uaccucuacggccacgggguuguugccauaaguguuccacauaaccguccccgugucucccggcccucccuuugcuccggggagacccgcgucucccuuuggucccacuagcccccuggc</t>
  </si>
  <si>
    <t>AT-5</t>
  </si>
  <si>
    <t>aguguuccacauaaccgucccc</t>
  </si>
  <si>
    <t>acgggguuguugccauaaguguuccacauaaccguccccgugucucccggcccucccuuugcuccggggagacccgcgucucccuuuggucccacuagcccccuggcucccacuccaccc</t>
  </si>
  <si>
    <t>AT-6</t>
  </si>
  <si>
    <t>cucccuuuggucccacuagccc</t>
  </si>
  <si>
    <t>guugccauaaguguuccacauaaccguccccgugucucccggcccucccuuugcuccggggagacccgcgucucccuuuggucccacuagcccccuggcucccacuccacccuugggacc</t>
  </si>
  <si>
    <t>AT-7</t>
  </si>
  <si>
    <t>ggggagacccgcgucucccuuuggucccacuagcccccuggcucccacuccacccuugggaccccuuggacccuucucuccccugggucccggcgguccugccggacagucugcgccuga</t>
  </si>
  <si>
    <t>AT-8</t>
  </si>
  <si>
    <t>ccacuccacccuugggaccccu</t>
  </si>
  <si>
    <t>uggcucccacuccacccuugggaccccuuggacccuucucuccccugggucccggcgguccugccggacagucugcgccugagagaauaucuucugaaagaaggacucuuaagacuuuau</t>
  </si>
  <si>
    <t>AT-9</t>
  </si>
  <si>
    <t>ggacccuucucuccccuggguc</t>
  </si>
  <si>
    <t>aaagucuucugaaagaucuuucacacacaaagauauuuacagacggcggccgccgucuguaaauauaucuaaaccccucagagucauggucugaaagaguuugucuuacaagaguuuauc</t>
  </si>
  <si>
    <t>AT-10</t>
  </si>
  <si>
    <t>gucuguaaauauaucuaaaccc</t>
  </si>
  <si>
    <t>agagucauggucugaaagaguuugucuuacaagaguuuaucuaucucagauagaaauagucuuacagagauuaucuuacagauuuagucugagacuaaaucugucucggauauaaagucu</t>
  </si>
  <si>
    <t>AT-11</t>
  </si>
  <si>
    <t>ucugagacuaaaucugucucgg</t>
  </si>
  <si>
    <t>aagaguuuaucuaucucagauagaaauagucuuacagagauuaucuuacagauuuagucugagacuaaaucugucucggauauaaagucuuacagauuuugucucacaagaguaucggac</t>
  </si>
  <si>
    <t>AT-12</t>
  </si>
  <si>
    <t>ggauauaaagucuuacagauuu</t>
  </si>
  <si>
    <t>aguuuaucuaucucagauagaaauagucuuacagagauuaucuuacagauuuagucugagacuaaaucugucucggauauaaagucuuacagauuuugucucacaagaguaucggacaaa</t>
  </si>
  <si>
    <t>AT-13</t>
  </si>
  <si>
    <t>uuacagauuuugucucacaaga</t>
  </si>
  <si>
    <t>ucuaucucagauagaaauagucuuacagagauuaucuuacagauuuagucugagacuaaaucugucucggauauaaagucuuacagauuuugucucacaagaguaucggacaaaaucugu</t>
  </si>
  <si>
    <t>AT-14</t>
  </si>
  <si>
    <t>auuuugucucacaagaguaucg</t>
  </si>
  <si>
    <t>agauuuuguccgauacucuugugagacaaaaucuguaagacuuuauauccgagacagauuuagucucagacuaaaucuguaagauaaucucuguaagacuauuucuaucugagauagaua</t>
  </si>
  <si>
    <t>AT-15</t>
  </si>
  <si>
    <t>uuauauccgagacagauuuagu</t>
  </si>
  <si>
    <t>agaccaugacucugagggguuuagauauauuuacagacggcggccgccgucuguaaauaucuuugugugugaaagaucuuucagaagacuuuuaggacaagaagguguaccaacauuuau</t>
  </si>
  <si>
    <t>AT-16</t>
  </si>
  <si>
    <t>gucuguaaauaucuuugugugu</t>
  </si>
  <si>
    <t>gagggguuuagauauauuuacagacggcggccgccgucuguaaauaucuuugugugugaaagaucuuucagaagacuuuuaggacaagaagguguaccaacauuuauagucuauauucuc</t>
  </si>
  <si>
    <t>AT-17</t>
  </si>
  <si>
    <t>cgucuguaaauaucuuugugug</t>
  </si>
  <si>
    <t>acaauaaugguuuaggacaagaaggagauauaccaacaucuuaauauaucuuaggauaaagucuuaagaguccuucuuucagaagauauucucucaggcgcagacuguccggcaggaccg</t>
  </si>
  <si>
    <t>AT-18</t>
  </si>
  <si>
    <t>auauaccaacaucuuaauauau</t>
  </si>
  <si>
    <t>aacaucuuaauauaucuuaggauaaagucuuaagaguccuucuuucagaagauauucucucaggcgcagacuguccggcaggaccgccgggacccaggggagagaaggguccaagggguc</t>
  </si>
  <si>
    <t>AT-19</t>
  </si>
  <si>
    <t>gggacccaggggagagaagggu</t>
  </si>
  <si>
    <t>gucuuaagaguccuucuuucagaagauauucucucaggcgcagacuguccggcaggaccgccgggacccaggggagagaaggguccaaggggucccaaggguggagugggagccaggggg</t>
  </si>
  <si>
    <t>AT-20</t>
  </si>
  <si>
    <t>acuguccggcaggaccgccggg</t>
  </si>
  <si>
    <t>gggcuagugggaccaaagggagacgcgggucuccccggagcaaagggagggccgggagacacggggacgguuauguggaacacuuauggcaacaaccccguggccguagagguagcagau</t>
  </si>
  <si>
    <t>AT-21</t>
  </si>
  <si>
    <t>aagggagacgcgggucuccccg</t>
  </si>
  <si>
    <t>cgggucuccccggagcaaagggagggccgggagacacggggacgguuauguggaacacuuauggcaacaaccccguggccguagagguagcagaugguaggaggggaccggcagguuuca</t>
  </si>
  <si>
    <t>AT-22</t>
  </si>
  <si>
    <t>cgggagacacggggacgguuau</t>
  </si>
  <si>
    <t>uccccggagcaaagggagggccgggagacacggggacgguuauguggaacacuuauggcaacaaccccguggccguagagguagcagaugguaggaggggaccggcagguuucaggggag</t>
  </si>
  <si>
    <t>AT-23</t>
  </si>
  <si>
    <t>guggccguagagguagcagaug</t>
  </si>
  <si>
    <t>acggggacgguuauguggaacacuuauggcaacaaccccguggccguagagguagcagaugguaggaggggaccggcagguuucaggggagacagggguccagagggacccagaggaccg</t>
  </si>
  <si>
    <t>AT-24</t>
  </si>
  <si>
    <t>agguuucaggggagacaggggu</t>
  </si>
  <si>
    <t>gaacacuuauggcaacaaccccguggccguagagguagcagaugguaggaggggaccggcagguuucaggggagacagggguccagagggacccagaggaccggagggagcuccuggauc</t>
  </si>
  <si>
    <t>AT-25</t>
  </si>
  <si>
    <t>aggaccggagggagcuccugga</t>
  </si>
  <si>
    <t>cguggccguagagguagcagaugguaggaggggaccggcagguuucaggggagacagggguccagagggacccagaggaccggagggagcuccuggauccuaaaaaacacacacagaauu</t>
  </si>
  <si>
    <t>AT-26</t>
  </si>
  <si>
    <t>ccggcagguuucaggggagaca</t>
  </si>
  <si>
    <t>agagguagcagaugguaggaggggaccggcagguuucaggggagacagggguccagagggacccagaggaccggagggagcuccuggauccuaaaaaacacacacagaauuuccauaugc</t>
  </si>
  <si>
    <t>AT-27</t>
  </si>
  <si>
    <t>ggcagguuucaggggagacagg</t>
  </si>
  <si>
    <t>&gt;FV3UTR104701-105480</t>
  </si>
  <si>
    <t>gucauagacauuuuacaggagacgggaggcuuugucuccagcaaggcuaagaccaguguaaacauaaguaacaccccugugagaaccaacacaggcauaugacuuauguuuacacuggug</t>
  </si>
  <si>
    <t>AU-1</t>
  </si>
  <si>
    <t>ccaguguaaacauaaguaacac</t>
  </si>
  <si>
    <t>agggucccugcaauuucugcuguccggcauuuuuuucuggagcgucuucguaggagcaauuaugucuuguugucacauaagucccaacucuagaacuauaauggacugcauaaaguguaa</t>
  </si>
  <si>
    <t>AU-2</t>
  </si>
  <si>
    <t>cucuagaacuauaauggacugc</t>
  </si>
  <si>
    <t>auuucugcuguccggcauuuuuuucuggagcgucuucguaggagcaauuaugucuuguugucacauaagucccaacucuagaacuauaauggacugcauaaaguguaaccaaggcaggaa</t>
  </si>
  <si>
    <t>AU-3</t>
  </si>
  <si>
    <t>cgucuucguaggagcaauuaug</t>
  </si>
  <si>
    <t>auuuuuccugccuugguuacacuuuaugcaguccauuauaguucuagaguugggacuuaugugacaacaagacauaauugcuccuacgaagacgcuccagaaaaaaaugccggacagcag</t>
  </si>
  <si>
    <t>AU-4</t>
  </si>
  <si>
    <t>acauaauugcuccuacgaagac</t>
  </si>
  <si>
    <t>aaugccggacagcagaaauugcagggacccuuuaaaucagaaaggauaacaccaguguaaacauaagucauaugccuguguugguucucacagggguguuacuuauguuuacacuggucu</t>
  </si>
  <si>
    <t>AU-5</t>
  </si>
  <si>
    <t>accaguguaaacauaagucaua</t>
  </si>
  <si>
    <t>&gt;FV3UTR105661-105903</t>
  </si>
  <si>
    <t>Sum</t>
  </si>
  <si>
    <t>Ave</t>
  </si>
  <si>
    <t>Viral promoter motifs</t>
  </si>
  <si>
    <t>https://www.mdpi.com/1999-4915/9/1/16/htm</t>
  </si>
  <si>
    <t>Table 1: Promoter motifs from Nucleo-Cytoplasmic Large DNA Viruses (NCDLV) and detection in FV3 genome</t>
  </si>
  <si>
    <t>NCDLV</t>
  </si>
  <si>
    <t>Promoter motif</t>
  </si>
  <si>
    <t>Detection in FV3 genes*</t>
  </si>
  <si>
    <t>Refs &amp; Notes</t>
  </si>
  <si>
    <t>Poxviridae</t>
  </si>
  <si>
    <t xml:space="preserve">-13 to -25 bp E </t>
  </si>
  <si>
    <t>AAAANTGAAAA</t>
  </si>
  <si>
    <t xml:space="preserve">-13 to -25 bp I </t>
  </si>
  <si>
    <t>TAAA</t>
  </si>
  <si>
    <t>8R (-54/-57), 10R (-39/-42), 15R (-7/-10), 16R(-60/-63), 19R(-30/-33), 20R (-4/-7, -29/-32), 21L(-25/-28, -65/-68), 23R(-11/-14), 24R(-45/-48), 26R(-3/+1), 27R(-4/-7, -20/-23), 31R(-1/-4), 33R(-9/-12), 34R(-10/-14, -27/-30, -36/-39), 48L(-44/-47), 50R(-3/-6), 52L(-36/-39), 60R(-10/-13), 64R(-33/-36), 67L(-18/-21), 68R(-2/-5), 69R(-48/-51), 70R(-9/-12, -39/-42), 73L(-50/-53), 74L(-35/-38), 75L(-8/-11), 77L(-50/-53), 83R(-6/-9, -23/-26), 87L(-13/-16, -28/-31),89R(-61/-64), 90R(-7/-10), 95R(-10/-13), 96R(-5/-8), 97R(-65/-68)</t>
  </si>
  <si>
    <t>-13 to -25 bp L</t>
  </si>
  <si>
    <t>TAAAT</t>
  </si>
  <si>
    <t>2L (-32/-36), 29L (-10/-13), 37R(-9/-12, -31/-34), 60R(-58/-62), 61L(-46/-50), 66L(-40/-44), 86L(-3/+1), 92R(-3/+2, -43/-46), 94L(-8/-12)</t>
  </si>
  <si>
    <t>Asfarviridae</t>
  </si>
  <si>
    <t xml:space="preserve">-30 bp </t>
  </si>
  <si>
    <t>A/T-rich regions</t>
  </si>
  <si>
    <t>2L(-30), 19R(-30), 21L(-30), 34R(-30), 71R(-40/-30)</t>
  </si>
  <si>
    <t xml:space="preserve">-25 to -15 bp </t>
  </si>
  <si>
    <t>37R(-25/-15),87L(-2/-18), 83R(-25/-15)</t>
  </si>
  <si>
    <t>-9 to +9 bp</t>
  </si>
  <si>
    <t>90R(-10/+8), 92R(-9/+9)</t>
  </si>
  <si>
    <t>-15 to -11 bp</t>
  </si>
  <si>
    <t>TATTT</t>
  </si>
  <si>
    <t>7R(-29/-33), 30R(-69/-73), 57R(-74/-78), 67L(-72/-76), 82R(-42/-46), 90R(-39/-43)</t>
  </si>
  <si>
    <t>-1 to +5 bp</t>
  </si>
  <si>
    <t>TATATA</t>
  </si>
  <si>
    <t>13R(-11/-16), 68R(-83/-88), 89R(-40/-45)</t>
  </si>
  <si>
    <t>Phycodnaviridae</t>
  </si>
  <si>
    <t xml:space="preserve">-150 bp IE </t>
  </si>
  <si>
    <t>ATGACAA, TATAAT</t>
  </si>
  <si>
    <t>7R(-121 ATcACAA), 32R(-18 T.), 81R(-15 T.), 92R(-161 T.)</t>
  </si>
  <si>
    <t>-60 to -90 bp E</t>
  </si>
  <si>
    <t>AATGACA, ATGACAA</t>
  </si>
  <si>
    <t>-6/-10 to -30/-31 bp L</t>
  </si>
  <si>
    <t>AAAAATANTT</t>
  </si>
  <si>
    <t>-15 to -45 bp</t>
  </si>
  <si>
    <t>ARNTTAANA</t>
  </si>
  <si>
    <t>1R (-80/-88), 15R(-6/-14), 69R(-47/-53), 83R(-21/-29)</t>
  </si>
  <si>
    <t>-50 to -80 bp</t>
  </si>
  <si>
    <t>GTNGATAYR</t>
  </si>
  <si>
    <t>Iridoviridae</t>
  </si>
  <si>
    <t xml:space="preserve">-127 and  +26 bp IE </t>
  </si>
  <si>
    <t>GGATCATATT</t>
  </si>
  <si>
    <t>-286 and +21 bp IE</t>
  </si>
  <si>
    <t>-30 bp IE</t>
  </si>
  <si>
    <t>-19 to -15 bp DE</t>
  </si>
  <si>
    <t>-169 and +25 bp L</t>
  </si>
  <si>
    <t>Others</t>
  </si>
  <si>
    <t>TATA, CAAT, AAAAT</t>
  </si>
  <si>
    <t>many</t>
  </si>
  <si>
    <t>Ascoviridae</t>
  </si>
  <si>
    <t xml:space="preserve">-40 bp </t>
  </si>
  <si>
    <t>TAATTAAA</t>
  </si>
  <si>
    <t>ATTTGATCTT</t>
  </si>
  <si>
    <t>Mimiviridae</t>
  </si>
  <si>
    <t>Several genes</t>
  </si>
  <si>
    <t>AAAATTGA</t>
  </si>
  <si>
    <t>TCTA</t>
  </si>
  <si>
    <t>https://ccg.epfl.ch/cgi-bin/pwmtools/pwmscore_form_parser.cgi</t>
  </si>
  <si>
    <t>    Matrix from MEME-derived JASPAR CORE 2020 vertebrates</t>
  </si>
  <si>
    <t>MA0050.2 IRF1</t>
  </si>
  <si>
    <t>MA0051.1 IRF2</t>
  </si>
  <si>
    <t>MA1418.1 IRF3</t>
  </si>
  <si>
    <t>MA1419.1 IRF4</t>
  </si>
  <si>
    <t>MA1420.1 IRF5</t>
  </si>
  <si>
    <t>MA1509.1 IRF6</t>
  </si>
  <si>
    <t>MA0772.1 IRF7</t>
  </si>
  <si>
    <t>MA0652.1 IRF8</t>
  </si>
  <si>
    <t>MA0653.1 IRF9</t>
  </si>
  <si>
    <t>MA0102.4 CEBPA</t>
  </si>
  <si>
    <t>MA0466.2 CEBPB</t>
  </si>
  <si>
    <t>MA0836.2 CEBPD</t>
  </si>
  <si>
    <t>MA0837.1 CEBPE</t>
  </si>
  <si>
    <t>MA0838.1 CEBPG</t>
  </si>
  <si>
    <t>MA1636.1 CEBPG_var.2</t>
  </si>
  <si>
    <t>MA0105.4 NFKB1</t>
  </si>
  <si>
    <t>MA0778.1 NFKB2</t>
  </si>
  <si>
    <t>MA0137.3 STAT1</t>
  </si>
  <si>
    <t>MA0517.1 STAT1::STAT2</t>
  </si>
  <si>
    <t>MA1623.1 Stat2</t>
  </si>
  <si>
    <t>MA0144.2 STAT3</t>
  </si>
  <si>
    <t>MA0518.1 Stat4</t>
  </si>
  <si>
    <t>MA1624.1 Stat5a</t>
  </si>
  <si>
    <t>MA0519.1 Stat5a::Stat5b</t>
  </si>
  <si>
    <t>MA1625.1 Stat5b</t>
  </si>
  <si>
    <t>MA0520.1 Stat6</t>
  </si>
  <si>
    <t>MA0080.5 SPI1</t>
  </si>
  <si>
    <t>cluster_26.5 NFKB2 like</t>
  </si>
  <si>
    <t>cluster_32.7 STAT1 like</t>
  </si>
  <si>
    <t>MA0018.4 CREB1</t>
  </si>
  <si>
    <t>MA0108.2 TBP</t>
  </si>
  <si>
    <t>Gene name</t>
  </si>
  <si>
    <t>PWM Score</t>
  </si>
  <si>
    <t>Length (nt)</t>
  </si>
  <si>
    <t>Start</t>
  </si>
  <si>
    <t>Strand</t>
  </si>
  <si>
    <t>1IE-FV3gorf57R</t>
  </si>
  <si>
    <t>2IE-FV3gorf49L</t>
  </si>
  <si>
    <t>56,95,134,173</t>
  </si>
  <si>
    <t>60,99,138,177</t>
  </si>
  <si>
    <t>59,98,137,176</t>
  </si>
  <si>
    <t>3IE-FV3gorf72L</t>
  </si>
  <si>
    <t>4IE-FV3gorf92R</t>
  </si>
  <si>
    <t>5IE-FV3gorf58R</t>
  </si>
  <si>
    <t>6IE-FV3gorf73L</t>
  </si>
  <si>
    <t>7IE-FV3gorf12L</t>
  </si>
  <si>
    <t>8IE-FV3gorf14R</t>
  </si>
  <si>
    <t>9IE-FV3gorf23R</t>
  </si>
  <si>
    <t>10IE-FV3gorf33R</t>
  </si>
  <si>
    <t>1DE-FV3gorf5R</t>
  </si>
  <si>
    <t>2DE-FV3gorf53R</t>
  </si>
  <si>
    <t>3-DE-FV3gorf78L</t>
  </si>
  <si>
    <t>4DE-FV3gorf80L</t>
  </si>
  <si>
    <t>5DE-FV3gorf95R</t>
  </si>
  <si>
    <t>6DE-FV3gorf62L</t>
  </si>
  <si>
    <t>7DE-FV3gorf22R</t>
  </si>
  <si>
    <t>8DE-FV3gorf85R</t>
  </si>
  <si>
    <t>9DE-FV3gorf25R</t>
  </si>
  <si>
    <t>10DE-FV3gorf7R</t>
  </si>
  <si>
    <t>1L-FV3gorf93L</t>
  </si>
  <si>
    <t>2L-FV3gorf71R</t>
  </si>
  <si>
    <t>3L-FV3gorf2L</t>
  </si>
  <si>
    <t>4L-FV3gorf34R</t>
  </si>
  <si>
    <t>5L-FV3gorf41R</t>
  </si>
  <si>
    <t>6L-FV3gorf11R</t>
  </si>
  <si>
    <t>7L-FV3gorf17L</t>
  </si>
  <si>
    <t>8L-FV3gorf4R</t>
  </si>
  <si>
    <t>9L-FV3gorf21L</t>
  </si>
  <si>
    <t>10L-FV3gorf56R</t>
  </si>
  <si>
    <t>Log 2 value</t>
  </si>
  <si>
    <t>IRF1</t>
  </si>
  <si>
    <t>IRF2</t>
  </si>
  <si>
    <t>IRF3</t>
  </si>
  <si>
    <t>IRF4</t>
  </si>
  <si>
    <t>IRF5</t>
  </si>
  <si>
    <t>IRF6</t>
  </si>
  <si>
    <t>IRF7</t>
  </si>
  <si>
    <t>IRF8</t>
  </si>
  <si>
    <t>IRF9</t>
  </si>
  <si>
    <t>CEBPA</t>
  </si>
  <si>
    <t>CEBPB</t>
  </si>
  <si>
    <t>CEBPD</t>
  </si>
  <si>
    <t>CEBPE</t>
  </si>
  <si>
    <t>CEBPG</t>
  </si>
  <si>
    <t>CEBPG_var.2</t>
  </si>
  <si>
    <t>NFkB1</t>
  </si>
  <si>
    <t>NFkB2</t>
  </si>
  <si>
    <t>STAT1</t>
  </si>
  <si>
    <t>STAT1:STAT2</t>
  </si>
  <si>
    <t>STAT2</t>
  </si>
  <si>
    <t>STAT3</t>
  </si>
  <si>
    <t>STAT4</t>
  </si>
  <si>
    <t>STAT5a</t>
  </si>
  <si>
    <t>STAT5a:STAT5b</t>
  </si>
  <si>
    <t>STAT5b</t>
  </si>
  <si>
    <t>STAT6</t>
  </si>
  <si>
    <t>SPI1</t>
  </si>
  <si>
    <t>3DE-FV3gorf78L</t>
  </si>
  <si>
    <t>PWMScore Input Data</t>
  </si>
  <si>
    <t>    Matrix from JASPAR CORE 2018 vertebrates clustering</t>
  </si>
  <si>
    <t>    Motif Name :</t>
  </si>
  <si>
    <t>cluster_31.9 IRF8 like</t>
  </si>
  <si>
    <t>FV3UTR1-300</t>
  </si>
  <si>
    <t>FV3UTR1020-1621</t>
  </si>
  <si>
    <t>FV3UTR2581-3420</t>
  </si>
  <si>
    <t>FV3UTR4681-5400</t>
  </si>
  <si>
    <t>FV3UTR6181-7280</t>
  </si>
  <si>
    <t>FV3UTR11341-11760</t>
  </si>
  <si>
    <t>FV3UTR15001-15420</t>
  </si>
  <si>
    <t>FV3UTR16501-17100</t>
  </si>
  <si>
    <t>FV3UTR18721-19020</t>
  </si>
  <si>
    <t>FV3UTR19801-20100</t>
  </si>
  <si>
    <t>FV3UTR24961-25260</t>
  </si>
  <si>
    <t>FV3UTR25861-26040</t>
  </si>
  <si>
    <t>FV3UTR28861-29340</t>
  </si>
  <si>
    <t>FV3UTR30421-30840</t>
  </si>
  <si>
    <t>FV3UTR31861-32160</t>
  </si>
  <si>
    <t>FV3UTR33181-33780</t>
  </si>
  <si>
    <t>FV3UTR37141-37380</t>
  </si>
  <si>
    <t>FV3UTR37621-37860</t>
  </si>
  <si>
    <t>FV3UTR40381-40860</t>
  </si>
  <si>
    <t>FV3UTR42301-42780</t>
  </si>
  <si>
    <t>FV3UTR43321-43560</t>
  </si>
  <si>
    <t>FV3UTR42261-46740</t>
  </si>
  <si>
    <t>FV3UTR50161-50700</t>
  </si>
  <si>
    <t>17,56</t>
  </si>
  <si>
    <t>FV3UTR51661-51960</t>
  </si>
  <si>
    <t>FV3UTR52321-52740</t>
  </si>
  <si>
    <t>FV3UTR52921-53100</t>
  </si>
  <si>
    <t>FV3UTR57181-57480</t>
  </si>
  <si>
    <t>FV3UTR58501-58920</t>
  </si>
  <si>
    <t>FV3UTR60421-60680</t>
  </si>
  <si>
    <t>FV3UTR64321-64740</t>
  </si>
  <si>
    <t>FV3UTR65401-66000</t>
  </si>
  <si>
    <t>FV3UTR66961-67200</t>
  </si>
  <si>
    <t>FV3UTR70381-70860</t>
  </si>
  <si>
    <t>FV3UTR74461-74940</t>
  </si>
  <si>
    <t>FV3UTR75361-75541</t>
  </si>
  <si>
    <t>FV3UTR75781-76260</t>
  </si>
  <si>
    <t>FV3UTR78121-78420</t>
  </si>
  <si>
    <t>FV3UTR78661-78900</t>
  </si>
  <si>
    <t>FV3UTR80521-81000</t>
  </si>
  <si>
    <t>FV3UTR81961-82141</t>
  </si>
  <si>
    <t>FV3UTR84121-84780</t>
  </si>
  <si>
    <t>FV3UTR85381-85560</t>
  </si>
  <si>
    <t>FV3UTR87241-87900</t>
  </si>
  <si>
    <t>FV3UTR89881-90420</t>
  </si>
  <si>
    <t>FV3UTR90961-91440</t>
  </si>
  <si>
    <t>FV3UTR92761-93180</t>
  </si>
  <si>
    <t>FV3UTR93361-93720</t>
  </si>
  <si>
    <t>FV3UTR100021-100440</t>
  </si>
  <si>
    <t>44,55</t>
  </si>
  <si>
    <t>FV3UTR102721-103560</t>
  </si>
  <si>
    <t>FV3UTR104701-105480</t>
  </si>
  <si>
    <t>FV3UTR105661-105903</t>
  </si>
  <si>
    <t>All</t>
  </si>
  <si>
    <t>Top10</t>
  </si>
  <si>
    <t>Fold</t>
  </si>
  <si>
    <t>Index</t>
  </si>
  <si>
    <t>IRFs</t>
  </si>
  <si>
    <t>NF-kBs</t>
  </si>
  <si>
    <t>STATs</t>
  </si>
  <si>
    <t>CEBPs</t>
  </si>
  <si>
    <t>CREBs</t>
  </si>
  <si>
    <t>TBP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</si>
</sst>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222222"/>
      <name val="Courier New"/>
      <family val="3"/>
    </font>
    <font>
      <sz val="10"/>
      <color theme="1"/>
      <name val="Courier New"/>
      <family val="3"/>
    </font>
    <font>
      <b/>
      <sz val="10"/>
      <color theme="1"/>
      <name val="Courier New"/>
      <family val="3"/>
    </font>
    <font>
      <i/>
      <sz val="10"/>
      <color theme="1"/>
      <name val="Courier New"/>
      <family val="3"/>
    </font>
    <font>
      <sz val="9"/>
      <color rgb="FF222222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1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16" fontId="0" fillId="0" borderId="0" xfId="0" applyNumberForma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3" fillId="0" borderId="0" xfId="0" applyFont="1" applyFill="1"/>
    <xf numFmtId="0" fontId="0" fillId="0" borderId="0" xfId="0" applyFill="1"/>
    <xf numFmtId="0" fontId="2" fillId="0" borderId="0" xfId="0" applyFont="1" applyAlignment="1">
      <alignment horizontal="left" vertical="center"/>
    </xf>
    <xf numFmtId="0" fontId="0" fillId="0" borderId="0" xfId="0" applyFill="1" applyAlignment="1">
      <alignment horizontal="left"/>
    </xf>
    <xf numFmtId="0" fontId="7" fillId="0" borderId="0" xfId="0" applyFont="1"/>
    <xf numFmtId="0" fontId="8" fillId="0" borderId="0" xfId="0" applyFont="1"/>
    <xf numFmtId="0" fontId="8" fillId="0" borderId="0" xfId="0" quotePrefix="1" applyFont="1"/>
    <xf numFmtId="11" fontId="0" fillId="0" borderId="0" xfId="0" applyNumberFormat="1"/>
    <xf numFmtId="3" fontId="0" fillId="0" borderId="0" xfId="0" applyNumberFormat="1"/>
    <xf numFmtId="164" fontId="7" fillId="0" borderId="0" xfId="0" applyNumberFormat="1" applyFont="1"/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IRF1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3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BE-49BB-A1FD-D31791B4D143}"/>
              </c:ext>
            </c:extLst>
          </c:dPt>
          <c:dLbls>
            <c:dLbl>
              <c:idx val="3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8BE-49BB-A1FD-D31791B4D1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'[1]Top 10 PWM'!$A$44:$A$77</c:f>
              <c:strCache>
                <c:ptCount val="34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  <c:pt idx="33">
                  <c:v>Ave</c:v>
                </c:pt>
              </c:strCache>
            </c:strRef>
          </c:cat>
          <c:val>
            <c:numRef>
              <c:f>'[1]Top 10 PWM'!$B$44:$B$77</c:f>
              <c:numCache>
                <c:formatCode>General</c:formatCode>
                <c:ptCount val="34"/>
                <c:pt idx="0">
                  <c:v>3.1477820910472016</c:v>
                </c:pt>
                <c:pt idx="1">
                  <c:v>7.7868511632409634</c:v>
                </c:pt>
                <c:pt idx="2">
                  <c:v>6.4880634534146093</c:v>
                </c:pt>
                <c:pt idx="3">
                  <c:v>2.9384382408393539</c:v>
                </c:pt>
                <c:pt idx="4">
                  <c:v>4.7594541446196024</c:v>
                </c:pt>
                <c:pt idx="5">
                  <c:v>3.4040583970547948</c:v>
                </c:pt>
                <c:pt idx="6">
                  <c:v>11.617618981641661</c:v>
                </c:pt>
                <c:pt idx="7">
                  <c:v>5.1993778872292831</c:v>
                </c:pt>
                <c:pt idx="8">
                  <c:v>9.3636310468476385</c:v>
                </c:pt>
                <c:pt idx="9">
                  <c:v>6.7322691995014505</c:v>
                </c:pt>
                <c:pt idx="11">
                  <c:v>2.1949128343137785</c:v>
                </c:pt>
                <c:pt idx="12">
                  <c:v>8.4005464682364952</c:v>
                </c:pt>
                <c:pt idx="13">
                  <c:v>2.1600843960050575</c:v>
                </c:pt>
                <c:pt idx="14">
                  <c:v>9.8528681011706674</c:v>
                </c:pt>
                <c:pt idx="15">
                  <c:v>3.9503937578826278</c:v>
                </c:pt>
                <c:pt idx="16">
                  <c:v>5.9630093348450242</c:v>
                </c:pt>
                <c:pt idx="17">
                  <c:v>6.5465009439400541</c:v>
                </c:pt>
                <c:pt idx="18">
                  <c:v>4.2305719419046524</c:v>
                </c:pt>
                <c:pt idx="19">
                  <c:v>4.0724917255334132</c:v>
                </c:pt>
                <c:pt idx="20">
                  <c:v>0.51810201368083175</c:v>
                </c:pt>
                <c:pt idx="22">
                  <c:v>0.3513569502812362</c:v>
                </c:pt>
                <c:pt idx="23">
                  <c:v>-2.0847743608905724</c:v>
                </c:pt>
                <c:pt idx="24">
                  <c:v>0.85111936436777458</c:v>
                </c:pt>
                <c:pt idx="25">
                  <c:v>6.7322691995014505</c:v>
                </c:pt>
                <c:pt idx="26">
                  <c:v>6.0597813946878434</c:v>
                </c:pt>
                <c:pt idx="27">
                  <c:v>3.6806956736137941</c:v>
                </c:pt>
                <c:pt idx="28">
                  <c:v>6.6809994071757064</c:v>
                </c:pt>
                <c:pt idx="29">
                  <c:v>2.2359904578162921</c:v>
                </c:pt>
                <c:pt idx="30">
                  <c:v>1.8738486256331555</c:v>
                </c:pt>
                <c:pt idx="31">
                  <c:v>3.1477820910472016</c:v>
                </c:pt>
                <c:pt idx="33">
                  <c:v>4.6285364975394341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BE-49BB-A1FD-D31791B4D1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6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IRF3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PWM'!$N$44:$N$75</c:f>
              <c:numCache>
                <c:formatCode>General</c:formatCode>
                <c:ptCount val="32"/>
                <c:pt idx="0">
                  <c:v>-6.1758881367895144</c:v>
                </c:pt>
                <c:pt idx="1">
                  <c:v>2.650309624946606</c:v>
                </c:pt>
                <c:pt idx="2">
                  <c:v>0.80485483365659194</c:v>
                </c:pt>
                <c:pt idx="3">
                  <c:v>-11.110764149082492</c:v>
                </c:pt>
                <c:pt idx="4">
                  <c:v>-8.7406451152043552</c:v>
                </c:pt>
                <c:pt idx="5">
                  <c:v>-9.9597951221308012</c:v>
                </c:pt>
                <c:pt idx="6">
                  <c:v>7.0240647557252904</c:v>
                </c:pt>
                <c:pt idx="7">
                  <c:v>-5.0592832693103107</c:v>
                </c:pt>
                <c:pt idx="8">
                  <c:v>7.4754091934010622</c:v>
                </c:pt>
                <c:pt idx="9">
                  <c:v>-1.4302911591855556</c:v>
                </c:pt>
                <c:pt idx="11">
                  <c:v>-3.134249014879301</c:v>
                </c:pt>
                <c:pt idx="12">
                  <c:v>-0.24631674229496975</c:v>
                </c:pt>
                <c:pt idx="13">
                  <c:v>-7.7912276598028427</c:v>
                </c:pt>
                <c:pt idx="14">
                  <c:v>-3.842681844409571E-3</c:v>
                </c:pt>
                <c:pt idx="15">
                  <c:v>-8.2132069431858206</c:v>
                </c:pt>
                <c:pt idx="16">
                  <c:v>-11.172379438847559</c:v>
                </c:pt>
                <c:pt idx="17">
                  <c:v>-2.0892427817947423</c:v>
                </c:pt>
                <c:pt idx="18">
                  <c:v>2.6829058429217598</c:v>
                </c:pt>
                <c:pt idx="19">
                  <c:v>2.3980602697196702</c:v>
                </c:pt>
                <c:pt idx="20">
                  <c:v>-12.568844460410491</c:v>
                </c:pt>
                <c:pt idx="22">
                  <c:v>-8.6606308901083349</c:v>
                </c:pt>
                <c:pt idx="23">
                  <c:v>-9.7949362537315459</c:v>
                </c:pt>
                <c:pt idx="24">
                  <c:v>-11.519494171690555</c:v>
                </c:pt>
                <c:pt idx="25">
                  <c:v>-7.7667873184219793</c:v>
                </c:pt>
                <c:pt idx="26">
                  <c:v>-8.9243169941091729</c:v>
                </c:pt>
                <c:pt idx="27">
                  <c:v>1.0492404206110653</c:v>
                </c:pt>
                <c:pt idx="28">
                  <c:v>-2.3392356357973503</c:v>
                </c:pt>
                <c:pt idx="29">
                  <c:v>-9.3250615664685288</c:v>
                </c:pt>
                <c:pt idx="30">
                  <c:v>-2.0892427817947423</c:v>
                </c:pt>
                <c:pt idx="31">
                  <c:v>-4.4118094764246152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D7-4D79-8F60-F19F5D8A90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IRF4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PWM'!$T$44:$T$75</c:f>
              <c:numCache>
                <c:formatCode>General</c:formatCode>
                <c:ptCount val="32"/>
                <c:pt idx="0">
                  <c:v>-14.660228806067684</c:v>
                </c:pt>
                <c:pt idx="1">
                  <c:v>-7.9381984803139582</c:v>
                </c:pt>
                <c:pt idx="2">
                  <c:v>-13.29535289115754</c:v>
                </c:pt>
                <c:pt idx="3">
                  <c:v>-18.418002027388788</c:v>
                </c:pt>
                <c:pt idx="4">
                  <c:v>-21.552324686761324</c:v>
                </c:pt>
                <c:pt idx="5">
                  <c:v>-15.827466785960047</c:v>
                </c:pt>
                <c:pt idx="6">
                  <c:v>-13.068559351197752</c:v>
                </c:pt>
                <c:pt idx="7">
                  <c:v>1.4398624588189071</c:v>
                </c:pt>
                <c:pt idx="8">
                  <c:v>0.81691913238598612</c:v>
                </c:pt>
                <c:pt idx="9">
                  <c:v>-13.949891698132371</c:v>
                </c:pt>
                <c:pt idx="11">
                  <c:v>-10.965645792585676</c:v>
                </c:pt>
                <c:pt idx="12">
                  <c:v>-5.6948741623465242</c:v>
                </c:pt>
                <c:pt idx="13">
                  <c:v>-17.735559624882853</c:v>
                </c:pt>
                <c:pt idx="14">
                  <c:v>-4.6887033639636986</c:v>
                </c:pt>
                <c:pt idx="15">
                  <c:v>-6.3734707765271033</c:v>
                </c:pt>
                <c:pt idx="16">
                  <c:v>-12.904657878099657</c:v>
                </c:pt>
                <c:pt idx="17">
                  <c:v>-4.5901783156721043</c:v>
                </c:pt>
                <c:pt idx="18">
                  <c:v>-14.396619877621752</c:v>
                </c:pt>
                <c:pt idx="19">
                  <c:v>-14.145534236157648</c:v>
                </c:pt>
                <c:pt idx="20">
                  <c:v>-9.6941315244885011</c:v>
                </c:pt>
                <c:pt idx="22">
                  <c:v>-6.3734707765271033</c:v>
                </c:pt>
                <c:pt idx="23">
                  <c:v>-11.320067871846998</c:v>
                </c:pt>
                <c:pt idx="24">
                  <c:v>-14.223734599514623</c:v>
                </c:pt>
                <c:pt idx="25">
                  <c:v>-15.020951020660485</c:v>
                </c:pt>
                <c:pt idx="26">
                  <c:v>-9.331674318687778</c:v>
                </c:pt>
                <c:pt idx="27">
                  <c:v>-14.011303856484396</c:v>
                </c:pt>
                <c:pt idx="28">
                  <c:v>-13.333657553291081</c:v>
                </c:pt>
                <c:pt idx="29">
                  <c:v>-21.384928416493498</c:v>
                </c:pt>
                <c:pt idx="30">
                  <c:v>-15.399931345548685</c:v>
                </c:pt>
                <c:pt idx="31">
                  <c:v>-17.126113071565829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4F-4C16-BF69-0505960077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IRF5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PWM'!$Z$44:$Z$75</c:f>
              <c:numCache>
                <c:formatCode>General</c:formatCode>
                <c:ptCount val="32"/>
                <c:pt idx="0">
                  <c:v>4.5889964020056464</c:v>
                </c:pt>
                <c:pt idx="1">
                  <c:v>6.1869283585130992</c:v>
                </c:pt>
                <c:pt idx="2">
                  <c:v>1.6422903047046631</c:v>
                </c:pt>
                <c:pt idx="3">
                  <c:v>2.1513100727267398</c:v>
                </c:pt>
                <c:pt idx="4">
                  <c:v>3.0211829849835174</c:v>
                </c:pt>
                <c:pt idx="5">
                  <c:v>2.4206117497454613</c:v>
                </c:pt>
                <c:pt idx="6">
                  <c:v>5.3512749612216988</c:v>
                </c:pt>
                <c:pt idx="7">
                  <c:v>10.265122735104731</c:v>
                </c:pt>
                <c:pt idx="8">
                  <c:v>11.969084279252394</c:v>
                </c:pt>
                <c:pt idx="9">
                  <c:v>2.9160695750355448</c:v>
                </c:pt>
                <c:pt idx="11">
                  <c:v>5.0902013610572681</c:v>
                </c:pt>
                <c:pt idx="12">
                  <c:v>3.4575811596735648</c:v>
                </c:pt>
                <c:pt idx="13">
                  <c:v>0.87669963544186669</c:v>
                </c:pt>
                <c:pt idx="14">
                  <c:v>3.6815954390126864</c:v>
                </c:pt>
                <c:pt idx="15">
                  <c:v>11.233391990971922</c:v>
                </c:pt>
                <c:pt idx="16">
                  <c:v>1.7782211946668784</c:v>
                </c:pt>
                <c:pt idx="17">
                  <c:v>7.3558708135342981</c:v>
                </c:pt>
                <c:pt idx="18">
                  <c:v>5.7637275941816775</c:v>
                </c:pt>
                <c:pt idx="19">
                  <c:v>5.9849652405585285</c:v>
                </c:pt>
                <c:pt idx="20">
                  <c:v>3.9467121480210237</c:v>
                </c:pt>
                <c:pt idx="22">
                  <c:v>11.233391990971922</c:v>
                </c:pt>
                <c:pt idx="23">
                  <c:v>10.108642062993271</c:v>
                </c:pt>
                <c:pt idx="24">
                  <c:v>3.8143248245097636</c:v>
                </c:pt>
                <c:pt idx="25">
                  <c:v>10.242554872580536</c:v>
                </c:pt>
                <c:pt idx="26">
                  <c:v>11.137810883416096</c:v>
                </c:pt>
                <c:pt idx="27">
                  <c:v>3.4590381026897137</c:v>
                </c:pt>
                <c:pt idx="28">
                  <c:v>5.3070641622553723</c:v>
                </c:pt>
                <c:pt idx="29">
                  <c:v>2.2214409594288225</c:v>
                </c:pt>
                <c:pt idx="30">
                  <c:v>5.8214040945028707</c:v>
                </c:pt>
                <c:pt idx="31">
                  <c:v>7.1947371587923676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E4-4A81-9777-ED63B991C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IRF6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PWM'!$AF$44:$AF$75</c:f>
              <c:numCache>
                <c:formatCode>General</c:formatCode>
                <c:ptCount val="32"/>
                <c:pt idx="0">
                  <c:v>3.7814646329851533</c:v>
                </c:pt>
                <c:pt idx="1">
                  <c:v>2.8445845070348734</c:v>
                </c:pt>
                <c:pt idx="2">
                  <c:v>-0.60100614292185983</c:v>
                </c:pt>
                <c:pt idx="3">
                  <c:v>6.4376006178001459</c:v>
                </c:pt>
                <c:pt idx="4">
                  <c:v>0.95099836258937409</c:v>
                </c:pt>
                <c:pt idx="5">
                  <c:v>5.8859769548138825</c:v>
                </c:pt>
                <c:pt idx="6">
                  <c:v>4.4646748009335804</c:v>
                </c:pt>
                <c:pt idx="7">
                  <c:v>10.897028604964975</c:v>
                </c:pt>
                <c:pt idx="8">
                  <c:v>10.897028604964975</c:v>
                </c:pt>
                <c:pt idx="9">
                  <c:v>4.2079162718252752</c:v>
                </c:pt>
                <c:pt idx="11">
                  <c:v>0.31583283473906948</c:v>
                </c:pt>
                <c:pt idx="12">
                  <c:v>0.12015284267543061</c:v>
                </c:pt>
                <c:pt idx="13">
                  <c:v>0.95479188087508515</c:v>
                </c:pt>
                <c:pt idx="14">
                  <c:v>7.318922356901318</c:v>
                </c:pt>
                <c:pt idx="15">
                  <c:v>10.035830072835017</c:v>
                </c:pt>
                <c:pt idx="16">
                  <c:v>9.7714415989624843</c:v>
                </c:pt>
                <c:pt idx="17">
                  <c:v>4.8966496711000653</c:v>
                </c:pt>
                <c:pt idx="18">
                  <c:v>2.0062190191462688</c:v>
                </c:pt>
                <c:pt idx="19">
                  <c:v>3.9393018140996836</c:v>
                </c:pt>
                <c:pt idx="20">
                  <c:v>0.85805263062004633</c:v>
                </c:pt>
                <c:pt idx="22">
                  <c:v>10.035830072835017</c:v>
                </c:pt>
                <c:pt idx="23">
                  <c:v>2.9108209091664956</c:v>
                </c:pt>
                <c:pt idx="24">
                  <c:v>-3.3435450002638456</c:v>
                </c:pt>
                <c:pt idx="25">
                  <c:v>4.8966496711000653</c:v>
                </c:pt>
                <c:pt idx="26">
                  <c:v>13.909639990065722</c:v>
                </c:pt>
                <c:pt idx="27">
                  <c:v>-1.3833223669780075</c:v>
                </c:pt>
                <c:pt idx="28">
                  <c:v>5.9998805218697173</c:v>
                </c:pt>
                <c:pt idx="29">
                  <c:v>3.1751668769549353</c:v>
                </c:pt>
                <c:pt idx="30">
                  <c:v>5.9998805218697173</c:v>
                </c:pt>
                <c:pt idx="31">
                  <c:v>4.7328010206315207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C9-450B-9D3F-4622637BBC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IRF7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PWM'!$AL$44:$AL$75</c:f>
              <c:numCache>
                <c:formatCode>General</c:formatCode>
                <c:ptCount val="32"/>
                <c:pt idx="0">
                  <c:v>-1.8545390468128653</c:v>
                </c:pt>
                <c:pt idx="1">
                  <c:v>6.851474216185987</c:v>
                </c:pt>
                <c:pt idx="2">
                  <c:v>-0.54288694938815885</c:v>
                </c:pt>
                <c:pt idx="3">
                  <c:v>2.9576527730731068</c:v>
                </c:pt>
                <c:pt idx="4">
                  <c:v>-8.2905899584208187E-2</c:v>
                </c:pt>
                <c:pt idx="5">
                  <c:v>-1.4200977194527757</c:v>
                </c:pt>
                <c:pt idx="6">
                  <c:v>3.7612533549766605</c:v>
                </c:pt>
                <c:pt idx="7">
                  <c:v>3.275682035083296</c:v>
                </c:pt>
                <c:pt idx="8">
                  <c:v>10.005989387018502</c:v>
                </c:pt>
                <c:pt idx="9">
                  <c:v>-2.784830862519764</c:v>
                </c:pt>
                <c:pt idx="11">
                  <c:v>-4.2859382796493959</c:v>
                </c:pt>
                <c:pt idx="12">
                  <c:v>0.44161095804826433</c:v>
                </c:pt>
                <c:pt idx="13">
                  <c:v>0.38283322920382351</c:v>
                </c:pt>
                <c:pt idx="14">
                  <c:v>-0.28708028230029381</c:v>
                </c:pt>
                <c:pt idx="15">
                  <c:v>7.3567600644092437</c:v>
                </c:pt>
                <c:pt idx="16">
                  <c:v>3.2517160633218536</c:v>
                </c:pt>
                <c:pt idx="17">
                  <c:v>3.0095926173761027</c:v>
                </c:pt>
                <c:pt idx="18">
                  <c:v>-3.9353025314662959</c:v>
                </c:pt>
                <c:pt idx="19">
                  <c:v>-0.37892948824734318</c:v>
                </c:pt>
                <c:pt idx="20">
                  <c:v>5.236714554392953</c:v>
                </c:pt>
                <c:pt idx="22">
                  <c:v>6.0371867156710648</c:v>
                </c:pt>
                <c:pt idx="23">
                  <c:v>2.5777357646312007</c:v>
                </c:pt>
                <c:pt idx="24">
                  <c:v>-8.5805520631632533</c:v>
                </c:pt>
                <c:pt idx="25">
                  <c:v>-1.292853380814895</c:v>
                </c:pt>
                <c:pt idx="26">
                  <c:v>-1.6438516813597666</c:v>
                </c:pt>
                <c:pt idx="27">
                  <c:v>0.18238720198969957</c:v>
                </c:pt>
                <c:pt idx="28">
                  <c:v>-0.15872888172708069</c:v>
                </c:pt>
                <c:pt idx="29">
                  <c:v>-0.48136616693191958</c:v>
                </c:pt>
                <c:pt idx="30">
                  <c:v>-3.1575794534218988</c:v>
                </c:pt>
                <c:pt idx="31">
                  <c:v>-1.8513287599141335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72-476F-B847-C8F1E66B08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IRF8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PWM'!$AR$44:$AR$75</c:f>
              <c:numCache>
                <c:formatCode>General</c:formatCode>
                <c:ptCount val="32"/>
                <c:pt idx="0">
                  <c:v>-37.471336430615821</c:v>
                </c:pt>
                <c:pt idx="1">
                  <c:v>-42.941591124532238</c:v>
                </c:pt>
                <c:pt idx="2">
                  <c:v>-25.607702794131541</c:v>
                </c:pt>
                <c:pt idx="3">
                  <c:v>-48.458963655486237</c:v>
                </c:pt>
                <c:pt idx="4">
                  <c:v>-24.614668419483081</c:v>
                </c:pt>
                <c:pt idx="5">
                  <c:v>-22.169418789156687</c:v>
                </c:pt>
                <c:pt idx="6">
                  <c:v>-13.391848302315202</c:v>
                </c:pt>
                <c:pt idx="7">
                  <c:v>-39.976037720747776</c:v>
                </c:pt>
                <c:pt idx="8">
                  <c:v>-33.850550587994086</c:v>
                </c:pt>
                <c:pt idx="9">
                  <c:v>-18.827829241796696</c:v>
                </c:pt>
                <c:pt idx="11">
                  <c:v>-22.444872728801968</c:v>
                </c:pt>
                <c:pt idx="12">
                  <c:v>-20.906196688161348</c:v>
                </c:pt>
                <c:pt idx="13">
                  <c:v>-35.731407737464778</c:v>
                </c:pt>
                <c:pt idx="14">
                  <c:v>-34.812796523569126</c:v>
                </c:pt>
                <c:pt idx="15">
                  <c:v>-19.806406823942361</c:v>
                </c:pt>
                <c:pt idx="16">
                  <c:v>-38.05960423368537</c:v>
                </c:pt>
                <c:pt idx="17">
                  <c:v>-5.1287291283890628</c:v>
                </c:pt>
                <c:pt idx="18">
                  <c:v>-24.193028642308001</c:v>
                </c:pt>
                <c:pt idx="19">
                  <c:v>-31.360146259129682</c:v>
                </c:pt>
                <c:pt idx="20">
                  <c:v>-27.095054153521442</c:v>
                </c:pt>
                <c:pt idx="22">
                  <c:v>-19.806406823942361</c:v>
                </c:pt>
                <c:pt idx="23">
                  <c:v>-31.935436201355319</c:v>
                </c:pt>
                <c:pt idx="24">
                  <c:v>-39.8981205257883</c:v>
                </c:pt>
                <c:pt idx="25">
                  <c:v>-18.827829241796696</c:v>
                </c:pt>
                <c:pt idx="26">
                  <c:v>-8.7851208126593665</c:v>
                </c:pt>
                <c:pt idx="27">
                  <c:v>-38.210926015384629</c:v>
                </c:pt>
                <c:pt idx="28">
                  <c:v>0</c:v>
                </c:pt>
                <c:pt idx="29">
                  <c:v>-31.442343176621151</c:v>
                </c:pt>
                <c:pt idx="30">
                  <c:v>0</c:v>
                </c:pt>
                <c:pt idx="31">
                  <c:v>-43.484297062223177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03-4A4F-AA71-F4BC39679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IRF9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PWM'!$AX$44:$AX$75</c:f>
              <c:numCache>
                <c:formatCode>General</c:formatCode>
                <c:ptCount val="32"/>
                <c:pt idx="0">
                  <c:v>-26.250775424017512</c:v>
                </c:pt>
                <c:pt idx="1">
                  <c:v>-10.93658444486223</c:v>
                </c:pt>
                <c:pt idx="2">
                  <c:v>-19.557669839358191</c:v>
                </c:pt>
                <c:pt idx="3">
                  <c:v>-25.013316687338357</c:v>
                </c:pt>
                <c:pt idx="4">
                  <c:v>-30.912435448559343</c:v>
                </c:pt>
                <c:pt idx="5">
                  <c:v>-19.845763233223604</c:v>
                </c:pt>
                <c:pt idx="6">
                  <c:v>-9.9539738062628462</c:v>
                </c:pt>
                <c:pt idx="7">
                  <c:v>-7.0695744469138022</c:v>
                </c:pt>
                <c:pt idx="8">
                  <c:v>-5.3756913160872006</c:v>
                </c:pt>
                <c:pt idx="9">
                  <c:v>-21.070534283875272</c:v>
                </c:pt>
                <c:pt idx="11">
                  <c:v>-22.263079058217929</c:v>
                </c:pt>
                <c:pt idx="12">
                  <c:v>-7.9027059299239806</c:v>
                </c:pt>
                <c:pt idx="13">
                  <c:v>-27.188624846665366</c:v>
                </c:pt>
                <c:pt idx="14">
                  <c:v>-4.8060219107847377</c:v>
                </c:pt>
                <c:pt idx="15">
                  <c:v>-9.7813770259690251</c:v>
                </c:pt>
                <c:pt idx="16">
                  <c:v>-18.58227123815136</c:v>
                </c:pt>
                <c:pt idx="17">
                  <c:v>-12.128716206861252</c:v>
                </c:pt>
                <c:pt idx="18">
                  <c:v>-16.477497986189217</c:v>
                </c:pt>
                <c:pt idx="19">
                  <c:v>-17.499090140562572</c:v>
                </c:pt>
                <c:pt idx="20">
                  <c:v>-19.313696508227025</c:v>
                </c:pt>
                <c:pt idx="22">
                  <c:v>-16.770035559488704</c:v>
                </c:pt>
                <c:pt idx="23">
                  <c:v>-17.306111032750866</c:v>
                </c:pt>
                <c:pt idx="24">
                  <c:v>-39.00940491212436</c:v>
                </c:pt>
                <c:pt idx="25">
                  <c:v>-21.070534283875272</c:v>
                </c:pt>
                <c:pt idx="26">
                  <c:v>-20.133758696659282</c:v>
                </c:pt>
                <c:pt idx="27">
                  <c:v>-27.270264358637469</c:v>
                </c:pt>
                <c:pt idx="28">
                  <c:v>-7.8528640117780215</c:v>
                </c:pt>
                <c:pt idx="29">
                  <c:v>-23.112665666701027</c:v>
                </c:pt>
                <c:pt idx="30">
                  <c:v>-13.050099715665421</c:v>
                </c:pt>
                <c:pt idx="31">
                  <c:v>-23.911488152743729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FB-4FF7-9A26-8ED5886946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CEBPA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3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352-40C7-A4DD-6D7E149B0051}"/>
              </c:ext>
            </c:extLst>
          </c:dPt>
          <c:dLbls>
            <c:dLbl>
              <c:idx val="3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52-40C7-A4DD-6D7E149B005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'[1]Top 10 PWM'!$A$44:$A$77</c:f>
              <c:strCache>
                <c:ptCount val="34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  <c:pt idx="33">
                  <c:v>Ave</c:v>
                </c:pt>
              </c:strCache>
            </c:strRef>
          </c:cat>
          <c:val>
            <c:numRef>
              <c:f>'[1]Top 10 PWM'!$BD$44:$BD$77</c:f>
              <c:numCache>
                <c:formatCode>General</c:formatCode>
                <c:ptCount val="34"/>
                <c:pt idx="0">
                  <c:v>7.2941244499550182</c:v>
                </c:pt>
                <c:pt idx="1">
                  <c:v>7.9108225877306086</c:v>
                </c:pt>
                <c:pt idx="2">
                  <c:v>8.3918836903272247</c:v>
                </c:pt>
                <c:pt idx="3">
                  <c:v>4.4924941516794314</c:v>
                </c:pt>
                <c:pt idx="4">
                  <c:v>4.6909254693476123</c:v>
                </c:pt>
                <c:pt idx="5">
                  <c:v>5.5133201892454737</c:v>
                </c:pt>
                <c:pt idx="6">
                  <c:v>5.9709525602083193</c:v>
                </c:pt>
                <c:pt idx="7">
                  <c:v>5.9709525602083193</c:v>
                </c:pt>
                <c:pt idx="8">
                  <c:v>5.218591326999416</c:v>
                </c:pt>
                <c:pt idx="9">
                  <c:v>3.3446580898817575</c:v>
                </c:pt>
                <c:pt idx="11">
                  <c:v>4.9434853586771705</c:v>
                </c:pt>
                <c:pt idx="12">
                  <c:v>7.2095898303271575</c:v>
                </c:pt>
                <c:pt idx="13">
                  <c:v>10.80349344794938</c:v>
                </c:pt>
                <c:pt idx="14">
                  <c:v>7.0676387168753632</c:v>
                </c:pt>
                <c:pt idx="15">
                  <c:v>5.7429897762808482</c:v>
                </c:pt>
                <c:pt idx="16">
                  <c:v>3.0791766915399998</c:v>
                </c:pt>
                <c:pt idx="17">
                  <c:v>2.9543768686605172</c:v>
                </c:pt>
                <c:pt idx="18">
                  <c:v>9.2826482986659631</c:v>
                </c:pt>
                <c:pt idx="19">
                  <c:v>7.9966203635711031</c:v>
                </c:pt>
                <c:pt idx="20">
                  <c:v>7.3566104268786709</c:v>
                </c:pt>
                <c:pt idx="22">
                  <c:v>5.7429897762808482</c:v>
                </c:pt>
                <c:pt idx="23">
                  <c:v>6.0712456738693641</c:v>
                </c:pt>
                <c:pt idx="24">
                  <c:v>7.532472816842871</c:v>
                </c:pt>
                <c:pt idx="25">
                  <c:v>5.0240802740936292</c:v>
                </c:pt>
                <c:pt idx="26">
                  <c:v>5.522730598771675</c:v>
                </c:pt>
                <c:pt idx="27">
                  <c:v>3.8964656161894253</c:v>
                </c:pt>
                <c:pt idx="28">
                  <c:v>5.6317329228836064</c:v>
                </c:pt>
                <c:pt idx="29">
                  <c:v>5.9501954334100509</c:v>
                </c:pt>
                <c:pt idx="30">
                  <c:v>3.6205746811762229</c:v>
                </c:pt>
                <c:pt idx="31">
                  <c:v>7.360302816706584</c:v>
                </c:pt>
                <c:pt idx="33">
                  <c:v>6.0529381821744543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52-40C7-A4DD-6D7E149B00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CEBPB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PWM'!$BJ$44:$BJ$75</c:f>
              <c:numCache>
                <c:formatCode>General</c:formatCode>
                <c:ptCount val="32"/>
                <c:pt idx="0">
                  <c:v>2.2364283270902208</c:v>
                </c:pt>
                <c:pt idx="1">
                  <c:v>3.8771847291006649</c:v>
                </c:pt>
                <c:pt idx="2">
                  <c:v>2.5942117221529686</c:v>
                </c:pt>
                <c:pt idx="3">
                  <c:v>5.4618035568265277</c:v>
                </c:pt>
                <c:pt idx="4">
                  <c:v>3.861687438538187</c:v>
                </c:pt>
                <c:pt idx="5">
                  <c:v>8.5280672564406377</c:v>
                </c:pt>
                <c:pt idx="6">
                  <c:v>3.6882922778330078</c:v>
                </c:pt>
                <c:pt idx="7">
                  <c:v>3.6882922778330078</c:v>
                </c:pt>
                <c:pt idx="8">
                  <c:v>2.1044507288664609</c:v>
                </c:pt>
                <c:pt idx="9">
                  <c:v>3.3115074749350137</c:v>
                </c:pt>
                <c:pt idx="11">
                  <c:v>1.2572822297782891</c:v>
                </c:pt>
                <c:pt idx="12">
                  <c:v>3.4121853591567071</c:v>
                </c:pt>
                <c:pt idx="13">
                  <c:v>6.0919832683684927</c:v>
                </c:pt>
                <c:pt idx="14">
                  <c:v>7.2514066641833583</c:v>
                </c:pt>
                <c:pt idx="15">
                  <c:v>6.3514675574482382</c:v>
                </c:pt>
                <c:pt idx="16">
                  <c:v>3.3895668117627258</c:v>
                </c:pt>
                <c:pt idx="17">
                  <c:v>-0.50577693247179856</c:v>
                </c:pt>
                <c:pt idx="18">
                  <c:v>9.8286077828113907</c:v>
                </c:pt>
                <c:pt idx="19">
                  <c:v>3.0023892874548515</c:v>
                </c:pt>
                <c:pt idx="20">
                  <c:v>6.6820394913264183</c:v>
                </c:pt>
                <c:pt idx="22">
                  <c:v>0.65375711303839823</c:v>
                </c:pt>
                <c:pt idx="23">
                  <c:v>3.0325152498224743</c:v>
                </c:pt>
                <c:pt idx="24">
                  <c:v>1.329060432140899</c:v>
                </c:pt>
                <c:pt idx="25">
                  <c:v>6.3708268751149264</c:v>
                </c:pt>
                <c:pt idx="26">
                  <c:v>3.7257738703063112</c:v>
                </c:pt>
                <c:pt idx="27">
                  <c:v>1.1517224619673012</c:v>
                </c:pt>
                <c:pt idx="28">
                  <c:v>7.4705612677116555</c:v>
                </c:pt>
                <c:pt idx="29">
                  <c:v>3.2322616582840737</c:v>
                </c:pt>
                <c:pt idx="30">
                  <c:v>1.0259784628683208</c:v>
                </c:pt>
                <c:pt idx="31">
                  <c:v>6.5796975883707578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CC-47A9-9877-AA3E64D155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CEBPD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PWM'!$BP$44:$BP$75</c:f>
              <c:numCache>
                <c:formatCode>General</c:formatCode>
                <c:ptCount val="32"/>
                <c:pt idx="0">
                  <c:v>5.697404092697286</c:v>
                </c:pt>
                <c:pt idx="1">
                  <c:v>9.748627270241716</c:v>
                </c:pt>
                <c:pt idx="2">
                  <c:v>7.9873094953371488</c:v>
                </c:pt>
                <c:pt idx="3">
                  <c:v>4.6658816217438277</c:v>
                </c:pt>
                <c:pt idx="4">
                  <c:v>4.6743872042194727</c:v>
                </c:pt>
                <c:pt idx="5">
                  <c:v>7.2960719029967551</c:v>
                </c:pt>
                <c:pt idx="6">
                  <c:v>5.4529874181425555</c:v>
                </c:pt>
                <c:pt idx="7">
                  <c:v>7.4730075679161745</c:v>
                </c:pt>
                <c:pt idx="8">
                  <c:v>4.6900594505761211</c:v>
                </c:pt>
                <c:pt idx="9">
                  <c:v>4.3086011490212996</c:v>
                </c:pt>
                <c:pt idx="11">
                  <c:v>5.9364777615186259</c:v>
                </c:pt>
                <c:pt idx="12">
                  <c:v>5.962708645198485</c:v>
                </c:pt>
                <c:pt idx="13">
                  <c:v>11.309010159560776</c:v>
                </c:pt>
                <c:pt idx="14">
                  <c:v>7.8640499180902665</c:v>
                </c:pt>
                <c:pt idx="15">
                  <c:v>7.7095249994815482</c:v>
                </c:pt>
                <c:pt idx="16">
                  <c:v>2.5075003638147781</c:v>
                </c:pt>
                <c:pt idx="17">
                  <c:v>4.5858398733639012</c:v>
                </c:pt>
                <c:pt idx="18">
                  <c:v>6.6288348238858861</c:v>
                </c:pt>
                <c:pt idx="19">
                  <c:v>8.7226709381907579</c:v>
                </c:pt>
                <c:pt idx="20">
                  <c:v>6.8459290652406413</c:v>
                </c:pt>
                <c:pt idx="22">
                  <c:v>7.7095249994815482</c:v>
                </c:pt>
                <c:pt idx="23">
                  <c:v>3.4048758806673805</c:v>
                </c:pt>
                <c:pt idx="24">
                  <c:v>6.573368466726226</c:v>
                </c:pt>
                <c:pt idx="25">
                  <c:v>5.2475933769536613</c:v>
                </c:pt>
                <c:pt idx="26">
                  <c:v>5.7758222664637273</c:v>
                </c:pt>
                <c:pt idx="27">
                  <c:v>5.125618042276308</c:v>
                </c:pt>
                <c:pt idx="28">
                  <c:v>5.9014485977780637</c:v>
                </c:pt>
                <c:pt idx="29">
                  <c:v>6.4042815479200481</c:v>
                </c:pt>
                <c:pt idx="30">
                  <c:v>5.6001597152664129</c:v>
                </c:pt>
                <c:pt idx="31">
                  <c:v>5.9090482149703494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78-4885-858F-4D1F953794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CEBPE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PWM'!$BV$44:$BV$75</c:f>
              <c:numCache>
                <c:formatCode>General</c:formatCode>
                <c:ptCount val="32"/>
                <c:pt idx="0">
                  <c:v>3.9944077490615859</c:v>
                </c:pt>
                <c:pt idx="1">
                  <c:v>3.9745201350053221</c:v>
                </c:pt>
                <c:pt idx="2">
                  <c:v>4.3796140313365202</c:v>
                </c:pt>
                <c:pt idx="3">
                  <c:v>6.5273816051853251</c:v>
                </c:pt>
                <c:pt idx="4">
                  <c:v>4.9902605665007691</c:v>
                </c:pt>
                <c:pt idx="5">
                  <c:v>8.833051359192952</c:v>
                </c:pt>
                <c:pt idx="6">
                  <c:v>4.8874521593430966</c:v>
                </c:pt>
                <c:pt idx="7">
                  <c:v>4.8874521593430966</c:v>
                </c:pt>
                <c:pt idx="8">
                  <c:v>3.3782896530954507</c:v>
                </c:pt>
                <c:pt idx="9">
                  <c:v>4.6810331514023282</c:v>
                </c:pt>
                <c:pt idx="11">
                  <c:v>2.8764422928390605</c:v>
                </c:pt>
                <c:pt idx="12">
                  <c:v>4.8392541870433741</c:v>
                </c:pt>
                <c:pt idx="13">
                  <c:v>6.6597248043588362</c:v>
                </c:pt>
                <c:pt idx="14">
                  <c:v>7.9334192021281371</c:v>
                </c:pt>
                <c:pt idx="15">
                  <c:v>6.9344103477840369</c:v>
                </c:pt>
                <c:pt idx="16">
                  <c:v>4.6100740026312952</c:v>
                </c:pt>
                <c:pt idx="17">
                  <c:v>3.9292039551195823</c:v>
                </c:pt>
                <c:pt idx="18">
                  <c:v>10.05252729613132</c:v>
                </c:pt>
                <c:pt idx="19">
                  <c:v>4.2580288980424079</c:v>
                </c:pt>
                <c:pt idx="20">
                  <c:v>7.5126930634198201</c:v>
                </c:pt>
                <c:pt idx="22">
                  <c:v>4.134820568764292</c:v>
                </c:pt>
                <c:pt idx="23">
                  <c:v>4.5905121999816396</c:v>
                </c:pt>
                <c:pt idx="24">
                  <c:v>4.4662029275286566</c:v>
                </c:pt>
                <c:pt idx="25">
                  <c:v>7.1951211750834378</c:v>
                </c:pt>
                <c:pt idx="26">
                  <c:v>4.8145350428356757</c:v>
                </c:pt>
                <c:pt idx="27">
                  <c:v>2.4091084797189435</c:v>
                </c:pt>
                <c:pt idx="28">
                  <c:v>8.3635127829233902</c:v>
                </c:pt>
                <c:pt idx="29">
                  <c:v>4.6482008096196772</c:v>
                </c:pt>
                <c:pt idx="30">
                  <c:v>3.9292039551195823</c:v>
                </c:pt>
                <c:pt idx="31">
                  <c:v>7.431464174297016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9F-4DB0-9BB5-1FBE42729F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CEBPG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PWM'!$CA$44:$CA$75</c:f>
              <c:numCache>
                <c:formatCode>General</c:formatCode>
                <c:ptCount val="32"/>
                <c:pt idx="0">
                  <c:v>1.2365722131533776</c:v>
                </c:pt>
                <c:pt idx="1">
                  <c:v>1.1630542622256219</c:v>
                </c:pt>
                <c:pt idx="2">
                  <c:v>3.2019882188201572</c:v>
                </c:pt>
                <c:pt idx="3">
                  <c:v>0.21018934225984984</c:v>
                </c:pt>
                <c:pt idx="4">
                  <c:v>-0.3533341005959853</c:v>
                </c:pt>
                <c:pt idx="5">
                  <c:v>6.1891326899059633</c:v>
                </c:pt>
                <c:pt idx="6">
                  <c:v>1.8503593880335563</c:v>
                </c:pt>
                <c:pt idx="7">
                  <c:v>1.8503593880335563</c:v>
                </c:pt>
                <c:pt idx="8">
                  <c:v>0.46662189996858955</c:v>
                </c:pt>
                <c:pt idx="9">
                  <c:v>-1.4787441837466031</c:v>
                </c:pt>
                <c:pt idx="11">
                  <c:v>0.30133010401533855</c:v>
                </c:pt>
                <c:pt idx="12">
                  <c:v>-0.90458052725380311</c:v>
                </c:pt>
                <c:pt idx="13">
                  <c:v>0.56057801420892328</c:v>
                </c:pt>
                <c:pt idx="14">
                  <c:v>3.3789277252729262</c:v>
                </c:pt>
                <c:pt idx="15">
                  <c:v>3.6688566263454629</c:v>
                </c:pt>
                <c:pt idx="16">
                  <c:v>-0.25132066173303869</c:v>
                </c:pt>
                <c:pt idx="17">
                  <c:v>2.4026894375548955</c:v>
                </c:pt>
                <c:pt idx="18">
                  <c:v>8.3545579468145359</c:v>
                </c:pt>
                <c:pt idx="19">
                  <c:v>-0.14956539645922215</c:v>
                </c:pt>
                <c:pt idx="20">
                  <c:v>1.4282228065208884</c:v>
                </c:pt>
                <c:pt idx="22">
                  <c:v>0.62607462032508376</c:v>
                </c:pt>
                <c:pt idx="23">
                  <c:v>-2.0039005447185558</c:v>
                </c:pt>
                <c:pt idx="24">
                  <c:v>3.5779121632020061</c:v>
                </c:pt>
                <c:pt idx="25">
                  <c:v>2.979460179726118</c:v>
                </c:pt>
                <c:pt idx="26">
                  <c:v>-1.3731702787529816</c:v>
                </c:pt>
                <c:pt idx="27">
                  <c:v>-4.1818850412222455</c:v>
                </c:pt>
                <c:pt idx="28">
                  <c:v>-3.799064823289672</c:v>
                </c:pt>
                <c:pt idx="29">
                  <c:v>-2.0523622672877813</c:v>
                </c:pt>
                <c:pt idx="30">
                  <c:v>4.445998109980926</c:v>
                </c:pt>
                <c:pt idx="31">
                  <c:v>3.1569676917000971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16-4B9A-8128-2AECC43E18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CEBPG.var2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PWM'!$CF$44:$CF$75</c:f>
              <c:numCache>
                <c:formatCode>General</c:formatCode>
                <c:ptCount val="32"/>
                <c:pt idx="0">
                  <c:v>7.4870039125597767</c:v>
                </c:pt>
                <c:pt idx="1">
                  <c:v>4.4955033021223052</c:v>
                </c:pt>
                <c:pt idx="2">
                  <c:v>7.4392408059563335</c:v>
                </c:pt>
                <c:pt idx="3">
                  <c:v>8.8913067757187516</c:v>
                </c:pt>
                <c:pt idx="4">
                  <c:v>2.8376486195355954</c:v>
                </c:pt>
                <c:pt idx="5">
                  <c:v>5.7361854262515788</c:v>
                </c:pt>
                <c:pt idx="6">
                  <c:v>5.8874131650822212</c:v>
                </c:pt>
                <c:pt idx="7">
                  <c:v>4.6969508395445416</c:v>
                </c:pt>
                <c:pt idx="8">
                  <c:v>9.5147988580530356</c:v>
                </c:pt>
                <c:pt idx="9">
                  <c:v>1.506901478234532</c:v>
                </c:pt>
                <c:pt idx="11">
                  <c:v>7.5060099852576272</c:v>
                </c:pt>
                <c:pt idx="12">
                  <c:v>5.8877007229827898</c:v>
                </c:pt>
                <c:pt idx="13">
                  <c:v>4.2509085322993343</c:v>
                </c:pt>
                <c:pt idx="14">
                  <c:v>9.7170303211308617</c:v>
                </c:pt>
                <c:pt idx="15">
                  <c:v>3.5266698094021232</c:v>
                </c:pt>
                <c:pt idx="16">
                  <c:v>3.706287412243074</c:v>
                </c:pt>
                <c:pt idx="17">
                  <c:v>4.749893555892621</c:v>
                </c:pt>
                <c:pt idx="18">
                  <c:v>6.710434521650356</c:v>
                </c:pt>
                <c:pt idx="19">
                  <c:v>6.7056047426406806</c:v>
                </c:pt>
                <c:pt idx="20">
                  <c:v>10.26478270774547</c:v>
                </c:pt>
                <c:pt idx="22">
                  <c:v>3.5266698094021232</c:v>
                </c:pt>
                <c:pt idx="23">
                  <c:v>5.2038041112894611</c:v>
                </c:pt>
                <c:pt idx="24">
                  <c:v>4.1358795781881845</c:v>
                </c:pt>
                <c:pt idx="25">
                  <c:v>1.506901478234532</c:v>
                </c:pt>
                <c:pt idx="26">
                  <c:v>8.1175599914501539</c:v>
                </c:pt>
                <c:pt idx="27">
                  <c:v>2.5675941207444377</c:v>
                </c:pt>
                <c:pt idx="28">
                  <c:v>4.9121708029499533</c:v>
                </c:pt>
                <c:pt idx="29">
                  <c:v>6.7774460178292264</c:v>
                </c:pt>
                <c:pt idx="30">
                  <c:v>0.55603205244999021</c:v>
                </c:pt>
                <c:pt idx="31">
                  <c:v>5.5952798630989395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AE-4F85-9F43-76A676060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NFKB1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PWM'!$CL$44:$CL$75</c:f>
              <c:numCache>
                <c:formatCode>General</c:formatCode>
                <c:ptCount val="32"/>
                <c:pt idx="0">
                  <c:v>-12.702374826872305</c:v>
                </c:pt>
                <c:pt idx="1">
                  <c:v>-15.922167646388106</c:v>
                </c:pt>
                <c:pt idx="2">
                  <c:v>-7.5697097592348621</c:v>
                </c:pt>
                <c:pt idx="3">
                  <c:v>-20.48103032246534</c:v>
                </c:pt>
                <c:pt idx="4">
                  <c:v>-11.596616002762481</c:v>
                </c:pt>
                <c:pt idx="5">
                  <c:v>-6.6333484482004534</c:v>
                </c:pt>
                <c:pt idx="6">
                  <c:v>-8.8605554429103535</c:v>
                </c:pt>
                <c:pt idx="7">
                  <c:v>-7.6979908319833878</c:v>
                </c:pt>
                <c:pt idx="8">
                  <c:v>-12.342082204657718</c:v>
                </c:pt>
                <c:pt idx="9">
                  <c:v>-4.9989247273893476</c:v>
                </c:pt>
                <c:pt idx="11">
                  <c:v>-11.6441840073295</c:v>
                </c:pt>
                <c:pt idx="12">
                  <c:v>-13.577511412571861</c:v>
                </c:pt>
                <c:pt idx="13">
                  <c:v>-11.380390963354724</c:v>
                </c:pt>
                <c:pt idx="14">
                  <c:v>-2.4785793371676195</c:v>
                </c:pt>
                <c:pt idx="15">
                  <c:v>-11.664079588442927</c:v>
                </c:pt>
                <c:pt idx="16">
                  <c:v>-4.5080160026670475</c:v>
                </c:pt>
                <c:pt idx="17">
                  <c:v>-7.9148612459720455</c:v>
                </c:pt>
                <c:pt idx="18">
                  <c:v>-10.568883905430726</c:v>
                </c:pt>
                <c:pt idx="19">
                  <c:v>-10.520530083046225</c:v>
                </c:pt>
                <c:pt idx="20">
                  <c:v>-9.8288054726985834</c:v>
                </c:pt>
                <c:pt idx="22">
                  <c:v>-11.664079588442927</c:v>
                </c:pt>
                <c:pt idx="23">
                  <c:v>-10.602676020122868</c:v>
                </c:pt>
                <c:pt idx="24">
                  <c:v>-2.9002227433475656</c:v>
                </c:pt>
                <c:pt idx="25">
                  <c:v>-4.9989247273893476</c:v>
                </c:pt>
                <c:pt idx="26">
                  <c:v>-1.9900280102172112</c:v>
                </c:pt>
                <c:pt idx="27">
                  <c:v>-7.7009506380597719</c:v>
                </c:pt>
                <c:pt idx="28">
                  <c:v>-4.0466206165632501</c:v>
                </c:pt>
                <c:pt idx="29">
                  <c:v>-12.092925588284743</c:v>
                </c:pt>
                <c:pt idx="30">
                  <c:v>-9.4629954339747808</c:v>
                </c:pt>
                <c:pt idx="31">
                  <c:v>-9.6735679471299942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51-4899-9396-FBE42EEDC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NFKB2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PWM'!$CR$44:$CR$75</c:f>
              <c:numCache>
                <c:formatCode>General</c:formatCode>
                <c:ptCount val="32"/>
                <c:pt idx="0">
                  <c:v>-4.2373385669704442</c:v>
                </c:pt>
                <c:pt idx="1">
                  <c:v>-12.86384381642643</c:v>
                </c:pt>
                <c:pt idx="2">
                  <c:v>-0.64497245595714292</c:v>
                </c:pt>
                <c:pt idx="3">
                  <c:v>-9.1085118765322619</c:v>
                </c:pt>
                <c:pt idx="4">
                  <c:v>-7.5246753382283655</c:v>
                </c:pt>
                <c:pt idx="5">
                  <c:v>-0.29237803144589924</c:v>
                </c:pt>
                <c:pt idx="6">
                  <c:v>-0.67510876916959284</c:v>
                </c:pt>
                <c:pt idx="7">
                  <c:v>5.1883613591462199</c:v>
                </c:pt>
                <c:pt idx="8">
                  <c:v>-5.9026006343633028</c:v>
                </c:pt>
                <c:pt idx="9">
                  <c:v>-3.4484534676951131</c:v>
                </c:pt>
                <c:pt idx="11">
                  <c:v>3.3818094033826172</c:v>
                </c:pt>
                <c:pt idx="12">
                  <c:v>-2.4533598471693212</c:v>
                </c:pt>
                <c:pt idx="13">
                  <c:v>-1.4484180321061113</c:v>
                </c:pt>
                <c:pt idx="14">
                  <c:v>1.9450345562709419</c:v>
                </c:pt>
                <c:pt idx="15">
                  <c:v>-4.9609503468529645</c:v>
                </c:pt>
                <c:pt idx="16">
                  <c:v>2.0372662394206498</c:v>
                </c:pt>
                <c:pt idx="17">
                  <c:v>4.2134017220285696</c:v>
                </c:pt>
                <c:pt idx="18">
                  <c:v>-4.0944383729570166</c:v>
                </c:pt>
                <c:pt idx="19">
                  <c:v>-4.1644393528561174</c:v>
                </c:pt>
                <c:pt idx="20">
                  <c:v>-3.859262172083139</c:v>
                </c:pt>
                <c:pt idx="22">
                  <c:v>-4.9609503468529645</c:v>
                </c:pt>
                <c:pt idx="23">
                  <c:v>-2.442363468719301</c:v>
                </c:pt>
                <c:pt idx="24">
                  <c:v>5.0894684898631279</c:v>
                </c:pt>
                <c:pt idx="25">
                  <c:v>-3.4484534676951131</c:v>
                </c:pt>
                <c:pt idx="26">
                  <c:v>-2.175859453398417</c:v>
                </c:pt>
                <c:pt idx="27">
                  <c:v>1.5164287275538764</c:v>
                </c:pt>
                <c:pt idx="28">
                  <c:v>0.31452252179161477</c:v>
                </c:pt>
                <c:pt idx="29">
                  <c:v>-1.7115634723612119</c:v>
                </c:pt>
                <c:pt idx="30">
                  <c:v>-3.8718312067609344</c:v>
                </c:pt>
                <c:pt idx="31">
                  <c:v>4.0243374113263721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FC-4DD6-9018-6CF3C9E300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STAT1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PWM'!$CX$44:$CX$75</c:f>
              <c:numCache>
                <c:formatCode>General</c:formatCode>
                <c:ptCount val="32"/>
                <c:pt idx="0">
                  <c:v>1.1560276433652021</c:v>
                </c:pt>
                <c:pt idx="1">
                  <c:v>3.0413253494953771</c:v>
                </c:pt>
                <c:pt idx="2">
                  <c:v>-0.81264776842475661</c:v>
                </c:pt>
                <c:pt idx="3">
                  <c:v>8.8972918630296647</c:v>
                </c:pt>
                <c:pt idx="4">
                  <c:v>0.54099932213759472</c:v>
                </c:pt>
                <c:pt idx="5">
                  <c:v>2.6099109463226968</c:v>
                </c:pt>
                <c:pt idx="6">
                  <c:v>5.7687612874084468</c:v>
                </c:pt>
                <c:pt idx="7">
                  <c:v>5.7687612874084468</c:v>
                </c:pt>
                <c:pt idx="8">
                  <c:v>5.463534181929333</c:v>
                </c:pt>
                <c:pt idx="9">
                  <c:v>6.4752421826228739</c:v>
                </c:pt>
                <c:pt idx="11">
                  <c:v>11.039810113048169</c:v>
                </c:pt>
                <c:pt idx="12">
                  <c:v>6.6922597964719035</c:v>
                </c:pt>
                <c:pt idx="13">
                  <c:v>3.792095291160074</c:v>
                </c:pt>
                <c:pt idx="14">
                  <c:v>10.256633295059924</c:v>
                </c:pt>
                <c:pt idx="15">
                  <c:v>1.0588913807396565</c:v>
                </c:pt>
                <c:pt idx="16">
                  <c:v>-3.6039650528954859</c:v>
                </c:pt>
                <c:pt idx="17">
                  <c:v>-2.9561235950153808</c:v>
                </c:pt>
                <c:pt idx="18">
                  <c:v>-1.365440185740169</c:v>
                </c:pt>
                <c:pt idx="19">
                  <c:v>2.5262391197794254</c:v>
                </c:pt>
                <c:pt idx="20">
                  <c:v>3.6060039044377503</c:v>
                </c:pt>
                <c:pt idx="22">
                  <c:v>0.94582491505412758</c:v>
                </c:pt>
                <c:pt idx="23">
                  <c:v>7.7980440324783249</c:v>
                </c:pt>
                <c:pt idx="24">
                  <c:v>1.6902069898639149</c:v>
                </c:pt>
                <c:pt idx="25">
                  <c:v>2.8134302851111803</c:v>
                </c:pt>
                <c:pt idx="26">
                  <c:v>-1.6882365021568631</c:v>
                </c:pt>
                <c:pt idx="27">
                  <c:v>-1.0392688627187421</c:v>
                </c:pt>
                <c:pt idx="28">
                  <c:v>2.2489112478570261</c:v>
                </c:pt>
                <c:pt idx="29">
                  <c:v>2.3113519791432506</c:v>
                </c:pt>
                <c:pt idx="30">
                  <c:v>1.4983530016145121</c:v>
                </c:pt>
                <c:pt idx="31">
                  <c:v>2.8223059434386042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69-4699-8650-FC06DB1688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4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STAT1:STAT2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PWM'!$DD$44:$DD$75</c:f>
              <c:numCache>
                <c:formatCode>General</c:formatCode>
                <c:ptCount val="32"/>
                <c:pt idx="0">
                  <c:v>6.6292954135371218</c:v>
                </c:pt>
                <c:pt idx="1">
                  <c:v>2.8849768594904126</c:v>
                </c:pt>
                <c:pt idx="2">
                  <c:v>0.66281617966247941</c:v>
                </c:pt>
                <c:pt idx="3">
                  <c:v>-2.7301720936517406</c:v>
                </c:pt>
                <c:pt idx="4">
                  <c:v>-1.155366888370275</c:v>
                </c:pt>
                <c:pt idx="5">
                  <c:v>1.0536048970740219</c:v>
                </c:pt>
                <c:pt idx="6">
                  <c:v>15.886149050822974</c:v>
                </c:pt>
                <c:pt idx="7">
                  <c:v>6.797012977836145</c:v>
                </c:pt>
                <c:pt idx="8">
                  <c:v>8.4465912205194851</c:v>
                </c:pt>
                <c:pt idx="9">
                  <c:v>5.3994206379664718</c:v>
                </c:pt>
                <c:pt idx="11">
                  <c:v>6.1930699341525139</c:v>
                </c:pt>
                <c:pt idx="12">
                  <c:v>3.6510402069935917</c:v>
                </c:pt>
                <c:pt idx="13">
                  <c:v>5.0834091188971167</c:v>
                </c:pt>
                <c:pt idx="14">
                  <c:v>16.86511703657575</c:v>
                </c:pt>
                <c:pt idx="15">
                  <c:v>4.4194916997826716</c:v>
                </c:pt>
                <c:pt idx="16">
                  <c:v>-1.0094865447747681</c:v>
                </c:pt>
                <c:pt idx="17">
                  <c:v>5.156914314653239</c:v>
                </c:pt>
                <c:pt idx="18">
                  <c:v>4.1960640429356966</c:v>
                </c:pt>
                <c:pt idx="19">
                  <c:v>4.6515569048525371</c:v>
                </c:pt>
                <c:pt idx="20">
                  <c:v>3.5724167749035898</c:v>
                </c:pt>
                <c:pt idx="22">
                  <c:v>1.3753731246174448</c:v>
                </c:pt>
                <c:pt idx="23">
                  <c:v>1.1989089866842431</c:v>
                </c:pt>
                <c:pt idx="24">
                  <c:v>-1.0849763362992819</c:v>
                </c:pt>
                <c:pt idx="25">
                  <c:v>5.3994206379664718</c:v>
                </c:pt>
                <c:pt idx="26">
                  <c:v>-0.5194825576532085</c:v>
                </c:pt>
                <c:pt idx="27">
                  <c:v>1.0792518004335425</c:v>
                </c:pt>
                <c:pt idx="28">
                  <c:v>9.5524020493503521</c:v>
                </c:pt>
                <c:pt idx="29">
                  <c:v>11.133514721350187</c:v>
                </c:pt>
                <c:pt idx="30">
                  <c:v>-2.1494469799905431</c:v>
                </c:pt>
                <c:pt idx="31">
                  <c:v>2.4886358283229337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C7-4A6D-82AD-3EDAB7FBB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STAT2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PWM'!$DJ$44:$DJ$75</c:f>
              <c:numCache>
                <c:formatCode>General</c:formatCode>
                <c:ptCount val="32"/>
                <c:pt idx="0">
                  <c:v>4.888071052102231</c:v>
                </c:pt>
                <c:pt idx="1">
                  <c:v>7.1093292142989259</c:v>
                </c:pt>
                <c:pt idx="2">
                  <c:v>5.6186233621369821</c:v>
                </c:pt>
                <c:pt idx="3">
                  <c:v>9.2491490158343392</c:v>
                </c:pt>
                <c:pt idx="4">
                  <c:v>3.6345932684457569</c:v>
                </c:pt>
                <c:pt idx="5">
                  <c:v>6.0286884878435085</c:v>
                </c:pt>
                <c:pt idx="6">
                  <c:v>9.7079699047427734</c:v>
                </c:pt>
                <c:pt idx="7">
                  <c:v>5.9821448151054195</c:v>
                </c:pt>
                <c:pt idx="8">
                  <c:v>10.734692687086079</c:v>
                </c:pt>
                <c:pt idx="9">
                  <c:v>5.6048245080732393</c:v>
                </c:pt>
                <c:pt idx="11">
                  <c:v>5.0088902106334334</c:v>
                </c:pt>
                <c:pt idx="12">
                  <c:v>5.7148581894490746</c:v>
                </c:pt>
                <c:pt idx="13">
                  <c:v>8.0078850578628682</c:v>
                </c:pt>
                <c:pt idx="14">
                  <c:v>11.203482599291736</c:v>
                </c:pt>
                <c:pt idx="15">
                  <c:v>5.5734563301710871</c:v>
                </c:pt>
                <c:pt idx="16">
                  <c:v>4.6029675245569672</c:v>
                </c:pt>
                <c:pt idx="17">
                  <c:v>8.5153529190800672</c:v>
                </c:pt>
                <c:pt idx="18">
                  <c:v>7.342270274404548</c:v>
                </c:pt>
                <c:pt idx="19">
                  <c:v>5.0967509908517687</c:v>
                </c:pt>
                <c:pt idx="20">
                  <c:v>6.3605644418617544</c:v>
                </c:pt>
                <c:pt idx="22">
                  <c:v>8.1435872943439325</c:v>
                </c:pt>
                <c:pt idx="23">
                  <c:v>4.9471050515678741</c:v>
                </c:pt>
                <c:pt idx="24">
                  <c:v>5.1313260746065916</c:v>
                </c:pt>
                <c:pt idx="25">
                  <c:v>7.4246114186104393</c:v>
                </c:pt>
                <c:pt idx="26">
                  <c:v>4.6786015474648881</c:v>
                </c:pt>
                <c:pt idx="27">
                  <c:v>10.849967994064883</c:v>
                </c:pt>
                <c:pt idx="28">
                  <c:v>10.932310731557287</c:v>
                </c:pt>
                <c:pt idx="29">
                  <c:v>6.8141017544981901</c:v>
                </c:pt>
                <c:pt idx="30">
                  <c:v>5.0884511730650956</c:v>
                </c:pt>
                <c:pt idx="31">
                  <c:v>9.9777664647762414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E6-4BB8-8A1A-A88FF9AB0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STAT3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PWM'!$DP$44:$DP$75</c:f>
              <c:numCache>
                <c:formatCode>General</c:formatCode>
                <c:ptCount val="32"/>
                <c:pt idx="0">
                  <c:v>2.7458826889022592</c:v>
                </c:pt>
                <c:pt idx="1">
                  <c:v>4.3946033130092381</c:v>
                </c:pt>
                <c:pt idx="2">
                  <c:v>6.2041289760501535</c:v>
                </c:pt>
                <c:pt idx="3">
                  <c:v>10.416375316587276</c:v>
                </c:pt>
                <c:pt idx="4">
                  <c:v>5.1917363447698399</c:v>
                </c:pt>
                <c:pt idx="5">
                  <c:v>6.6676367081417451</c:v>
                </c:pt>
                <c:pt idx="6">
                  <c:v>5.550137262257623</c:v>
                </c:pt>
                <c:pt idx="7">
                  <c:v>5.550137262257623</c:v>
                </c:pt>
                <c:pt idx="8">
                  <c:v>4.4777615039045831</c:v>
                </c:pt>
                <c:pt idx="9">
                  <c:v>7.4818801396202854</c:v>
                </c:pt>
                <c:pt idx="11">
                  <c:v>13.770096034843132</c:v>
                </c:pt>
                <c:pt idx="12">
                  <c:v>5.0549396191101703</c:v>
                </c:pt>
                <c:pt idx="13">
                  <c:v>5.9700046251132122</c:v>
                </c:pt>
                <c:pt idx="14">
                  <c:v>2.6256281959838197</c:v>
                </c:pt>
                <c:pt idx="15">
                  <c:v>5.518654729164056</c:v>
                </c:pt>
                <c:pt idx="16">
                  <c:v>-3.3078442255180351</c:v>
                </c:pt>
                <c:pt idx="17">
                  <c:v>7.8877080330298064</c:v>
                </c:pt>
                <c:pt idx="18">
                  <c:v>0.84971909730561168</c:v>
                </c:pt>
                <c:pt idx="19">
                  <c:v>8.5402210501733808</c:v>
                </c:pt>
                <c:pt idx="20">
                  <c:v>8.3472094275244739</c:v>
                </c:pt>
                <c:pt idx="22">
                  <c:v>2.5396923544739063</c:v>
                </c:pt>
                <c:pt idx="23">
                  <c:v>7.2882293488167438</c:v>
                </c:pt>
                <c:pt idx="24">
                  <c:v>4.3970088504420399</c:v>
                </c:pt>
                <c:pt idx="25">
                  <c:v>6.4768725481200571</c:v>
                </c:pt>
                <c:pt idx="26">
                  <c:v>2.1504004514445456</c:v>
                </c:pt>
                <c:pt idx="27">
                  <c:v>5.4859677363964332</c:v>
                </c:pt>
                <c:pt idx="28">
                  <c:v>5.284354960140174</c:v>
                </c:pt>
                <c:pt idx="29">
                  <c:v>0.62489632220903779</c:v>
                </c:pt>
                <c:pt idx="30">
                  <c:v>7.1185569948654601</c:v>
                </c:pt>
                <c:pt idx="31">
                  <c:v>2.1004462076250401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3E-4254-A466-786F351C4C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STAT4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PWM'!$DV$44:$DV$75</c:f>
              <c:numCache>
                <c:formatCode>General</c:formatCode>
                <c:ptCount val="32"/>
                <c:pt idx="0">
                  <c:v>1.6183091438591539</c:v>
                </c:pt>
                <c:pt idx="1">
                  <c:v>-0.78254343436369123</c:v>
                </c:pt>
                <c:pt idx="2">
                  <c:v>3.7095442983296723</c:v>
                </c:pt>
                <c:pt idx="3">
                  <c:v>11.72310201578034</c:v>
                </c:pt>
                <c:pt idx="4">
                  <c:v>4.9365900844511236E-2</c:v>
                </c:pt>
                <c:pt idx="5">
                  <c:v>8.2253231371693918</c:v>
                </c:pt>
                <c:pt idx="6">
                  <c:v>10.009576718455479</c:v>
                </c:pt>
                <c:pt idx="7">
                  <c:v>10.009576718455479</c:v>
                </c:pt>
                <c:pt idx="8">
                  <c:v>4.6514937628177728</c:v>
                </c:pt>
                <c:pt idx="9">
                  <c:v>11.7921965039244</c:v>
                </c:pt>
                <c:pt idx="11">
                  <c:v>15.371402311687726</c:v>
                </c:pt>
                <c:pt idx="12">
                  <c:v>3.8030823462958137</c:v>
                </c:pt>
                <c:pt idx="13">
                  <c:v>3.0448854263666632</c:v>
                </c:pt>
                <c:pt idx="14">
                  <c:v>5.5293899472731276</c:v>
                </c:pt>
                <c:pt idx="15">
                  <c:v>4.4648773380915419</c:v>
                </c:pt>
                <c:pt idx="16">
                  <c:v>3.0754915574142516</c:v>
                </c:pt>
                <c:pt idx="17">
                  <c:v>4.7650360817584545</c:v>
                </c:pt>
                <c:pt idx="18">
                  <c:v>-2.0553993887082656</c:v>
                </c:pt>
                <c:pt idx="19">
                  <c:v>2.6835864235628724</c:v>
                </c:pt>
                <c:pt idx="20">
                  <c:v>3.4217349696138522</c:v>
                </c:pt>
                <c:pt idx="22">
                  <c:v>4.4648773380915419</c:v>
                </c:pt>
                <c:pt idx="23">
                  <c:v>1.1317409231434004</c:v>
                </c:pt>
                <c:pt idx="24">
                  <c:v>1.7890614722492515</c:v>
                </c:pt>
                <c:pt idx="25">
                  <c:v>2.464697016074695</c:v>
                </c:pt>
                <c:pt idx="26">
                  <c:v>2.7039246082693706</c:v>
                </c:pt>
                <c:pt idx="27">
                  <c:v>2.869504271536707</c:v>
                </c:pt>
                <c:pt idx="28">
                  <c:v>5.8084751519224671</c:v>
                </c:pt>
                <c:pt idx="29">
                  <c:v>-1.835687405119405</c:v>
                </c:pt>
                <c:pt idx="30">
                  <c:v>8.5249295157521363</c:v>
                </c:pt>
                <c:pt idx="31">
                  <c:v>2.3621724819686145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B3-440F-99C4-815A77A908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STAT5a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PWM'!$EB$44:$EB$75</c:f>
              <c:numCache>
                <c:formatCode>General</c:formatCode>
                <c:ptCount val="32"/>
                <c:pt idx="0">
                  <c:v>5.7948135274700663</c:v>
                </c:pt>
                <c:pt idx="1">
                  <c:v>5.2258995716688883</c:v>
                </c:pt>
                <c:pt idx="2">
                  <c:v>4.0701059135292583</c:v>
                </c:pt>
                <c:pt idx="3">
                  <c:v>10.364933498580779</c:v>
                </c:pt>
                <c:pt idx="4">
                  <c:v>6.9501534317882161</c:v>
                </c:pt>
                <c:pt idx="5">
                  <c:v>6.9226617011499192</c:v>
                </c:pt>
                <c:pt idx="6">
                  <c:v>5.8337756076757978</c:v>
                </c:pt>
                <c:pt idx="7">
                  <c:v>5.1936298319870655</c:v>
                </c:pt>
                <c:pt idx="8">
                  <c:v>7.246835587632031</c:v>
                </c:pt>
                <c:pt idx="9">
                  <c:v>5.636572421587811</c:v>
                </c:pt>
                <c:pt idx="11">
                  <c:v>11.413569754664163</c:v>
                </c:pt>
                <c:pt idx="12">
                  <c:v>6.8623026010776664</c:v>
                </c:pt>
                <c:pt idx="13">
                  <c:v>10.808915923442113</c:v>
                </c:pt>
                <c:pt idx="14">
                  <c:v>7.198533442184746</c:v>
                </c:pt>
                <c:pt idx="15">
                  <c:v>5.9563564080933036</c:v>
                </c:pt>
                <c:pt idx="16">
                  <c:v>6.2612111002620079</c:v>
                </c:pt>
                <c:pt idx="17">
                  <c:v>8.0475602000256856</c:v>
                </c:pt>
                <c:pt idx="18">
                  <c:v>3.7510887516921319</c:v>
                </c:pt>
                <c:pt idx="19">
                  <c:v>3.3629467339176271</c:v>
                </c:pt>
                <c:pt idx="20">
                  <c:v>10.92179631695023</c:v>
                </c:pt>
                <c:pt idx="22">
                  <c:v>1.5320276431605233</c:v>
                </c:pt>
                <c:pt idx="23">
                  <c:v>6.7273214756929534</c:v>
                </c:pt>
                <c:pt idx="24">
                  <c:v>4.9023630542889851</c:v>
                </c:pt>
                <c:pt idx="25">
                  <c:v>5.4863604124528127</c:v>
                </c:pt>
                <c:pt idx="26">
                  <c:v>6.6187158526109773</c:v>
                </c:pt>
                <c:pt idx="27">
                  <c:v>10.53373853532378</c:v>
                </c:pt>
                <c:pt idx="28">
                  <c:v>5.8071101583870908</c:v>
                </c:pt>
                <c:pt idx="29">
                  <c:v>6.4980705193757196</c:v>
                </c:pt>
                <c:pt idx="30">
                  <c:v>8.0475602000256856</c:v>
                </c:pt>
                <c:pt idx="31">
                  <c:v>4.9808844444597291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64-4646-B8AD-4A757DE242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STAT5a:STAT5b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PWM'!$EH$44:$EH$75</c:f>
              <c:numCache>
                <c:formatCode>General</c:formatCode>
                <c:ptCount val="32"/>
                <c:pt idx="0">
                  <c:v>7.648184987606399</c:v>
                </c:pt>
                <c:pt idx="1">
                  <c:v>8.3184840613318602</c:v>
                </c:pt>
                <c:pt idx="2">
                  <c:v>0.5968779103743892</c:v>
                </c:pt>
                <c:pt idx="3">
                  <c:v>0.29950257290308552</c:v>
                </c:pt>
                <c:pt idx="4">
                  <c:v>6.9040505016861085</c:v>
                </c:pt>
                <c:pt idx="5">
                  <c:v>-1.3200321971883073</c:v>
                </c:pt>
                <c:pt idx="6">
                  <c:v>5.7113159352868301</c:v>
                </c:pt>
                <c:pt idx="7">
                  <c:v>2.2183100067606492</c:v>
                </c:pt>
                <c:pt idx="8">
                  <c:v>9.4632464335742021</c:v>
                </c:pt>
                <c:pt idx="9">
                  <c:v>9.4317441263006856</c:v>
                </c:pt>
                <c:pt idx="11">
                  <c:v>11.011548750470588</c:v>
                </c:pt>
                <c:pt idx="12">
                  <c:v>11.183182529934394</c:v>
                </c:pt>
                <c:pt idx="13">
                  <c:v>11.315653398360059</c:v>
                </c:pt>
                <c:pt idx="14">
                  <c:v>10.66737769741955</c:v>
                </c:pt>
                <c:pt idx="15">
                  <c:v>10.218999066462382</c:v>
                </c:pt>
                <c:pt idx="16">
                  <c:v>0.52708034724087016</c:v>
                </c:pt>
                <c:pt idx="17">
                  <c:v>1.1223281534915039</c:v>
                </c:pt>
                <c:pt idx="18">
                  <c:v>4.8303415343860312</c:v>
                </c:pt>
                <c:pt idx="19">
                  <c:v>0.80391308353919932</c:v>
                </c:pt>
                <c:pt idx="20">
                  <c:v>12.94842381390913</c:v>
                </c:pt>
                <c:pt idx="22">
                  <c:v>1.5615754243503248</c:v>
                </c:pt>
                <c:pt idx="23">
                  <c:v>-0.24923229961279553</c:v>
                </c:pt>
                <c:pt idx="24">
                  <c:v>5.7911550725787713</c:v>
                </c:pt>
                <c:pt idx="25">
                  <c:v>-2.6910473951787415</c:v>
                </c:pt>
                <c:pt idx="26">
                  <c:v>6.5423462805638914</c:v>
                </c:pt>
                <c:pt idx="27">
                  <c:v>3.1201246349472922</c:v>
                </c:pt>
                <c:pt idx="28">
                  <c:v>5.0377248433535238</c:v>
                </c:pt>
                <c:pt idx="29">
                  <c:v>9.5505659562725906</c:v>
                </c:pt>
                <c:pt idx="30">
                  <c:v>1.1223281534915039</c:v>
                </c:pt>
                <c:pt idx="31">
                  <c:v>3.8604861233723606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50-4B7C-AA53-DD03AC17E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STAT5b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PWM'!$EN$44:$EN$75</c:f>
              <c:numCache>
                <c:formatCode>General</c:formatCode>
                <c:ptCount val="32"/>
                <c:pt idx="0">
                  <c:v>4.963404761969012</c:v>
                </c:pt>
                <c:pt idx="1">
                  <c:v>7.9480517900889751</c:v>
                </c:pt>
                <c:pt idx="2">
                  <c:v>4.3347684771847117</c:v>
                </c:pt>
                <c:pt idx="3">
                  <c:v>8.3572660763539588</c:v>
                </c:pt>
                <c:pt idx="4">
                  <c:v>9.2857374215540354</c:v>
                </c:pt>
                <c:pt idx="5">
                  <c:v>8.7643342111336224</c:v>
                </c:pt>
                <c:pt idx="6">
                  <c:v>6.5915283305170176</c:v>
                </c:pt>
                <c:pt idx="7">
                  <c:v>6.5915283305170176</c:v>
                </c:pt>
                <c:pt idx="8">
                  <c:v>6.4678223455902266</c:v>
                </c:pt>
                <c:pt idx="9">
                  <c:v>4.7820782589949244</c:v>
                </c:pt>
                <c:pt idx="11">
                  <c:v>9.2672876496611263</c:v>
                </c:pt>
                <c:pt idx="12">
                  <c:v>8.4597020986007596</c:v>
                </c:pt>
                <c:pt idx="13">
                  <c:v>9.6401256106452831</c:v>
                </c:pt>
                <c:pt idx="14">
                  <c:v>7.1216474779768326</c:v>
                </c:pt>
                <c:pt idx="15">
                  <c:v>6.8001880810514486</c:v>
                </c:pt>
                <c:pt idx="16">
                  <c:v>2.827335335910413</c:v>
                </c:pt>
                <c:pt idx="17">
                  <c:v>7.3849218623792083</c:v>
                </c:pt>
                <c:pt idx="18">
                  <c:v>4.0180198654459662</c:v>
                </c:pt>
                <c:pt idx="19">
                  <c:v>3.8234334814765774</c:v>
                </c:pt>
                <c:pt idx="20">
                  <c:v>7.9338499621730767</c:v>
                </c:pt>
                <c:pt idx="22">
                  <c:v>3.1431648160354997</c:v>
                </c:pt>
                <c:pt idx="23">
                  <c:v>5.2360218479728564</c:v>
                </c:pt>
                <c:pt idx="24">
                  <c:v>5.1310626167824687</c:v>
                </c:pt>
                <c:pt idx="25">
                  <c:v>4.7820782589949244</c:v>
                </c:pt>
                <c:pt idx="26">
                  <c:v>5.35100280895983</c:v>
                </c:pt>
                <c:pt idx="27">
                  <c:v>9.0984769330955739</c:v>
                </c:pt>
                <c:pt idx="28">
                  <c:v>5.6697893095600618</c:v>
                </c:pt>
                <c:pt idx="29">
                  <c:v>4.5233361252460016</c:v>
                </c:pt>
                <c:pt idx="30">
                  <c:v>5.0983269102138404</c:v>
                </c:pt>
                <c:pt idx="31">
                  <c:v>5.5810288043519263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19-483A-BF22-2461230BC3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STAT6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'[1]Top 10 PWM'!$A$44:$A$75</c:f>
              <c:strCache>
                <c:ptCount val="32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</c:strCache>
            </c:strRef>
          </c:cat>
          <c:val>
            <c:numRef>
              <c:f>'[1]Top 10 PWM'!$ET$44:$ET$75</c:f>
              <c:numCache>
                <c:formatCode>General</c:formatCode>
                <c:ptCount val="32"/>
                <c:pt idx="0">
                  <c:v>14.479837091758638</c:v>
                </c:pt>
                <c:pt idx="1">
                  <c:v>-3.5477377361235378</c:v>
                </c:pt>
                <c:pt idx="2">
                  <c:v>4.7139816864504853</c:v>
                </c:pt>
                <c:pt idx="3">
                  <c:v>7.7148568160365176</c:v>
                </c:pt>
                <c:pt idx="4">
                  <c:v>4.1001703197569768</c:v>
                </c:pt>
                <c:pt idx="5">
                  <c:v>5.1730794494773411</c:v>
                </c:pt>
                <c:pt idx="6">
                  <c:v>4.6788831929198276</c:v>
                </c:pt>
                <c:pt idx="7">
                  <c:v>4.6788831929198276</c:v>
                </c:pt>
                <c:pt idx="8">
                  <c:v>3.6825957690579378</c:v>
                </c:pt>
                <c:pt idx="9">
                  <c:v>-0.32706782363316245</c:v>
                </c:pt>
                <c:pt idx="11">
                  <c:v>8.068869618913924</c:v>
                </c:pt>
                <c:pt idx="12">
                  <c:v>1.9616048083344302</c:v>
                </c:pt>
                <c:pt idx="13">
                  <c:v>5.6351158893682953</c:v>
                </c:pt>
                <c:pt idx="14">
                  <c:v>6.8647433012347427</c:v>
                </c:pt>
                <c:pt idx="15">
                  <c:v>8.4437143854787706</c:v>
                </c:pt>
                <c:pt idx="16">
                  <c:v>-1.4643053305866436</c:v>
                </c:pt>
                <c:pt idx="17">
                  <c:v>5.9865793156985294</c:v>
                </c:pt>
                <c:pt idx="18">
                  <c:v>-2.0033104522628973</c:v>
                </c:pt>
                <c:pt idx="19">
                  <c:v>6.0156202210919636</c:v>
                </c:pt>
                <c:pt idx="20">
                  <c:v>12.079851411116213</c:v>
                </c:pt>
                <c:pt idx="22">
                  <c:v>8.4437143854787706</c:v>
                </c:pt>
                <c:pt idx="23">
                  <c:v>3.7887274667398123</c:v>
                </c:pt>
                <c:pt idx="24">
                  <c:v>-10.324376982921263</c:v>
                </c:pt>
                <c:pt idx="25">
                  <c:v>1.3302084395070581</c:v>
                </c:pt>
                <c:pt idx="26">
                  <c:v>-0.33193898377303949</c:v>
                </c:pt>
                <c:pt idx="27">
                  <c:v>9.3325982953912643</c:v>
                </c:pt>
                <c:pt idx="28">
                  <c:v>4.2158338837337324</c:v>
                </c:pt>
                <c:pt idx="29">
                  <c:v>5.2794787245390431</c:v>
                </c:pt>
                <c:pt idx="30">
                  <c:v>-1.1604273323342309</c:v>
                </c:pt>
                <c:pt idx="31">
                  <c:v>3.1560357358955637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64-4B15-A191-EA0595F83C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SPI1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3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AD4-4D1C-AC51-8A01BE4C4328}"/>
              </c:ext>
            </c:extLst>
          </c:dPt>
          <c:dLbls>
            <c:dLbl>
              <c:idx val="3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AD4-4D1C-AC51-8A01BE4C432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'[1]Top 10 PWM'!$A$44:$A$77</c:f>
              <c:strCache>
                <c:ptCount val="34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  <c:pt idx="33">
                  <c:v>Ave</c:v>
                </c:pt>
              </c:strCache>
            </c:strRef>
          </c:cat>
          <c:val>
            <c:numRef>
              <c:f>'[1]Top 10 PWM'!$EZ$44:$EZ$77</c:f>
              <c:numCache>
                <c:formatCode>General</c:formatCode>
                <c:ptCount val="34"/>
                <c:pt idx="0">
                  <c:v>4.8103916882803555</c:v>
                </c:pt>
                <c:pt idx="1">
                  <c:v>7.8064465111180619</c:v>
                </c:pt>
                <c:pt idx="2">
                  <c:v>6.6209470391353928</c:v>
                </c:pt>
                <c:pt idx="3">
                  <c:v>4.4059651387578862</c:v>
                </c:pt>
                <c:pt idx="4">
                  <c:v>4.0078503076191669</c:v>
                </c:pt>
                <c:pt idx="5">
                  <c:v>8.5999723335395171</c:v>
                </c:pt>
                <c:pt idx="6">
                  <c:v>7.374778679764888</c:v>
                </c:pt>
                <c:pt idx="7">
                  <c:v>7.374778679764888</c:v>
                </c:pt>
                <c:pt idx="8">
                  <c:v>9.3844319356345522</c:v>
                </c:pt>
                <c:pt idx="9">
                  <c:v>3.943105537347948</c:v>
                </c:pt>
                <c:pt idx="11">
                  <c:v>6.353490913554011</c:v>
                </c:pt>
                <c:pt idx="12">
                  <c:v>3.7883725011378555</c:v>
                </c:pt>
                <c:pt idx="13">
                  <c:v>5.6867218168288742</c:v>
                </c:pt>
                <c:pt idx="14">
                  <c:v>10.246324947458794</c:v>
                </c:pt>
                <c:pt idx="15">
                  <c:v>8.1821559538048358</c:v>
                </c:pt>
                <c:pt idx="16">
                  <c:v>1.1838040788544415</c:v>
                </c:pt>
                <c:pt idx="17">
                  <c:v>5.7715079570073815</c:v>
                </c:pt>
                <c:pt idx="18">
                  <c:v>8.3127967539488274</c:v>
                </c:pt>
                <c:pt idx="19">
                  <c:v>4.6606548520352282</c:v>
                </c:pt>
                <c:pt idx="20">
                  <c:v>8.963335396628187</c:v>
                </c:pt>
                <c:pt idx="22">
                  <c:v>8.1821559538048358</c:v>
                </c:pt>
                <c:pt idx="23">
                  <c:v>1.707803054900042</c:v>
                </c:pt>
                <c:pt idx="24">
                  <c:v>2.985788211974663</c:v>
                </c:pt>
                <c:pt idx="25">
                  <c:v>4.7168592356182071</c:v>
                </c:pt>
                <c:pt idx="26">
                  <c:v>4.1138421616623226</c:v>
                </c:pt>
                <c:pt idx="27">
                  <c:v>6.5220902840136556</c:v>
                </c:pt>
                <c:pt idx="28">
                  <c:v>3.6299627161178534</c:v>
                </c:pt>
                <c:pt idx="29">
                  <c:v>5.9821334036448714</c:v>
                </c:pt>
                <c:pt idx="30">
                  <c:v>3.0317709962055179</c:v>
                </c:pt>
                <c:pt idx="31">
                  <c:v>5.1688987200254699</c:v>
                </c:pt>
                <c:pt idx="33">
                  <c:v>5.7839712586729508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AD4-4D1C-AC51-8A01BE4C43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NFkB2-like (Cluster_26.5)</a:t>
            </a:r>
          </a:p>
        </c:rich>
      </c:tx>
      <c:layout>
        <c:manualLayout>
          <c:xMode val="edge"/>
          <c:yMode val="edge"/>
          <c:x val="0.38352045357238745"/>
          <c:y val="0.149884350393700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3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EE4-40AF-BE11-E4673A4DE39C}"/>
              </c:ext>
            </c:extLst>
          </c:dPt>
          <c:dLbls>
            <c:dLbl>
              <c:idx val="3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EE4-40AF-BE11-E4673A4DE39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'[1]Top 10 PWM'!$A$44:$A$77</c:f>
              <c:strCache>
                <c:ptCount val="34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  <c:pt idx="33">
                  <c:v>Ave</c:v>
                </c:pt>
              </c:strCache>
            </c:strRef>
          </c:cat>
          <c:val>
            <c:numRef>
              <c:f>'[1]Top 10 PWM'!$FF$44:$FF$77</c:f>
              <c:numCache>
                <c:formatCode>General</c:formatCode>
                <c:ptCount val="34"/>
                <c:pt idx="0">
                  <c:v>-2.6509790172467032</c:v>
                </c:pt>
                <c:pt idx="1">
                  <c:v>-8.4886613485912861</c:v>
                </c:pt>
                <c:pt idx="2">
                  <c:v>1.629934748058695</c:v>
                </c:pt>
                <c:pt idx="3">
                  <c:v>-8.3273211461688721</c:v>
                </c:pt>
                <c:pt idx="4">
                  <c:v>-4.9416463723760167</c:v>
                </c:pt>
                <c:pt idx="5">
                  <c:v>-0.20416989413977477</c:v>
                </c:pt>
                <c:pt idx="6">
                  <c:v>-2.488463142118055</c:v>
                </c:pt>
                <c:pt idx="7">
                  <c:v>2.198302410184183</c:v>
                </c:pt>
                <c:pt idx="8">
                  <c:v>2.7746015394891614</c:v>
                </c:pt>
                <c:pt idx="9">
                  <c:v>0.18180225515894124</c:v>
                </c:pt>
                <c:pt idx="11">
                  <c:v>2.495319092032934</c:v>
                </c:pt>
                <c:pt idx="12">
                  <c:v>-4.3070615214045169</c:v>
                </c:pt>
                <c:pt idx="13">
                  <c:v>-0.25601634529837047</c:v>
                </c:pt>
                <c:pt idx="14">
                  <c:v>3.0972871651805916</c:v>
                </c:pt>
                <c:pt idx="15">
                  <c:v>-1.9660230174915073E-2</c:v>
                </c:pt>
                <c:pt idx="16">
                  <c:v>1.720107696078065</c:v>
                </c:pt>
                <c:pt idx="17">
                  <c:v>1.96473131018844</c:v>
                </c:pt>
                <c:pt idx="18">
                  <c:v>-2.2604629309550375</c:v>
                </c:pt>
                <c:pt idx="19">
                  <c:v>-1.5329709910534097</c:v>
                </c:pt>
                <c:pt idx="20">
                  <c:v>2.0310351834193945</c:v>
                </c:pt>
                <c:pt idx="22">
                  <c:v>-1.9660230174915073E-2</c:v>
                </c:pt>
                <c:pt idx="23">
                  <c:v>-0.32845117760686643</c:v>
                </c:pt>
                <c:pt idx="24">
                  <c:v>7.9926211632376214</c:v>
                </c:pt>
                <c:pt idx="25">
                  <c:v>0.18180225515894124</c:v>
                </c:pt>
                <c:pt idx="26">
                  <c:v>2.162064985955666</c:v>
                </c:pt>
                <c:pt idx="27">
                  <c:v>2.2481643997064866</c:v>
                </c:pt>
                <c:pt idx="28">
                  <c:v>4.9949190887151103</c:v>
                </c:pt>
                <c:pt idx="29">
                  <c:v>-1.088024700025866</c:v>
                </c:pt>
                <c:pt idx="30">
                  <c:v>-0.5482355270235244</c:v>
                </c:pt>
                <c:pt idx="31">
                  <c:v>4.5218548027102061</c:v>
                </c:pt>
                <c:pt idx="33">
                  <c:v>9.1092117363877151E-2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EE4-40AF-BE11-E4673A4DE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STAT1-like (Cluster_32.7)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3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F2D-4E20-A5E8-43595A3BD327}"/>
              </c:ext>
            </c:extLst>
          </c:dPt>
          <c:dLbls>
            <c:dLbl>
              <c:idx val="3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F2D-4E20-A5E8-43595A3BD32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'[1]Top 10 PWM'!$A$44:$A$77</c:f>
              <c:strCache>
                <c:ptCount val="34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  <c:pt idx="33">
                  <c:v>Ave</c:v>
                </c:pt>
              </c:strCache>
            </c:strRef>
          </c:cat>
          <c:val>
            <c:numRef>
              <c:f>'[1]Top 10 PWM'!$FM$44:$FM$77</c:f>
              <c:numCache>
                <c:formatCode>General</c:formatCode>
                <c:ptCount val="34"/>
                <c:pt idx="0">
                  <c:v>5.8526755661056438</c:v>
                </c:pt>
                <c:pt idx="1">
                  <c:v>3.4330796268537678</c:v>
                </c:pt>
                <c:pt idx="2">
                  <c:v>5.0844810209616407</c:v>
                </c:pt>
                <c:pt idx="3">
                  <c:v>11.516162924247048</c:v>
                </c:pt>
                <c:pt idx="4">
                  <c:v>7.2233839333838326</c:v>
                </c:pt>
                <c:pt idx="5">
                  <c:v>5.1555509132324184</c:v>
                </c:pt>
                <c:pt idx="6">
                  <c:v>8.0525191450585982</c:v>
                </c:pt>
                <c:pt idx="7">
                  <c:v>8.3910717018936989</c:v>
                </c:pt>
                <c:pt idx="8">
                  <c:v>6.5237610969537929</c:v>
                </c:pt>
                <c:pt idx="9">
                  <c:v>3.3045446264250531</c:v>
                </c:pt>
                <c:pt idx="11">
                  <c:v>5.2145134100800155</c:v>
                </c:pt>
                <c:pt idx="12">
                  <c:v>6.2768316178627854</c:v>
                </c:pt>
                <c:pt idx="13">
                  <c:v>8.3862030865956161</c:v>
                </c:pt>
                <c:pt idx="14">
                  <c:v>4.6259601057875699</c:v>
                </c:pt>
                <c:pt idx="15">
                  <c:v>5.05916921749425</c:v>
                </c:pt>
                <c:pt idx="16">
                  <c:v>0.20849228866704994</c:v>
                </c:pt>
                <c:pt idx="17">
                  <c:v>9.279993546601137</c:v>
                </c:pt>
                <c:pt idx="18">
                  <c:v>3.0990393010758872</c:v>
                </c:pt>
                <c:pt idx="19">
                  <c:v>2.6794710914302389</c:v>
                </c:pt>
                <c:pt idx="20">
                  <c:v>6.699287876831777</c:v>
                </c:pt>
                <c:pt idx="22">
                  <c:v>2.969257342185657</c:v>
                </c:pt>
                <c:pt idx="23">
                  <c:v>4.4229191942514845</c:v>
                </c:pt>
                <c:pt idx="24">
                  <c:v>9.5491242841406709</c:v>
                </c:pt>
                <c:pt idx="25">
                  <c:v>3.2458074727355863</c:v>
                </c:pt>
                <c:pt idx="26">
                  <c:v>2.0655792045300503</c:v>
                </c:pt>
                <c:pt idx="27">
                  <c:v>3.8427174138817159</c:v>
                </c:pt>
                <c:pt idx="28">
                  <c:v>4.0114151290556777</c:v>
                </c:pt>
                <c:pt idx="29">
                  <c:v>-0.10643431174176098</c:v>
                </c:pt>
                <c:pt idx="30">
                  <c:v>2.7238271988216032</c:v>
                </c:pt>
                <c:pt idx="31">
                  <c:v>4.1106889656580607</c:v>
                </c:pt>
                <c:pt idx="33">
                  <c:v>5.0967031330353514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2D-4E20-A5E8-43595A3BD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CREB1 (MA0018.4)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3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4A2-4310-A774-518759497839}"/>
              </c:ext>
            </c:extLst>
          </c:dPt>
          <c:dLbls>
            <c:dLbl>
              <c:idx val="3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4A2-4310-A774-51875949783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'[1]Top 10 PWM'!$A$44:$A$77</c:f>
              <c:strCache>
                <c:ptCount val="34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  <c:pt idx="33">
                  <c:v>Ave</c:v>
                </c:pt>
              </c:strCache>
            </c:strRef>
          </c:cat>
          <c:val>
            <c:numRef>
              <c:f>'[1]Top 10 PWM'!$FU$44:$FU$77</c:f>
              <c:numCache>
                <c:formatCode>General</c:formatCode>
                <c:ptCount val="34"/>
                <c:pt idx="0">
                  <c:v>6.6334907885942815</c:v>
                </c:pt>
                <c:pt idx="1">
                  <c:v>5.4518638866854925</c:v>
                </c:pt>
                <c:pt idx="2">
                  <c:v>5.569615645410888</c:v>
                </c:pt>
                <c:pt idx="3">
                  <c:v>6.4818010458690898</c:v>
                </c:pt>
                <c:pt idx="4">
                  <c:v>3.5591001888828915</c:v>
                </c:pt>
                <c:pt idx="5">
                  <c:v>6.4319839225799145</c:v>
                </c:pt>
                <c:pt idx="6">
                  <c:v>5.9360654582581676</c:v>
                </c:pt>
                <c:pt idx="7">
                  <c:v>4.8957921625923602</c:v>
                </c:pt>
                <c:pt idx="8">
                  <c:v>5.9753206504224821</c:v>
                </c:pt>
                <c:pt idx="9">
                  <c:v>8.0420916215670868</c:v>
                </c:pt>
                <c:pt idx="11">
                  <c:v>5.708366595907056</c:v>
                </c:pt>
                <c:pt idx="12">
                  <c:v>9.8039922317632318</c:v>
                </c:pt>
                <c:pt idx="13">
                  <c:v>4.5911228620241991</c:v>
                </c:pt>
                <c:pt idx="14">
                  <c:v>3.2285201179087109</c:v>
                </c:pt>
                <c:pt idx="15">
                  <c:v>3.6631738087368952</c:v>
                </c:pt>
                <c:pt idx="16">
                  <c:v>6.3816606114693055</c:v>
                </c:pt>
                <c:pt idx="17">
                  <c:v>9.7989528892425799</c:v>
                </c:pt>
                <c:pt idx="18">
                  <c:v>6.1972068621052392</c:v>
                </c:pt>
                <c:pt idx="19">
                  <c:v>10.33223799675376</c:v>
                </c:pt>
                <c:pt idx="20">
                  <c:v>5.9250665855422264</c:v>
                </c:pt>
                <c:pt idx="22">
                  <c:v>3.9175558733833284</c:v>
                </c:pt>
                <c:pt idx="23">
                  <c:v>4.1085160933044147</c:v>
                </c:pt>
                <c:pt idx="24">
                  <c:v>2.0573393580314492</c:v>
                </c:pt>
                <c:pt idx="25">
                  <c:v>5.8716095857580104</c:v>
                </c:pt>
                <c:pt idx="26">
                  <c:v>9.7117220306429406</c:v>
                </c:pt>
                <c:pt idx="27">
                  <c:v>6.1127960312554892</c:v>
                </c:pt>
                <c:pt idx="28">
                  <c:v>4.2319085175512692</c:v>
                </c:pt>
                <c:pt idx="29">
                  <c:v>8.8416555451885301</c:v>
                </c:pt>
                <c:pt idx="30">
                  <c:v>9.7989528892425799</c:v>
                </c:pt>
                <c:pt idx="31">
                  <c:v>6.4603707041368672</c:v>
                </c:pt>
                <c:pt idx="33">
                  <c:v>6.1906617520270242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A2-4310-A774-5187594978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1"/>
              <a:t>TBP (MA0108.2)</a:t>
            </a:r>
          </a:p>
        </c:rich>
      </c:tx>
      <c:layout>
        <c:manualLayout>
          <c:xMode val="edge"/>
          <c:yMode val="edge"/>
          <c:x val="0.46222422751684689"/>
          <c:y val="9.2592592592592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3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56C-4968-AE15-19DFAD29319E}"/>
              </c:ext>
            </c:extLst>
          </c:dPt>
          <c:dLbls>
            <c:dLbl>
              <c:idx val="3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6C-4968-AE15-19DFAD29319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'[1]Top 10 PWM'!$A$44:$A$77</c:f>
              <c:strCache>
                <c:ptCount val="34"/>
                <c:pt idx="0">
                  <c:v>1IE-FV3gorf57R</c:v>
                </c:pt>
                <c:pt idx="1">
                  <c:v>2IE-FV3gorf49L</c:v>
                </c:pt>
                <c:pt idx="2">
                  <c:v>3IE-FV3gorf72L</c:v>
                </c:pt>
                <c:pt idx="3">
                  <c:v>4IE-FV3gorf92R</c:v>
                </c:pt>
                <c:pt idx="4">
                  <c:v>5IE-FV3gorf58R</c:v>
                </c:pt>
                <c:pt idx="5">
                  <c:v>6IE-FV3gorf73L</c:v>
                </c:pt>
                <c:pt idx="6">
                  <c:v>7IE-FV3gorf12L</c:v>
                </c:pt>
                <c:pt idx="7">
                  <c:v>8IE-FV3gorf14R</c:v>
                </c:pt>
                <c:pt idx="8">
                  <c:v>9IE-FV3gorf23R</c:v>
                </c:pt>
                <c:pt idx="9">
                  <c:v>10IE-FV3gorf33R</c:v>
                </c:pt>
                <c:pt idx="11">
                  <c:v>1DE-FV3gorf5R</c:v>
                </c:pt>
                <c:pt idx="12">
                  <c:v>2DE-FV3gorf53R</c:v>
                </c:pt>
                <c:pt idx="13">
                  <c:v>3DE-FV3gorf78L</c:v>
                </c:pt>
                <c:pt idx="14">
                  <c:v>4DE-FV3gorf80L</c:v>
                </c:pt>
                <c:pt idx="15">
                  <c:v>5DE-FV3gorf95R</c:v>
                </c:pt>
                <c:pt idx="16">
                  <c:v>6DE-FV3gorf62L</c:v>
                </c:pt>
                <c:pt idx="17">
                  <c:v>7DE-FV3gorf22R</c:v>
                </c:pt>
                <c:pt idx="18">
                  <c:v>8DE-FV3gorf85R</c:v>
                </c:pt>
                <c:pt idx="19">
                  <c:v>9DE-FV3gorf25R</c:v>
                </c:pt>
                <c:pt idx="20">
                  <c:v>10DE-FV3gorf7R</c:v>
                </c:pt>
                <c:pt idx="22">
                  <c:v>1L-FV3gorf93L</c:v>
                </c:pt>
                <c:pt idx="23">
                  <c:v>2L-FV3gorf71R</c:v>
                </c:pt>
                <c:pt idx="24">
                  <c:v>3L-FV3gorf2L</c:v>
                </c:pt>
                <c:pt idx="25">
                  <c:v>4L-FV3gorf34R</c:v>
                </c:pt>
                <c:pt idx="26">
                  <c:v>5L-FV3gorf41R</c:v>
                </c:pt>
                <c:pt idx="27">
                  <c:v>6L-FV3gorf11R</c:v>
                </c:pt>
                <c:pt idx="28">
                  <c:v>7L-FV3gorf17L</c:v>
                </c:pt>
                <c:pt idx="29">
                  <c:v>8L-FV3gorf4R</c:v>
                </c:pt>
                <c:pt idx="30">
                  <c:v>9L-FV3gorf21L</c:v>
                </c:pt>
                <c:pt idx="31">
                  <c:v>10L-FV3gorf56R</c:v>
                </c:pt>
                <c:pt idx="33">
                  <c:v>Ave</c:v>
                </c:pt>
              </c:strCache>
            </c:strRef>
          </c:cat>
          <c:val>
            <c:numRef>
              <c:f>'[1]Top 10 PWM'!$GC$44:$GC$77</c:f>
              <c:numCache>
                <c:formatCode>General</c:formatCode>
                <c:ptCount val="34"/>
                <c:pt idx="0">
                  <c:v>7.6426943525645648</c:v>
                </c:pt>
                <c:pt idx="1">
                  <c:v>2.9172942583776424</c:v>
                </c:pt>
                <c:pt idx="2">
                  <c:v>4.3732166605808294</c:v>
                </c:pt>
                <c:pt idx="3">
                  <c:v>10.853301757031025</c:v>
                </c:pt>
                <c:pt idx="4">
                  <c:v>4.9596032528150245</c:v>
                </c:pt>
                <c:pt idx="5">
                  <c:v>6.1504682867483362</c:v>
                </c:pt>
                <c:pt idx="6">
                  <c:v>10.136555419020327</c:v>
                </c:pt>
                <c:pt idx="7">
                  <c:v>8.7291686622682008</c:v>
                </c:pt>
                <c:pt idx="8">
                  <c:v>8.112079765609348</c:v>
                </c:pt>
                <c:pt idx="9">
                  <c:v>5.8913657166993891</c:v>
                </c:pt>
                <c:pt idx="11">
                  <c:v>12.444313509076968</c:v>
                </c:pt>
                <c:pt idx="12">
                  <c:v>5.4288358276852113</c:v>
                </c:pt>
                <c:pt idx="13">
                  <c:v>6.6766905397638991</c:v>
                </c:pt>
                <c:pt idx="14">
                  <c:v>7.9950435023661068</c:v>
                </c:pt>
                <c:pt idx="15">
                  <c:v>10.747009690142324</c:v>
                </c:pt>
                <c:pt idx="16">
                  <c:v>7.2898713434137532</c:v>
                </c:pt>
                <c:pt idx="17">
                  <c:v>10.041946566989186</c:v>
                </c:pt>
                <c:pt idx="18">
                  <c:v>3.5707664965276114</c:v>
                </c:pt>
                <c:pt idx="19">
                  <c:v>9.1818429945339446</c:v>
                </c:pt>
                <c:pt idx="20">
                  <c:v>12.356385941477797</c:v>
                </c:pt>
                <c:pt idx="22">
                  <c:v>8.7256082490532503</c:v>
                </c:pt>
                <c:pt idx="23">
                  <c:v>13.427339036617621</c:v>
                </c:pt>
                <c:pt idx="24">
                  <c:v>8.1149707980767989</c:v>
                </c:pt>
                <c:pt idx="25">
                  <c:v>7.2331211179198176</c:v>
                </c:pt>
                <c:pt idx="26">
                  <c:v>11.093140223353336</c:v>
                </c:pt>
                <c:pt idx="27">
                  <c:v>11.203672236420402</c:v>
                </c:pt>
                <c:pt idx="28">
                  <c:v>7.5815696838277908</c:v>
                </c:pt>
                <c:pt idx="29">
                  <c:v>6.2265778884799223</c:v>
                </c:pt>
                <c:pt idx="30">
                  <c:v>10.041946566989186</c:v>
                </c:pt>
                <c:pt idx="31">
                  <c:v>3.3873211785733202</c:v>
                </c:pt>
                <c:pt idx="33">
                  <c:v>8.0844573841000962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6C-4968-AE15-19DFAD293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3"/>
        <c:overlap val="-16"/>
        <c:axId val="1729122640"/>
        <c:axId val="1729117648"/>
      </c:barChart>
      <c:catAx>
        <c:axId val="172912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17648"/>
        <c:crosses val="autoZero"/>
        <c:auto val="1"/>
        <c:lblAlgn val="ctr"/>
        <c:lblOffset val="500"/>
        <c:noMultiLvlLbl val="0"/>
      </c:catAx>
      <c:valAx>
        <c:axId val="1729117648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122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i="1"/>
              <a:t>IRF1-like</a:t>
            </a:r>
          </a:p>
        </c:rich>
      </c:tx>
      <c:layout>
        <c:manualLayout>
          <c:xMode val="edge"/>
          <c:yMode val="edge"/>
          <c:x val="0.49540513764797361"/>
          <c:y val="0.101851851851851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A91-4031-B969-0030D1722015}"/>
              </c:ext>
            </c:extLst>
          </c:dPt>
          <c:dLbls>
            <c:dLbl>
              <c:idx val="5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A91-4031-B969-0030D172201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'[1]UTR PWM'!$A$66:$A$118</c:f>
              <c:strCache>
                <c:ptCount val="53"/>
                <c:pt idx="0">
                  <c:v>FV3UTR1-300</c:v>
                </c:pt>
                <c:pt idx="1">
                  <c:v>FV3UTR1020-1621</c:v>
                </c:pt>
                <c:pt idx="2">
                  <c:v>FV3UTR2581-3420</c:v>
                </c:pt>
                <c:pt idx="3">
                  <c:v>FV3UTR4681-5400</c:v>
                </c:pt>
                <c:pt idx="4">
                  <c:v>FV3UTR6181-7280</c:v>
                </c:pt>
                <c:pt idx="5">
                  <c:v>FV3UTR11341-11760</c:v>
                </c:pt>
                <c:pt idx="6">
                  <c:v>FV3UTR15001-15420</c:v>
                </c:pt>
                <c:pt idx="7">
                  <c:v>FV3UTR16501-17100</c:v>
                </c:pt>
                <c:pt idx="8">
                  <c:v>FV3UTR18721-19020</c:v>
                </c:pt>
                <c:pt idx="9">
                  <c:v>FV3UTR19801-20100</c:v>
                </c:pt>
                <c:pt idx="10">
                  <c:v>FV3UTR24961-25260</c:v>
                </c:pt>
                <c:pt idx="11">
                  <c:v>FV3UTR25861-26040</c:v>
                </c:pt>
                <c:pt idx="12">
                  <c:v>FV3UTR28861-29340</c:v>
                </c:pt>
                <c:pt idx="13">
                  <c:v>FV3UTR30421-30840</c:v>
                </c:pt>
                <c:pt idx="14">
                  <c:v>FV3UTR31861-32160</c:v>
                </c:pt>
                <c:pt idx="15">
                  <c:v>FV3UTR33181-33780</c:v>
                </c:pt>
                <c:pt idx="16">
                  <c:v>FV3UTR37141-37380</c:v>
                </c:pt>
                <c:pt idx="17">
                  <c:v>FV3UTR37621-37860</c:v>
                </c:pt>
                <c:pt idx="18">
                  <c:v>FV3UTR40381-40860</c:v>
                </c:pt>
                <c:pt idx="19">
                  <c:v>FV3UTR42301-42780</c:v>
                </c:pt>
                <c:pt idx="20">
                  <c:v>FV3UTR43321-43560</c:v>
                </c:pt>
                <c:pt idx="21">
                  <c:v>FV3UTR42261-46740</c:v>
                </c:pt>
                <c:pt idx="22">
                  <c:v>FV3UTR50161-50700</c:v>
                </c:pt>
                <c:pt idx="23">
                  <c:v>FV3UTR51661-51960</c:v>
                </c:pt>
                <c:pt idx="24">
                  <c:v>FV3UTR52321-52740</c:v>
                </c:pt>
                <c:pt idx="25">
                  <c:v>FV3UTR52921-53100</c:v>
                </c:pt>
                <c:pt idx="26">
                  <c:v>FV3UTR57181-57480</c:v>
                </c:pt>
                <c:pt idx="27">
                  <c:v>FV3UTR58501-58920</c:v>
                </c:pt>
                <c:pt idx="28">
                  <c:v>FV3UTR60421-60680</c:v>
                </c:pt>
                <c:pt idx="29">
                  <c:v>FV3UTR64321-64740</c:v>
                </c:pt>
                <c:pt idx="30">
                  <c:v>FV3UTR65401-66000</c:v>
                </c:pt>
                <c:pt idx="31">
                  <c:v>FV3UTR66961-67200</c:v>
                </c:pt>
                <c:pt idx="32">
                  <c:v>FV3UTR70381-70860</c:v>
                </c:pt>
                <c:pt idx="33">
                  <c:v>FV3UTR74461-74940</c:v>
                </c:pt>
                <c:pt idx="34">
                  <c:v>FV3UTR75361-75541</c:v>
                </c:pt>
                <c:pt idx="35">
                  <c:v>FV3UTR75781-76260</c:v>
                </c:pt>
                <c:pt idx="36">
                  <c:v>FV3UTR78121-78420</c:v>
                </c:pt>
                <c:pt idx="37">
                  <c:v>FV3UTR78661-78900</c:v>
                </c:pt>
                <c:pt idx="38">
                  <c:v>FV3UTR80521-81000</c:v>
                </c:pt>
                <c:pt idx="39">
                  <c:v>FV3UTR81961-82141</c:v>
                </c:pt>
                <c:pt idx="40">
                  <c:v>FV3UTR84121-84780</c:v>
                </c:pt>
                <c:pt idx="41">
                  <c:v>FV3UTR85381-85560</c:v>
                </c:pt>
                <c:pt idx="42">
                  <c:v>FV3UTR87241-87900</c:v>
                </c:pt>
                <c:pt idx="43">
                  <c:v>FV3UTR89881-90420</c:v>
                </c:pt>
                <c:pt idx="44">
                  <c:v>FV3UTR90961-91440</c:v>
                </c:pt>
                <c:pt idx="45">
                  <c:v>FV3UTR92761-93180</c:v>
                </c:pt>
                <c:pt idx="46">
                  <c:v>FV3UTR93361-93720</c:v>
                </c:pt>
                <c:pt idx="47">
                  <c:v>FV3UTR100021-100440</c:v>
                </c:pt>
                <c:pt idx="48">
                  <c:v>FV3UTR102721-103560</c:v>
                </c:pt>
                <c:pt idx="49">
                  <c:v>FV3UTR104701-105480</c:v>
                </c:pt>
                <c:pt idx="50">
                  <c:v>FV3UTR105661-105903</c:v>
                </c:pt>
                <c:pt idx="52">
                  <c:v>Ave</c:v>
                </c:pt>
              </c:strCache>
            </c:strRef>
          </c:cat>
          <c:val>
            <c:numRef>
              <c:f>'[1]UTR PWM'!$B$66:$B$118</c:f>
              <c:numCache>
                <c:formatCode>General</c:formatCode>
                <c:ptCount val="53"/>
                <c:pt idx="0">
                  <c:v>4.1731674189309969</c:v>
                </c:pt>
                <c:pt idx="1">
                  <c:v>-2.5806898005166183</c:v>
                </c:pt>
                <c:pt idx="2">
                  <c:v>0.85111936436777458</c:v>
                </c:pt>
                <c:pt idx="3">
                  <c:v>2.2359904578162921</c:v>
                </c:pt>
                <c:pt idx="4">
                  <c:v>-1.4254624786979366</c:v>
                </c:pt>
                <c:pt idx="5">
                  <c:v>0.45319621290046086</c:v>
                </c:pt>
                <c:pt idx="6">
                  <c:v>3.6806956736137941</c:v>
                </c:pt>
                <c:pt idx="7">
                  <c:v>11.617618981641661</c:v>
                </c:pt>
                <c:pt idx="8">
                  <c:v>-1.6363377330938174</c:v>
                </c:pt>
                <c:pt idx="9">
                  <c:v>2.2908991293114989</c:v>
                </c:pt>
                <c:pt idx="10">
                  <c:v>4.0813225822775117</c:v>
                </c:pt>
                <c:pt idx="11">
                  <c:v>-5.0937780464885947</c:v>
                </c:pt>
                <c:pt idx="12">
                  <c:v>9.3636310468476385</c:v>
                </c:pt>
                <c:pt idx="13">
                  <c:v>9.3007071840381741</c:v>
                </c:pt>
                <c:pt idx="14">
                  <c:v>4.0724917255334132</c:v>
                </c:pt>
                <c:pt idx="15">
                  <c:v>0.50135251716049589</c:v>
                </c:pt>
                <c:pt idx="16">
                  <c:v>-0.44505757788856432</c:v>
                </c:pt>
                <c:pt idx="17">
                  <c:v>-0.78337503259051955</c:v>
                </c:pt>
                <c:pt idx="18">
                  <c:v>6.7322691995014505</c:v>
                </c:pt>
                <c:pt idx="19">
                  <c:v>1.0159114213504044</c:v>
                </c:pt>
                <c:pt idx="20">
                  <c:v>-1.7212920042584163</c:v>
                </c:pt>
                <c:pt idx="21">
                  <c:v>6.0597813946878434</c:v>
                </c:pt>
                <c:pt idx="22">
                  <c:v>0.7290088703378631</c:v>
                </c:pt>
                <c:pt idx="23">
                  <c:v>5.6040564932571</c:v>
                </c:pt>
                <c:pt idx="24">
                  <c:v>3.1034623901792173</c:v>
                </c:pt>
                <c:pt idx="25">
                  <c:v>2.8098198236867531</c:v>
                </c:pt>
                <c:pt idx="26">
                  <c:v>-2.7691477354893816</c:v>
                </c:pt>
                <c:pt idx="27">
                  <c:v>8.4005464682364952</c:v>
                </c:pt>
                <c:pt idx="28">
                  <c:v>-1.7739354446650162</c:v>
                </c:pt>
                <c:pt idx="29">
                  <c:v>4.7594541446196024</c:v>
                </c:pt>
                <c:pt idx="30">
                  <c:v>11.529074228894487</c:v>
                </c:pt>
                <c:pt idx="31">
                  <c:v>3.8386896182510384</c:v>
                </c:pt>
                <c:pt idx="32">
                  <c:v>-0.62029476306289799</c:v>
                </c:pt>
                <c:pt idx="33">
                  <c:v>5.9630093348450242</c:v>
                </c:pt>
                <c:pt idx="34">
                  <c:v>-8.8998604752937123</c:v>
                </c:pt>
                <c:pt idx="35">
                  <c:v>2.7733676455757359</c:v>
                </c:pt>
                <c:pt idx="36">
                  <c:v>9.1145752511255438</c:v>
                </c:pt>
                <c:pt idx="37">
                  <c:v>2.8465996211715332</c:v>
                </c:pt>
                <c:pt idx="38">
                  <c:v>6.4880634534146093</c:v>
                </c:pt>
                <c:pt idx="39">
                  <c:v>3.4040583970547948</c:v>
                </c:pt>
                <c:pt idx="40">
                  <c:v>5.2765711061883929</c:v>
                </c:pt>
                <c:pt idx="41">
                  <c:v>-6.4476394562938237</c:v>
                </c:pt>
                <c:pt idx="42">
                  <c:v>1.3288651800074669</c:v>
                </c:pt>
                <c:pt idx="43">
                  <c:v>0.89634935888319522</c:v>
                </c:pt>
                <c:pt idx="44">
                  <c:v>3.8416108906018334</c:v>
                </c:pt>
                <c:pt idx="45">
                  <c:v>2.5292312571473325</c:v>
                </c:pt>
                <c:pt idx="46">
                  <c:v>4.5096198419487754</c:v>
                </c:pt>
                <c:pt idx="47">
                  <c:v>1.3643819279462039</c:v>
                </c:pt>
                <c:pt idx="48">
                  <c:v>1.0805826276092916</c:v>
                </c:pt>
                <c:pt idx="49">
                  <c:v>3.5530901262898422</c:v>
                </c:pt>
                <c:pt idx="50">
                  <c:v>8.0828675481263392</c:v>
                </c:pt>
                <c:pt idx="52">
                  <c:v>2.6678478307262465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A91-4031-B969-0030D17220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 val="autoZero"/>
        <c:auto val="1"/>
        <c:lblAlgn val="ctr"/>
        <c:lblOffset val="100"/>
        <c:noMultiLvlLbl val="0"/>
      </c:catAx>
      <c:valAx>
        <c:axId val="147113305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i="1"/>
              <a:t>NFkB2-like</a:t>
            </a:r>
          </a:p>
        </c:rich>
      </c:tx>
      <c:layout>
        <c:manualLayout>
          <c:xMode val="edge"/>
          <c:yMode val="edge"/>
          <c:x val="0.44356929352529573"/>
          <c:y val="0.112350517577463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B4-49AA-90B5-7D153063AD01}"/>
              </c:ext>
            </c:extLst>
          </c:dPt>
          <c:cat>
            <c:strRef>
              <c:f>'[1]UTR PWM'!$A$66:$A$118</c:f>
              <c:strCache>
                <c:ptCount val="53"/>
                <c:pt idx="0">
                  <c:v>FV3UTR1-300</c:v>
                </c:pt>
                <c:pt idx="1">
                  <c:v>FV3UTR1020-1621</c:v>
                </c:pt>
                <c:pt idx="2">
                  <c:v>FV3UTR2581-3420</c:v>
                </c:pt>
                <c:pt idx="3">
                  <c:v>FV3UTR4681-5400</c:v>
                </c:pt>
                <c:pt idx="4">
                  <c:v>FV3UTR6181-7280</c:v>
                </c:pt>
                <c:pt idx="5">
                  <c:v>FV3UTR11341-11760</c:v>
                </c:pt>
                <c:pt idx="6">
                  <c:v>FV3UTR15001-15420</c:v>
                </c:pt>
                <c:pt idx="7">
                  <c:v>FV3UTR16501-17100</c:v>
                </c:pt>
                <c:pt idx="8">
                  <c:v>FV3UTR18721-19020</c:v>
                </c:pt>
                <c:pt idx="9">
                  <c:v>FV3UTR19801-20100</c:v>
                </c:pt>
                <c:pt idx="10">
                  <c:v>FV3UTR24961-25260</c:v>
                </c:pt>
                <c:pt idx="11">
                  <c:v>FV3UTR25861-26040</c:v>
                </c:pt>
                <c:pt idx="12">
                  <c:v>FV3UTR28861-29340</c:v>
                </c:pt>
                <c:pt idx="13">
                  <c:v>FV3UTR30421-30840</c:v>
                </c:pt>
                <c:pt idx="14">
                  <c:v>FV3UTR31861-32160</c:v>
                </c:pt>
                <c:pt idx="15">
                  <c:v>FV3UTR33181-33780</c:v>
                </c:pt>
                <c:pt idx="16">
                  <c:v>FV3UTR37141-37380</c:v>
                </c:pt>
                <c:pt idx="17">
                  <c:v>FV3UTR37621-37860</c:v>
                </c:pt>
                <c:pt idx="18">
                  <c:v>FV3UTR40381-40860</c:v>
                </c:pt>
                <c:pt idx="19">
                  <c:v>FV3UTR42301-42780</c:v>
                </c:pt>
                <c:pt idx="20">
                  <c:v>FV3UTR43321-43560</c:v>
                </c:pt>
                <c:pt idx="21">
                  <c:v>FV3UTR42261-46740</c:v>
                </c:pt>
                <c:pt idx="22">
                  <c:v>FV3UTR50161-50700</c:v>
                </c:pt>
                <c:pt idx="23">
                  <c:v>FV3UTR51661-51960</c:v>
                </c:pt>
                <c:pt idx="24">
                  <c:v>FV3UTR52321-52740</c:v>
                </c:pt>
                <c:pt idx="25">
                  <c:v>FV3UTR52921-53100</c:v>
                </c:pt>
                <c:pt idx="26">
                  <c:v>FV3UTR57181-57480</c:v>
                </c:pt>
                <c:pt idx="27">
                  <c:v>FV3UTR58501-58920</c:v>
                </c:pt>
                <c:pt idx="28">
                  <c:v>FV3UTR60421-60680</c:v>
                </c:pt>
                <c:pt idx="29">
                  <c:v>FV3UTR64321-64740</c:v>
                </c:pt>
                <c:pt idx="30">
                  <c:v>FV3UTR65401-66000</c:v>
                </c:pt>
                <c:pt idx="31">
                  <c:v>FV3UTR66961-67200</c:v>
                </c:pt>
                <c:pt idx="32">
                  <c:v>FV3UTR70381-70860</c:v>
                </c:pt>
                <c:pt idx="33">
                  <c:v>FV3UTR74461-74940</c:v>
                </c:pt>
                <c:pt idx="34">
                  <c:v>FV3UTR75361-75541</c:v>
                </c:pt>
                <c:pt idx="35">
                  <c:v>FV3UTR75781-76260</c:v>
                </c:pt>
                <c:pt idx="36">
                  <c:v>FV3UTR78121-78420</c:v>
                </c:pt>
                <c:pt idx="37">
                  <c:v>FV3UTR78661-78900</c:v>
                </c:pt>
                <c:pt idx="38">
                  <c:v>FV3UTR80521-81000</c:v>
                </c:pt>
                <c:pt idx="39">
                  <c:v>FV3UTR81961-82141</c:v>
                </c:pt>
                <c:pt idx="40">
                  <c:v>FV3UTR84121-84780</c:v>
                </c:pt>
                <c:pt idx="41">
                  <c:v>FV3UTR85381-85560</c:v>
                </c:pt>
                <c:pt idx="42">
                  <c:v>FV3UTR87241-87900</c:v>
                </c:pt>
                <c:pt idx="43">
                  <c:v>FV3UTR89881-90420</c:v>
                </c:pt>
                <c:pt idx="44">
                  <c:v>FV3UTR90961-91440</c:v>
                </c:pt>
                <c:pt idx="45">
                  <c:v>FV3UTR92761-93180</c:v>
                </c:pt>
                <c:pt idx="46">
                  <c:v>FV3UTR93361-93720</c:v>
                </c:pt>
                <c:pt idx="47">
                  <c:v>FV3UTR100021-100440</c:v>
                </c:pt>
                <c:pt idx="48">
                  <c:v>FV3UTR102721-103560</c:v>
                </c:pt>
                <c:pt idx="49">
                  <c:v>FV3UTR104701-105480</c:v>
                </c:pt>
                <c:pt idx="50">
                  <c:v>FV3UTR105661-105903</c:v>
                </c:pt>
                <c:pt idx="52">
                  <c:v>Ave</c:v>
                </c:pt>
              </c:strCache>
            </c:strRef>
          </c:cat>
          <c:val>
            <c:numRef>
              <c:f>'[1]UTR PWM'!$H$66:$H$118</c:f>
              <c:numCache>
                <c:formatCode>General</c:formatCode>
                <c:ptCount val="53"/>
                <c:pt idx="0">
                  <c:v>-10.04713854111591</c:v>
                </c:pt>
                <c:pt idx="1">
                  <c:v>-2.0973382684215012</c:v>
                </c:pt>
                <c:pt idx="2">
                  <c:v>7.9926211632376214</c:v>
                </c:pt>
                <c:pt idx="3">
                  <c:v>2.495319092032934</c:v>
                </c:pt>
                <c:pt idx="4">
                  <c:v>2.0310351834193945</c:v>
                </c:pt>
                <c:pt idx="5">
                  <c:v>-3.9879823374126402</c:v>
                </c:pt>
                <c:pt idx="6">
                  <c:v>2.2481643997064866</c:v>
                </c:pt>
                <c:pt idx="7">
                  <c:v>-2.488463142118055</c:v>
                </c:pt>
                <c:pt idx="8">
                  <c:v>2.8001357808709813</c:v>
                </c:pt>
                <c:pt idx="9">
                  <c:v>-0.48728563826445076</c:v>
                </c:pt>
                <c:pt idx="10">
                  <c:v>-3.8721142542267417</c:v>
                </c:pt>
                <c:pt idx="11">
                  <c:v>-3.3417082542138608</c:v>
                </c:pt>
                <c:pt idx="12">
                  <c:v>2.7746015394891614</c:v>
                </c:pt>
                <c:pt idx="13">
                  <c:v>-7.8514039323347768</c:v>
                </c:pt>
                <c:pt idx="14">
                  <c:v>-8.6200756714077045</c:v>
                </c:pt>
                <c:pt idx="15">
                  <c:v>-6.3370223523615934</c:v>
                </c:pt>
                <c:pt idx="16">
                  <c:v>-4.8140106881496401</c:v>
                </c:pt>
                <c:pt idx="17">
                  <c:v>-5.4626200328775276</c:v>
                </c:pt>
                <c:pt idx="18">
                  <c:v>0.18180225515894124</c:v>
                </c:pt>
                <c:pt idx="19">
                  <c:v>-2.0530086923589241</c:v>
                </c:pt>
                <c:pt idx="20">
                  <c:v>0.89106138521988754</c:v>
                </c:pt>
                <c:pt idx="21">
                  <c:v>-2.8414147885830374</c:v>
                </c:pt>
                <c:pt idx="22">
                  <c:v>-7.7786404892989554</c:v>
                </c:pt>
                <c:pt idx="23">
                  <c:v>-8.0534793283311092</c:v>
                </c:pt>
                <c:pt idx="24">
                  <c:v>6.0912830423787163</c:v>
                </c:pt>
                <c:pt idx="25">
                  <c:v>-9.1399172662610031</c:v>
                </c:pt>
                <c:pt idx="26">
                  <c:v>-5.9843973865905902</c:v>
                </c:pt>
                <c:pt idx="27">
                  <c:v>-8.1606115426294927</c:v>
                </c:pt>
                <c:pt idx="28">
                  <c:v>-11.586110095792753</c:v>
                </c:pt>
                <c:pt idx="29">
                  <c:v>-10.103593980785737</c:v>
                </c:pt>
                <c:pt idx="30">
                  <c:v>-7.2629361674170738</c:v>
                </c:pt>
                <c:pt idx="31">
                  <c:v>-11.260919400934966</c:v>
                </c:pt>
                <c:pt idx="32">
                  <c:v>-3.8899628866806575</c:v>
                </c:pt>
                <c:pt idx="33">
                  <c:v>1.720107696078065</c:v>
                </c:pt>
                <c:pt idx="34">
                  <c:v>-7.3248834509717993</c:v>
                </c:pt>
                <c:pt idx="35">
                  <c:v>-1.5925188941440247</c:v>
                </c:pt>
                <c:pt idx="36">
                  <c:v>-6.5351377140146489</c:v>
                </c:pt>
                <c:pt idx="37">
                  <c:v>-5.6630631193208716</c:v>
                </c:pt>
                <c:pt idx="38">
                  <c:v>-9.2962041385206078</c:v>
                </c:pt>
                <c:pt idx="39">
                  <c:v>-5.0582398155018415</c:v>
                </c:pt>
                <c:pt idx="40">
                  <c:v>0.59103786377473266</c:v>
                </c:pt>
                <c:pt idx="41">
                  <c:v>-6.2268003299615753</c:v>
                </c:pt>
                <c:pt idx="42">
                  <c:v>-6.9116425714688967</c:v>
                </c:pt>
                <c:pt idx="43">
                  <c:v>-6.634881743960733</c:v>
                </c:pt>
                <c:pt idx="44">
                  <c:v>-8.050542580540986</c:v>
                </c:pt>
                <c:pt idx="45">
                  <c:v>-4.5975781794370816</c:v>
                </c:pt>
                <c:pt idx="46">
                  <c:v>-3.3961367431453722</c:v>
                </c:pt>
                <c:pt idx="47">
                  <c:v>-8.762890184068107</c:v>
                </c:pt>
                <c:pt idx="48">
                  <c:v>0.75533199748697244</c:v>
                </c:pt>
                <c:pt idx="49">
                  <c:v>-2.7358503411768487</c:v>
                </c:pt>
                <c:pt idx="50">
                  <c:v>-1.8140573584956223</c:v>
                </c:pt>
                <c:pt idx="52">
                  <c:v>-3.951962370675369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B4-49AA-90B5-7D153063AD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 val="autoZero"/>
        <c:auto val="1"/>
        <c:lblAlgn val="ctr"/>
        <c:lblOffset val="100"/>
        <c:noMultiLvlLbl val="0"/>
      </c:catAx>
      <c:valAx>
        <c:axId val="147113305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i="1"/>
              <a:t>STAT1-like</a:t>
            </a:r>
          </a:p>
        </c:rich>
      </c:tx>
      <c:layout>
        <c:manualLayout>
          <c:xMode val="edge"/>
          <c:yMode val="edge"/>
          <c:x val="0.44356929352529573"/>
          <c:y val="0.112350517577463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7F3-48C3-8E1C-9D227D37DD6F}"/>
              </c:ext>
            </c:extLst>
          </c:dPt>
          <c:dLbls>
            <c:dLbl>
              <c:idx val="5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F3-48C3-8E1C-9D227D37DD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'[1]UTR PWM'!$A$66:$A$118</c:f>
              <c:strCache>
                <c:ptCount val="53"/>
                <c:pt idx="0">
                  <c:v>FV3UTR1-300</c:v>
                </c:pt>
                <c:pt idx="1">
                  <c:v>FV3UTR1020-1621</c:v>
                </c:pt>
                <c:pt idx="2">
                  <c:v>FV3UTR2581-3420</c:v>
                </c:pt>
                <c:pt idx="3">
                  <c:v>FV3UTR4681-5400</c:v>
                </c:pt>
                <c:pt idx="4">
                  <c:v>FV3UTR6181-7280</c:v>
                </c:pt>
                <c:pt idx="5">
                  <c:v>FV3UTR11341-11760</c:v>
                </c:pt>
                <c:pt idx="6">
                  <c:v>FV3UTR15001-15420</c:v>
                </c:pt>
                <c:pt idx="7">
                  <c:v>FV3UTR16501-17100</c:v>
                </c:pt>
                <c:pt idx="8">
                  <c:v>FV3UTR18721-19020</c:v>
                </c:pt>
                <c:pt idx="9">
                  <c:v>FV3UTR19801-20100</c:v>
                </c:pt>
                <c:pt idx="10">
                  <c:v>FV3UTR24961-25260</c:v>
                </c:pt>
                <c:pt idx="11">
                  <c:v>FV3UTR25861-26040</c:v>
                </c:pt>
                <c:pt idx="12">
                  <c:v>FV3UTR28861-29340</c:v>
                </c:pt>
                <c:pt idx="13">
                  <c:v>FV3UTR30421-30840</c:v>
                </c:pt>
                <c:pt idx="14">
                  <c:v>FV3UTR31861-32160</c:v>
                </c:pt>
                <c:pt idx="15">
                  <c:v>FV3UTR33181-33780</c:v>
                </c:pt>
                <c:pt idx="16">
                  <c:v>FV3UTR37141-37380</c:v>
                </c:pt>
                <c:pt idx="17">
                  <c:v>FV3UTR37621-37860</c:v>
                </c:pt>
                <c:pt idx="18">
                  <c:v>FV3UTR40381-40860</c:v>
                </c:pt>
                <c:pt idx="19">
                  <c:v>FV3UTR42301-42780</c:v>
                </c:pt>
                <c:pt idx="20">
                  <c:v>FV3UTR43321-43560</c:v>
                </c:pt>
                <c:pt idx="21">
                  <c:v>FV3UTR42261-46740</c:v>
                </c:pt>
                <c:pt idx="22">
                  <c:v>FV3UTR50161-50700</c:v>
                </c:pt>
                <c:pt idx="23">
                  <c:v>FV3UTR51661-51960</c:v>
                </c:pt>
                <c:pt idx="24">
                  <c:v>FV3UTR52321-52740</c:v>
                </c:pt>
                <c:pt idx="25">
                  <c:v>FV3UTR52921-53100</c:v>
                </c:pt>
                <c:pt idx="26">
                  <c:v>FV3UTR57181-57480</c:v>
                </c:pt>
                <c:pt idx="27">
                  <c:v>FV3UTR58501-58920</c:v>
                </c:pt>
                <c:pt idx="28">
                  <c:v>FV3UTR60421-60680</c:v>
                </c:pt>
                <c:pt idx="29">
                  <c:v>FV3UTR64321-64740</c:v>
                </c:pt>
                <c:pt idx="30">
                  <c:v>FV3UTR65401-66000</c:v>
                </c:pt>
                <c:pt idx="31">
                  <c:v>FV3UTR66961-67200</c:v>
                </c:pt>
                <c:pt idx="32">
                  <c:v>FV3UTR70381-70860</c:v>
                </c:pt>
                <c:pt idx="33">
                  <c:v>FV3UTR74461-74940</c:v>
                </c:pt>
                <c:pt idx="34">
                  <c:v>FV3UTR75361-75541</c:v>
                </c:pt>
                <c:pt idx="35">
                  <c:v>FV3UTR75781-76260</c:v>
                </c:pt>
                <c:pt idx="36">
                  <c:v>FV3UTR78121-78420</c:v>
                </c:pt>
                <c:pt idx="37">
                  <c:v>FV3UTR78661-78900</c:v>
                </c:pt>
                <c:pt idx="38">
                  <c:v>FV3UTR80521-81000</c:v>
                </c:pt>
                <c:pt idx="39">
                  <c:v>FV3UTR81961-82141</c:v>
                </c:pt>
                <c:pt idx="40">
                  <c:v>FV3UTR84121-84780</c:v>
                </c:pt>
                <c:pt idx="41">
                  <c:v>FV3UTR85381-85560</c:v>
                </c:pt>
                <c:pt idx="42">
                  <c:v>FV3UTR87241-87900</c:v>
                </c:pt>
                <c:pt idx="43">
                  <c:v>FV3UTR89881-90420</c:v>
                </c:pt>
                <c:pt idx="44">
                  <c:v>FV3UTR90961-91440</c:v>
                </c:pt>
                <c:pt idx="45">
                  <c:v>FV3UTR92761-93180</c:v>
                </c:pt>
                <c:pt idx="46">
                  <c:v>FV3UTR93361-93720</c:v>
                </c:pt>
                <c:pt idx="47">
                  <c:v>FV3UTR100021-100440</c:v>
                </c:pt>
                <c:pt idx="48">
                  <c:v>FV3UTR102721-103560</c:v>
                </c:pt>
                <c:pt idx="49">
                  <c:v>FV3UTR104701-105480</c:v>
                </c:pt>
                <c:pt idx="50">
                  <c:v>FV3UTR105661-105903</c:v>
                </c:pt>
                <c:pt idx="52">
                  <c:v>Ave</c:v>
                </c:pt>
              </c:strCache>
            </c:strRef>
          </c:cat>
          <c:val>
            <c:numRef>
              <c:f>'[1]UTR PWM'!$V$66:$V$118</c:f>
              <c:numCache>
                <c:formatCode>General</c:formatCode>
                <c:ptCount val="53"/>
                <c:pt idx="0">
                  <c:v>4.9534980631968848</c:v>
                </c:pt>
                <c:pt idx="1">
                  <c:v>2.729502740207018</c:v>
                </c:pt>
                <c:pt idx="2">
                  <c:v>9.5491242841406709</c:v>
                </c:pt>
                <c:pt idx="3">
                  <c:v>5.2145134100800155</c:v>
                </c:pt>
                <c:pt idx="4">
                  <c:v>1.7199281477324522</c:v>
                </c:pt>
                <c:pt idx="5">
                  <c:v>-1.7692362525333634</c:v>
                </c:pt>
                <c:pt idx="6">
                  <c:v>3.8427174138817159</c:v>
                </c:pt>
                <c:pt idx="7">
                  <c:v>8.0525191450585982</c:v>
                </c:pt>
                <c:pt idx="8">
                  <c:v>2.5512083739460958</c:v>
                </c:pt>
                <c:pt idx="9">
                  <c:v>5.319332517076317</c:v>
                </c:pt>
                <c:pt idx="10">
                  <c:v>8.7268550529035771</c:v>
                </c:pt>
                <c:pt idx="11">
                  <c:v>2.1182965942037875</c:v>
                </c:pt>
                <c:pt idx="12">
                  <c:v>4.7550157360234611</c:v>
                </c:pt>
                <c:pt idx="13">
                  <c:v>3.0519706350786215</c:v>
                </c:pt>
                <c:pt idx="14">
                  <c:v>0.90880522359103599</c:v>
                </c:pt>
                <c:pt idx="15">
                  <c:v>8.0985585179384127</c:v>
                </c:pt>
                <c:pt idx="16">
                  <c:v>3.1946512827040938</c:v>
                </c:pt>
                <c:pt idx="17">
                  <c:v>4.0771746231396149</c:v>
                </c:pt>
                <c:pt idx="18">
                  <c:v>3.2458074727355863</c:v>
                </c:pt>
                <c:pt idx="19">
                  <c:v>6.9999211004575219</c:v>
                </c:pt>
                <c:pt idx="20">
                  <c:v>7.2314132072043336</c:v>
                </c:pt>
                <c:pt idx="21">
                  <c:v>2.0655792045300503</c:v>
                </c:pt>
                <c:pt idx="22">
                  <c:v>2.2380683897527494</c:v>
                </c:pt>
                <c:pt idx="23">
                  <c:v>2.9348844409718331</c:v>
                </c:pt>
                <c:pt idx="24">
                  <c:v>9.3024310145099278</c:v>
                </c:pt>
                <c:pt idx="25">
                  <c:v>5.8903615682427457</c:v>
                </c:pt>
                <c:pt idx="26">
                  <c:v>2.7535895616096249</c:v>
                </c:pt>
                <c:pt idx="27">
                  <c:v>2.6610221412812645</c:v>
                </c:pt>
                <c:pt idx="28">
                  <c:v>5.8524308815585933</c:v>
                </c:pt>
                <c:pt idx="29">
                  <c:v>7.2233839333838326</c:v>
                </c:pt>
                <c:pt idx="30">
                  <c:v>4.9853228148687529</c:v>
                </c:pt>
                <c:pt idx="31">
                  <c:v>6.5647180703999668</c:v>
                </c:pt>
                <c:pt idx="32">
                  <c:v>0.4833746803834571</c:v>
                </c:pt>
                <c:pt idx="33">
                  <c:v>0.20849228866704994</c:v>
                </c:pt>
                <c:pt idx="34">
                  <c:v>-3.8810269101809594</c:v>
                </c:pt>
                <c:pt idx="35">
                  <c:v>0.93660590492846685</c:v>
                </c:pt>
                <c:pt idx="36">
                  <c:v>1.9675854898520746</c:v>
                </c:pt>
                <c:pt idx="37">
                  <c:v>-3.1072064357546907</c:v>
                </c:pt>
                <c:pt idx="38">
                  <c:v>5.0844810209616407</c:v>
                </c:pt>
                <c:pt idx="39">
                  <c:v>3.0876631073672778</c:v>
                </c:pt>
                <c:pt idx="40">
                  <c:v>3.1216006516046759</c:v>
                </c:pt>
                <c:pt idx="41">
                  <c:v>1.8392541870433743</c:v>
                </c:pt>
                <c:pt idx="42">
                  <c:v>5.0014374702487912</c:v>
                </c:pt>
                <c:pt idx="43">
                  <c:v>6.0296384010839068</c:v>
                </c:pt>
                <c:pt idx="44">
                  <c:v>4.5279398453401276</c:v>
                </c:pt>
                <c:pt idx="45">
                  <c:v>4.5902486973188443</c:v>
                </c:pt>
                <c:pt idx="46">
                  <c:v>2.7735765325899475</c:v>
                </c:pt>
                <c:pt idx="47">
                  <c:v>7.3502497046402722</c:v>
                </c:pt>
                <c:pt idx="48">
                  <c:v>5.9071670856619054</c:v>
                </c:pt>
                <c:pt idx="49">
                  <c:v>7.5095691730680452</c:v>
                </c:pt>
                <c:pt idx="50">
                  <c:v>8.7594288438637253</c:v>
                </c:pt>
                <c:pt idx="52">
                  <c:v>4.1026166480110549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F3-48C3-8E1C-9D227D37D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 val="autoZero"/>
        <c:auto val="1"/>
        <c:lblAlgn val="ctr"/>
        <c:lblOffset val="100"/>
        <c:noMultiLvlLbl val="0"/>
      </c:catAx>
      <c:valAx>
        <c:axId val="147113305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i="1"/>
              <a:t>CEBPA</a:t>
            </a:r>
          </a:p>
        </c:rich>
      </c:tx>
      <c:layout>
        <c:manualLayout>
          <c:xMode val="edge"/>
          <c:yMode val="edge"/>
          <c:x val="0.44356929352529573"/>
          <c:y val="0.112350517577463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019-4552-920D-9ECE568440A4}"/>
              </c:ext>
            </c:extLst>
          </c:dPt>
          <c:dLbls>
            <c:dLbl>
              <c:idx val="5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019-4552-920D-9ECE568440A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'[1]UTR PWM'!$A$66:$A$118</c:f>
              <c:strCache>
                <c:ptCount val="53"/>
                <c:pt idx="0">
                  <c:v>FV3UTR1-300</c:v>
                </c:pt>
                <c:pt idx="1">
                  <c:v>FV3UTR1020-1621</c:v>
                </c:pt>
                <c:pt idx="2">
                  <c:v>FV3UTR2581-3420</c:v>
                </c:pt>
                <c:pt idx="3">
                  <c:v>FV3UTR4681-5400</c:v>
                </c:pt>
                <c:pt idx="4">
                  <c:v>FV3UTR6181-7280</c:v>
                </c:pt>
                <c:pt idx="5">
                  <c:v>FV3UTR11341-11760</c:v>
                </c:pt>
                <c:pt idx="6">
                  <c:v>FV3UTR15001-15420</c:v>
                </c:pt>
                <c:pt idx="7">
                  <c:v>FV3UTR16501-17100</c:v>
                </c:pt>
                <c:pt idx="8">
                  <c:v>FV3UTR18721-19020</c:v>
                </c:pt>
                <c:pt idx="9">
                  <c:v>FV3UTR19801-20100</c:v>
                </c:pt>
                <c:pt idx="10">
                  <c:v>FV3UTR24961-25260</c:v>
                </c:pt>
                <c:pt idx="11">
                  <c:v>FV3UTR25861-26040</c:v>
                </c:pt>
                <c:pt idx="12">
                  <c:v>FV3UTR28861-29340</c:v>
                </c:pt>
                <c:pt idx="13">
                  <c:v>FV3UTR30421-30840</c:v>
                </c:pt>
                <c:pt idx="14">
                  <c:v>FV3UTR31861-32160</c:v>
                </c:pt>
                <c:pt idx="15">
                  <c:v>FV3UTR33181-33780</c:v>
                </c:pt>
                <c:pt idx="16">
                  <c:v>FV3UTR37141-37380</c:v>
                </c:pt>
                <c:pt idx="17">
                  <c:v>FV3UTR37621-37860</c:v>
                </c:pt>
                <c:pt idx="18">
                  <c:v>FV3UTR40381-40860</c:v>
                </c:pt>
                <c:pt idx="19">
                  <c:v>FV3UTR42301-42780</c:v>
                </c:pt>
                <c:pt idx="20">
                  <c:v>FV3UTR43321-43560</c:v>
                </c:pt>
                <c:pt idx="21">
                  <c:v>FV3UTR42261-46740</c:v>
                </c:pt>
                <c:pt idx="22">
                  <c:v>FV3UTR50161-50700</c:v>
                </c:pt>
                <c:pt idx="23">
                  <c:v>FV3UTR51661-51960</c:v>
                </c:pt>
                <c:pt idx="24">
                  <c:v>FV3UTR52321-52740</c:v>
                </c:pt>
                <c:pt idx="25">
                  <c:v>FV3UTR52921-53100</c:v>
                </c:pt>
                <c:pt idx="26">
                  <c:v>FV3UTR57181-57480</c:v>
                </c:pt>
                <c:pt idx="27">
                  <c:v>FV3UTR58501-58920</c:v>
                </c:pt>
                <c:pt idx="28">
                  <c:v>FV3UTR60421-60680</c:v>
                </c:pt>
                <c:pt idx="29">
                  <c:v>FV3UTR64321-64740</c:v>
                </c:pt>
                <c:pt idx="30">
                  <c:v>FV3UTR65401-66000</c:v>
                </c:pt>
                <c:pt idx="31">
                  <c:v>FV3UTR66961-67200</c:v>
                </c:pt>
                <c:pt idx="32">
                  <c:v>FV3UTR70381-70860</c:v>
                </c:pt>
                <c:pt idx="33">
                  <c:v>FV3UTR74461-74940</c:v>
                </c:pt>
                <c:pt idx="34">
                  <c:v>FV3UTR75361-75541</c:v>
                </c:pt>
                <c:pt idx="35">
                  <c:v>FV3UTR75781-76260</c:v>
                </c:pt>
                <c:pt idx="36">
                  <c:v>FV3UTR78121-78420</c:v>
                </c:pt>
                <c:pt idx="37">
                  <c:v>FV3UTR78661-78900</c:v>
                </c:pt>
                <c:pt idx="38">
                  <c:v>FV3UTR80521-81000</c:v>
                </c:pt>
                <c:pt idx="39">
                  <c:v>FV3UTR81961-82141</c:v>
                </c:pt>
                <c:pt idx="40">
                  <c:v>FV3UTR84121-84780</c:v>
                </c:pt>
                <c:pt idx="41">
                  <c:v>FV3UTR85381-85560</c:v>
                </c:pt>
                <c:pt idx="42">
                  <c:v>FV3UTR87241-87900</c:v>
                </c:pt>
                <c:pt idx="43">
                  <c:v>FV3UTR89881-90420</c:v>
                </c:pt>
                <c:pt idx="44">
                  <c:v>FV3UTR90961-91440</c:v>
                </c:pt>
                <c:pt idx="45">
                  <c:v>FV3UTR92761-93180</c:v>
                </c:pt>
                <c:pt idx="46">
                  <c:v>FV3UTR93361-93720</c:v>
                </c:pt>
                <c:pt idx="47">
                  <c:v>FV3UTR100021-100440</c:v>
                </c:pt>
                <c:pt idx="48">
                  <c:v>FV3UTR102721-103560</c:v>
                </c:pt>
                <c:pt idx="49">
                  <c:v>FV3UTR104701-105480</c:v>
                </c:pt>
                <c:pt idx="50">
                  <c:v>FV3UTR105661-105903</c:v>
                </c:pt>
                <c:pt idx="52">
                  <c:v>Ave</c:v>
                </c:pt>
              </c:strCache>
            </c:strRef>
          </c:cat>
          <c:val>
            <c:numRef>
              <c:f>'[1]UTR PWM'!$AC$66:$AC$118</c:f>
              <c:numCache>
                <c:formatCode>General</c:formatCode>
                <c:ptCount val="53"/>
                <c:pt idx="0">
                  <c:v>4.7835457068611715</c:v>
                </c:pt>
                <c:pt idx="1">
                  <c:v>5.1678877607153657</c:v>
                </c:pt>
                <c:pt idx="2">
                  <c:v>2.4751289934537426</c:v>
                </c:pt>
                <c:pt idx="3">
                  <c:v>5.9501954334100509</c:v>
                </c:pt>
                <c:pt idx="4">
                  <c:v>7.3566104268786709</c:v>
                </c:pt>
                <c:pt idx="5">
                  <c:v>5.8018079297262926</c:v>
                </c:pt>
                <c:pt idx="6">
                  <c:v>3.8964656161894253</c:v>
                </c:pt>
                <c:pt idx="7">
                  <c:v>5.9709525602083193</c:v>
                </c:pt>
                <c:pt idx="8">
                  <c:v>5.5956975901749058</c:v>
                </c:pt>
                <c:pt idx="9">
                  <c:v>4.4838028816084918</c:v>
                </c:pt>
                <c:pt idx="10">
                  <c:v>3.3020587135053394</c:v>
                </c:pt>
                <c:pt idx="11">
                  <c:v>1.8684260137400974</c:v>
                </c:pt>
                <c:pt idx="12">
                  <c:v>5.218591326999416</c:v>
                </c:pt>
                <c:pt idx="13">
                  <c:v>5.7177915599288678</c:v>
                </c:pt>
                <c:pt idx="14">
                  <c:v>4.2917582504918439</c:v>
                </c:pt>
                <c:pt idx="15">
                  <c:v>7.4860626965521329</c:v>
                </c:pt>
                <c:pt idx="16">
                  <c:v>4.0705267208766829</c:v>
                </c:pt>
                <c:pt idx="17">
                  <c:v>6.3169783831440522</c:v>
                </c:pt>
                <c:pt idx="18">
                  <c:v>5.0240802740936292</c:v>
                </c:pt>
                <c:pt idx="19">
                  <c:v>5.522730598771675</c:v>
                </c:pt>
                <c:pt idx="20">
                  <c:v>5.104244391483741</c:v>
                </c:pt>
                <c:pt idx="21">
                  <c:v>5.522730598771675</c:v>
                </c:pt>
                <c:pt idx="22">
                  <c:v>7.2958607497989449</c:v>
                </c:pt>
                <c:pt idx="23">
                  <c:v>13.327735074526364</c:v>
                </c:pt>
                <c:pt idx="24">
                  <c:v>9.9707961478116918</c:v>
                </c:pt>
                <c:pt idx="25">
                  <c:v>2.9018535394749563</c:v>
                </c:pt>
                <c:pt idx="26">
                  <c:v>3.6819214654400994</c:v>
                </c:pt>
                <c:pt idx="27">
                  <c:v>7.2095898303271575</c:v>
                </c:pt>
                <c:pt idx="28">
                  <c:v>2.1849023126253457</c:v>
                </c:pt>
                <c:pt idx="29">
                  <c:v>4.6909254693476123</c:v>
                </c:pt>
                <c:pt idx="30">
                  <c:v>9.3782428269031275</c:v>
                </c:pt>
                <c:pt idx="31">
                  <c:v>2.1065660810020979</c:v>
                </c:pt>
                <c:pt idx="32">
                  <c:v>6.4921784675178591</c:v>
                </c:pt>
                <c:pt idx="33">
                  <c:v>3.0791766915399998</c:v>
                </c:pt>
                <c:pt idx="34">
                  <c:v>11.386185838607368</c:v>
                </c:pt>
                <c:pt idx="35">
                  <c:v>8.2699495054877055</c:v>
                </c:pt>
                <c:pt idx="36">
                  <c:v>6.1794214761927613</c:v>
                </c:pt>
                <c:pt idx="37">
                  <c:v>2.9768676660200746</c:v>
                </c:pt>
                <c:pt idx="38">
                  <c:v>8.3918836903272247</c:v>
                </c:pt>
                <c:pt idx="39">
                  <c:v>5.5133201892454737</c:v>
                </c:pt>
                <c:pt idx="40">
                  <c:v>8.2675123896649012</c:v>
                </c:pt>
                <c:pt idx="41">
                  <c:v>1.0279466788909217</c:v>
                </c:pt>
                <c:pt idx="42">
                  <c:v>7.2417067357269218</c:v>
                </c:pt>
                <c:pt idx="43">
                  <c:v>7.6644686181431529</c:v>
                </c:pt>
                <c:pt idx="44">
                  <c:v>10.80349344794938</c:v>
                </c:pt>
                <c:pt idx="45">
                  <c:v>10.683108660896036</c:v>
                </c:pt>
                <c:pt idx="46">
                  <c:v>8.658054348992378</c:v>
                </c:pt>
                <c:pt idx="47">
                  <c:v>3.0563095290116866</c:v>
                </c:pt>
                <c:pt idx="48">
                  <c:v>7.6680836583757097</c:v>
                </c:pt>
                <c:pt idx="49">
                  <c:v>4.1065577061676652</c:v>
                </c:pt>
                <c:pt idx="50">
                  <c:v>6.4846295823248035</c:v>
                </c:pt>
                <c:pt idx="52">
                  <c:v>5.9142612314887257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019-4552-920D-9ECE568440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 val="autoZero"/>
        <c:auto val="1"/>
        <c:lblAlgn val="ctr"/>
        <c:lblOffset val="100"/>
        <c:noMultiLvlLbl val="0"/>
      </c:catAx>
      <c:valAx>
        <c:axId val="147113305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i="1"/>
              <a:t>CREB1</a:t>
            </a:r>
          </a:p>
        </c:rich>
      </c:tx>
      <c:layout>
        <c:manualLayout>
          <c:xMode val="edge"/>
          <c:yMode val="edge"/>
          <c:x val="0.44356929352529573"/>
          <c:y val="0.112350517577463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83E-4502-A18A-9C23312326EE}"/>
              </c:ext>
            </c:extLst>
          </c:dPt>
          <c:dLbls>
            <c:dLbl>
              <c:idx val="5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3E-4502-A18A-9C23312326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'[1]UTR PWM'!$A$66:$A$118</c:f>
              <c:strCache>
                <c:ptCount val="53"/>
                <c:pt idx="0">
                  <c:v>FV3UTR1-300</c:v>
                </c:pt>
                <c:pt idx="1">
                  <c:v>FV3UTR1020-1621</c:v>
                </c:pt>
                <c:pt idx="2">
                  <c:v>FV3UTR2581-3420</c:v>
                </c:pt>
                <c:pt idx="3">
                  <c:v>FV3UTR4681-5400</c:v>
                </c:pt>
                <c:pt idx="4">
                  <c:v>FV3UTR6181-7280</c:v>
                </c:pt>
                <c:pt idx="5">
                  <c:v>FV3UTR11341-11760</c:v>
                </c:pt>
                <c:pt idx="6">
                  <c:v>FV3UTR15001-15420</c:v>
                </c:pt>
                <c:pt idx="7">
                  <c:v>FV3UTR16501-17100</c:v>
                </c:pt>
                <c:pt idx="8">
                  <c:v>FV3UTR18721-19020</c:v>
                </c:pt>
                <c:pt idx="9">
                  <c:v>FV3UTR19801-20100</c:v>
                </c:pt>
                <c:pt idx="10">
                  <c:v>FV3UTR24961-25260</c:v>
                </c:pt>
                <c:pt idx="11">
                  <c:v>FV3UTR25861-26040</c:v>
                </c:pt>
                <c:pt idx="12">
                  <c:v>FV3UTR28861-29340</c:v>
                </c:pt>
                <c:pt idx="13">
                  <c:v>FV3UTR30421-30840</c:v>
                </c:pt>
                <c:pt idx="14">
                  <c:v>FV3UTR31861-32160</c:v>
                </c:pt>
                <c:pt idx="15">
                  <c:v>FV3UTR33181-33780</c:v>
                </c:pt>
                <c:pt idx="16">
                  <c:v>FV3UTR37141-37380</c:v>
                </c:pt>
                <c:pt idx="17">
                  <c:v>FV3UTR37621-37860</c:v>
                </c:pt>
                <c:pt idx="18">
                  <c:v>FV3UTR40381-40860</c:v>
                </c:pt>
                <c:pt idx="19">
                  <c:v>FV3UTR42301-42780</c:v>
                </c:pt>
                <c:pt idx="20">
                  <c:v>FV3UTR43321-43560</c:v>
                </c:pt>
                <c:pt idx="21">
                  <c:v>FV3UTR42261-46740</c:v>
                </c:pt>
                <c:pt idx="22">
                  <c:v>FV3UTR50161-50700</c:v>
                </c:pt>
                <c:pt idx="23">
                  <c:v>FV3UTR51661-51960</c:v>
                </c:pt>
                <c:pt idx="24">
                  <c:v>FV3UTR52321-52740</c:v>
                </c:pt>
                <c:pt idx="25">
                  <c:v>FV3UTR52921-53100</c:v>
                </c:pt>
                <c:pt idx="26">
                  <c:v>FV3UTR57181-57480</c:v>
                </c:pt>
                <c:pt idx="27">
                  <c:v>FV3UTR58501-58920</c:v>
                </c:pt>
                <c:pt idx="28">
                  <c:v>FV3UTR60421-60680</c:v>
                </c:pt>
                <c:pt idx="29">
                  <c:v>FV3UTR64321-64740</c:v>
                </c:pt>
                <c:pt idx="30">
                  <c:v>FV3UTR65401-66000</c:v>
                </c:pt>
                <c:pt idx="31">
                  <c:v>FV3UTR66961-67200</c:v>
                </c:pt>
                <c:pt idx="32">
                  <c:v>FV3UTR70381-70860</c:v>
                </c:pt>
                <c:pt idx="33">
                  <c:v>FV3UTR74461-74940</c:v>
                </c:pt>
                <c:pt idx="34">
                  <c:v>FV3UTR75361-75541</c:v>
                </c:pt>
                <c:pt idx="35">
                  <c:v>FV3UTR75781-76260</c:v>
                </c:pt>
                <c:pt idx="36">
                  <c:v>FV3UTR78121-78420</c:v>
                </c:pt>
                <c:pt idx="37">
                  <c:v>FV3UTR78661-78900</c:v>
                </c:pt>
                <c:pt idx="38">
                  <c:v>FV3UTR80521-81000</c:v>
                </c:pt>
                <c:pt idx="39">
                  <c:v>FV3UTR81961-82141</c:v>
                </c:pt>
                <c:pt idx="40">
                  <c:v>FV3UTR84121-84780</c:v>
                </c:pt>
                <c:pt idx="41">
                  <c:v>FV3UTR85381-85560</c:v>
                </c:pt>
                <c:pt idx="42">
                  <c:v>FV3UTR87241-87900</c:v>
                </c:pt>
                <c:pt idx="43">
                  <c:v>FV3UTR89881-90420</c:v>
                </c:pt>
                <c:pt idx="44">
                  <c:v>FV3UTR90961-91440</c:v>
                </c:pt>
                <c:pt idx="45">
                  <c:v>FV3UTR92761-93180</c:v>
                </c:pt>
                <c:pt idx="46">
                  <c:v>FV3UTR93361-93720</c:v>
                </c:pt>
                <c:pt idx="47">
                  <c:v>FV3UTR100021-100440</c:v>
                </c:pt>
                <c:pt idx="48">
                  <c:v>FV3UTR102721-103560</c:v>
                </c:pt>
                <c:pt idx="49">
                  <c:v>FV3UTR104701-105480</c:v>
                </c:pt>
                <c:pt idx="50">
                  <c:v>FV3UTR105661-105903</c:v>
                </c:pt>
                <c:pt idx="52">
                  <c:v>Ave</c:v>
                </c:pt>
              </c:strCache>
            </c:strRef>
          </c:cat>
          <c:val>
            <c:numRef>
              <c:f>'[1]UTR PWM'!$AJ$66:$AJ$118</c:f>
              <c:numCache>
                <c:formatCode>General</c:formatCode>
                <c:ptCount val="53"/>
                <c:pt idx="0">
                  <c:v>7.4529660100319939</c:v>
                </c:pt>
                <c:pt idx="1">
                  <c:v>6.3239590612998962</c:v>
                </c:pt>
                <c:pt idx="2">
                  <c:v>2.9474211676870055</c:v>
                </c:pt>
                <c:pt idx="3">
                  <c:v>8.8416555451885301</c:v>
                </c:pt>
                <c:pt idx="4">
                  <c:v>5.9250665855422264</c:v>
                </c:pt>
                <c:pt idx="5">
                  <c:v>7.0793461077681075</c:v>
                </c:pt>
                <c:pt idx="6">
                  <c:v>6.1127960312554892</c:v>
                </c:pt>
                <c:pt idx="7">
                  <c:v>5.9360654582581676</c:v>
                </c:pt>
                <c:pt idx="8">
                  <c:v>5.3000761221706671</c:v>
                </c:pt>
                <c:pt idx="9">
                  <c:v>3.5101897442691965</c:v>
                </c:pt>
                <c:pt idx="10">
                  <c:v>5.9799384433600089</c:v>
                </c:pt>
                <c:pt idx="11">
                  <c:v>-0.77036532116280854</c:v>
                </c:pt>
                <c:pt idx="12">
                  <c:v>5.9753206504224821</c:v>
                </c:pt>
                <c:pt idx="13">
                  <c:v>6.627122356756284</c:v>
                </c:pt>
                <c:pt idx="14">
                  <c:v>7.7552548083058701</c:v>
                </c:pt>
                <c:pt idx="15">
                  <c:v>6.0959455118771171</c:v>
                </c:pt>
                <c:pt idx="16">
                  <c:v>4.560824986340843</c:v>
                </c:pt>
                <c:pt idx="17">
                  <c:v>3.610180333774339</c:v>
                </c:pt>
                <c:pt idx="18">
                  <c:v>3.9491893918566268</c:v>
                </c:pt>
                <c:pt idx="19">
                  <c:v>5.8362751075436945</c:v>
                </c:pt>
                <c:pt idx="20">
                  <c:v>2.3197219709566372</c:v>
                </c:pt>
                <c:pt idx="21">
                  <c:v>9.7117220306429406</c:v>
                </c:pt>
                <c:pt idx="22">
                  <c:v>9.2397512630708292</c:v>
                </c:pt>
                <c:pt idx="23">
                  <c:v>8.6071453409894509</c:v>
                </c:pt>
                <c:pt idx="24">
                  <c:v>2.5841567710361857</c:v>
                </c:pt>
                <c:pt idx="25">
                  <c:v>-0.37609943508771743</c:v>
                </c:pt>
                <c:pt idx="26">
                  <c:v>5.4076042830123701</c:v>
                </c:pt>
                <c:pt idx="27">
                  <c:v>6.3682235695117777</c:v>
                </c:pt>
                <c:pt idx="28">
                  <c:v>4.1478113909247121</c:v>
                </c:pt>
                <c:pt idx="29">
                  <c:v>2.3866123208629819</c:v>
                </c:pt>
                <c:pt idx="30">
                  <c:v>5.9799384433600089</c:v>
                </c:pt>
                <c:pt idx="31">
                  <c:v>3.6777337338314342</c:v>
                </c:pt>
                <c:pt idx="32">
                  <c:v>4.7021200338294724</c:v>
                </c:pt>
                <c:pt idx="33">
                  <c:v>4.9607063051386611</c:v>
                </c:pt>
                <c:pt idx="34">
                  <c:v>3.4438187969124927</c:v>
                </c:pt>
                <c:pt idx="35">
                  <c:v>4.3494006650880124</c:v>
                </c:pt>
                <c:pt idx="36">
                  <c:v>7.514193288265588</c:v>
                </c:pt>
                <c:pt idx="37">
                  <c:v>10.836807807844576</c:v>
                </c:pt>
                <c:pt idx="38">
                  <c:v>5.569615645410888</c:v>
                </c:pt>
                <c:pt idx="39">
                  <c:v>6.4319839225799145</c:v>
                </c:pt>
                <c:pt idx="40">
                  <c:v>8.0667027436839156</c:v>
                </c:pt>
                <c:pt idx="41">
                  <c:v>4.5911228620241991</c:v>
                </c:pt>
                <c:pt idx="42">
                  <c:v>6.2700074596506257</c:v>
                </c:pt>
                <c:pt idx="43">
                  <c:v>5.6013488730342065</c:v>
                </c:pt>
                <c:pt idx="44">
                  <c:v>5.7968027857294926</c:v>
                </c:pt>
                <c:pt idx="45">
                  <c:v>10.658140060437322</c:v>
                </c:pt>
                <c:pt idx="46">
                  <c:v>5.3776790590058159</c:v>
                </c:pt>
                <c:pt idx="47">
                  <c:v>6.4818010458690898</c:v>
                </c:pt>
                <c:pt idx="48">
                  <c:v>3.525204438562803</c:v>
                </c:pt>
                <c:pt idx="49">
                  <c:v>8.8908540043936579</c:v>
                </c:pt>
                <c:pt idx="50">
                  <c:v>14.844038785470858</c:v>
                </c:pt>
                <c:pt idx="52">
                  <c:v>5.8238411444821354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83E-4502-A18A-9C2331232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 val="autoZero"/>
        <c:auto val="1"/>
        <c:lblAlgn val="ctr"/>
        <c:lblOffset val="100"/>
        <c:noMultiLvlLbl val="0"/>
      </c:catAx>
      <c:valAx>
        <c:axId val="147113305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1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1" baseline="0">
                <a:effectLst/>
              </a:rPr>
              <a:t>SPI1</a:t>
            </a:r>
            <a:endParaRPr lang="en-US">
              <a:effectLst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b="1" i="1"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en-US" b="1" i="1"/>
              <a:t>MA0080.5 </a:t>
            </a:r>
          </a:p>
        </c:rich>
      </c:tx>
      <c:layout>
        <c:manualLayout>
          <c:xMode val="edge"/>
          <c:yMode val="edge"/>
          <c:x val="0.41861129205200281"/>
          <c:y val="0.117599865748953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1" i="1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F07-487E-A91B-736894C7E0AA}"/>
              </c:ext>
            </c:extLst>
          </c:dPt>
          <c:dLbls>
            <c:dLbl>
              <c:idx val="5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F07-487E-A91B-736894C7E0A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'[1]UTR PWM'!$A$66:$A$118</c:f>
              <c:strCache>
                <c:ptCount val="53"/>
                <c:pt idx="0">
                  <c:v>FV3UTR1-300</c:v>
                </c:pt>
                <c:pt idx="1">
                  <c:v>FV3UTR1020-1621</c:v>
                </c:pt>
                <c:pt idx="2">
                  <c:v>FV3UTR2581-3420</c:v>
                </c:pt>
                <c:pt idx="3">
                  <c:v>FV3UTR4681-5400</c:v>
                </c:pt>
                <c:pt idx="4">
                  <c:v>FV3UTR6181-7280</c:v>
                </c:pt>
                <c:pt idx="5">
                  <c:v>FV3UTR11341-11760</c:v>
                </c:pt>
                <c:pt idx="6">
                  <c:v>FV3UTR15001-15420</c:v>
                </c:pt>
                <c:pt idx="7">
                  <c:v>FV3UTR16501-17100</c:v>
                </c:pt>
                <c:pt idx="8">
                  <c:v>FV3UTR18721-19020</c:v>
                </c:pt>
                <c:pt idx="9">
                  <c:v>FV3UTR19801-20100</c:v>
                </c:pt>
                <c:pt idx="10">
                  <c:v>FV3UTR24961-25260</c:v>
                </c:pt>
                <c:pt idx="11">
                  <c:v>FV3UTR25861-26040</c:v>
                </c:pt>
                <c:pt idx="12">
                  <c:v>FV3UTR28861-29340</c:v>
                </c:pt>
                <c:pt idx="13">
                  <c:v>FV3UTR30421-30840</c:v>
                </c:pt>
                <c:pt idx="14">
                  <c:v>FV3UTR31861-32160</c:v>
                </c:pt>
                <c:pt idx="15">
                  <c:v>FV3UTR33181-33780</c:v>
                </c:pt>
                <c:pt idx="16">
                  <c:v>FV3UTR37141-37380</c:v>
                </c:pt>
                <c:pt idx="17">
                  <c:v>FV3UTR37621-37860</c:v>
                </c:pt>
                <c:pt idx="18">
                  <c:v>FV3UTR40381-40860</c:v>
                </c:pt>
                <c:pt idx="19">
                  <c:v>FV3UTR42301-42780</c:v>
                </c:pt>
                <c:pt idx="20">
                  <c:v>FV3UTR43321-43560</c:v>
                </c:pt>
                <c:pt idx="21">
                  <c:v>FV3UTR42261-46740</c:v>
                </c:pt>
                <c:pt idx="22">
                  <c:v>FV3UTR50161-50700</c:v>
                </c:pt>
                <c:pt idx="23">
                  <c:v>FV3UTR51661-51960</c:v>
                </c:pt>
                <c:pt idx="24">
                  <c:v>FV3UTR52321-52740</c:v>
                </c:pt>
                <c:pt idx="25">
                  <c:v>FV3UTR52921-53100</c:v>
                </c:pt>
                <c:pt idx="26">
                  <c:v>FV3UTR57181-57480</c:v>
                </c:pt>
                <c:pt idx="27">
                  <c:v>FV3UTR58501-58920</c:v>
                </c:pt>
                <c:pt idx="28">
                  <c:v>FV3UTR60421-60680</c:v>
                </c:pt>
                <c:pt idx="29">
                  <c:v>FV3UTR64321-64740</c:v>
                </c:pt>
                <c:pt idx="30">
                  <c:v>FV3UTR65401-66000</c:v>
                </c:pt>
                <c:pt idx="31">
                  <c:v>FV3UTR66961-67200</c:v>
                </c:pt>
                <c:pt idx="32">
                  <c:v>FV3UTR70381-70860</c:v>
                </c:pt>
                <c:pt idx="33">
                  <c:v>FV3UTR74461-74940</c:v>
                </c:pt>
                <c:pt idx="34">
                  <c:v>FV3UTR75361-75541</c:v>
                </c:pt>
                <c:pt idx="35">
                  <c:v>FV3UTR75781-76260</c:v>
                </c:pt>
                <c:pt idx="36">
                  <c:v>FV3UTR78121-78420</c:v>
                </c:pt>
                <c:pt idx="37">
                  <c:v>FV3UTR78661-78900</c:v>
                </c:pt>
                <c:pt idx="38">
                  <c:v>FV3UTR80521-81000</c:v>
                </c:pt>
                <c:pt idx="39">
                  <c:v>FV3UTR81961-82141</c:v>
                </c:pt>
                <c:pt idx="40">
                  <c:v>FV3UTR84121-84780</c:v>
                </c:pt>
                <c:pt idx="41">
                  <c:v>FV3UTR85381-85560</c:v>
                </c:pt>
                <c:pt idx="42">
                  <c:v>FV3UTR87241-87900</c:v>
                </c:pt>
                <c:pt idx="43">
                  <c:v>FV3UTR89881-90420</c:v>
                </c:pt>
                <c:pt idx="44">
                  <c:v>FV3UTR90961-91440</c:v>
                </c:pt>
                <c:pt idx="45">
                  <c:v>FV3UTR92761-93180</c:v>
                </c:pt>
                <c:pt idx="46">
                  <c:v>FV3UTR93361-93720</c:v>
                </c:pt>
                <c:pt idx="47">
                  <c:v>FV3UTR100021-100440</c:v>
                </c:pt>
                <c:pt idx="48">
                  <c:v>FV3UTR102721-103560</c:v>
                </c:pt>
                <c:pt idx="49">
                  <c:v>FV3UTR104701-105480</c:v>
                </c:pt>
                <c:pt idx="50">
                  <c:v>FV3UTR105661-105903</c:v>
                </c:pt>
                <c:pt idx="52">
                  <c:v>Ave</c:v>
                </c:pt>
              </c:strCache>
            </c:strRef>
          </c:cat>
          <c:val>
            <c:numRef>
              <c:f>'[1]UTR PWM'!$AP$66:$AP$118</c:f>
              <c:numCache>
                <c:formatCode>General</c:formatCode>
                <c:ptCount val="53"/>
                <c:pt idx="0">
                  <c:v>3.6584971366564778</c:v>
                </c:pt>
                <c:pt idx="1">
                  <c:v>5.7350211545302976</c:v>
                </c:pt>
                <c:pt idx="2">
                  <c:v>5.944223614018421</c:v>
                </c:pt>
                <c:pt idx="3">
                  <c:v>6.353490913554011</c:v>
                </c:pt>
                <c:pt idx="4">
                  <c:v>6.6723829091403966</c:v>
                </c:pt>
                <c:pt idx="5">
                  <c:v>10.412749775538392</c:v>
                </c:pt>
                <c:pt idx="6">
                  <c:v>6.5220902840136556</c:v>
                </c:pt>
                <c:pt idx="7">
                  <c:v>7.374778679764888</c:v>
                </c:pt>
                <c:pt idx="8">
                  <c:v>3.6788944575944522</c:v>
                </c:pt>
                <c:pt idx="9">
                  <c:v>4.6597533423441568</c:v>
                </c:pt>
                <c:pt idx="10">
                  <c:v>8.5455977662756073</c:v>
                </c:pt>
                <c:pt idx="11">
                  <c:v>1.5230249226572061</c:v>
                </c:pt>
                <c:pt idx="12">
                  <c:v>9.3844319356345522</c:v>
                </c:pt>
                <c:pt idx="13">
                  <c:v>7.1647862781433398</c:v>
                </c:pt>
                <c:pt idx="14">
                  <c:v>4.6606548520352282</c:v>
                </c:pt>
                <c:pt idx="15">
                  <c:v>3.1823570067362623</c:v>
                </c:pt>
                <c:pt idx="16">
                  <c:v>3.0386890174426751</c:v>
                </c:pt>
                <c:pt idx="17">
                  <c:v>3.4443092637867565</c:v>
                </c:pt>
                <c:pt idx="18">
                  <c:v>4.7168592356182071</c:v>
                </c:pt>
                <c:pt idx="19">
                  <c:v>9.7389923961490084</c:v>
                </c:pt>
                <c:pt idx="20">
                  <c:v>9.0136716140586373</c:v>
                </c:pt>
                <c:pt idx="21">
                  <c:v>4.1138421616623226</c:v>
                </c:pt>
                <c:pt idx="22">
                  <c:v>8.5387903338706703</c:v>
                </c:pt>
                <c:pt idx="23">
                  <c:v>4.4250228315535516</c:v>
                </c:pt>
                <c:pt idx="24">
                  <c:v>3.9228067731878862</c:v>
                </c:pt>
                <c:pt idx="25">
                  <c:v>2.829029567649707</c:v>
                </c:pt>
                <c:pt idx="26">
                  <c:v>1.394574504502395</c:v>
                </c:pt>
                <c:pt idx="27">
                  <c:v>3.7883725011378555</c:v>
                </c:pt>
                <c:pt idx="28">
                  <c:v>3.9249169913145829</c:v>
                </c:pt>
                <c:pt idx="29">
                  <c:v>4.0078503076191669</c:v>
                </c:pt>
                <c:pt idx="30">
                  <c:v>5.106398575075743</c:v>
                </c:pt>
                <c:pt idx="31">
                  <c:v>6.5430503856483728</c:v>
                </c:pt>
                <c:pt idx="32">
                  <c:v>10.129257254303498</c:v>
                </c:pt>
                <c:pt idx="33">
                  <c:v>1.1838040788544415</c:v>
                </c:pt>
                <c:pt idx="34">
                  <c:v>2.246043186719807</c:v>
                </c:pt>
                <c:pt idx="35">
                  <c:v>7.773145801881947</c:v>
                </c:pt>
                <c:pt idx="36">
                  <c:v>4.4942619878398897</c:v>
                </c:pt>
                <c:pt idx="37">
                  <c:v>3.2668944577421519</c:v>
                </c:pt>
                <c:pt idx="38">
                  <c:v>6.6209470391353928</c:v>
                </c:pt>
                <c:pt idx="39">
                  <c:v>8.5999723335395171</c:v>
                </c:pt>
                <c:pt idx="40">
                  <c:v>9.836179781411408</c:v>
                </c:pt>
                <c:pt idx="41">
                  <c:v>-0.30718182740016914</c:v>
                </c:pt>
                <c:pt idx="42">
                  <c:v>9.1807843910786993</c:v>
                </c:pt>
                <c:pt idx="43">
                  <c:v>11.55158330593944</c:v>
                </c:pt>
                <c:pt idx="44">
                  <c:v>3.3426258544819873</c:v>
                </c:pt>
                <c:pt idx="45">
                  <c:v>6.8032399544917146</c:v>
                </c:pt>
                <c:pt idx="46">
                  <c:v>9.2327950439616639</c:v>
                </c:pt>
                <c:pt idx="47">
                  <c:v>4.4059651387578862</c:v>
                </c:pt>
                <c:pt idx="48">
                  <c:v>7.9782642842207006</c:v>
                </c:pt>
                <c:pt idx="49">
                  <c:v>3.937928132344811</c:v>
                </c:pt>
                <c:pt idx="50">
                  <c:v>14.177294947545628</c:v>
                </c:pt>
                <c:pt idx="52">
                  <c:v>5.8524258163875551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07-487E-A91B-736894C7E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 val="autoZero"/>
        <c:auto val="1"/>
        <c:lblAlgn val="ctr"/>
        <c:lblOffset val="100"/>
        <c:noMultiLvlLbl val="0"/>
      </c:catAx>
      <c:valAx>
        <c:axId val="147113305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1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1" baseline="0">
                <a:effectLst/>
              </a:rPr>
              <a:t>MA0108.2 TBP</a:t>
            </a:r>
            <a:endParaRPr lang="en-US" b="1" i="1"/>
          </a:p>
        </c:rich>
      </c:tx>
      <c:layout>
        <c:manualLayout>
          <c:xMode val="edge"/>
          <c:yMode val="edge"/>
          <c:x val="0.41861129205200281"/>
          <c:y val="0.117599865748953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1" i="1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F84-418A-815B-631ECABA4036}"/>
              </c:ext>
            </c:extLst>
          </c:dPt>
          <c:dLbls>
            <c:dLbl>
              <c:idx val="5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84-418A-815B-631ECABA40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'[1]UTR PWM'!$A$66:$A$118</c:f>
              <c:strCache>
                <c:ptCount val="53"/>
                <c:pt idx="0">
                  <c:v>FV3UTR1-300</c:v>
                </c:pt>
                <c:pt idx="1">
                  <c:v>FV3UTR1020-1621</c:v>
                </c:pt>
                <c:pt idx="2">
                  <c:v>FV3UTR2581-3420</c:v>
                </c:pt>
                <c:pt idx="3">
                  <c:v>FV3UTR4681-5400</c:v>
                </c:pt>
                <c:pt idx="4">
                  <c:v>FV3UTR6181-7280</c:v>
                </c:pt>
                <c:pt idx="5">
                  <c:v>FV3UTR11341-11760</c:v>
                </c:pt>
                <c:pt idx="6">
                  <c:v>FV3UTR15001-15420</c:v>
                </c:pt>
                <c:pt idx="7">
                  <c:v>FV3UTR16501-17100</c:v>
                </c:pt>
                <c:pt idx="8">
                  <c:v>FV3UTR18721-19020</c:v>
                </c:pt>
                <c:pt idx="9">
                  <c:v>FV3UTR19801-20100</c:v>
                </c:pt>
                <c:pt idx="10">
                  <c:v>FV3UTR24961-25260</c:v>
                </c:pt>
                <c:pt idx="11">
                  <c:v>FV3UTR25861-26040</c:v>
                </c:pt>
                <c:pt idx="12">
                  <c:v>FV3UTR28861-29340</c:v>
                </c:pt>
                <c:pt idx="13">
                  <c:v>FV3UTR30421-30840</c:v>
                </c:pt>
                <c:pt idx="14">
                  <c:v>FV3UTR31861-32160</c:v>
                </c:pt>
                <c:pt idx="15">
                  <c:v>FV3UTR33181-33780</c:v>
                </c:pt>
                <c:pt idx="16">
                  <c:v>FV3UTR37141-37380</c:v>
                </c:pt>
                <c:pt idx="17">
                  <c:v>FV3UTR37621-37860</c:v>
                </c:pt>
                <c:pt idx="18">
                  <c:v>FV3UTR40381-40860</c:v>
                </c:pt>
                <c:pt idx="19">
                  <c:v>FV3UTR42301-42780</c:v>
                </c:pt>
                <c:pt idx="20">
                  <c:v>FV3UTR43321-43560</c:v>
                </c:pt>
                <c:pt idx="21">
                  <c:v>FV3UTR42261-46740</c:v>
                </c:pt>
                <c:pt idx="22">
                  <c:v>FV3UTR50161-50700</c:v>
                </c:pt>
                <c:pt idx="23">
                  <c:v>FV3UTR51661-51960</c:v>
                </c:pt>
                <c:pt idx="24">
                  <c:v>FV3UTR52321-52740</c:v>
                </c:pt>
                <c:pt idx="25">
                  <c:v>FV3UTR52921-53100</c:v>
                </c:pt>
                <c:pt idx="26">
                  <c:v>FV3UTR57181-57480</c:v>
                </c:pt>
                <c:pt idx="27">
                  <c:v>FV3UTR58501-58920</c:v>
                </c:pt>
                <c:pt idx="28">
                  <c:v>FV3UTR60421-60680</c:v>
                </c:pt>
                <c:pt idx="29">
                  <c:v>FV3UTR64321-64740</c:v>
                </c:pt>
                <c:pt idx="30">
                  <c:v>FV3UTR65401-66000</c:v>
                </c:pt>
                <c:pt idx="31">
                  <c:v>FV3UTR66961-67200</c:v>
                </c:pt>
                <c:pt idx="32">
                  <c:v>FV3UTR70381-70860</c:v>
                </c:pt>
                <c:pt idx="33">
                  <c:v>FV3UTR74461-74940</c:v>
                </c:pt>
                <c:pt idx="34">
                  <c:v>FV3UTR75361-75541</c:v>
                </c:pt>
                <c:pt idx="35">
                  <c:v>FV3UTR75781-76260</c:v>
                </c:pt>
                <c:pt idx="36">
                  <c:v>FV3UTR78121-78420</c:v>
                </c:pt>
                <c:pt idx="37">
                  <c:v>FV3UTR78661-78900</c:v>
                </c:pt>
                <c:pt idx="38">
                  <c:v>FV3UTR80521-81000</c:v>
                </c:pt>
                <c:pt idx="39">
                  <c:v>FV3UTR81961-82141</c:v>
                </c:pt>
                <c:pt idx="40">
                  <c:v>FV3UTR84121-84780</c:v>
                </c:pt>
                <c:pt idx="41">
                  <c:v>FV3UTR85381-85560</c:v>
                </c:pt>
                <c:pt idx="42">
                  <c:v>FV3UTR87241-87900</c:v>
                </c:pt>
                <c:pt idx="43">
                  <c:v>FV3UTR89881-90420</c:v>
                </c:pt>
                <c:pt idx="44">
                  <c:v>FV3UTR90961-91440</c:v>
                </c:pt>
                <c:pt idx="45">
                  <c:v>FV3UTR92761-93180</c:v>
                </c:pt>
                <c:pt idx="46">
                  <c:v>FV3UTR93361-93720</c:v>
                </c:pt>
                <c:pt idx="47">
                  <c:v>FV3UTR100021-100440</c:v>
                </c:pt>
                <c:pt idx="48">
                  <c:v>FV3UTR102721-103560</c:v>
                </c:pt>
                <c:pt idx="49">
                  <c:v>FV3UTR104701-105480</c:v>
                </c:pt>
                <c:pt idx="50">
                  <c:v>FV3UTR105661-105903</c:v>
                </c:pt>
                <c:pt idx="52">
                  <c:v>Ave</c:v>
                </c:pt>
              </c:strCache>
            </c:strRef>
          </c:cat>
          <c:val>
            <c:numRef>
              <c:f>'[1]UTR PWM'!$AW$66:$AW$118</c:f>
              <c:numCache>
                <c:formatCode>General</c:formatCode>
                <c:ptCount val="53"/>
                <c:pt idx="0">
                  <c:v>12.246143804902385</c:v>
                </c:pt>
                <c:pt idx="1">
                  <c:v>8.8579063710403343</c:v>
                </c:pt>
                <c:pt idx="2">
                  <c:v>8.1149707980767989</c:v>
                </c:pt>
                <c:pt idx="3">
                  <c:v>12.444313509076968</c:v>
                </c:pt>
                <c:pt idx="4">
                  <c:v>12.356385941477797</c:v>
                </c:pt>
                <c:pt idx="5">
                  <c:v>11.942950620080973</c:v>
                </c:pt>
                <c:pt idx="6">
                  <c:v>11.203672236420402</c:v>
                </c:pt>
                <c:pt idx="7">
                  <c:v>10.136555419020327</c:v>
                </c:pt>
                <c:pt idx="8">
                  <c:v>4.2899745974604429</c:v>
                </c:pt>
                <c:pt idx="9">
                  <c:v>2.8764226464796354</c:v>
                </c:pt>
                <c:pt idx="10">
                  <c:v>10.324653115014394</c:v>
                </c:pt>
                <c:pt idx="11">
                  <c:v>10.041946566989186</c:v>
                </c:pt>
                <c:pt idx="12">
                  <c:v>8.112079765609348</c:v>
                </c:pt>
                <c:pt idx="13">
                  <c:v>8.426122155703224</c:v>
                </c:pt>
                <c:pt idx="14">
                  <c:v>4.5515652345297655</c:v>
                </c:pt>
                <c:pt idx="15">
                  <c:v>9.807419326648624</c:v>
                </c:pt>
                <c:pt idx="16">
                  <c:v>6.1350217582697226</c:v>
                </c:pt>
                <c:pt idx="17">
                  <c:v>9.2210698815885852</c:v>
                </c:pt>
                <c:pt idx="18">
                  <c:v>7.2331211179198176</c:v>
                </c:pt>
                <c:pt idx="19">
                  <c:v>6.2407150223069543</c:v>
                </c:pt>
                <c:pt idx="20">
                  <c:v>5.606542905307097</c:v>
                </c:pt>
                <c:pt idx="21">
                  <c:v>11.093140223353336</c:v>
                </c:pt>
                <c:pt idx="22">
                  <c:v>10.466260037632273</c:v>
                </c:pt>
                <c:pt idx="23">
                  <c:v>4.2881518152352598</c:v>
                </c:pt>
                <c:pt idx="24">
                  <c:v>1.7392691807656666</c:v>
                </c:pt>
                <c:pt idx="25">
                  <c:v>5.1451067849830006</c:v>
                </c:pt>
                <c:pt idx="26">
                  <c:v>5.371269597652323</c:v>
                </c:pt>
                <c:pt idx="27">
                  <c:v>5.4288358276852113</c:v>
                </c:pt>
                <c:pt idx="28">
                  <c:v>0.77328745868858539</c:v>
                </c:pt>
                <c:pt idx="29">
                  <c:v>4.9596032528150245</c:v>
                </c:pt>
                <c:pt idx="30">
                  <c:v>8.6078370176301693</c:v>
                </c:pt>
                <c:pt idx="31">
                  <c:v>7.209911446051934</c:v>
                </c:pt>
                <c:pt idx="32">
                  <c:v>10.841988838583529</c:v>
                </c:pt>
                <c:pt idx="33">
                  <c:v>7.2898713434137532</c:v>
                </c:pt>
                <c:pt idx="34">
                  <c:v>6.1136421635047089</c:v>
                </c:pt>
                <c:pt idx="35">
                  <c:v>10.909315590250644</c:v>
                </c:pt>
                <c:pt idx="36">
                  <c:v>9.9860268860505634</c:v>
                </c:pt>
                <c:pt idx="37">
                  <c:v>7.1497572792931399</c:v>
                </c:pt>
                <c:pt idx="38">
                  <c:v>4.3732166605808294</c:v>
                </c:pt>
                <c:pt idx="39">
                  <c:v>6.1504682867483362</c:v>
                </c:pt>
                <c:pt idx="40">
                  <c:v>11.080451145783879</c:v>
                </c:pt>
                <c:pt idx="41">
                  <c:v>6.6766905397638991</c:v>
                </c:pt>
                <c:pt idx="42">
                  <c:v>9.6771029735226701</c:v>
                </c:pt>
                <c:pt idx="43">
                  <c:v>8.4034040764853213</c:v>
                </c:pt>
                <c:pt idx="44">
                  <c:v>8.6589040957712147</c:v>
                </c:pt>
                <c:pt idx="45">
                  <c:v>5.6392582148908019</c:v>
                </c:pt>
                <c:pt idx="46">
                  <c:v>8.8298527303208143</c:v>
                </c:pt>
                <c:pt idx="47">
                  <c:v>10.853301757031025</c:v>
                </c:pt>
                <c:pt idx="48">
                  <c:v>9.6771029735226701</c:v>
                </c:pt>
                <c:pt idx="49">
                  <c:v>10.349767759125877</c:v>
                </c:pt>
                <c:pt idx="50">
                  <c:v>10.078831289660279</c:v>
                </c:pt>
                <c:pt idx="52">
                  <c:v>7.9998270596219507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F84-418A-815B-631ECABA40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 val="autoZero"/>
        <c:auto val="1"/>
        <c:lblAlgn val="ctr"/>
        <c:lblOffset val="100"/>
        <c:noMultiLvlLbl val="0"/>
      </c:catAx>
      <c:valAx>
        <c:axId val="147113305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'[1]UTR PWM'!$B$149</c:f>
              <c:strCache>
                <c:ptCount val="1"/>
                <c:pt idx="0">
                  <c:v>All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A25-42B7-84AD-2231E1DAEAB9}"/>
              </c:ext>
            </c:extLst>
          </c:dPt>
          <c:cat>
            <c:strRef>
              <c:f>'[1]UTR PWM'!$A$150:$A$162</c:f>
              <c:strCache>
                <c:ptCount val="13"/>
                <c:pt idx="0">
                  <c:v>IRFs</c:v>
                </c:pt>
                <c:pt idx="2">
                  <c:v>NF-kBs</c:v>
                </c:pt>
                <c:pt idx="4">
                  <c:v>STATs</c:v>
                </c:pt>
                <c:pt idx="6">
                  <c:v>CEBPs</c:v>
                </c:pt>
                <c:pt idx="8">
                  <c:v>CREBs</c:v>
                </c:pt>
                <c:pt idx="10">
                  <c:v>SPI1</c:v>
                </c:pt>
                <c:pt idx="12">
                  <c:v>TBP</c:v>
                </c:pt>
              </c:strCache>
            </c:strRef>
          </c:cat>
          <c:val>
            <c:numRef>
              <c:f>'[1]UTR PWM'!$B$150:$B$162</c:f>
              <c:numCache>
                <c:formatCode>General</c:formatCode>
                <c:ptCount val="13"/>
                <c:pt idx="0">
                  <c:v>2.7</c:v>
                </c:pt>
                <c:pt idx="2">
                  <c:v>-4</c:v>
                </c:pt>
                <c:pt idx="4">
                  <c:v>4.0999999999999996</c:v>
                </c:pt>
                <c:pt idx="6">
                  <c:v>5.9</c:v>
                </c:pt>
                <c:pt idx="8">
                  <c:v>5.8</c:v>
                </c:pt>
                <c:pt idx="10">
                  <c:v>5.9</c:v>
                </c:pt>
                <c:pt idx="1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A25-42B7-84AD-2231E1DAEAB9}"/>
            </c:ext>
          </c:extLst>
        </c:ser>
        <c:ser>
          <c:idx val="1"/>
          <c:order val="1"/>
          <c:tx>
            <c:strRef>
              <c:f>'[1]UTR PWM'!$C$149</c:f>
              <c:strCache>
                <c:ptCount val="1"/>
                <c:pt idx="0">
                  <c:v>Top10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'[1]UTR PWM'!$A$150:$A$162</c:f>
              <c:strCache>
                <c:ptCount val="13"/>
                <c:pt idx="0">
                  <c:v>IRFs</c:v>
                </c:pt>
                <c:pt idx="2">
                  <c:v>NF-kBs</c:v>
                </c:pt>
                <c:pt idx="4">
                  <c:v>STATs</c:v>
                </c:pt>
                <c:pt idx="6">
                  <c:v>CEBPs</c:v>
                </c:pt>
                <c:pt idx="8">
                  <c:v>CREBs</c:v>
                </c:pt>
                <c:pt idx="10">
                  <c:v>SPI1</c:v>
                </c:pt>
                <c:pt idx="12">
                  <c:v>TBP</c:v>
                </c:pt>
              </c:strCache>
            </c:strRef>
          </c:cat>
          <c:val>
            <c:numRef>
              <c:f>'[1]UTR PWM'!$C$150:$C$162</c:f>
              <c:numCache>
                <c:formatCode>General</c:formatCode>
                <c:ptCount val="13"/>
                <c:pt idx="0">
                  <c:v>4.5999999999999996</c:v>
                </c:pt>
                <c:pt idx="2">
                  <c:v>0.1</c:v>
                </c:pt>
                <c:pt idx="4">
                  <c:v>5.0999999999999996</c:v>
                </c:pt>
                <c:pt idx="6">
                  <c:v>6.1</c:v>
                </c:pt>
                <c:pt idx="8">
                  <c:v>6.2</c:v>
                </c:pt>
                <c:pt idx="10">
                  <c:v>5.8</c:v>
                </c:pt>
                <c:pt idx="12">
                  <c:v>8.1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A25-42B7-84AD-2231E1DAEA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0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At val="0"/>
        <c:auto val="1"/>
        <c:lblAlgn val="ctr"/>
        <c:lblOffset val="100"/>
        <c:noMultiLvlLbl val="0"/>
      </c:catAx>
      <c:valAx>
        <c:axId val="1471133056"/>
        <c:scaling>
          <c:orientation val="minMax"/>
          <c:max val="8"/>
          <c:min val="-5"/>
        </c:scaling>
        <c:delete val="0"/>
        <c:axPos val="l"/>
        <c:numFmt formatCode="#,##0.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1948182429194759"/>
          <c:y val="0.11548565977279829"/>
          <c:w val="0.19223913083526586"/>
          <c:h val="0.1012896863121799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'[1]UTR PWM'!$E$149</c:f>
              <c:strCache>
                <c:ptCount val="1"/>
                <c:pt idx="0">
                  <c:v>Index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Pt>
            <c:idx val="1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476-4960-B403-A1A297E395E5}"/>
              </c:ext>
            </c:extLst>
          </c:dPt>
          <c:cat>
            <c:strRef>
              <c:f>'[1]UTR PWM'!$A$150:$A$162</c:f>
              <c:strCache>
                <c:ptCount val="13"/>
                <c:pt idx="0">
                  <c:v>IRFs</c:v>
                </c:pt>
                <c:pt idx="2">
                  <c:v>NF-kBs</c:v>
                </c:pt>
                <c:pt idx="4">
                  <c:v>STATs</c:v>
                </c:pt>
                <c:pt idx="6">
                  <c:v>CEBPs</c:v>
                </c:pt>
                <c:pt idx="8">
                  <c:v>CREBs</c:v>
                </c:pt>
                <c:pt idx="10">
                  <c:v>SPI1</c:v>
                </c:pt>
                <c:pt idx="12">
                  <c:v>TBP</c:v>
                </c:pt>
              </c:strCache>
            </c:strRef>
          </c:cat>
          <c:val>
            <c:numRef>
              <c:f>'[1]UTR PWM'!$E$150:$E$162</c:f>
              <c:numCache>
                <c:formatCode>General</c:formatCode>
                <c:ptCount val="13"/>
                <c:pt idx="0">
                  <c:v>3.4822037559699934</c:v>
                </c:pt>
                <c:pt idx="2">
                  <c:v>16.000006904988911</c:v>
                </c:pt>
                <c:pt idx="4">
                  <c:v>1.8660667883964233</c:v>
                </c:pt>
                <c:pt idx="6">
                  <c:v>1.0717739250727853</c:v>
                </c:pt>
                <c:pt idx="8">
                  <c:v>1.2311449446598248</c:v>
                </c:pt>
                <c:pt idx="10">
                  <c:v>0.87055093899249836</c:v>
                </c:pt>
                <c:pt idx="12">
                  <c:v>1.0000004315618072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76-4960-B403-A1A297E395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4"/>
        <c:overlap val="15"/>
        <c:axId val="1471132640"/>
        <c:axId val="147113305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'[1]UTR PWM'!$B$149</c15:sqref>
                        </c15:formulaRef>
                      </c:ext>
                    </c:extLst>
                    <c:strCache>
                      <c:ptCount val="1"/>
                      <c:pt idx="0">
                        <c:v>All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Pt>
                  <c:idx val="52"/>
                  <c:invertIfNegative val="0"/>
                  <c:bubble3D val="0"/>
                  <c:spPr>
                    <a:solidFill>
                      <a:schemeClr val="tx1"/>
                    </a:solidFill>
                    <a:ln>
                      <a:noFill/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4-2476-4960-B403-A1A297E395E5}"/>
                    </c:ext>
                  </c:extLst>
                </c:dPt>
                <c:cat>
                  <c:strRef>
                    <c:extLst>
                      <c:ext uri="{02D57815-91ED-43cb-92C2-25804820EDAC}">
                        <c15:formulaRef>
                          <c15:sqref>'[1]UTR PWM'!$A$150:$A$162</c15:sqref>
                        </c15:formulaRef>
                      </c:ext>
                    </c:extLst>
                    <c:strCache>
                      <c:ptCount val="13"/>
                      <c:pt idx="0">
                        <c:v>IRFs</c:v>
                      </c:pt>
                      <c:pt idx="2">
                        <c:v>NF-kBs</c:v>
                      </c:pt>
                      <c:pt idx="4">
                        <c:v>STATs</c:v>
                      </c:pt>
                      <c:pt idx="6">
                        <c:v>CEBPs</c:v>
                      </c:pt>
                      <c:pt idx="8">
                        <c:v>CREBs</c:v>
                      </c:pt>
                      <c:pt idx="10">
                        <c:v>SPI1</c:v>
                      </c:pt>
                      <c:pt idx="12">
                        <c:v>TBP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'[1]UTR PWM'!$B$150:$B$162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2.7</c:v>
                      </c:pt>
                      <c:pt idx="2">
                        <c:v>-4</c:v>
                      </c:pt>
                      <c:pt idx="4">
                        <c:v>4.0999999999999996</c:v>
                      </c:pt>
                      <c:pt idx="6">
                        <c:v>5.9</c:v>
                      </c:pt>
                      <c:pt idx="8">
                        <c:v>5.8</c:v>
                      </c:pt>
                      <c:pt idx="10">
                        <c:v>5.9</c:v>
                      </c:pt>
                      <c:pt idx="12">
                        <c:v>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5-2476-4960-B403-A1A297E395E5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'[1]UTR PWM'!$C$149</c15:sqref>
                        </c15:formulaRef>
                      </c:ext>
                    </c:extLst>
                    <c:strCache>
                      <c:ptCount val="1"/>
                      <c:pt idx="0">
                        <c:v>Top10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'[1]UTR PWM'!$A$150:$A$162</c15:sqref>
                        </c15:formulaRef>
                      </c:ext>
                    </c:extLst>
                    <c:strCache>
                      <c:ptCount val="13"/>
                      <c:pt idx="0">
                        <c:v>IRFs</c:v>
                      </c:pt>
                      <c:pt idx="2">
                        <c:v>NF-kBs</c:v>
                      </c:pt>
                      <c:pt idx="4">
                        <c:v>STATs</c:v>
                      </c:pt>
                      <c:pt idx="6">
                        <c:v>CEBPs</c:v>
                      </c:pt>
                      <c:pt idx="8">
                        <c:v>CREBs</c:v>
                      </c:pt>
                      <c:pt idx="10">
                        <c:v>SPI1</c:v>
                      </c:pt>
                      <c:pt idx="12">
                        <c:v>TBP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'[1]UTR PWM'!$C$150:$C$162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4.5999999999999996</c:v>
                      </c:pt>
                      <c:pt idx="2">
                        <c:v>0.1</c:v>
                      </c:pt>
                      <c:pt idx="4">
                        <c:v>5.0999999999999996</c:v>
                      </c:pt>
                      <c:pt idx="6">
                        <c:v>6.1</c:v>
                      </c:pt>
                      <c:pt idx="8">
                        <c:v>6.2</c:v>
                      </c:pt>
                      <c:pt idx="10">
                        <c:v>5.8</c:v>
                      </c:pt>
                      <c:pt idx="12">
                        <c:v>8.1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2476-4960-B403-A1A297E395E5}"/>
                  </c:ext>
                </c:extLst>
              </c15:ser>
            </c15:filteredBarSeries>
          </c:ext>
        </c:extLst>
      </c:barChart>
      <c:catAx>
        <c:axId val="1471132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0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3056"/>
        <c:crossesAt val="0"/>
        <c:auto val="1"/>
        <c:lblAlgn val="ctr"/>
        <c:lblOffset val="100"/>
        <c:noMultiLvlLbl val="0"/>
      </c:catAx>
      <c:valAx>
        <c:axId val="1471133056"/>
        <c:scaling>
          <c:orientation val="minMax"/>
          <c:max val="18"/>
          <c:min val="0"/>
        </c:scaling>
        <c:delete val="0"/>
        <c:axPos val="l"/>
        <c:numFmt formatCode="#,##0.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1132640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chart" Target="../charts/chart12.xml"/><Relationship Id="rId21" Type="http://schemas.openxmlformats.org/officeDocument/2006/relationships/image" Target="../media/image21.png"/><Relationship Id="rId34" Type="http://schemas.openxmlformats.org/officeDocument/2006/relationships/chart" Target="../charts/chart7.xml"/><Relationship Id="rId42" Type="http://schemas.openxmlformats.org/officeDocument/2006/relationships/chart" Target="../charts/chart15.xml"/><Relationship Id="rId47" Type="http://schemas.openxmlformats.org/officeDocument/2006/relationships/chart" Target="../charts/chart20.xml"/><Relationship Id="rId50" Type="http://schemas.openxmlformats.org/officeDocument/2006/relationships/chart" Target="../charts/chart23.xml"/><Relationship Id="rId55" Type="http://schemas.openxmlformats.org/officeDocument/2006/relationships/image" Target="../media/image29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chart" Target="../charts/chart2.xml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chart" Target="../charts/chart5.xml"/><Relationship Id="rId37" Type="http://schemas.openxmlformats.org/officeDocument/2006/relationships/chart" Target="../charts/chart10.xml"/><Relationship Id="rId40" Type="http://schemas.openxmlformats.org/officeDocument/2006/relationships/chart" Target="../charts/chart13.xml"/><Relationship Id="rId45" Type="http://schemas.openxmlformats.org/officeDocument/2006/relationships/chart" Target="../charts/chart18.xml"/><Relationship Id="rId53" Type="http://schemas.openxmlformats.org/officeDocument/2006/relationships/chart" Target="../charts/chart26.xml"/><Relationship Id="rId58" Type="http://schemas.openxmlformats.org/officeDocument/2006/relationships/chart" Target="../charts/chart28.xml"/><Relationship Id="rId5" Type="http://schemas.openxmlformats.org/officeDocument/2006/relationships/image" Target="../media/image5.png"/><Relationship Id="rId61" Type="http://schemas.openxmlformats.org/officeDocument/2006/relationships/chart" Target="../charts/chart30.xml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chart" Target="../charts/chart3.xml"/><Relationship Id="rId35" Type="http://schemas.openxmlformats.org/officeDocument/2006/relationships/chart" Target="../charts/chart8.xml"/><Relationship Id="rId43" Type="http://schemas.openxmlformats.org/officeDocument/2006/relationships/chart" Target="../charts/chart16.xml"/><Relationship Id="rId48" Type="http://schemas.openxmlformats.org/officeDocument/2006/relationships/chart" Target="../charts/chart21.xml"/><Relationship Id="rId56" Type="http://schemas.openxmlformats.org/officeDocument/2006/relationships/image" Target="../media/image30.png"/><Relationship Id="rId8" Type="http://schemas.openxmlformats.org/officeDocument/2006/relationships/image" Target="../media/image8.png"/><Relationship Id="rId51" Type="http://schemas.openxmlformats.org/officeDocument/2006/relationships/chart" Target="../charts/chart24.xml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chart" Target="../charts/chart6.xml"/><Relationship Id="rId38" Type="http://schemas.openxmlformats.org/officeDocument/2006/relationships/chart" Target="../charts/chart11.xml"/><Relationship Id="rId46" Type="http://schemas.openxmlformats.org/officeDocument/2006/relationships/chart" Target="../charts/chart19.xml"/><Relationship Id="rId59" Type="http://schemas.openxmlformats.org/officeDocument/2006/relationships/chart" Target="../charts/chart29.xml"/><Relationship Id="rId20" Type="http://schemas.openxmlformats.org/officeDocument/2006/relationships/image" Target="../media/image20.png"/><Relationship Id="rId41" Type="http://schemas.openxmlformats.org/officeDocument/2006/relationships/chart" Target="../charts/chart14.xml"/><Relationship Id="rId54" Type="http://schemas.openxmlformats.org/officeDocument/2006/relationships/image" Target="../media/image28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chart" Target="../charts/chart1.xml"/><Relationship Id="rId36" Type="http://schemas.openxmlformats.org/officeDocument/2006/relationships/chart" Target="../charts/chart9.xml"/><Relationship Id="rId49" Type="http://schemas.openxmlformats.org/officeDocument/2006/relationships/chart" Target="../charts/chart22.xml"/><Relationship Id="rId57" Type="http://schemas.openxmlformats.org/officeDocument/2006/relationships/chart" Target="../charts/chart27.xml"/><Relationship Id="rId10" Type="http://schemas.openxmlformats.org/officeDocument/2006/relationships/image" Target="../media/image10.png"/><Relationship Id="rId31" Type="http://schemas.openxmlformats.org/officeDocument/2006/relationships/chart" Target="../charts/chart4.xml"/><Relationship Id="rId44" Type="http://schemas.openxmlformats.org/officeDocument/2006/relationships/chart" Target="../charts/chart17.xml"/><Relationship Id="rId52" Type="http://schemas.openxmlformats.org/officeDocument/2006/relationships/chart" Target="../charts/chart25.xml"/><Relationship Id="rId60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2.xml"/><Relationship Id="rId13" Type="http://schemas.openxmlformats.org/officeDocument/2006/relationships/chart" Target="../charts/chart36.xml"/><Relationship Id="rId3" Type="http://schemas.openxmlformats.org/officeDocument/2006/relationships/image" Target="../media/image32.png"/><Relationship Id="rId7" Type="http://schemas.openxmlformats.org/officeDocument/2006/relationships/chart" Target="../charts/chart31.xml"/><Relationship Id="rId12" Type="http://schemas.openxmlformats.org/officeDocument/2006/relationships/image" Target="../media/image25.png"/><Relationship Id="rId17" Type="http://schemas.openxmlformats.org/officeDocument/2006/relationships/chart" Target="../charts/chart39.xml"/><Relationship Id="rId2" Type="http://schemas.openxmlformats.org/officeDocument/2006/relationships/image" Target="../media/image28.png"/><Relationship Id="rId16" Type="http://schemas.openxmlformats.org/officeDocument/2006/relationships/chart" Target="../charts/chart38.xml"/><Relationship Id="rId1" Type="http://schemas.openxmlformats.org/officeDocument/2006/relationships/image" Target="../media/image1.png"/><Relationship Id="rId6" Type="http://schemas.openxmlformats.org/officeDocument/2006/relationships/image" Target="../media/image30.png"/><Relationship Id="rId11" Type="http://schemas.openxmlformats.org/officeDocument/2006/relationships/chart" Target="../charts/chart35.xml"/><Relationship Id="rId5" Type="http://schemas.openxmlformats.org/officeDocument/2006/relationships/image" Target="../media/image10.png"/><Relationship Id="rId15" Type="http://schemas.openxmlformats.org/officeDocument/2006/relationships/chart" Target="../charts/chart37.xml"/><Relationship Id="rId10" Type="http://schemas.openxmlformats.org/officeDocument/2006/relationships/chart" Target="../charts/chart34.xml"/><Relationship Id="rId4" Type="http://schemas.openxmlformats.org/officeDocument/2006/relationships/image" Target="../media/image29.png"/><Relationship Id="rId9" Type="http://schemas.openxmlformats.org/officeDocument/2006/relationships/chart" Target="../charts/chart33.xml"/><Relationship Id="rId14" Type="http://schemas.openxmlformats.org/officeDocument/2006/relationships/image" Target="../media/image3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5</xdr:col>
      <xdr:colOff>38100</xdr:colOff>
      <xdr:row>8</xdr:row>
      <xdr:rowOff>57150</xdr:rowOff>
    </xdr:to>
    <xdr:pic>
      <xdr:nvPicPr>
        <xdr:cNvPr id="2" name="Picture 1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3800475" cy="100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447675</xdr:colOff>
      <xdr:row>2</xdr:row>
      <xdr:rowOff>161926</xdr:rowOff>
    </xdr:from>
    <xdr:to>
      <xdr:col>10</xdr:col>
      <xdr:colOff>276225</xdr:colOff>
      <xdr:row>7</xdr:row>
      <xdr:rowOff>180976</xdr:rowOff>
    </xdr:to>
    <xdr:pic>
      <xdr:nvPicPr>
        <xdr:cNvPr id="3" name="Picture 2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0" y="542926"/>
          <a:ext cx="2876550" cy="97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</xdr:row>
      <xdr:rowOff>0</xdr:rowOff>
    </xdr:from>
    <xdr:to>
      <xdr:col>16</xdr:col>
      <xdr:colOff>342900</xdr:colOff>
      <xdr:row>8</xdr:row>
      <xdr:rowOff>9525</xdr:rowOff>
    </xdr:to>
    <xdr:pic>
      <xdr:nvPicPr>
        <xdr:cNvPr id="4" name="Picture 3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571500"/>
          <a:ext cx="2781300" cy="96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</xdr:row>
      <xdr:rowOff>0</xdr:rowOff>
    </xdr:from>
    <xdr:to>
      <xdr:col>22</xdr:col>
      <xdr:colOff>381000</xdr:colOff>
      <xdr:row>8</xdr:row>
      <xdr:rowOff>66675</xdr:rowOff>
    </xdr:to>
    <xdr:pic>
      <xdr:nvPicPr>
        <xdr:cNvPr id="5" name="Picture 4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7175" y="571500"/>
          <a:ext cx="2819400" cy="101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3</xdr:row>
      <xdr:rowOff>1</xdr:rowOff>
    </xdr:from>
    <xdr:to>
      <xdr:col>28</xdr:col>
      <xdr:colOff>228600</xdr:colOff>
      <xdr:row>8</xdr:row>
      <xdr:rowOff>114301</xdr:rowOff>
    </xdr:to>
    <xdr:pic>
      <xdr:nvPicPr>
        <xdr:cNvPr id="6" name="Picture 5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44775" y="571501"/>
          <a:ext cx="2667000" cy="106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1</xdr:colOff>
      <xdr:row>3</xdr:row>
      <xdr:rowOff>0</xdr:rowOff>
    </xdr:from>
    <xdr:to>
      <xdr:col>34</xdr:col>
      <xdr:colOff>209550</xdr:colOff>
      <xdr:row>9</xdr:row>
      <xdr:rowOff>42332</xdr:rowOff>
    </xdr:to>
    <xdr:pic>
      <xdr:nvPicPr>
        <xdr:cNvPr id="7" name="Picture 6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02376" y="571500"/>
          <a:ext cx="2647949" cy="11853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1</xdr:colOff>
      <xdr:row>3</xdr:row>
      <xdr:rowOff>0</xdr:rowOff>
    </xdr:from>
    <xdr:to>
      <xdr:col>40</xdr:col>
      <xdr:colOff>114300</xdr:colOff>
      <xdr:row>7</xdr:row>
      <xdr:rowOff>152400</xdr:rowOff>
    </xdr:to>
    <xdr:pic>
      <xdr:nvPicPr>
        <xdr:cNvPr id="8" name="Picture 7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59976" y="571500"/>
          <a:ext cx="255269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1</xdr:colOff>
      <xdr:row>3</xdr:row>
      <xdr:rowOff>0</xdr:rowOff>
    </xdr:from>
    <xdr:to>
      <xdr:col>46</xdr:col>
      <xdr:colOff>152400</xdr:colOff>
      <xdr:row>7</xdr:row>
      <xdr:rowOff>152400</xdr:rowOff>
    </xdr:to>
    <xdr:pic>
      <xdr:nvPicPr>
        <xdr:cNvPr id="9" name="Picture 8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6" y="571500"/>
          <a:ext cx="259079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48</xdr:col>
      <xdr:colOff>1</xdr:colOff>
      <xdr:row>3</xdr:row>
      <xdr:rowOff>0</xdr:rowOff>
    </xdr:from>
    <xdr:to>
      <xdr:col>52</xdr:col>
      <xdr:colOff>171450</xdr:colOff>
      <xdr:row>7</xdr:row>
      <xdr:rowOff>152400</xdr:rowOff>
    </xdr:to>
    <xdr:pic>
      <xdr:nvPicPr>
        <xdr:cNvPr id="10" name="Picture 9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75176" y="571500"/>
          <a:ext cx="26098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54</xdr:col>
      <xdr:colOff>1</xdr:colOff>
      <xdr:row>3</xdr:row>
      <xdr:rowOff>0</xdr:rowOff>
    </xdr:from>
    <xdr:to>
      <xdr:col>58</xdr:col>
      <xdr:colOff>409575</xdr:colOff>
      <xdr:row>7</xdr:row>
      <xdr:rowOff>152400</xdr:rowOff>
    </xdr:to>
    <xdr:pic>
      <xdr:nvPicPr>
        <xdr:cNvPr id="11" name="Picture 10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32776" y="571500"/>
          <a:ext cx="284797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60</xdr:col>
      <xdr:colOff>1</xdr:colOff>
      <xdr:row>3</xdr:row>
      <xdr:rowOff>0</xdr:rowOff>
    </xdr:from>
    <xdr:to>
      <xdr:col>64</xdr:col>
      <xdr:colOff>180975</xdr:colOff>
      <xdr:row>7</xdr:row>
      <xdr:rowOff>152400</xdr:rowOff>
    </xdr:to>
    <xdr:pic>
      <xdr:nvPicPr>
        <xdr:cNvPr id="12" name="Picture 11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6" y="571500"/>
          <a:ext cx="261937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1</xdr:colOff>
      <xdr:row>3</xdr:row>
      <xdr:rowOff>0</xdr:rowOff>
    </xdr:from>
    <xdr:to>
      <xdr:col>70</xdr:col>
      <xdr:colOff>95250</xdr:colOff>
      <xdr:row>7</xdr:row>
      <xdr:rowOff>152400</xdr:rowOff>
    </xdr:to>
    <xdr:pic>
      <xdr:nvPicPr>
        <xdr:cNvPr id="13" name="Picture 12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47976" y="571500"/>
          <a:ext cx="25336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72</xdr:col>
      <xdr:colOff>1</xdr:colOff>
      <xdr:row>3</xdr:row>
      <xdr:rowOff>0</xdr:rowOff>
    </xdr:from>
    <xdr:to>
      <xdr:col>76</xdr:col>
      <xdr:colOff>180975</xdr:colOff>
      <xdr:row>7</xdr:row>
      <xdr:rowOff>152400</xdr:rowOff>
    </xdr:to>
    <xdr:pic>
      <xdr:nvPicPr>
        <xdr:cNvPr id="14" name="Picture 13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05576" y="571500"/>
          <a:ext cx="261937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88</xdr:col>
      <xdr:colOff>1</xdr:colOff>
      <xdr:row>3</xdr:row>
      <xdr:rowOff>0</xdr:rowOff>
    </xdr:from>
    <xdr:to>
      <xdr:col>92</xdr:col>
      <xdr:colOff>209550</xdr:colOff>
      <xdr:row>7</xdr:row>
      <xdr:rowOff>152400</xdr:rowOff>
    </xdr:to>
    <xdr:pic>
      <xdr:nvPicPr>
        <xdr:cNvPr id="15" name="Picture 14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59176" y="571500"/>
          <a:ext cx="26479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94</xdr:col>
      <xdr:colOff>1</xdr:colOff>
      <xdr:row>3</xdr:row>
      <xdr:rowOff>0</xdr:rowOff>
    </xdr:from>
    <xdr:to>
      <xdr:col>98</xdr:col>
      <xdr:colOff>257175</xdr:colOff>
      <xdr:row>7</xdr:row>
      <xdr:rowOff>152400</xdr:rowOff>
    </xdr:to>
    <xdr:pic>
      <xdr:nvPicPr>
        <xdr:cNvPr id="16" name="Picture 15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16776" y="571500"/>
          <a:ext cx="269557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100</xdr:col>
      <xdr:colOff>1</xdr:colOff>
      <xdr:row>3</xdr:row>
      <xdr:rowOff>0</xdr:rowOff>
    </xdr:from>
    <xdr:to>
      <xdr:col>104</xdr:col>
      <xdr:colOff>133350</xdr:colOff>
      <xdr:row>7</xdr:row>
      <xdr:rowOff>152400</xdr:rowOff>
    </xdr:to>
    <xdr:pic>
      <xdr:nvPicPr>
        <xdr:cNvPr id="17" name="Picture 16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74376" y="571500"/>
          <a:ext cx="25717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106</xdr:col>
      <xdr:colOff>1</xdr:colOff>
      <xdr:row>3</xdr:row>
      <xdr:rowOff>0</xdr:rowOff>
    </xdr:from>
    <xdr:to>
      <xdr:col>110</xdr:col>
      <xdr:colOff>276225</xdr:colOff>
      <xdr:row>7</xdr:row>
      <xdr:rowOff>152400</xdr:rowOff>
    </xdr:to>
    <xdr:pic>
      <xdr:nvPicPr>
        <xdr:cNvPr id="18" name="Picture 17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31976" y="571500"/>
          <a:ext cx="271462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112</xdr:col>
      <xdr:colOff>1</xdr:colOff>
      <xdr:row>3</xdr:row>
      <xdr:rowOff>0</xdr:rowOff>
    </xdr:from>
    <xdr:to>
      <xdr:col>116</xdr:col>
      <xdr:colOff>171450</xdr:colOff>
      <xdr:row>7</xdr:row>
      <xdr:rowOff>152400</xdr:rowOff>
    </xdr:to>
    <xdr:pic>
      <xdr:nvPicPr>
        <xdr:cNvPr id="19" name="Picture 18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89576" y="571500"/>
          <a:ext cx="26098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118</xdr:col>
      <xdr:colOff>1</xdr:colOff>
      <xdr:row>3</xdr:row>
      <xdr:rowOff>0</xdr:rowOff>
    </xdr:from>
    <xdr:to>
      <xdr:col>122</xdr:col>
      <xdr:colOff>285750</xdr:colOff>
      <xdr:row>7</xdr:row>
      <xdr:rowOff>152400</xdr:rowOff>
    </xdr:to>
    <xdr:pic>
      <xdr:nvPicPr>
        <xdr:cNvPr id="20" name="Picture 19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47176" y="571500"/>
          <a:ext cx="27241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124</xdr:col>
      <xdr:colOff>1</xdr:colOff>
      <xdr:row>3</xdr:row>
      <xdr:rowOff>0</xdr:rowOff>
    </xdr:from>
    <xdr:to>
      <xdr:col>128</xdr:col>
      <xdr:colOff>238125</xdr:colOff>
      <xdr:row>7</xdr:row>
      <xdr:rowOff>152400</xdr:rowOff>
    </xdr:to>
    <xdr:pic>
      <xdr:nvPicPr>
        <xdr:cNvPr id="21" name="Picture 20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04776" y="571500"/>
          <a:ext cx="267652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130</xdr:col>
      <xdr:colOff>1</xdr:colOff>
      <xdr:row>3</xdr:row>
      <xdr:rowOff>0</xdr:rowOff>
    </xdr:from>
    <xdr:to>
      <xdr:col>134</xdr:col>
      <xdr:colOff>323850</xdr:colOff>
      <xdr:row>7</xdr:row>
      <xdr:rowOff>152400</xdr:rowOff>
    </xdr:to>
    <xdr:pic>
      <xdr:nvPicPr>
        <xdr:cNvPr id="22" name="Picture 21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62376" y="571500"/>
          <a:ext cx="27622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136</xdr:col>
      <xdr:colOff>1</xdr:colOff>
      <xdr:row>3</xdr:row>
      <xdr:rowOff>0</xdr:rowOff>
    </xdr:from>
    <xdr:to>
      <xdr:col>140</xdr:col>
      <xdr:colOff>104775</xdr:colOff>
      <xdr:row>7</xdr:row>
      <xdr:rowOff>152400</xdr:rowOff>
    </xdr:to>
    <xdr:pic>
      <xdr:nvPicPr>
        <xdr:cNvPr id="23" name="Picture 22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19976" y="571500"/>
          <a:ext cx="254317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142</xdr:col>
      <xdr:colOff>1</xdr:colOff>
      <xdr:row>3</xdr:row>
      <xdr:rowOff>0</xdr:rowOff>
    </xdr:from>
    <xdr:to>
      <xdr:col>146</xdr:col>
      <xdr:colOff>209550</xdr:colOff>
      <xdr:row>7</xdr:row>
      <xdr:rowOff>152400</xdr:rowOff>
    </xdr:to>
    <xdr:pic>
      <xdr:nvPicPr>
        <xdr:cNvPr id="24" name="Picture 23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277576" y="571500"/>
          <a:ext cx="26479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148</xdr:col>
      <xdr:colOff>1</xdr:colOff>
      <xdr:row>3</xdr:row>
      <xdr:rowOff>0</xdr:rowOff>
    </xdr:from>
    <xdr:to>
      <xdr:col>152</xdr:col>
      <xdr:colOff>209550</xdr:colOff>
      <xdr:row>7</xdr:row>
      <xdr:rowOff>152400</xdr:rowOff>
    </xdr:to>
    <xdr:pic>
      <xdr:nvPicPr>
        <xdr:cNvPr id="25" name="Picture 24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35176" y="571500"/>
          <a:ext cx="26479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154</xdr:col>
      <xdr:colOff>1</xdr:colOff>
      <xdr:row>3</xdr:row>
      <xdr:rowOff>0</xdr:rowOff>
    </xdr:from>
    <xdr:to>
      <xdr:col>158</xdr:col>
      <xdr:colOff>352425</xdr:colOff>
      <xdr:row>7</xdr:row>
      <xdr:rowOff>152400</xdr:rowOff>
    </xdr:to>
    <xdr:pic>
      <xdr:nvPicPr>
        <xdr:cNvPr id="26" name="Picture 25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92776" y="571500"/>
          <a:ext cx="279082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77</xdr:col>
      <xdr:colOff>1</xdr:colOff>
      <xdr:row>3</xdr:row>
      <xdr:rowOff>0</xdr:rowOff>
    </xdr:from>
    <xdr:to>
      <xdr:col>81</xdr:col>
      <xdr:colOff>476250</xdr:colOff>
      <xdr:row>7</xdr:row>
      <xdr:rowOff>152400</xdr:rowOff>
    </xdr:to>
    <xdr:pic>
      <xdr:nvPicPr>
        <xdr:cNvPr id="27" name="Picture 26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53576" y="571500"/>
          <a:ext cx="29146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82</xdr:col>
      <xdr:colOff>1</xdr:colOff>
      <xdr:row>3</xdr:row>
      <xdr:rowOff>0</xdr:rowOff>
    </xdr:from>
    <xdr:to>
      <xdr:col>86</xdr:col>
      <xdr:colOff>314325</xdr:colOff>
      <xdr:row>7</xdr:row>
      <xdr:rowOff>152400</xdr:rowOff>
    </xdr:to>
    <xdr:pic>
      <xdr:nvPicPr>
        <xdr:cNvPr id="28" name="Picture 27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6" y="571500"/>
          <a:ext cx="275272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85723</xdr:colOff>
      <xdr:row>77</xdr:row>
      <xdr:rowOff>161925</xdr:rowOff>
    </xdr:from>
    <xdr:to>
      <xdr:col>7</xdr:col>
      <xdr:colOff>495299</xdr:colOff>
      <xdr:row>90</xdr:row>
      <xdr:rowOff>123825</xdr:rowOff>
    </xdr:to>
    <xdr:graphicFrame macro="">
      <xdr:nvGraphicFramePr>
        <xdr:cNvPr id="29" name="Chart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7</xdr:col>
      <xdr:colOff>457200</xdr:colOff>
      <xdr:row>76</xdr:row>
      <xdr:rowOff>161925</xdr:rowOff>
    </xdr:from>
    <xdr:to>
      <xdr:col>16</xdr:col>
      <xdr:colOff>123825</xdr:colOff>
      <xdr:row>89</xdr:row>
      <xdr:rowOff>123825</xdr:rowOff>
    </xdr:to>
    <xdr:graphicFrame macro="">
      <xdr:nvGraphicFramePr>
        <xdr:cNvPr id="30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14</xdr:col>
      <xdr:colOff>533400</xdr:colOff>
      <xdr:row>90</xdr:row>
      <xdr:rowOff>85725</xdr:rowOff>
    </xdr:from>
    <xdr:to>
      <xdr:col>23</xdr:col>
      <xdr:colOff>200025</xdr:colOff>
      <xdr:row>103</xdr:row>
      <xdr:rowOff>47625</xdr:rowOff>
    </xdr:to>
    <xdr:graphicFrame macro="">
      <xdr:nvGraphicFramePr>
        <xdr:cNvPr id="31" name="Chart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21</xdr:col>
      <xdr:colOff>314325</xdr:colOff>
      <xdr:row>77</xdr:row>
      <xdr:rowOff>0</xdr:rowOff>
    </xdr:from>
    <xdr:to>
      <xdr:col>29</xdr:col>
      <xdr:colOff>590550</xdr:colOff>
      <xdr:row>89</xdr:row>
      <xdr:rowOff>152400</xdr:rowOff>
    </xdr:to>
    <xdr:graphicFrame macro="">
      <xdr:nvGraphicFramePr>
        <xdr:cNvPr id="32" name="Chart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28</xdr:col>
      <xdr:colOff>0</xdr:colOff>
      <xdr:row>91</xdr:row>
      <xdr:rowOff>0</xdr:rowOff>
    </xdr:from>
    <xdr:to>
      <xdr:col>36</xdr:col>
      <xdr:colOff>276225</xdr:colOff>
      <xdr:row>103</xdr:row>
      <xdr:rowOff>152400</xdr:rowOff>
    </xdr:to>
    <xdr:graphicFrame macro="">
      <xdr:nvGraphicFramePr>
        <xdr:cNvPr id="33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34</xdr:col>
      <xdr:colOff>0</xdr:colOff>
      <xdr:row>77</xdr:row>
      <xdr:rowOff>0</xdr:rowOff>
    </xdr:from>
    <xdr:to>
      <xdr:col>42</xdr:col>
      <xdr:colOff>276225</xdr:colOff>
      <xdr:row>89</xdr:row>
      <xdr:rowOff>152400</xdr:rowOff>
    </xdr:to>
    <xdr:graphicFrame macro="">
      <xdr:nvGraphicFramePr>
        <xdr:cNvPr id="34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40</xdr:col>
      <xdr:colOff>0</xdr:colOff>
      <xdr:row>92</xdr:row>
      <xdr:rowOff>0</xdr:rowOff>
    </xdr:from>
    <xdr:to>
      <xdr:col>48</xdr:col>
      <xdr:colOff>276225</xdr:colOff>
      <xdr:row>104</xdr:row>
      <xdr:rowOff>152400</xdr:rowOff>
    </xdr:to>
    <xdr:graphicFrame macro="">
      <xdr:nvGraphicFramePr>
        <xdr:cNvPr id="35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45</xdr:col>
      <xdr:colOff>0</xdr:colOff>
      <xdr:row>77</xdr:row>
      <xdr:rowOff>0</xdr:rowOff>
    </xdr:from>
    <xdr:to>
      <xdr:col>53</xdr:col>
      <xdr:colOff>276225</xdr:colOff>
      <xdr:row>89</xdr:row>
      <xdr:rowOff>152400</xdr:rowOff>
    </xdr:to>
    <xdr:graphicFrame macro="">
      <xdr:nvGraphicFramePr>
        <xdr:cNvPr id="36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51</xdr:col>
      <xdr:colOff>0</xdr:colOff>
      <xdr:row>92</xdr:row>
      <xdr:rowOff>0</xdr:rowOff>
    </xdr:from>
    <xdr:to>
      <xdr:col>59</xdr:col>
      <xdr:colOff>495300</xdr:colOff>
      <xdr:row>104</xdr:row>
      <xdr:rowOff>152400</xdr:rowOff>
    </xdr:to>
    <xdr:graphicFrame macro="">
      <xdr:nvGraphicFramePr>
        <xdr:cNvPr id="37" name="Chart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57</xdr:col>
      <xdr:colOff>371475</xdr:colOff>
      <xdr:row>77</xdr:row>
      <xdr:rowOff>19050</xdr:rowOff>
    </xdr:from>
    <xdr:to>
      <xdr:col>66</xdr:col>
      <xdr:colOff>38100</xdr:colOff>
      <xdr:row>89</xdr:row>
      <xdr:rowOff>171450</xdr:rowOff>
    </xdr:to>
    <xdr:graphicFrame macro="">
      <xdr:nvGraphicFramePr>
        <xdr:cNvPr id="38" name="Chart 3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62</xdr:col>
      <xdr:colOff>600075</xdr:colOff>
      <xdr:row>91</xdr:row>
      <xdr:rowOff>133350</xdr:rowOff>
    </xdr:from>
    <xdr:to>
      <xdr:col>71</xdr:col>
      <xdr:colOff>266700</xdr:colOff>
      <xdr:row>104</xdr:row>
      <xdr:rowOff>95250</xdr:rowOff>
    </xdr:to>
    <xdr:graphicFrame macro="">
      <xdr:nvGraphicFramePr>
        <xdr:cNvPr id="39" name="Chart 3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68</xdr:col>
      <xdr:colOff>466725</xdr:colOff>
      <xdr:row>77</xdr:row>
      <xdr:rowOff>0</xdr:rowOff>
    </xdr:from>
    <xdr:to>
      <xdr:col>77</xdr:col>
      <xdr:colOff>133350</xdr:colOff>
      <xdr:row>89</xdr:row>
      <xdr:rowOff>152400</xdr:rowOff>
    </xdr:to>
    <xdr:graphicFrame macro="">
      <xdr:nvGraphicFramePr>
        <xdr:cNvPr id="40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74</xdr:col>
      <xdr:colOff>466725</xdr:colOff>
      <xdr:row>91</xdr:row>
      <xdr:rowOff>95250</xdr:rowOff>
    </xdr:from>
    <xdr:to>
      <xdr:col>83</xdr:col>
      <xdr:colOff>133350</xdr:colOff>
      <xdr:row>104</xdr:row>
      <xdr:rowOff>57150</xdr:rowOff>
    </xdr:to>
    <xdr:graphicFrame macro="">
      <xdr:nvGraphicFramePr>
        <xdr:cNvPr id="41" name="Chart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80</xdr:col>
      <xdr:colOff>0</xdr:colOff>
      <xdr:row>77</xdr:row>
      <xdr:rowOff>0</xdr:rowOff>
    </xdr:from>
    <xdr:to>
      <xdr:col>88</xdr:col>
      <xdr:colOff>276225</xdr:colOff>
      <xdr:row>89</xdr:row>
      <xdr:rowOff>152400</xdr:rowOff>
    </xdr:to>
    <xdr:graphicFrame macro="">
      <xdr:nvGraphicFramePr>
        <xdr:cNvPr id="42" name="Chart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85</xdr:col>
      <xdr:colOff>0</xdr:colOff>
      <xdr:row>91</xdr:row>
      <xdr:rowOff>0</xdr:rowOff>
    </xdr:from>
    <xdr:to>
      <xdr:col>93</xdr:col>
      <xdr:colOff>276225</xdr:colOff>
      <xdr:row>103</xdr:row>
      <xdr:rowOff>152400</xdr:rowOff>
    </xdr:to>
    <xdr:graphicFrame macro="">
      <xdr:nvGraphicFramePr>
        <xdr:cNvPr id="43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91</xdr:col>
      <xdr:colOff>171450</xdr:colOff>
      <xdr:row>76</xdr:row>
      <xdr:rowOff>161925</xdr:rowOff>
    </xdr:from>
    <xdr:to>
      <xdr:col>99</xdr:col>
      <xdr:colOff>447675</xdr:colOff>
      <xdr:row>89</xdr:row>
      <xdr:rowOff>123825</xdr:rowOff>
    </xdr:to>
    <xdr:graphicFrame macro="">
      <xdr:nvGraphicFramePr>
        <xdr:cNvPr id="44" name="Chart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97</xdr:col>
      <xdr:colOff>0</xdr:colOff>
      <xdr:row>91</xdr:row>
      <xdr:rowOff>0</xdr:rowOff>
    </xdr:from>
    <xdr:to>
      <xdr:col>105</xdr:col>
      <xdr:colOff>276225</xdr:colOff>
      <xdr:row>103</xdr:row>
      <xdr:rowOff>152400</xdr:rowOff>
    </xdr:to>
    <xdr:graphicFrame macro="">
      <xdr:nvGraphicFramePr>
        <xdr:cNvPr id="45" name="Chart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103</xdr:col>
      <xdr:colOff>0</xdr:colOff>
      <xdr:row>77</xdr:row>
      <xdr:rowOff>0</xdr:rowOff>
    </xdr:from>
    <xdr:to>
      <xdr:col>111</xdr:col>
      <xdr:colOff>276225</xdr:colOff>
      <xdr:row>89</xdr:row>
      <xdr:rowOff>152400</xdr:rowOff>
    </xdr:to>
    <xdr:graphicFrame macro="">
      <xdr:nvGraphicFramePr>
        <xdr:cNvPr id="46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109</xdr:col>
      <xdr:colOff>0</xdr:colOff>
      <xdr:row>91</xdr:row>
      <xdr:rowOff>0</xdr:rowOff>
    </xdr:from>
    <xdr:to>
      <xdr:col>117</xdr:col>
      <xdr:colOff>276225</xdr:colOff>
      <xdr:row>103</xdr:row>
      <xdr:rowOff>152400</xdr:rowOff>
    </xdr:to>
    <xdr:graphicFrame macro="">
      <xdr:nvGraphicFramePr>
        <xdr:cNvPr id="47" name="Chart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115</xdr:col>
      <xdr:colOff>0</xdr:colOff>
      <xdr:row>77</xdr:row>
      <xdr:rowOff>0</xdr:rowOff>
    </xdr:from>
    <xdr:to>
      <xdr:col>123</xdr:col>
      <xdr:colOff>276225</xdr:colOff>
      <xdr:row>89</xdr:row>
      <xdr:rowOff>152400</xdr:rowOff>
    </xdr:to>
    <xdr:graphicFrame macro="">
      <xdr:nvGraphicFramePr>
        <xdr:cNvPr id="48" name="Chart 4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121</xdr:col>
      <xdr:colOff>0</xdr:colOff>
      <xdr:row>91</xdr:row>
      <xdr:rowOff>0</xdr:rowOff>
    </xdr:from>
    <xdr:to>
      <xdr:col>129</xdr:col>
      <xdr:colOff>276225</xdr:colOff>
      <xdr:row>103</xdr:row>
      <xdr:rowOff>152400</xdr:rowOff>
    </xdr:to>
    <xdr:graphicFrame macro="">
      <xdr:nvGraphicFramePr>
        <xdr:cNvPr id="49" name="Chart 4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127</xdr:col>
      <xdr:colOff>0</xdr:colOff>
      <xdr:row>77</xdr:row>
      <xdr:rowOff>0</xdr:rowOff>
    </xdr:from>
    <xdr:to>
      <xdr:col>135</xdr:col>
      <xdr:colOff>276225</xdr:colOff>
      <xdr:row>89</xdr:row>
      <xdr:rowOff>152400</xdr:rowOff>
    </xdr:to>
    <xdr:graphicFrame macro="">
      <xdr:nvGraphicFramePr>
        <xdr:cNvPr id="50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133</xdr:col>
      <xdr:colOff>0</xdr:colOff>
      <xdr:row>91</xdr:row>
      <xdr:rowOff>0</xdr:rowOff>
    </xdr:from>
    <xdr:to>
      <xdr:col>141</xdr:col>
      <xdr:colOff>276225</xdr:colOff>
      <xdr:row>103</xdr:row>
      <xdr:rowOff>152400</xdr:rowOff>
    </xdr:to>
    <xdr:graphicFrame macro="">
      <xdr:nvGraphicFramePr>
        <xdr:cNvPr id="51" name="Chart 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139</xdr:col>
      <xdr:colOff>0</xdr:colOff>
      <xdr:row>77</xdr:row>
      <xdr:rowOff>0</xdr:rowOff>
    </xdr:from>
    <xdr:to>
      <xdr:col>147</xdr:col>
      <xdr:colOff>276225</xdr:colOff>
      <xdr:row>89</xdr:row>
      <xdr:rowOff>152400</xdr:rowOff>
    </xdr:to>
    <xdr:graphicFrame macro="">
      <xdr:nvGraphicFramePr>
        <xdr:cNvPr id="52" name="Chart 5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145</xdr:col>
      <xdr:colOff>0</xdr:colOff>
      <xdr:row>91</xdr:row>
      <xdr:rowOff>0</xdr:rowOff>
    </xdr:from>
    <xdr:to>
      <xdr:col>153</xdr:col>
      <xdr:colOff>276225</xdr:colOff>
      <xdr:row>103</xdr:row>
      <xdr:rowOff>152400</xdr:rowOff>
    </xdr:to>
    <xdr:graphicFrame macro="">
      <xdr:nvGraphicFramePr>
        <xdr:cNvPr id="53" name="Chart 5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150</xdr:col>
      <xdr:colOff>609599</xdr:colOff>
      <xdr:row>77</xdr:row>
      <xdr:rowOff>0</xdr:rowOff>
    </xdr:from>
    <xdr:to>
      <xdr:col>160</xdr:col>
      <xdr:colOff>0</xdr:colOff>
      <xdr:row>89</xdr:row>
      <xdr:rowOff>152400</xdr:rowOff>
    </xdr:to>
    <xdr:graphicFrame macro="">
      <xdr:nvGraphicFramePr>
        <xdr:cNvPr id="54" name="Chart 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 editAs="oneCell">
    <xdr:from>
      <xdr:col>160</xdr:col>
      <xdr:colOff>1</xdr:colOff>
      <xdr:row>3</xdr:row>
      <xdr:rowOff>0</xdr:rowOff>
    </xdr:from>
    <xdr:to>
      <xdr:col>165</xdr:col>
      <xdr:colOff>142875</xdr:colOff>
      <xdr:row>7</xdr:row>
      <xdr:rowOff>152400</xdr:rowOff>
    </xdr:to>
    <xdr:pic>
      <xdr:nvPicPr>
        <xdr:cNvPr id="55" name="Picture 54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50376" y="571500"/>
          <a:ext cx="319087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167</xdr:col>
      <xdr:colOff>1</xdr:colOff>
      <xdr:row>3</xdr:row>
      <xdr:rowOff>0</xdr:rowOff>
    </xdr:from>
    <xdr:to>
      <xdr:col>172</xdr:col>
      <xdr:colOff>542925</xdr:colOff>
      <xdr:row>7</xdr:row>
      <xdr:rowOff>152400</xdr:rowOff>
    </xdr:to>
    <xdr:pic>
      <xdr:nvPicPr>
        <xdr:cNvPr id="56" name="Picture 55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17576" y="571500"/>
          <a:ext cx="359092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175</xdr:col>
      <xdr:colOff>1</xdr:colOff>
      <xdr:row>3</xdr:row>
      <xdr:rowOff>0</xdr:rowOff>
    </xdr:from>
    <xdr:to>
      <xdr:col>181</xdr:col>
      <xdr:colOff>209550</xdr:colOff>
      <xdr:row>7</xdr:row>
      <xdr:rowOff>152400</xdr:rowOff>
    </xdr:to>
    <xdr:pic>
      <xdr:nvPicPr>
        <xdr:cNvPr id="57" name="Picture 56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94376" y="571500"/>
          <a:ext cx="38671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157</xdr:col>
      <xdr:colOff>0</xdr:colOff>
      <xdr:row>91</xdr:row>
      <xdr:rowOff>0</xdr:rowOff>
    </xdr:from>
    <xdr:to>
      <xdr:col>166</xdr:col>
      <xdr:colOff>1</xdr:colOff>
      <xdr:row>103</xdr:row>
      <xdr:rowOff>152400</xdr:rowOff>
    </xdr:to>
    <xdr:graphicFrame macro="">
      <xdr:nvGraphicFramePr>
        <xdr:cNvPr id="58" name="Chart 5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164</xdr:col>
      <xdr:colOff>0</xdr:colOff>
      <xdr:row>77</xdr:row>
      <xdr:rowOff>0</xdr:rowOff>
    </xdr:from>
    <xdr:to>
      <xdr:col>173</xdr:col>
      <xdr:colOff>1</xdr:colOff>
      <xdr:row>89</xdr:row>
      <xdr:rowOff>152400</xdr:rowOff>
    </xdr:to>
    <xdr:graphicFrame macro="">
      <xdr:nvGraphicFramePr>
        <xdr:cNvPr id="59" name="Chart 5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172</xdr:col>
      <xdr:colOff>0</xdr:colOff>
      <xdr:row>91</xdr:row>
      <xdr:rowOff>0</xdr:rowOff>
    </xdr:from>
    <xdr:to>
      <xdr:col>181</xdr:col>
      <xdr:colOff>1</xdr:colOff>
      <xdr:row>103</xdr:row>
      <xdr:rowOff>152400</xdr:rowOff>
    </xdr:to>
    <xdr:graphicFrame macro="">
      <xdr:nvGraphicFramePr>
        <xdr:cNvPr id="60" name="Chart 5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 editAs="oneCell">
    <xdr:from>
      <xdr:col>183</xdr:col>
      <xdr:colOff>1</xdr:colOff>
      <xdr:row>3</xdr:row>
      <xdr:rowOff>0</xdr:rowOff>
    </xdr:from>
    <xdr:to>
      <xdr:col>187</xdr:col>
      <xdr:colOff>200025</xdr:colOff>
      <xdr:row>7</xdr:row>
      <xdr:rowOff>152400</xdr:rowOff>
    </xdr:to>
    <xdr:pic>
      <xdr:nvPicPr>
        <xdr:cNvPr id="61" name="Picture 60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71176" y="571500"/>
          <a:ext cx="263842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179</xdr:col>
      <xdr:colOff>0</xdr:colOff>
      <xdr:row>77</xdr:row>
      <xdr:rowOff>0</xdr:rowOff>
    </xdr:from>
    <xdr:to>
      <xdr:col>188</xdr:col>
      <xdr:colOff>1</xdr:colOff>
      <xdr:row>89</xdr:row>
      <xdr:rowOff>152400</xdr:rowOff>
    </xdr:to>
    <xdr:graphicFrame macro="">
      <xdr:nvGraphicFramePr>
        <xdr:cNvPr id="62" name="Chart 6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5</xdr:col>
      <xdr:colOff>171450</xdr:colOff>
      <xdr:row>8</xdr:row>
      <xdr:rowOff>57150</xdr:rowOff>
    </xdr:to>
    <xdr:pic>
      <xdr:nvPicPr>
        <xdr:cNvPr id="2" name="Picture 1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3800475" cy="100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</xdr:colOff>
      <xdr:row>3</xdr:row>
      <xdr:rowOff>0</xdr:rowOff>
    </xdr:from>
    <xdr:to>
      <xdr:col>11</xdr:col>
      <xdr:colOff>47625</xdr:colOff>
      <xdr:row>7</xdr:row>
      <xdr:rowOff>152400</xdr:rowOff>
    </xdr:to>
    <xdr:pic>
      <xdr:nvPicPr>
        <xdr:cNvPr id="3" name="Picture 2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6" y="571500"/>
          <a:ext cx="34861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</xdr:colOff>
      <xdr:row>4</xdr:row>
      <xdr:rowOff>0</xdr:rowOff>
    </xdr:from>
    <xdr:to>
      <xdr:col>17</xdr:col>
      <xdr:colOff>409575</xdr:colOff>
      <xdr:row>8</xdr:row>
      <xdr:rowOff>152400</xdr:rowOff>
    </xdr:to>
    <xdr:pic>
      <xdr:nvPicPr>
        <xdr:cNvPr id="4" name="Picture 3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1" y="762000"/>
          <a:ext cx="284797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1</xdr:colOff>
      <xdr:row>4</xdr:row>
      <xdr:rowOff>0</xdr:rowOff>
    </xdr:from>
    <xdr:to>
      <xdr:col>24</xdr:col>
      <xdr:colOff>438150</xdr:colOff>
      <xdr:row>8</xdr:row>
      <xdr:rowOff>152400</xdr:rowOff>
    </xdr:to>
    <xdr:pic>
      <xdr:nvPicPr>
        <xdr:cNvPr id="5" name="Picture 4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1" y="762000"/>
          <a:ext cx="28765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1</xdr:colOff>
      <xdr:row>4</xdr:row>
      <xdr:rowOff>0</xdr:rowOff>
    </xdr:from>
    <xdr:to>
      <xdr:col>31</xdr:col>
      <xdr:colOff>152400</xdr:colOff>
      <xdr:row>8</xdr:row>
      <xdr:rowOff>152400</xdr:rowOff>
    </xdr:to>
    <xdr:pic>
      <xdr:nvPicPr>
        <xdr:cNvPr id="6" name="Picture 5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1" y="762000"/>
          <a:ext cx="259079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1</xdr:colOff>
      <xdr:row>4</xdr:row>
      <xdr:rowOff>0</xdr:rowOff>
    </xdr:from>
    <xdr:to>
      <xdr:col>38</xdr:col>
      <xdr:colOff>276225</xdr:colOff>
      <xdr:row>8</xdr:row>
      <xdr:rowOff>152400</xdr:rowOff>
    </xdr:to>
    <xdr:pic>
      <xdr:nvPicPr>
        <xdr:cNvPr id="7" name="Picture 6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97951" y="762000"/>
          <a:ext cx="271462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52387</xdr:colOff>
      <xdr:row>119</xdr:row>
      <xdr:rowOff>28576</xdr:rowOff>
    </xdr:from>
    <xdr:to>
      <xdr:col>9</xdr:col>
      <xdr:colOff>238125</xdr:colOff>
      <xdr:row>131</xdr:row>
      <xdr:rowOff>161924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0</xdr:colOff>
      <xdr:row>133</xdr:row>
      <xdr:rowOff>0</xdr:rowOff>
    </xdr:from>
    <xdr:to>
      <xdr:col>14</xdr:col>
      <xdr:colOff>128588</xdr:colOff>
      <xdr:row>145</xdr:row>
      <xdr:rowOff>133348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0</xdr:colOff>
      <xdr:row>121</xdr:row>
      <xdr:rowOff>0</xdr:rowOff>
    </xdr:from>
    <xdr:to>
      <xdr:col>26</xdr:col>
      <xdr:colOff>519113</xdr:colOff>
      <xdr:row>133</xdr:row>
      <xdr:rowOff>133348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23</xdr:col>
      <xdr:colOff>0</xdr:colOff>
      <xdr:row>135</xdr:row>
      <xdr:rowOff>0</xdr:rowOff>
    </xdr:from>
    <xdr:to>
      <xdr:col>33</xdr:col>
      <xdr:colOff>519113</xdr:colOff>
      <xdr:row>147</xdr:row>
      <xdr:rowOff>133348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31</xdr:col>
      <xdr:colOff>0</xdr:colOff>
      <xdr:row>121</xdr:row>
      <xdr:rowOff>0</xdr:rowOff>
    </xdr:from>
    <xdr:to>
      <xdr:col>41</xdr:col>
      <xdr:colOff>519113</xdr:colOff>
      <xdr:row>133</xdr:row>
      <xdr:rowOff>133348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40</xdr:col>
      <xdr:colOff>1</xdr:colOff>
      <xdr:row>4</xdr:row>
      <xdr:rowOff>0</xdr:rowOff>
    </xdr:from>
    <xdr:to>
      <xdr:col>45</xdr:col>
      <xdr:colOff>590550</xdr:colOff>
      <xdr:row>8</xdr:row>
      <xdr:rowOff>152400</xdr:rowOff>
    </xdr:to>
    <xdr:pic>
      <xdr:nvPicPr>
        <xdr:cNvPr id="13" name="Picture 12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55551" y="762000"/>
          <a:ext cx="3638549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37</xdr:col>
      <xdr:colOff>0</xdr:colOff>
      <xdr:row>135</xdr:row>
      <xdr:rowOff>0</xdr:rowOff>
    </xdr:from>
    <xdr:to>
      <xdr:col>47</xdr:col>
      <xdr:colOff>519113</xdr:colOff>
      <xdr:row>147</xdr:row>
      <xdr:rowOff>133348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 editAs="oneCell">
    <xdr:from>
      <xdr:col>46</xdr:col>
      <xdr:colOff>581025</xdr:colOff>
      <xdr:row>4</xdr:row>
      <xdr:rowOff>9525</xdr:rowOff>
    </xdr:from>
    <xdr:to>
      <xdr:col>51</xdr:col>
      <xdr:colOff>171449</xdr:colOff>
      <xdr:row>8</xdr:row>
      <xdr:rowOff>161925</xdr:rowOff>
    </xdr:to>
    <xdr:pic>
      <xdr:nvPicPr>
        <xdr:cNvPr id="15" name="Picture 14" descr="seqLog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94175" y="771525"/>
          <a:ext cx="263842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44</xdr:col>
      <xdr:colOff>0</xdr:colOff>
      <xdr:row>121</xdr:row>
      <xdr:rowOff>0</xdr:rowOff>
    </xdr:from>
    <xdr:to>
      <xdr:col>54</xdr:col>
      <xdr:colOff>519113</xdr:colOff>
      <xdr:row>133</xdr:row>
      <xdr:rowOff>133348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6</xdr:col>
      <xdr:colOff>762001</xdr:colOff>
      <xdr:row>147</xdr:row>
      <xdr:rowOff>114300</xdr:rowOff>
    </xdr:from>
    <xdr:to>
      <xdr:col>14</xdr:col>
      <xdr:colOff>542925</xdr:colOff>
      <xdr:row>160</xdr:row>
      <xdr:rowOff>57148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6</xdr:col>
      <xdr:colOff>752475</xdr:colOff>
      <xdr:row>162</xdr:row>
      <xdr:rowOff>38099</xdr:rowOff>
    </xdr:from>
    <xdr:to>
      <xdr:col>14</xdr:col>
      <xdr:colOff>533399</xdr:colOff>
      <xdr:row>174</xdr:row>
      <xdr:rowOff>28572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rog%20Tissue%20IFN-Centric/YM_processed/MS/FV3/YS-annotated%20FV3%20gene%20ex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.description"/>
      <sheetName val="Sheet10"/>
      <sheetName val="Temporal class"/>
      <sheetName val="Count Sorted"/>
      <sheetName val="NCDLV promoterMotif"/>
      <sheetName val="fpkm "/>
      <sheetName val="Figs"/>
      <sheetName val="Top10 IE ANDB"/>
      <sheetName val="Top 10 IE-ooTFD"/>
      <sheetName val="Top10 DE ANDB"/>
      <sheetName val="Top10 DE ooTFD"/>
      <sheetName val="Top10 L ANDB"/>
      <sheetName val="Top 10L ooTFD"/>
      <sheetName val="RNApol II prediction"/>
      <sheetName val="FV3 IFN promoter"/>
      <sheetName val="Top 10 PWM"/>
      <sheetName val="UTR PW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4">
          <cell r="A44" t="str">
            <v>1IE-FV3gorf57R</v>
          </cell>
          <cell r="B44">
            <v>3.1477820910472016</v>
          </cell>
          <cell r="N44">
            <v>-6.1758881367895144</v>
          </cell>
          <cell r="T44">
            <v>-14.660228806067684</v>
          </cell>
          <cell r="Z44">
            <v>4.5889964020056464</v>
          </cell>
          <cell r="AF44">
            <v>3.7814646329851533</v>
          </cell>
          <cell r="AL44">
            <v>-1.8545390468128653</v>
          </cell>
          <cell r="AR44">
            <v>-37.471336430615821</v>
          </cell>
          <cell r="AX44">
            <v>-26.250775424017512</v>
          </cell>
          <cell r="BD44">
            <v>7.2941244499550182</v>
          </cell>
          <cell r="BJ44">
            <v>2.2364283270902208</v>
          </cell>
          <cell r="BP44">
            <v>5.697404092697286</v>
          </cell>
          <cell r="BV44">
            <v>3.9944077490615859</v>
          </cell>
          <cell r="CA44">
            <v>1.2365722131533776</v>
          </cell>
          <cell r="CF44">
            <v>7.4870039125597767</v>
          </cell>
          <cell r="CL44">
            <v>-12.702374826872305</v>
          </cell>
          <cell r="CR44">
            <v>-4.2373385669704442</v>
          </cell>
          <cell r="CX44">
            <v>1.1560276433652021</v>
          </cell>
          <cell r="DD44">
            <v>6.6292954135371218</v>
          </cell>
          <cell r="DJ44">
            <v>4.888071052102231</v>
          </cell>
          <cell r="DP44">
            <v>2.7458826889022592</v>
          </cell>
          <cell r="DV44">
            <v>1.6183091438591539</v>
          </cell>
          <cell r="EB44">
            <v>5.7948135274700663</v>
          </cell>
          <cell r="EH44">
            <v>7.648184987606399</v>
          </cell>
          <cell r="EN44">
            <v>4.963404761969012</v>
          </cell>
          <cell r="ET44">
            <v>14.479837091758638</v>
          </cell>
          <cell r="EZ44">
            <v>4.8103916882803555</v>
          </cell>
          <cell r="FF44">
            <v>-2.6509790172467032</v>
          </cell>
          <cell r="FM44">
            <v>5.8526755661056438</v>
          </cell>
          <cell r="FU44">
            <v>6.6334907885942815</v>
          </cell>
          <cell r="GC44">
            <v>7.6426943525645648</v>
          </cell>
        </row>
        <row r="45">
          <cell r="A45" t="str">
            <v>2IE-FV3gorf49L</v>
          </cell>
          <cell r="B45">
            <v>7.7868511632409634</v>
          </cell>
          <cell r="N45">
            <v>2.650309624946606</v>
          </cell>
          <cell r="T45">
            <v>-7.9381984803139582</v>
          </cell>
          <cell r="Z45">
            <v>6.1869283585130992</v>
          </cell>
          <cell r="AF45">
            <v>2.8445845070348734</v>
          </cell>
          <cell r="AL45">
            <v>6.851474216185987</v>
          </cell>
          <cell r="AR45">
            <v>-42.941591124532238</v>
          </cell>
          <cell r="AX45">
            <v>-10.93658444486223</v>
          </cell>
          <cell r="BD45">
            <v>7.9108225877306086</v>
          </cell>
          <cell r="BJ45">
            <v>3.8771847291006649</v>
          </cell>
          <cell r="BP45">
            <v>9.748627270241716</v>
          </cell>
          <cell r="BV45">
            <v>3.9745201350053221</v>
          </cell>
          <cell r="CA45">
            <v>1.1630542622256219</v>
          </cell>
          <cell r="CF45">
            <v>4.4955033021223052</v>
          </cell>
          <cell r="CL45">
            <v>-15.922167646388106</v>
          </cell>
          <cell r="CR45">
            <v>-12.86384381642643</v>
          </cell>
          <cell r="CX45">
            <v>3.0413253494953771</v>
          </cell>
          <cell r="DD45">
            <v>2.8849768594904126</v>
          </cell>
          <cell r="DJ45">
            <v>7.1093292142989259</v>
          </cell>
          <cell r="DP45">
            <v>4.3946033130092381</v>
          </cell>
          <cell r="DV45">
            <v>-0.78254343436369123</v>
          </cell>
          <cell r="EB45">
            <v>5.2258995716688883</v>
          </cell>
          <cell r="EH45">
            <v>8.3184840613318602</v>
          </cell>
          <cell r="EN45">
            <v>7.9480517900889751</v>
          </cell>
          <cell r="ET45">
            <v>-3.5477377361235378</v>
          </cell>
          <cell r="EZ45">
            <v>7.8064465111180619</v>
          </cell>
          <cell r="FF45">
            <v>-8.4886613485912861</v>
          </cell>
          <cell r="FM45">
            <v>3.4330796268537678</v>
          </cell>
          <cell r="FU45">
            <v>5.4518638866854925</v>
          </cell>
          <cell r="GC45">
            <v>2.9172942583776424</v>
          </cell>
        </row>
        <row r="46">
          <cell r="A46" t="str">
            <v>3IE-FV3gorf72L</v>
          </cell>
          <cell r="B46">
            <v>6.4880634534146093</v>
          </cell>
          <cell r="N46">
            <v>0.80485483365659194</v>
          </cell>
          <cell r="T46">
            <v>-13.29535289115754</v>
          </cell>
          <cell r="Z46">
            <v>1.6422903047046631</v>
          </cell>
          <cell r="AF46">
            <v>-0.60100614292185983</v>
          </cell>
          <cell r="AL46">
            <v>-0.54288694938815885</v>
          </cell>
          <cell r="AR46">
            <v>-25.607702794131541</v>
          </cell>
          <cell r="AX46">
            <v>-19.557669839358191</v>
          </cell>
          <cell r="BD46">
            <v>8.3918836903272247</v>
          </cell>
          <cell r="BJ46">
            <v>2.5942117221529686</v>
          </cell>
          <cell r="BP46">
            <v>7.9873094953371488</v>
          </cell>
          <cell r="BV46">
            <v>4.3796140313365202</v>
          </cell>
          <cell r="CA46">
            <v>3.2019882188201572</v>
          </cell>
          <cell r="CF46">
            <v>7.4392408059563335</v>
          </cell>
          <cell r="CL46">
            <v>-7.5697097592348621</v>
          </cell>
          <cell r="CR46">
            <v>-0.64497245595714292</v>
          </cell>
          <cell r="CX46">
            <v>-0.81264776842475661</v>
          </cell>
          <cell r="DD46">
            <v>0.66281617966247941</v>
          </cell>
          <cell r="DJ46">
            <v>5.6186233621369821</v>
          </cell>
          <cell r="DP46">
            <v>6.2041289760501535</v>
          </cell>
          <cell r="DV46">
            <v>3.7095442983296723</v>
          </cell>
          <cell r="EB46">
            <v>4.0701059135292583</v>
          </cell>
          <cell r="EH46">
            <v>0.5968779103743892</v>
          </cell>
          <cell r="EN46">
            <v>4.3347684771847117</v>
          </cell>
          <cell r="ET46">
            <v>4.7139816864504853</v>
          </cell>
          <cell r="EZ46">
            <v>6.6209470391353928</v>
          </cell>
          <cell r="FF46">
            <v>1.629934748058695</v>
          </cell>
          <cell r="FM46">
            <v>5.0844810209616407</v>
          </cell>
          <cell r="FU46">
            <v>5.569615645410888</v>
          </cell>
          <cell r="GC46">
            <v>4.3732166605808294</v>
          </cell>
        </row>
        <row r="47">
          <cell r="A47" t="str">
            <v>4IE-FV3gorf92R</v>
          </cell>
          <cell r="B47">
            <v>2.9384382408393539</v>
          </cell>
          <cell r="N47">
            <v>-11.110764149082492</v>
          </cell>
          <cell r="T47">
            <v>-18.418002027388788</v>
          </cell>
          <cell r="Z47">
            <v>2.1513100727267398</v>
          </cell>
          <cell r="AF47">
            <v>6.4376006178001459</v>
          </cell>
          <cell r="AL47">
            <v>2.9576527730731068</v>
          </cell>
          <cell r="AR47">
            <v>-48.458963655486237</v>
          </cell>
          <cell r="AX47">
            <v>-25.013316687338357</v>
          </cell>
          <cell r="BD47">
            <v>4.4924941516794314</v>
          </cell>
          <cell r="BJ47">
            <v>5.4618035568265277</v>
          </cell>
          <cell r="BP47">
            <v>4.6658816217438277</v>
          </cell>
          <cell r="BV47">
            <v>6.5273816051853251</v>
          </cell>
          <cell r="CA47">
            <v>0.21018934225984984</v>
          </cell>
          <cell r="CF47">
            <v>8.8913067757187516</v>
          </cell>
          <cell r="CL47">
            <v>-20.48103032246534</v>
          </cell>
          <cell r="CR47">
            <v>-9.1085118765322619</v>
          </cell>
          <cell r="CX47">
            <v>8.8972918630296647</v>
          </cell>
          <cell r="DD47">
            <v>-2.7301720936517406</v>
          </cell>
          <cell r="DJ47">
            <v>9.2491490158343392</v>
          </cell>
          <cell r="DP47">
            <v>10.416375316587276</v>
          </cell>
          <cell r="DV47">
            <v>11.72310201578034</v>
          </cell>
          <cell r="EB47">
            <v>10.364933498580779</v>
          </cell>
          <cell r="EH47">
            <v>0.29950257290308552</v>
          </cell>
          <cell r="EN47">
            <v>8.3572660763539588</v>
          </cell>
          <cell r="ET47">
            <v>7.7148568160365176</v>
          </cell>
          <cell r="EZ47">
            <v>4.4059651387578862</v>
          </cell>
          <cell r="FF47">
            <v>-8.3273211461688721</v>
          </cell>
          <cell r="FM47">
            <v>11.516162924247048</v>
          </cell>
          <cell r="FU47">
            <v>6.4818010458690898</v>
          </cell>
          <cell r="GC47">
            <v>10.853301757031025</v>
          </cell>
        </row>
        <row r="48">
          <cell r="A48" t="str">
            <v>5IE-FV3gorf58R</v>
          </cell>
          <cell r="B48">
            <v>4.7594541446196024</v>
          </cell>
          <cell r="N48">
            <v>-8.7406451152043552</v>
          </cell>
          <cell r="T48">
            <v>-21.552324686761324</v>
          </cell>
          <cell r="Z48">
            <v>3.0211829849835174</v>
          </cell>
          <cell r="AF48">
            <v>0.95099836258937409</v>
          </cell>
          <cell r="AL48">
            <v>-8.2905899584208187E-2</v>
          </cell>
          <cell r="AR48">
            <v>-24.614668419483081</v>
          </cell>
          <cell r="AX48">
            <v>-30.912435448559343</v>
          </cell>
          <cell r="BD48">
            <v>4.6909254693476123</v>
          </cell>
          <cell r="BJ48">
            <v>3.861687438538187</v>
          </cell>
          <cell r="BP48">
            <v>4.6743872042194727</v>
          </cell>
          <cell r="BV48">
            <v>4.9902605665007691</v>
          </cell>
          <cell r="CA48">
            <v>-0.3533341005959853</v>
          </cell>
          <cell r="CF48">
            <v>2.8376486195355954</v>
          </cell>
          <cell r="CL48">
            <v>-11.596616002762481</v>
          </cell>
          <cell r="CR48">
            <v>-7.5246753382283655</v>
          </cell>
          <cell r="CX48">
            <v>0.54099932213759472</v>
          </cell>
          <cell r="DD48">
            <v>-1.155366888370275</v>
          </cell>
          <cell r="DJ48">
            <v>3.6345932684457569</v>
          </cell>
          <cell r="DP48">
            <v>5.1917363447698399</v>
          </cell>
          <cell r="DV48">
            <v>4.9365900844511236E-2</v>
          </cell>
          <cell r="EB48">
            <v>6.9501534317882161</v>
          </cell>
          <cell r="EH48">
            <v>6.9040505016861085</v>
          </cell>
          <cell r="EN48">
            <v>9.2857374215540354</v>
          </cell>
          <cell r="ET48">
            <v>4.1001703197569768</v>
          </cell>
          <cell r="EZ48">
            <v>4.0078503076191669</v>
          </cell>
          <cell r="FF48">
            <v>-4.9416463723760167</v>
          </cell>
          <cell r="FM48">
            <v>7.2233839333838326</v>
          </cell>
          <cell r="FU48">
            <v>3.5591001888828915</v>
          </cell>
          <cell r="GC48">
            <v>4.9596032528150245</v>
          </cell>
        </row>
        <row r="49">
          <cell r="A49" t="str">
            <v>6IE-FV3gorf73L</v>
          </cell>
          <cell r="B49">
            <v>3.4040583970547948</v>
          </cell>
          <cell r="N49">
            <v>-9.9597951221308012</v>
          </cell>
          <cell r="T49">
            <v>-15.827466785960047</v>
          </cell>
          <cell r="Z49">
            <v>2.4206117497454613</v>
          </cell>
          <cell r="AF49">
            <v>5.8859769548138825</v>
          </cell>
          <cell r="AL49">
            <v>-1.4200977194527757</v>
          </cell>
          <cell r="AR49">
            <v>-22.169418789156687</v>
          </cell>
          <cell r="AX49">
            <v>-19.845763233223604</v>
          </cell>
          <cell r="BD49">
            <v>5.5133201892454737</v>
          </cell>
          <cell r="BJ49">
            <v>8.5280672564406377</v>
          </cell>
          <cell r="BP49">
            <v>7.2960719029967551</v>
          </cell>
          <cell r="BV49">
            <v>8.833051359192952</v>
          </cell>
          <cell r="CA49">
            <v>6.1891326899059633</v>
          </cell>
          <cell r="CF49">
            <v>5.7361854262515788</v>
          </cell>
          <cell r="CL49">
            <v>-6.6333484482004534</v>
          </cell>
          <cell r="CR49">
            <v>-0.29237803144589924</v>
          </cell>
          <cell r="CX49">
            <v>2.6099109463226968</v>
          </cell>
          <cell r="DD49">
            <v>1.0536048970740219</v>
          </cell>
          <cell r="DJ49">
            <v>6.0286884878435085</v>
          </cell>
          <cell r="DP49">
            <v>6.6676367081417451</v>
          </cell>
          <cell r="DV49">
            <v>8.2253231371693918</v>
          </cell>
          <cell r="EB49">
            <v>6.9226617011499192</v>
          </cell>
          <cell r="EH49">
            <v>-1.3200321971883073</v>
          </cell>
          <cell r="EN49">
            <v>8.7643342111336224</v>
          </cell>
          <cell r="ET49">
            <v>5.1730794494773411</v>
          </cell>
          <cell r="EZ49">
            <v>8.5999723335395171</v>
          </cell>
          <cell r="FF49">
            <v>-0.20416989413977477</v>
          </cell>
          <cell r="FM49">
            <v>5.1555509132324184</v>
          </cell>
          <cell r="FU49">
            <v>6.4319839225799145</v>
          </cell>
          <cell r="GC49">
            <v>6.1504682867483362</v>
          </cell>
        </row>
        <row r="50">
          <cell r="A50" t="str">
            <v>7IE-FV3gorf12L</v>
          </cell>
          <cell r="B50">
            <v>11.617618981641661</v>
          </cell>
          <cell r="N50">
            <v>7.0240647557252904</v>
          </cell>
          <cell r="T50">
            <v>-13.068559351197752</v>
          </cell>
          <cell r="Z50">
            <v>5.3512749612216988</v>
          </cell>
          <cell r="AF50">
            <v>4.4646748009335804</v>
          </cell>
          <cell r="AL50">
            <v>3.7612533549766605</v>
          </cell>
          <cell r="AR50">
            <v>-13.391848302315202</v>
          </cell>
          <cell r="AX50">
            <v>-9.9539738062628462</v>
          </cell>
          <cell r="BD50">
            <v>5.9709525602083193</v>
          </cell>
          <cell r="BJ50">
            <v>3.6882922778330078</v>
          </cell>
          <cell r="BP50">
            <v>5.4529874181425555</v>
          </cell>
          <cell r="BV50">
            <v>4.8874521593430966</v>
          </cell>
          <cell r="CA50">
            <v>1.8503593880335563</v>
          </cell>
          <cell r="CF50">
            <v>5.8874131650822212</v>
          </cell>
          <cell r="CL50">
            <v>-8.8605554429103535</v>
          </cell>
          <cell r="CR50">
            <v>-0.67510876916959284</v>
          </cell>
          <cell r="CX50">
            <v>5.7687612874084468</v>
          </cell>
          <cell r="DD50">
            <v>15.886149050822974</v>
          </cell>
          <cell r="DJ50">
            <v>9.7079699047427734</v>
          </cell>
          <cell r="DP50">
            <v>5.550137262257623</v>
          </cell>
          <cell r="DV50">
            <v>10.009576718455479</v>
          </cell>
          <cell r="EB50">
            <v>5.8337756076757978</v>
          </cell>
          <cell r="EH50">
            <v>5.7113159352868301</v>
          </cell>
          <cell r="EN50">
            <v>6.5915283305170176</v>
          </cell>
          <cell r="ET50">
            <v>4.6788831929198276</v>
          </cell>
          <cell r="EZ50">
            <v>7.374778679764888</v>
          </cell>
          <cell r="FF50">
            <v>-2.488463142118055</v>
          </cell>
          <cell r="FM50">
            <v>8.0525191450585982</v>
          </cell>
          <cell r="FU50">
            <v>5.9360654582581676</v>
          </cell>
          <cell r="GC50">
            <v>10.136555419020327</v>
          </cell>
        </row>
        <row r="51">
          <cell r="A51" t="str">
            <v>8IE-FV3gorf14R</v>
          </cell>
          <cell r="B51">
            <v>5.1993778872292831</v>
          </cell>
          <cell r="N51">
            <v>-5.0592832693103107</v>
          </cell>
          <cell r="T51">
            <v>1.4398624588189071</v>
          </cell>
          <cell r="Z51">
            <v>10.265122735104731</v>
          </cell>
          <cell r="AF51">
            <v>10.897028604964975</v>
          </cell>
          <cell r="AL51">
            <v>3.275682035083296</v>
          </cell>
          <cell r="AR51">
            <v>-39.976037720747776</v>
          </cell>
          <cell r="AX51">
            <v>-7.0695744469138022</v>
          </cell>
          <cell r="BD51">
            <v>5.9709525602083193</v>
          </cell>
          <cell r="BJ51">
            <v>3.6882922778330078</v>
          </cell>
          <cell r="BP51">
            <v>7.4730075679161745</v>
          </cell>
          <cell r="BV51">
            <v>4.8874521593430966</v>
          </cell>
          <cell r="CA51">
            <v>1.8503593880335563</v>
          </cell>
          <cell r="CF51">
            <v>4.6969508395445416</v>
          </cell>
          <cell r="CL51">
            <v>-7.6979908319833878</v>
          </cell>
          <cell r="CR51">
            <v>5.1883613591462199</v>
          </cell>
          <cell r="CX51">
            <v>5.7687612874084468</v>
          </cell>
          <cell r="DD51">
            <v>6.797012977836145</v>
          </cell>
          <cell r="DJ51">
            <v>5.9821448151054195</v>
          </cell>
          <cell r="DP51">
            <v>5.550137262257623</v>
          </cell>
          <cell r="DV51">
            <v>10.009576718455479</v>
          </cell>
          <cell r="EB51">
            <v>5.1936298319870655</v>
          </cell>
          <cell r="EH51">
            <v>2.2183100067606492</v>
          </cell>
          <cell r="EN51">
            <v>6.5915283305170176</v>
          </cell>
          <cell r="ET51">
            <v>4.6788831929198276</v>
          </cell>
          <cell r="EZ51">
            <v>7.374778679764888</v>
          </cell>
          <cell r="FF51">
            <v>2.198302410184183</v>
          </cell>
          <cell r="FM51">
            <v>8.3910717018936989</v>
          </cell>
          <cell r="FU51">
            <v>4.8957921625923602</v>
          </cell>
          <cell r="GC51">
            <v>8.7291686622682008</v>
          </cell>
        </row>
        <row r="52">
          <cell r="A52" t="str">
            <v>9IE-FV3gorf23R</v>
          </cell>
          <cell r="B52">
            <v>9.3636310468476385</v>
          </cell>
          <cell r="N52">
            <v>7.4754091934010622</v>
          </cell>
          <cell r="T52">
            <v>0.81691913238598612</v>
          </cell>
          <cell r="Z52">
            <v>11.969084279252394</v>
          </cell>
          <cell r="AF52">
            <v>10.897028604964975</v>
          </cell>
          <cell r="AL52">
            <v>10.005989387018502</v>
          </cell>
          <cell r="AR52">
            <v>-33.850550587994086</v>
          </cell>
          <cell r="AX52">
            <v>-5.3756913160872006</v>
          </cell>
          <cell r="BD52">
            <v>5.218591326999416</v>
          </cell>
          <cell r="BJ52">
            <v>2.1044507288664609</v>
          </cell>
          <cell r="BP52">
            <v>4.6900594505761211</v>
          </cell>
          <cell r="BV52">
            <v>3.3782896530954507</v>
          </cell>
          <cell r="CA52">
            <v>0.46662189996858955</v>
          </cell>
          <cell r="CF52">
            <v>9.5147988580530356</v>
          </cell>
          <cell r="CL52">
            <v>-12.342082204657718</v>
          </cell>
          <cell r="CR52">
            <v>-5.9026006343633028</v>
          </cell>
          <cell r="CX52">
            <v>5.463534181929333</v>
          </cell>
          <cell r="DD52">
            <v>8.4465912205194851</v>
          </cell>
          <cell r="DJ52">
            <v>10.734692687086079</v>
          </cell>
          <cell r="DP52">
            <v>4.4777615039045831</v>
          </cell>
          <cell r="DV52">
            <v>4.6514937628177728</v>
          </cell>
          <cell r="EB52">
            <v>7.246835587632031</v>
          </cell>
          <cell r="EH52">
            <v>9.4632464335742021</v>
          </cell>
          <cell r="EN52">
            <v>6.4678223455902266</v>
          </cell>
          <cell r="ET52">
            <v>3.6825957690579378</v>
          </cell>
          <cell r="EZ52">
            <v>9.3844319356345522</v>
          </cell>
          <cell r="FF52">
            <v>2.7746015394891614</v>
          </cell>
          <cell r="FM52">
            <v>6.5237610969537929</v>
          </cell>
          <cell r="FU52">
            <v>5.9753206504224821</v>
          </cell>
          <cell r="GC52">
            <v>8.112079765609348</v>
          </cell>
        </row>
        <row r="53">
          <cell r="A53" t="str">
            <v>10IE-FV3gorf33R</v>
          </cell>
          <cell r="B53">
            <v>6.7322691995014505</v>
          </cell>
          <cell r="N53">
            <v>-1.4302911591855556</v>
          </cell>
          <cell r="T53">
            <v>-13.949891698132371</v>
          </cell>
          <cell r="Z53">
            <v>2.9160695750355448</v>
          </cell>
          <cell r="AF53">
            <v>4.2079162718252752</v>
          </cell>
          <cell r="AL53">
            <v>-2.784830862519764</v>
          </cell>
          <cell r="AR53">
            <v>-18.827829241796696</v>
          </cell>
          <cell r="AX53">
            <v>-21.070534283875272</v>
          </cell>
          <cell r="BD53">
            <v>3.3446580898817575</v>
          </cell>
          <cell r="BJ53">
            <v>3.3115074749350137</v>
          </cell>
          <cell r="BP53">
            <v>4.3086011490212996</v>
          </cell>
          <cell r="BV53">
            <v>4.6810331514023282</v>
          </cell>
          <cell r="CA53">
            <v>-1.4787441837466031</v>
          </cell>
          <cell r="CF53">
            <v>1.506901478234532</v>
          </cell>
          <cell r="CL53">
            <v>-4.9989247273893476</v>
          </cell>
          <cell r="CR53">
            <v>-3.4484534676951131</v>
          </cell>
          <cell r="CX53">
            <v>6.4752421826228739</v>
          </cell>
          <cell r="DD53">
            <v>5.3994206379664718</v>
          </cell>
          <cell r="DJ53">
            <v>5.6048245080732393</v>
          </cell>
          <cell r="DP53">
            <v>7.4818801396202854</v>
          </cell>
          <cell r="DV53">
            <v>11.7921965039244</v>
          </cell>
          <cell r="EB53">
            <v>5.636572421587811</v>
          </cell>
          <cell r="EH53">
            <v>9.4317441263006856</v>
          </cell>
          <cell r="EN53">
            <v>4.7820782589949244</v>
          </cell>
          <cell r="ET53">
            <v>-0.32706782363316245</v>
          </cell>
          <cell r="EZ53">
            <v>3.943105537347948</v>
          </cell>
          <cell r="FF53">
            <v>0.18180225515894124</v>
          </cell>
          <cell r="FM53">
            <v>3.3045446264250531</v>
          </cell>
          <cell r="FU53">
            <v>8.0420916215670868</v>
          </cell>
          <cell r="GC53">
            <v>5.8913657166993891</v>
          </cell>
        </row>
        <row r="55">
          <cell r="A55" t="str">
            <v>1DE-FV3gorf5R</v>
          </cell>
          <cell r="B55">
            <v>2.1949128343137785</v>
          </cell>
          <cell r="N55">
            <v>-3.134249014879301</v>
          </cell>
          <cell r="T55">
            <v>-10.965645792585676</v>
          </cell>
          <cell r="Z55">
            <v>5.0902013610572681</v>
          </cell>
          <cell r="AF55">
            <v>0.31583283473906948</v>
          </cell>
          <cell r="AL55">
            <v>-4.2859382796493959</v>
          </cell>
          <cell r="AR55">
            <v>-22.444872728801968</v>
          </cell>
          <cell r="AX55">
            <v>-22.263079058217929</v>
          </cell>
          <cell r="BD55">
            <v>4.9434853586771705</v>
          </cell>
          <cell r="BJ55">
            <v>1.2572822297782891</v>
          </cell>
          <cell r="BP55">
            <v>5.9364777615186259</v>
          </cell>
          <cell r="BV55">
            <v>2.8764422928390605</v>
          </cell>
          <cell r="CA55">
            <v>0.30133010401533855</v>
          </cell>
          <cell r="CF55">
            <v>7.5060099852576272</v>
          </cell>
          <cell r="CL55">
            <v>-11.6441840073295</v>
          </cell>
          <cell r="CR55">
            <v>3.3818094033826172</v>
          </cell>
          <cell r="CX55">
            <v>11.039810113048169</v>
          </cell>
          <cell r="DD55">
            <v>6.1930699341525139</v>
          </cell>
          <cell r="DJ55">
            <v>5.0088902106334334</v>
          </cell>
          <cell r="DP55">
            <v>13.770096034843132</v>
          </cell>
          <cell r="DV55">
            <v>15.371402311687726</v>
          </cell>
          <cell r="EB55">
            <v>11.413569754664163</v>
          </cell>
          <cell r="EH55">
            <v>11.011548750470588</v>
          </cell>
          <cell r="EN55">
            <v>9.2672876496611263</v>
          </cell>
          <cell r="ET55">
            <v>8.068869618913924</v>
          </cell>
          <cell r="EZ55">
            <v>6.353490913554011</v>
          </cell>
          <cell r="FF55">
            <v>2.495319092032934</v>
          </cell>
          <cell r="FM55">
            <v>5.2145134100800155</v>
          </cell>
          <cell r="FU55">
            <v>5.708366595907056</v>
          </cell>
          <cell r="GC55">
            <v>12.444313509076968</v>
          </cell>
        </row>
        <row r="56">
          <cell r="A56" t="str">
            <v>2DE-FV3gorf53R</v>
          </cell>
          <cell r="B56">
            <v>8.4005464682364952</v>
          </cell>
          <cell r="N56">
            <v>-0.24631674229496975</v>
          </cell>
          <cell r="T56">
            <v>-5.6948741623465242</v>
          </cell>
          <cell r="Z56">
            <v>3.4575811596735648</v>
          </cell>
          <cell r="AF56">
            <v>0.12015284267543061</v>
          </cell>
          <cell r="AL56">
            <v>0.44161095804826433</v>
          </cell>
          <cell r="AR56">
            <v>-20.906196688161348</v>
          </cell>
          <cell r="AX56">
            <v>-7.9027059299239806</v>
          </cell>
          <cell r="BD56">
            <v>7.2095898303271575</v>
          </cell>
          <cell r="BJ56">
            <v>3.4121853591567071</v>
          </cell>
          <cell r="BP56">
            <v>5.962708645198485</v>
          </cell>
          <cell r="BV56">
            <v>4.8392541870433741</v>
          </cell>
          <cell r="CA56">
            <v>-0.90458052725380311</v>
          </cell>
          <cell r="CF56">
            <v>5.8877007229827898</v>
          </cell>
          <cell r="CL56">
            <v>-13.577511412571861</v>
          </cell>
          <cell r="CR56">
            <v>-2.4533598471693212</v>
          </cell>
          <cell r="CX56">
            <v>6.6922597964719035</v>
          </cell>
          <cell r="DD56">
            <v>3.6510402069935917</v>
          </cell>
          <cell r="DJ56">
            <v>5.7148581894490746</v>
          </cell>
          <cell r="DP56">
            <v>5.0549396191101703</v>
          </cell>
          <cell r="DV56">
            <v>3.8030823462958137</v>
          </cell>
          <cell r="EB56">
            <v>6.8623026010776664</v>
          </cell>
          <cell r="EH56">
            <v>11.183182529934394</v>
          </cell>
          <cell r="EN56">
            <v>8.4597020986007596</v>
          </cell>
          <cell r="ET56">
            <v>1.9616048083344302</v>
          </cell>
          <cell r="EZ56">
            <v>3.7883725011378555</v>
          </cell>
          <cell r="FF56">
            <v>-4.3070615214045169</v>
          </cell>
          <cell r="FM56">
            <v>6.2768316178627854</v>
          </cell>
          <cell r="FU56">
            <v>9.8039922317632318</v>
          </cell>
          <cell r="GC56">
            <v>5.4288358276852113</v>
          </cell>
        </row>
        <row r="57">
          <cell r="A57" t="str">
            <v>3DE-FV3gorf78L</v>
          </cell>
          <cell r="B57">
            <v>2.1600843960050575</v>
          </cell>
          <cell r="N57">
            <v>-7.7912276598028427</v>
          </cell>
          <cell r="T57">
            <v>-17.735559624882853</v>
          </cell>
          <cell r="Z57">
            <v>0.87669963544186669</v>
          </cell>
          <cell r="AF57">
            <v>0.95479188087508515</v>
          </cell>
          <cell r="AL57">
            <v>0.38283322920382351</v>
          </cell>
          <cell r="AR57">
            <v>-35.731407737464778</v>
          </cell>
          <cell r="AX57">
            <v>-27.188624846665366</v>
          </cell>
          <cell r="BD57">
            <v>10.80349344794938</v>
          </cell>
          <cell r="BJ57">
            <v>6.0919832683684927</v>
          </cell>
          <cell r="BP57">
            <v>11.309010159560776</v>
          </cell>
          <cell r="BV57">
            <v>6.6597248043588362</v>
          </cell>
          <cell r="CA57">
            <v>0.56057801420892328</v>
          </cell>
          <cell r="CF57">
            <v>4.2509085322993343</v>
          </cell>
          <cell r="CL57">
            <v>-11.380390963354724</v>
          </cell>
          <cell r="CR57">
            <v>-1.4484180321061113</v>
          </cell>
          <cell r="CX57">
            <v>3.792095291160074</v>
          </cell>
          <cell r="DD57">
            <v>5.0834091188971167</v>
          </cell>
          <cell r="DJ57">
            <v>8.0078850578628682</v>
          </cell>
          <cell r="DP57">
            <v>5.9700046251132122</v>
          </cell>
          <cell r="DV57">
            <v>3.0448854263666632</v>
          </cell>
          <cell r="EB57">
            <v>10.808915923442113</v>
          </cell>
          <cell r="EH57">
            <v>11.315653398360059</v>
          </cell>
          <cell r="EN57">
            <v>9.6401256106452831</v>
          </cell>
          <cell r="ET57">
            <v>5.6351158893682953</v>
          </cell>
          <cell r="EZ57">
            <v>5.6867218168288742</v>
          </cell>
          <cell r="FF57">
            <v>-0.25601634529837047</v>
          </cell>
          <cell r="FM57">
            <v>8.3862030865956161</v>
          </cell>
          <cell r="FU57">
            <v>4.5911228620241991</v>
          </cell>
          <cell r="GC57">
            <v>6.6766905397638991</v>
          </cell>
        </row>
        <row r="58">
          <cell r="A58" t="str">
            <v>4DE-FV3gorf80L</v>
          </cell>
          <cell r="B58">
            <v>9.8528681011706674</v>
          </cell>
          <cell r="N58">
            <v>-3.842681844409571E-3</v>
          </cell>
          <cell r="T58">
            <v>-4.6887033639636986</v>
          </cell>
          <cell r="Z58">
            <v>3.6815954390126864</v>
          </cell>
          <cell r="AF58">
            <v>7.318922356901318</v>
          </cell>
          <cell r="AL58">
            <v>-0.28708028230029381</v>
          </cell>
          <cell r="AR58">
            <v>-34.812796523569126</v>
          </cell>
          <cell r="AX58">
            <v>-4.8060219107847377</v>
          </cell>
          <cell r="BD58">
            <v>7.0676387168753632</v>
          </cell>
          <cell r="BJ58">
            <v>7.2514066641833583</v>
          </cell>
          <cell r="BP58">
            <v>7.8640499180902665</v>
          </cell>
          <cell r="BV58">
            <v>7.9334192021281371</v>
          </cell>
          <cell r="CA58">
            <v>3.3789277252729262</v>
          </cell>
          <cell r="CF58">
            <v>9.7170303211308617</v>
          </cell>
          <cell r="CL58">
            <v>-2.4785793371676195</v>
          </cell>
          <cell r="CR58">
            <v>1.9450345562709419</v>
          </cell>
          <cell r="CX58">
            <v>10.256633295059924</v>
          </cell>
          <cell r="DD58">
            <v>16.86511703657575</v>
          </cell>
          <cell r="DJ58">
            <v>11.203482599291736</v>
          </cell>
          <cell r="DP58">
            <v>2.6256281959838197</v>
          </cell>
          <cell r="DV58">
            <v>5.5293899472731276</v>
          </cell>
          <cell r="EB58">
            <v>7.198533442184746</v>
          </cell>
          <cell r="EH58">
            <v>10.66737769741955</v>
          </cell>
          <cell r="EN58">
            <v>7.1216474779768326</v>
          </cell>
          <cell r="ET58">
            <v>6.8647433012347427</v>
          </cell>
          <cell r="EZ58">
            <v>10.246324947458794</v>
          </cell>
          <cell r="FF58">
            <v>3.0972871651805916</v>
          </cell>
          <cell r="FM58">
            <v>4.6259601057875699</v>
          </cell>
          <cell r="FU58">
            <v>3.2285201179087109</v>
          </cell>
          <cell r="GC58">
            <v>7.9950435023661068</v>
          </cell>
        </row>
        <row r="59">
          <cell r="A59" t="str">
            <v>5DE-FV3gorf95R</v>
          </cell>
          <cell r="B59">
            <v>3.9503937578826278</v>
          </cell>
          <cell r="N59">
            <v>-8.2132069431858206</v>
          </cell>
          <cell r="T59">
            <v>-6.3734707765271033</v>
          </cell>
          <cell r="Z59">
            <v>11.233391990971922</v>
          </cell>
          <cell r="AF59">
            <v>10.035830072835017</v>
          </cell>
          <cell r="AL59">
            <v>7.3567600644092437</v>
          </cell>
          <cell r="AR59">
            <v>-19.806406823942361</v>
          </cell>
          <cell r="AX59">
            <v>-9.7813770259690251</v>
          </cell>
          <cell r="BD59">
            <v>5.7429897762808482</v>
          </cell>
          <cell r="BJ59">
            <v>6.3514675574482382</v>
          </cell>
          <cell r="BP59">
            <v>7.7095249994815482</v>
          </cell>
          <cell r="BV59">
            <v>6.9344103477840369</v>
          </cell>
          <cell r="CA59">
            <v>3.6688566263454629</v>
          </cell>
          <cell r="CF59">
            <v>3.5266698094021232</v>
          </cell>
          <cell r="CL59">
            <v>-11.664079588442927</v>
          </cell>
          <cell r="CR59">
            <v>-4.9609503468529645</v>
          </cell>
          <cell r="CX59">
            <v>1.0588913807396565</v>
          </cell>
          <cell r="DD59">
            <v>4.4194916997826716</v>
          </cell>
          <cell r="DJ59">
            <v>5.5734563301710871</v>
          </cell>
          <cell r="DP59">
            <v>5.518654729164056</v>
          </cell>
          <cell r="DV59">
            <v>4.4648773380915419</v>
          </cell>
          <cell r="EB59">
            <v>5.9563564080933036</v>
          </cell>
          <cell r="EH59">
            <v>10.218999066462382</v>
          </cell>
          <cell r="EN59">
            <v>6.8001880810514486</v>
          </cell>
          <cell r="ET59">
            <v>8.4437143854787706</v>
          </cell>
          <cell r="EZ59">
            <v>8.1821559538048358</v>
          </cell>
          <cell r="FF59">
            <v>-1.9660230174915073E-2</v>
          </cell>
          <cell r="FM59">
            <v>5.05916921749425</v>
          </cell>
          <cell r="FU59">
            <v>3.6631738087368952</v>
          </cell>
          <cell r="GC59">
            <v>10.747009690142324</v>
          </cell>
        </row>
        <row r="60">
          <cell r="A60" t="str">
            <v>6DE-FV3gorf62L</v>
          </cell>
          <cell r="B60">
            <v>5.9630093348450242</v>
          </cell>
          <cell r="N60">
            <v>-11.172379438847559</v>
          </cell>
          <cell r="T60">
            <v>-12.904657878099657</v>
          </cell>
          <cell r="Z60">
            <v>1.7782211946668784</v>
          </cell>
          <cell r="AF60">
            <v>9.7714415989624843</v>
          </cell>
          <cell r="AL60">
            <v>3.2517160633218536</v>
          </cell>
          <cell r="AR60">
            <v>-38.05960423368537</v>
          </cell>
          <cell r="AX60">
            <v>-18.58227123815136</v>
          </cell>
          <cell r="BD60">
            <v>3.0791766915399998</v>
          </cell>
          <cell r="BJ60">
            <v>3.3895668117627258</v>
          </cell>
          <cell r="BP60">
            <v>2.5075003638147781</v>
          </cell>
          <cell r="BV60">
            <v>4.6100740026312952</v>
          </cell>
          <cell r="CA60">
            <v>-0.25132066173303869</v>
          </cell>
          <cell r="CF60">
            <v>3.706287412243074</v>
          </cell>
          <cell r="CL60">
            <v>-4.5080160026670475</v>
          </cell>
          <cell r="CR60">
            <v>2.0372662394206498</v>
          </cell>
          <cell r="CX60">
            <v>-3.6039650528954859</v>
          </cell>
          <cell r="DD60">
            <v>-1.0094865447747681</v>
          </cell>
          <cell r="DJ60">
            <v>4.6029675245569672</v>
          </cell>
          <cell r="DP60">
            <v>-3.3078442255180351</v>
          </cell>
          <cell r="DV60">
            <v>3.0754915574142516</v>
          </cell>
          <cell r="EB60">
            <v>6.2612111002620079</v>
          </cell>
          <cell r="EH60">
            <v>0.52708034724087016</v>
          </cell>
          <cell r="EN60">
            <v>2.827335335910413</v>
          </cell>
          <cell r="ET60">
            <v>-1.4643053305866436</v>
          </cell>
          <cell r="EZ60">
            <v>1.1838040788544415</v>
          </cell>
          <cell r="FF60">
            <v>1.720107696078065</v>
          </cell>
          <cell r="FM60">
            <v>0.20849228866704994</v>
          </cell>
          <cell r="FU60">
            <v>6.3816606114693055</v>
          </cell>
          <cell r="GC60">
            <v>7.2898713434137532</v>
          </cell>
        </row>
        <row r="61">
          <cell r="A61" t="str">
            <v>7DE-FV3gorf22R</v>
          </cell>
          <cell r="B61">
            <v>6.5465009439400541</v>
          </cell>
          <cell r="N61">
            <v>-2.0892427817947423</v>
          </cell>
          <cell r="T61">
            <v>-4.5901783156721043</v>
          </cell>
          <cell r="Z61">
            <v>7.3558708135342981</v>
          </cell>
          <cell r="AF61">
            <v>4.8966496711000653</v>
          </cell>
          <cell r="AL61">
            <v>3.0095926173761027</v>
          </cell>
          <cell r="AR61">
            <v>-5.1287291283890628</v>
          </cell>
          <cell r="AX61">
            <v>-12.128716206861252</v>
          </cell>
          <cell r="BD61">
            <v>2.9543768686605172</v>
          </cell>
          <cell r="BJ61">
            <v>-0.50577693247179856</v>
          </cell>
          <cell r="BP61">
            <v>4.5858398733639012</v>
          </cell>
          <cell r="BV61">
            <v>3.9292039551195823</v>
          </cell>
          <cell r="CA61">
            <v>2.4026894375548955</v>
          </cell>
          <cell r="CF61">
            <v>4.749893555892621</v>
          </cell>
          <cell r="CL61">
            <v>-7.9148612459720455</v>
          </cell>
          <cell r="CR61">
            <v>4.2134017220285696</v>
          </cell>
          <cell r="CX61">
            <v>-2.9561235950153808</v>
          </cell>
          <cell r="DD61">
            <v>5.156914314653239</v>
          </cell>
          <cell r="DJ61">
            <v>8.5153529190800672</v>
          </cell>
          <cell r="DP61">
            <v>7.8877080330298064</v>
          </cell>
          <cell r="DV61">
            <v>4.7650360817584545</v>
          </cell>
          <cell r="EB61">
            <v>8.0475602000256856</v>
          </cell>
          <cell r="EH61">
            <v>1.1223281534915039</v>
          </cell>
          <cell r="EN61">
            <v>7.3849218623792083</v>
          </cell>
          <cell r="ET61">
            <v>5.9865793156985294</v>
          </cell>
          <cell r="EZ61">
            <v>5.7715079570073815</v>
          </cell>
          <cell r="FF61">
            <v>1.96473131018844</v>
          </cell>
          <cell r="FM61">
            <v>9.279993546601137</v>
          </cell>
          <cell r="FU61">
            <v>9.7989528892425799</v>
          </cell>
          <cell r="GC61">
            <v>10.041946566989186</v>
          </cell>
        </row>
        <row r="62">
          <cell r="A62" t="str">
            <v>8DE-FV3gorf85R</v>
          </cell>
          <cell r="B62">
            <v>4.2305719419046524</v>
          </cell>
          <cell r="N62">
            <v>2.6829058429217598</v>
          </cell>
          <cell r="T62">
            <v>-14.396619877621752</v>
          </cell>
          <cell r="Z62">
            <v>5.7637275941816775</v>
          </cell>
          <cell r="AF62">
            <v>2.0062190191462688</v>
          </cell>
          <cell r="AL62">
            <v>-3.9353025314662959</v>
          </cell>
          <cell r="AR62">
            <v>-24.193028642308001</v>
          </cell>
          <cell r="AX62">
            <v>-16.477497986189217</v>
          </cell>
          <cell r="BD62">
            <v>9.2826482986659631</v>
          </cell>
          <cell r="BJ62">
            <v>9.8286077828113907</v>
          </cell>
          <cell r="BP62">
            <v>6.6288348238858861</v>
          </cell>
          <cell r="BV62">
            <v>10.05252729613132</v>
          </cell>
          <cell r="CA62">
            <v>8.3545579468145359</v>
          </cell>
          <cell r="CF62">
            <v>6.710434521650356</v>
          </cell>
          <cell r="CL62">
            <v>-10.568883905430726</v>
          </cell>
          <cell r="CR62">
            <v>-4.0944383729570166</v>
          </cell>
          <cell r="CX62">
            <v>-1.365440185740169</v>
          </cell>
          <cell r="DD62">
            <v>4.1960640429356966</v>
          </cell>
          <cell r="DJ62">
            <v>7.342270274404548</v>
          </cell>
          <cell r="DP62">
            <v>0.84971909730561168</v>
          </cell>
          <cell r="DV62">
            <v>-2.0553993887082656</v>
          </cell>
          <cell r="EB62">
            <v>3.7510887516921319</v>
          </cell>
          <cell r="EH62">
            <v>4.8303415343860312</v>
          </cell>
          <cell r="EN62">
            <v>4.0180198654459662</v>
          </cell>
          <cell r="ET62">
            <v>-2.0033104522628973</v>
          </cell>
          <cell r="EZ62">
            <v>8.3127967539488274</v>
          </cell>
          <cell r="FF62">
            <v>-2.2604629309550375</v>
          </cell>
          <cell r="FM62">
            <v>3.0990393010758872</v>
          </cell>
          <cell r="FU62">
            <v>6.1972068621052392</v>
          </cell>
          <cell r="GC62">
            <v>3.5707664965276114</v>
          </cell>
        </row>
        <row r="63">
          <cell r="A63" t="str">
            <v>9DE-FV3gorf25R</v>
          </cell>
          <cell r="B63">
            <v>4.0724917255334132</v>
          </cell>
          <cell r="N63">
            <v>2.3980602697196702</v>
          </cell>
          <cell r="T63">
            <v>-14.145534236157648</v>
          </cell>
          <cell r="Z63">
            <v>5.9849652405585285</v>
          </cell>
          <cell r="AF63">
            <v>3.9393018140996836</v>
          </cell>
          <cell r="AL63">
            <v>-0.37892948824734318</v>
          </cell>
          <cell r="AR63">
            <v>-31.360146259129682</v>
          </cell>
          <cell r="AX63">
            <v>-17.499090140562572</v>
          </cell>
          <cell r="BD63">
            <v>7.9966203635711031</v>
          </cell>
          <cell r="BJ63">
            <v>3.0023892874548515</v>
          </cell>
          <cell r="BP63">
            <v>8.7226709381907579</v>
          </cell>
          <cell r="BV63">
            <v>4.2580288980424079</v>
          </cell>
          <cell r="CA63">
            <v>-0.14956539645922215</v>
          </cell>
          <cell r="CF63">
            <v>6.7056047426406806</v>
          </cell>
          <cell r="CL63">
            <v>-10.520530083046225</v>
          </cell>
          <cell r="CR63">
            <v>-4.1644393528561174</v>
          </cell>
          <cell r="CX63">
            <v>2.5262391197794254</v>
          </cell>
          <cell r="DD63">
            <v>4.6515569048525371</v>
          </cell>
          <cell r="DJ63">
            <v>5.0967509908517687</v>
          </cell>
          <cell r="DP63">
            <v>8.5402210501733808</v>
          </cell>
          <cell r="DV63">
            <v>2.6835864235628724</v>
          </cell>
          <cell r="EB63">
            <v>3.3629467339176271</v>
          </cell>
          <cell r="EH63">
            <v>0.80391308353919932</v>
          </cell>
          <cell r="EN63">
            <v>3.8234334814765774</v>
          </cell>
          <cell r="ET63">
            <v>6.0156202210919636</v>
          </cell>
          <cell r="EZ63">
            <v>4.6606548520352282</v>
          </cell>
          <cell r="FF63">
            <v>-1.5329709910534097</v>
          </cell>
          <cell r="FM63">
            <v>2.6794710914302389</v>
          </cell>
          <cell r="FU63">
            <v>10.33223799675376</v>
          </cell>
          <cell r="GC63">
            <v>9.1818429945339446</v>
          </cell>
        </row>
        <row r="64">
          <cell r="A64" t="str">
            <v>10DE-FV3gorf7R</v>
          </cell>
          <cell r="B64">
            <v>0.51810201368083175</v>
          </cell>
          <cell r="N64">
            <v>-12.568844460410491</v>
          </cell>
          <cell r="T64">
            <v>-9.6941315244885011</v>
          </cell>
          <cell r="Z64">
            <v>3.9467121480210237</v>
          </cell>
          <cell r="AF64">
            <v>0.85805263062004633</v>
          </cell>
          <cell r="AL64">
            <v>5.236714554392953</v>
          </cell>
          <cell r="AR64">
            <v>-27.095054153521442</v>
          </cell>
          <cell r="AX64">
            <v>-19.313696508227025</v>
          </cell>
          <cell r="BD64">
            <v>7.3566104268786709</v>
          </cell>
          <cell r="BJ64">
            <v>6.6820394913264183</v>
          </cell>
          <cell r="BP64">
            <v>6.8459290652406413</v>
          </cell>
          <cell r="BV64">
            <v>7.5126930634198201</v>
          </cell>
          <cell r="CA64">
            <v>1.4282228065208884</v>
          </cell>
          <cell r="CF64">
            <v>10.26478270774547</v>
          </cell>
          <cell r="CL64">
            <v>-9.8288054726985834</v>
          </cell>
          <cell r="CR64">
            <v>-3.859262172083139</v>
          </cell>
          <cell r="CX64">
            <v>3.6060039044377503</v>
          </cell>
          <cell r="DD64">
            <v>3.5724167749035898</v>
          </cell>
          <cell r="DJ64">
            <v>6.3605644418617544</v>
          </cell>
          <cell r="DP64">
            <v>8.3472094275244739</v>
          </cell>
          <cell r="DV64">
            <v>3.4217349696138522</v>
          </cell>
          <cell r="EB64">
            <v>10.92179631695023</v>
          </cell>
          <cell r="EH64">
            <v>12.94842381390913</v>
          </cell>
          <cell r="EN64">
            <v>7.9338499621730767</v>
          </cell>
          <cell r="ET64">
            <v>12.079851411116213</v>
          </cell>
          <cell r="EZ64">
            <v>8.963335396628187</v>
          </cell>
          <cell r="FF64">
            <v>2.0310351834193945</v>
          </cell>
          <cell r="FM64">
            <v>6.699287876831777</v>
          </cell>
          <cell r="FU64">
            <v>5.9250665855422264</v>
          </cell>
          <cell r="GC64">
            <v>12.356385941477797</v>
          </cell>
        </row>
        <row r="66">
          <cell r="A66" t="str">
            <v>1L-FV3gorf93L</v>
          </cell>
          <cell r="B66">
            <v>0.3513569502812362</v>
          </cell>
          <cell r="N66">
            <v>-8.6606308901083349</v>
          </cell>
          <cell r="T66">
            <v>-6.3734707765271033</v>
          </cell>
          <cell r="Z66">
            <v>11.233391990971922</v>
          </cell>
          <cell r="AF66">
            <v>10.035830072835017</v>
          </cell>
          <cell r="AL66">
            <v>6.0371867156710648</v>
          </cell>
          <cell r="AR66">
            <v>-19.806406823942361</v>
          </cell>
          <cell r="AX66">
            <v>-16.770035559488704</v>
          </cell>
          <cell r="BD66">
            <v>5.7429897762808482</v>
          </cell>
          <cell r="BJ66">
            <v>0.65375711303839823</v>
          </cell>
          <cell r="BP66">
            <v>7.7095249994815482</v>
          </cell>
          <cell r="BV66">
            <v>4.134820568764292</v>
          </cell>
          <cell r="CA66">
            <v>0.62607462032508376</v>
          </cell>
          <cell r="CF66">
            <v>3.5266698094021232</v>
          </cell>
          <cell r="CL66">
            <v>-11.664079588442927</v>
          </cell>
          <cell r="CR66">
            <v>-4.9609503468529645</v>
          </cell>
          <cell r="CX66">
            <v>0.94582491505412758</v>
          </cell>
          <cell r="DD66">
            <v>1.3753731246174448</v>
          </cell>
          <cell r="DJ66">
            <v>8.1435872943439325</v>
          </cell>
          <cell r="DP66">
            <v>2.5396923544739063</v>
          </cell>
          <cell r="DV66">
            <v>4.4648773380915419</v>
          </cell>
          <cell r="EB66">
            <v>1.5320276431605233</v>
          </cell>
          <cell r="EH66">
            <v>1.5615754243503248</v>
          </cell>
          <cell r="EN66">
            <v>3.1431648160354997</v>
          </cell>
          <cell r="ET66">
            <v>8.4437143854787706</v>
          </cell>
          <cell r="EZ66">
            <v>8.1821559538048358</v>
          </cell>
          <cell r="FF66">
            <v>-1.9660230174915073E-2</v>
          </cell>
          <cell r="FM66">
            <v>2.969257342185657</v>
          </cell>
          <cell r="FU66">
            <v>3.9175558733833284</v>
          </cell>
          <cell r="GC66">
            <v>8.7256082490532503</v>
          </cell>
        </row>
        <row r="67">
          <cell r="A67" t="str">
            <v>2L-FV3gorf71R</v>
          </cell>
          <cell r="B67">
            <v>-2.0847743608905724</v>
          </cell>
          <cell r="N67">
            <v>-9.7949362537315459</v>
          </cell>
          <cell r="T67">
            <v>-11.320067871846998</v>
          </cell>
          <cell r="Z67">
            <v>10.108642062993271</v>
          </cell>
          <cell r="AF67">
            <v>2.9108209091664956</v>
          </cell>
          <cell r="AL67">
            <v>2.5777357646312007</v>
          </cell>
          <cell r="AR67">
            <v>-31.935436201355319</v>
          </cell>
          <cell r="AX67">
            <v>-17.306111032750866</v>
          </cell>
          <cell r="BD67">
            <v>6.0712456738693641</v>
          </cell>
          <cell r="BJ67">
            <v>3.0325152498224743</v>
          </cell>
          <cell r="BP67">
            <v>3.4048758806673805</v>
          </cell>
          <cell r="BV67">
            <v>4.5905121999816396</v>
          </cell>
          <cell r="CA67">
            <v>-2.0039005447185558</v>
          </cell>
          <cell r="CF67">
            <v>5.2038041112894611</v>
          </cell>
          <cell r="CL67">
            <v>-10.602676020122868</v>
          </cell>
          <cell r="CR67">
            <v>-2.442363468719301</v>
          </cell>
          <cell r="CX67">
            <v>7.7980440324783249</v>
          </cell>
          <cell r="DD67">
            <v>1.1989089866842431</v>
          </cell>
          <cell r="DJ67">
            <v>4.9471050515678741</v>
          </cell>
          <cell r="DP67">
            <v>7.2882293488167438</v>
          </cell>
          <cell r="DV67">
            <v>1.1317409231434004</v>
          </cell>
          <cell r="EB67">
            <v>6.7273214756929534</v>
          </cell>
          <cell r="EH67">
            <v>-0.24923229961279553</v>
          </cell>
          <cell r="EN67">
            <v>5.2360218479728564</v>
          </cell>
          <cell r="ET67">
            <v>3.7887274667398123</v>
          </cell>
          <cell r="EZ67">
            <v>1.707803054900042</v>
          </cell>
          <cell r="FF67">
            <v>-0.32845117760686643</v>
          </cell>
          <cell r="FM67">
            <v>4.4229191942514845</v>
          </cell>
          <cell r="FU67">
            <v>4.1085160933044147</v>
          </cell>
          <cell r="GC67">
            <v>13.427339036617621</v>
          </cell>
        </row>
        <row r="68">
          <cell r="A68" t="str">
            <v>3L-FV3gorf2L</v>
          </cell>
          <cell r="B68">
            <v>0.85111936436777458</v>
          </cell>
          <cell r="N68">
            <v>-11.519494171690555</v>
          </cell>
          <cell r="T68">
            <v>-14.223734599514623</v>
          </cell>
          <cell r="Z68">
            <v>3.8143248245097636</v>
          </cell>
          <cell r="AF68">
            <v>-3.3435450002638456</v>
          </cell>
          <cell r="AL68">
            <v>-8.5805520631632533</v>
          </cell>
          <cell r="AR68">
            <v>-39.8981205257883</v>
          </cell>
          <cell r="AX68">
            <v>-39.00940491212436</v>
          </cell>
          <cell r="BD68">
            <v>7.532472816842871</v>
          </cell>
          <cell r="BJ68">
            <v>1.329060432140899</v>
          </cell>
          <cell r="BP68">
            <v>6.573368466726226</v>
          </cell>
          <cell r="BV68">
            <v>4.4662029275286566</v>
          </cell>
          <cell r="CA68">
            <v>3.5779121632020061</v>
          </cell>
          <cell r="CF68">
            <v>4.1358795781881845</v>
          </cell>
          <cell r="CL68">
            <v>-2.9002227433475656</v>
          </cell>
          <cell r="CR68">
            <v>5.0894684898631279</v>
          </cell>
          <cell r="CX68">
            <v>1.6902069898639149</v>
          </cell>
          <cell r="DD68">
            <v>-1.0849763362992819</v>
          </cell>
          <cell r="DJ68">
            <v>5.1313260746065916</v>
          </cell>
          <cell r="DP68">
            <v>4.3970088504420399</v>
          </cell>
          <cell r="DV68">
            <v>1.7890614722492515</v>
          </cell>
          <cell r="EB68">
            <v>4.9023630542889851</v>
          </cell>
          <cell r="EH68">
            <v>5.7911550725787713</v>
          </cell>
          <cell r="EN68">
            <v>5.1310626167824687</v>
          </cell>
          <cell r="ET68">
            <v>-10.324376982921263</v>
          </cell>
          <cell r="EZ68">
            <v>2.985788211974663</v>
          </cell>
          <cell r="FF68">
            <v>7.9926211632376214</v>
          </cell>
          <cell r="FM68">
            <v>9.5491242841406709</v>
          </cell>
          <cell r="FU68">
            <v>2.0573393580314492</v>
          </cell>
          <cell r="GC68">
            <v>8.1149707980767989</v>
          </cell>
        </row>
        <row r="69">
          <cell r="A69" t="str">
            <v>4L-FV3gorf34R</v>
          </cell>
          <cell r="B69">
            <v>6.7322691995014505</v>
          </cell>
          <cell r="N69">
            <v>-7.7667873184219793</v>
          </cell>
          <cell r="T69">
            <v>-15.020951020660485</v>
          </cell>
          <cell r="Z69">
            <v>10.242554872580536</v>
          </cell>
          <cell r="AF69">
            <v>4.8966496711000653</v>
          </cell>
          <cell r="AL69">
            <v>-1.292853380814895</v>
          </cell>
          <cell r="AR69">
            <v>-18.827829241796696</v>
          </cell>
          <cell r="AX69">
            <v>-21.070534283875272</v>
          </cell>
          <cell r="BD69">
            <v>5.0240802740936292</v>
          </cell>
          <cell r="BJ69">
            <v>6.3708268751149264</v>
          </cell>
          <cell r="BP69">
            <v>5.2475933769536613</v>
          </cell>
          <cell r="BV69">
            <v>7.1951211750834378</v>
          </cell>
          <cell r="CA69">
            <v>2.979460179726118</v>
          </cell>
          <cell r="CF69">
            <v>1.506901478234532</v>
          </cell>
          <cell r="CL69">
            <v>-4.9989247273893476</v>
          </cell>
          <cell r="CR69">
            <v>-3.4484534676951131</v>
          </cell>
          <cell r="CX69">
            <v>2.8134302851111803</v>
          </cell>
          <cell r="DD69">
            <v>5.3994206379664718</v>
          </cell>
          <cell r="DJ69">
            <v>7.4246114186104393</v>
          </cell>
          <cell r="DP69">
            <v>6.4768725481200571</v>
          </cell>
          <cell r="DV69">
            <v>2.464697016074695</v>
          </cell>
          <cell r="EB69">
            <v>5.4863604124528127</v>
          </cell>
          <cell r="EH69">
            <v>-2.6910473951787415</v>
          </cell>
          <cell r="EN69">
            <v>4.7820782589949244</v>
          </cell>
          <cell r="ET69">
            <v>1.3302084395070581</v>
          </cell>
          <cell r="EZ69">
            <v>4.7168592356182071</v>
          </cell>
          <cell r="FF69">
            <v>0.18180225515894124</v>
          </cell>
          <cell r="FM69">
            <v>3.2458074727355863</v>
          </cell>
          <cell r="FU69">
            <v>5.8716095857580104</v>
          </cell>
          <cell r="GC69">
            <v>7.2331211179198176</v>
          </cell>
        </row>
        <row r="70">
          <cell r="A70" t="str">
            <v>5L-FV3gorf41R</v>
          </cell>
          <cell r="B70">
            <v>6.0597813946878434</v>
          </cell>
          <cell r="N70">
            <v>-8.9243169941091729</v>
          </cell>
          <cell r="T70">
            <v>-9.331674318687778</v>
          </cell>
          <cell r="Z70">
            <v>11.137810883416096</v>
          </cell>
          <cell r="AF70">
            <v>13.909639990065722</v>
          </cell>
          <cell r="AL70">
            <v>-1.6438516813597666</v>
          </cell>
          <cell r="AR70">
            <v>-8.7851208126593665</v>
          </cell>
          <cell r="AX70">
            <v>-20.133758696659282</v>
          </cell>
          <cell r="BD70">
            <v>5.522730598771675</v>
          </cell>
          <cell r="BJ70">
            <v>3.7257738703063112</v>
          </cell>
          <cell r="BP70">
            <v>5.7758222664637273</v>
          </cell>
          <cell r="BV70">
            <v>4.8145350428356757</v>
          </cell>
          <cell r="CA70">
            <v>-1.3731702787529816</v>
          </cell>
          <cell r="CF70">
            <v>8.1175599914501539</v>
          </cell>
          <cell r="CL70">
            <v>-1.9900280102172112</v>
          </cell>
          <cell r="CR70">
            <v>-2.175859453398417</v>
          </cell>
          <cell r="CX70">
            <v>-1.6882365021568631</v>
          </cell>
          <cell r="DD70">
            <v>-0.5194825576532085</v>
          </cell>
          <cell r="DJ70">
            <v>4.6786015474648881</v>
          </cell>
          <cell r="DP70">
            <v>2.1504004514445456</v>
          </cell>
          <cell r="DV70">
            <v>2.7039246082693706</v>
          </cell>
          <cell r="EB70">
            <v>6.6187158526109773</v>
          </cell>
          <cell r="EH70">
            <v>6.5423462805638914</v>
          </cell>
          <cell r="EN70">
            <v>5.35100280895983</v>
          </cell>
          <cell r="ET70">
            <v>-0.33193898377303949</v>
          </cell>
          <cell r="EZ70">
            <v>4.1138421616623226</v>
          </cell>
          <cell r="FF70">
            <v>2.162064985955666</v>
          </cell>
          <cell r="FM70">
            <v>2.0655792045300503</v>
          </cell>
          <cell r="FU70">
            <v>9.7117220306429406</v>
          </cell>
          <cell r="GC70">
            <v>11.093140223353336</v>
          </cell>
        </row>
        <row r="71">
          <cell r="A71" t="str">
            <v>6L-FV3gorf11R</v>
          </cell>
          <cell r="B71">
            <v>3.6806956736137941</v>
          </cell>
          <cell r="N71">
            <v>1.0492404206110653</v>
          </cell>
          <cell r="T71">
            <v>-14.011303856484396</v>
          </cell>
          <cell r="Z71">
            <v>3.4590381026897137</v>
          </cell>
          <cell r="AF71">
            <v>-1.3833223669780075</v>
          </cell>
          <cell r="AL71">
            <v>0.18238720198969957</v>
          </cell>
          <cell r="AR71">
            <v>-38.210926015384629</v>
          </cell>
          <cell r="AX71">
            <v>-27.270264358637469</v>
          </cell>
          <cell r="BD71">
            <v>3.8964656161894253</v>
          </cell>
          <cell r="BJ71">
            <v>1.1517224619673012</v>
          </cell>
          <cell r="BP71">
            <v>5.125618042276308</v>
          </cell>
          <cell r="BV71">
            <v>2.4091084797189435</v>
          </cell>
          <cell r="CA71">
            <v>-4.1818850412222455</v>
          </cell>
          <cell r="CF71">
            <v>2.5675941207444377</v>
          </cell>
          <cell r="CL71">
            <v>-7.7009506380597719</v>
          </cell>
          <cell r="CR71">
            <v>1.5164287275538764</v>
          </cell>
          <cell r="CX71">
            <v>-1.0392688627187421</v>
          </cell>
          <cell r="DD71">
            <v>1.0792518004335425</v>
          </cell>
          <cell r="DJ71">
            <v>10.849967994064883</v>
          </cell>
          <cell r="DP71">
            <v>5.4859677363964332</v>
          </cell>
          <cell r="DV71">
            <v>2.869504271536707</v>
          </cell>
          <cell r="EB71">
            <v>10.53373853532378</v>
          </cell>
          <cell r="EH71">
            <v>3.1201246349472922</v>
          </cell>
          <cell r="EN71">
            <v>9.0984769330955739</v>
          </cell>
          <cell r="ET71">
            <v>9.3325982953912643</v>
          </cell>
          <cell r="EZ71">
            <v>6.5220902840136556</v>
          </cell>
          <cell r="FF71">
            <v>2.2481643997064866</v>
          </cell>
          <cell r="FM71">
            <v>3.8427174138817159</v>
          </cell>
          <cell r="FU71">
            <v>6.1127960312554892</v>
          </cell>
          <cell r="GC71">
            <v>11.203672236420402</v>
          </cell>
        </row>
        <row r="72">
          <cell r="A72" t="str">
            <v>7L-FV3gorf17L</v>
          </cell>
          <cell r="B72">
            <v>6.6809994071757064</v>
          </cell>
          <cell r="N72">
            <v>-2.3392356357973503</v>
          </cell>
          <cell r="T72">
            <v>-13.333657553291081</v>
          </cell>
          <cell r="Z72">
            <v>5.3070641622553723</v>
          </cell>
          <cell r="AF72">
            <v>5.9998805218697173</v>
          </cell>
          <cell r="AL72">
            <v>-0.15872888172708069</v>
          </cell>
          <cell r="AR72" t="e">
            <v>#NUM!</v>
          </cell>
          <cell r="AX72">
            <v>-7.8528640117780215</v>
          </cell>
          <cell r="BD72">
            <v>5.6317329228836064</v>
          </cell>
          <cell r="BJ72">
            <v>7.4705612677116555</v>
          </cell>
          <cell r="BP72">
            <v>5.9014485977780637</v>
          </cell>
          <cell r="BV72">
            <v>8.3635127829233902</v>
          </cell>
          <cell r="CA72">
            <v>-3.799064823289672</v>
          </cell>
          <cell r="CF72">
            <v>4.9121708029499533</v>
          </cell>
          <cell r="CL72">
            <v>-4.0466206165632501</v>
          </cell>
          <cell r="CR72">
            <v>0.31452252179161477</v>
          </cell>
          <cell r="CX72">
            <v>2.2489112478570261</v>
          </cell>
          <cell r="DD72">
            <v>9.5524020493503521</v>
          </cell>
          <cell r="DJ72">
            <v>10.932310731557287</v>
          </cell>
          <cell r="DP72">
            <v>5.284354960140174</v>
          </cell>
          <cell r="DV72">
            <v>5.8084751519224671</v>
          </cell>
          <cell r="EB72">
            <v>5.8071101583870908</v>
          </cell>
          <cell r="EH72">
            <v>5.0377248433535238</v>
          </cell>
          <cell r="EN72">
            <v>5.6697893095600618</v>
          </cell>
          <cell r="ET72">
            <v>4.2158338837337324</v>
          </cell>
          <cell r="EZ72">
            <v>3.6299627161178534</v>
          </cell>
          <cell r="FF72">
            <v>4.9949190887151103</v>
          </cell>
          <cell r="FM72">
            <v>4.0114151290556777</v>
          </cell>
          <cell r="FU72">
            <v>4.2319085175512692</v>
          </cell>
          <cell r="GC72">
            <v>7.5815696838277908</v>
          </cell>
        </row>
        <row r="73">
          <cell r="A73" t="str">
            <v>8L-FV3gorf4R</v>
          </cell>
          <cell r="B73">
            <v>2.2359904578162921</v>
          </cell>
          <cell r="N73">
            <v>-9.3250615664685288</v>
          </cell>
          <cell r="T73">
            <v>-21.384928416493498</v>
          </cell>
          <cell r="Z73">
            <v>2.2214409594288225</v>
          </cell>
          <cell r="AF73">
            <v>3.1751668769549353</v>
          </cell>
          <cell r="AL73">
            <v>-0.48136616693191958</v>
          </cell>
          <cell r="AR73">
            <v>-31.442343176621151</v>
          </cell>
          <cell r="AX73">
            <v>-23.112665666701027</v>
          </cell>
          <cell r="BD73">
            <v>5.9501954334100509</v>
          </cell>
          <cell r="BJ73">
            <v>3.2322616582840737</v>
          </cell>
          <cell r="BP73">
            <v>6.4042815479200481</v>
          </cell>
          <cell r="BV73">
            <v>4.6482008096196772</v>
          </cell>
          <cell r="CA73">
            <v>-2.0523622672877813</v>
          </cell>
          <cell r="CF73">
            <v>6.7774460178292264</v>
          </cell>
          <cell r="CL73">
            <v>-12.092925588284743</v>
          </cell>
          <cell r="CR73">
            <v>-1.7115634723612119</v>
          </cell>
          <cell r="CX73">
            <v>2.3113519791432506</v>
          </cell>
          <cell r="DD73">
            <v>11.133514721350187</v>
          </cell>
          <cell r="DJ73">
            <v>6.8141017544981901</v>
          </cell>
          <cell r="DP73">
            <v>0.62489632220903779</v>
          </cell>
          <cell r="DV73">
            <v>-1.835687405119405</v>
          </cell>
          <cell r="EB73">
            <v>6.4980705193757196</v>
          </cell>
          <cell r="EH73">
            <v>9.5505659562725906</v>
          </cell>
          <cell r="EN73">
            <v>4.5233361252460016</v>
          </cell>
          <cell r="ET73">
            <v>5.2794787245390431</v>
          </cell>
          <cell r="EZ73">
            <v>5.9821334036448714</v>
          </cell>
          <cell r="FF73">
            <v>-1.088024700025866</v>
          </cell>
          <cell r="FM73">
            <v>-0.10643431174176098</v>
          </cell>
          <cell r="FU73">
            <v>8.8416555451885301</v>
          </cell>
          <cell r="GC73">
            <v>6.2265778884799223</v>
          </cell>
        </row>
        <row r="74">
          <cell r="A74" t="str">
            <v>9L-FV3gorf21L</v>
          </cell>
          <cell r="B74">
            <v>1.8738486256331555</v>
          </cell>
          <cell r="N74">
            <v>-2.0892427817947423</v>
          </cell>
          <cell r="T74">
            <v>-15.399931345548685</v>
          </cell>
          <cell r="Z74">
            <v>5.8214040945028707</v>
          </cell>
          <cell r="AF74">
            <v>5.9998805218697173</v>
          </cell>
          <cell r="AL74">
            <v>-3.1575794534218988</v>
          </cell>
          <cell r="AR74" t="e">
            <v>#NUM!</v>
          </cell>
          <cell r="AX74">
            <v>-13.050099715665421</v>
          </cell>
          <cell r="BD74">
            <v>3.6205746811762229</v>
          </cell>
          <cell r="BJ74">
            <v>1.0259784628683208</v>
          </cell>
          <cell r="BP74">
            <v>5.6001597152664129</v>
          </cell>
          <cell r="BV74">
            <v>3.9292039551195823</v>
          </cell>
          <cell r="CA74">
            <v>4.445998109980926</v>
          </cell>
          <cell r="CF74">
            <v>0.55603205244999021</v>
          </cell>
          <cell r="CL74">
            <v>-9.4629954339747808</v>
          </cell>
          <cell r="CR74">
            <v>-3.8718312067609344</v>
          </cell>
          <cell r="CX74">
            <v>1.4983530016145121</v>
          </cell>
          <cell r="DD74">
            <v>-2.1494469799905431</v>
          </cell>
          <cell r="DJ74">
            <v>5.0884511730650956</v>
          </cell>
          <cell r="DP74">
            <v>7.1185569948654601</v>
          </cell>
          <cell r="DV74">
            <v>8.5249295157521363</v>
          </cell>
          <cell r="EB74">
            <v>8.0475602000256856</v>
          </cell>
          <cell r="EH74">
            <v>1.1223281534915039</v>
          </cell>
          <cell r="EN74">
            <v>5.0983269102138404</v>
          </cell>
          <cell r="ET74">
            <v>-1.1604273323342309</v>
          </cell>
          <cell r="EZ74">
            <v>3.0317709962055179</v>
          </cell>
          <cell r="FF74">
            <v>-0.5482355270235244</v>
          </cell>
          <cell r="FM74">
            <v>2.7238271988216032</v>
          </cell>
          <cell r="FU74">
            <v>9.7989528892425799</v>
          </cell>
          <cell r="GC74">
            <v>10.041946566989186</v>
          </cell>
        </row>
        <row r="75">
          <cell r="A75" t="str">
            <v>10L-FV3gorf56R</v>
          </cell>
          <cell r="B75">
            <v>3.1477820910472016</v>
          </cell>
          <cell r="N75">
            <v>-4.4118094764246152</v>
          </cell>
          <cell r="T75">
            <v>-17.126113071565829</v>
          </cell>
          <cell r="Z75">
            <v>7.1947371587923676</v>
          </cell>
          <cell r="AF75">
            <v>4.7328010206315207</v>
          </cell>
          <cell r="AL75">
            <v>-1.8513287599141335</v>
          </cell>
          <cell r="AR75">
            <v>-43.484297062223177</v>
          </cell>
          <cell r="AX75">
            <v>-23.911488152743729</v>
          </cell>
          <cell r="BD75">
            <v>7.360302816706584</v>
          </cell>
          <cell r="BJ75">
            <v>6.5796975883707578</v>
          </cell>
          <cell r="BP75">
            <v>5.9090482149703494</v>
          </cell>
          <cell r="BV75">
            <v>7.431464174297016</v>
          </cell>
          <cell r="CA75">
            <v>3.1569676917000971</v>
          </cell>
          <cell r="CF75">
            <v>5.5952798630989395</v>
          </cell>
          <cell r="CL75">
            <v>-9.6735679471299942</v>
          </cell>
          <cell r="CR75">
            <v>4.0243374113263721</v>
          </cell>
          <cell r="CX75">
            <v>2.8223059434386042</v>
          </cell>
          <cell r="DD75">
            <v>2.4886358283229337</v>
          </cell>
          <cell r="DJ75">
            <v>9.9777664647762414</v>
          </cell>
          <cell r="DP75">
            <v>2.1004462076250401</v>
          </cell>
          <cell r="DV75">
            <v>2.3621724819686145</v>
          </cell>
          <cell r="EB75">
            <v>4.9808844444597291</v>
          </cell>
          <cell r="EH75">
            <v>3.8604861233723606</v>
          </cell>
          <cell r="EN75">
            <v>5.5810288043519263</v>
          </cell>
          <cell r="ET75">
            <v>3.1560357358955637</v>
          </cell>
          <cell r="EZ75">
            <v>5.1688987200254699</v>
          </cell>
          <cell r="FF75">
            <v>4.5218548027102061</v>
          </cell>
          <cell r="FM75">
            <v>4.1106889656580607</v>
          </cell>
          <cell r="FU75">
            <v>6.4603707041368672</v>
          </cell>
          <cell r="GC75">
            <v>3.3873211785733202</v>
          </cell>
        </row>
        <row r="77">
          <cell r="A77" t="str">
            <v>Ave</v>
          </cell>
          <cell r="B77">
            <v>4.6285364975394341</v>
          </cell>
          <cell r="BD77">
            <v>6.0529381821744543</v>
          </cell>
          <cell r="EZ77">
            <v>5.7839712586729508</v>
          </cell>
          <cell r="FF77">
            <v>9.1092117363877151E-2</v>
          </cell>
          <cell r="FM77">
            <v>5.0967031330353514</v>
          </cell>
          <cell r="FU77">
            <v>6.1906617520270242</v>
          </cell>
          <cell r="GC77">
            <v>8.0844573841000962</v>
          </cell>
        </row>
      </sheetData>
      <sheetData sheetId="16">
        <row r="66">
          <cell r="A66" t="str">
            <v>FV3UTR1-300</v>
          </cell>
          <cell r="B66">
            <v>4.1731674189309969</v>
          </cell>
          <cell r="H66">
            <v>-10.04713854111591</v>
          </cell>
          <cell r="V66">
            <v>4.9534980631968848</v>
          </cell>
          <cell r="AC66">
            <v>4.7835457068611715</v>
          </cell>
          <cell r="AJ66">
            <v>7.4529660100319939</v>
          </cell>
          <cell r="AP66">
            <v>3.6584971366564778</v>
          </cell>
          <cell r="AW66">
            <v>12.246143804902385</v>
          </cell>
        </row>
        <row r="67">
          <cell r="A67" t="str">
            <v>FV3UTR1020-1621</v>
          </cell>
          <cell r="B67">
            <v>-2.5806898005166183</v>
          </cell>
          <cell r="H67">
            <v>-2.0973382684215012</v>
          </cell>
          <cell r="V67">
            <v>2.729502740207018</v>
          </cell>
          <cell r="AC67">
            <v>5.1678877607153657</v>
          </cell>
          <cell r="AJ67">
            <v>6.3239590612998962</v>
          </cell>
          <cell r="AP67">
            <v>5.7350211545302976</v>
          </cell>
          <cell r="AW67">
            <v>8.8579063710403343</v>
          </cell>
        </row>
        <row r="68">
          <cell r="A68" t="str">
            <v>FV3UTR2581-3420</v>
          </cell>
          <cell r="B68">
            <v>0.85111936436777458</v>
          </cell>
          <cell r="H68">
            <v>7.9926211632376214</v>
          </cell>
          <cell r="V68">
            <v>9.5491242841406709</v>
          </cell>
          <cell r="AC68">
            <v>2.4751289934537426</v>
          </cell>
          <cell r="AJ68">
            <v>2.9474211676870055</v>
          </cell>
          <cell r="AP68">
            <v>5.944223614018421</v>
          </cell>
          <cell r="AW68">
            <v>8.1149707980767989</v>
          </cell>
        </row>
        <row r="69">
          <cell r="A69" t="str">
            <v>FV3UTR4681-5400</v>
          </cell>
          <cell r="B69">
            <v>2.2359904578162921</v>
          </cell>
          <cell r="H69">
            <v>2.495319092032934</v>
          </cell>
          <cell r="V69">
            <v>5.2145134100800155</v>
          </cell>
          <cell r="AC69">
            <v>5.9501954334100509</v>
          </cell>
          <cell r="AJ69">
            <v>8.8416555451885301</v>
          </cell>
          <cell r="AP69">
            <v>6.353490913554011</v>
          </cell>
          <cell r="AW69">
            <v>12.444313509076968</v>
          </cell>
        </row>
        <row r="70">
          <cell r="A70" t="str">
            <v>FV3UTR6181-7280</v>
          </cell>
          <cell r="B70">
            <v>-1.4254624786979366</v>
          </cell>
          <cell r="H70">
            <v>2.0310351834193945</v>
          </cell>
          <cell r="V70">
            <v>1.7199281477324522</v>
          </cell>
          <cell r="AC70">
            <v>7.3566104268786709</v>
          </cell>
          <cell r="AJ70">
            <v>5.9250665855422264</v>
          </cell>
          <cell r="AP70">
            <v>6.6723829091403966</v>
          </cell>
          <cell r="AW70">
            <v>12.356385941477797</v>
          </cell>
        </row>
        <row r="71">
          <cell r="A71" t="str">
            <v>FV3UTR11341-11760</v>
          </cell>
          <cell r="B71">
            <v>0.45319621290046086</v>
          </cell>
          <cell r="H71">
            <v>-3.9879823374126402</v>
          </cell>
          <cell r="V71">
            <v>-1.7692362525333634</v>
          </cell>
          <cell r="AC71">
            <v>5.8018079297262926</v>
          </cell>
          <cell r="AJ71">
            <v>7.0793461077681075</v>
          </cell>
          <cell r="AP71">
            <v>10.412749775538392</v>
          </cell>
          <cell r="AW71">
            <v>11.942950620080973</v>
          </cell>
        </row>
        <row r="72">
          <cell r="A72" t="str">
            <v>FV3UTR15001-15420</v>
          </cell>
          <cell r="B72">
            <v>3.6806956736137941</v>
          </cell>
          <cell r="H72">
            <v>2.2481643997064866</v>
          </cell>
          <cell r="V72">
            <v>3.8427174138817159</v>
          </cell>
          <cell r="AC72">
            <v>3.8964656161894253</v>
          </cell>
          <cell r="AJ72">
            <v>6.1127960312554892</v>
          </cell>
          <cell r="AP72">
            <v>6.5220902840136556</v>
          </cell>
          <cell r="AW72">
            <v>11.203672236420402</v>
          </cell>
        </row>
        <row r="73">
          <cell r="A73" t="str">
            <v>FV3UTR16501-17100</v>
          </cell>
          <cell r="B73">
            <v>11.617618981641661</v>
          </cell>
          <cell r="H73">
            <v>-2.488463142118055</v>
          </cell>
          <cell r="V73">
            <v>8.0525191450585982</v>
          </cell>
          <cell r="AC73">
            <v>5.9709525602083193</v>
          </cell>
          <cell r="AJ73">
            <v>5.9360654582581676</v>
          </cell>
          <cell r="AP73">
            <v>7.374778679764888</v>
          </cell>
          <cell r="AW73">
            <v>10.136555419020327</v>
          </cell>
        </row>
        <row r="74">
          <cell r="A74" t="str">
            <v>FV3UTR18721-19020</v>
          </cell>
          <cell r="B74">
            <v>-1.6363377330938174</v>
          </cell>
          <cell r="H74">
            <v>2.8001357808709813</v>
          </cell>
          <cell r="V74">
            <v>2.5512083739460958</v>
          </cell>
          <cell r="AC74">
            <v>5.5956975901749058</v>
          </cell>
          <cell r="AJ74">
            <v>5.3000761221706671</v>
          </cell>
          <cell r="AP74">
            <v>3.6788944575944522</v>
          </cell>
          <cell r="AW74">
            <v>4.2899745974604429</v>
          </cell>
        </row>
        <row r="75">
          <cell r="A75" t="str">
            <v>FV3UTR19801-20100</v>
          </cell>
          <cell r="B75">
            <v>2.2908991293114989</v>
          </cell>
          <cell r="H75">
            <v>-0.48728563826445076</v>
          </cell>
          <cell r="V75">
            <v>5.319332517076317</v>
          </cell>
          <cell r="AC75">
            <v>4.4838028816084918</v>
          </cell>
          <cell r="AJ75">
            <v>3.5101897442691965</v>
          </cell>
          <cell r="AP75">
            <v>4.6597533423441568</v>
          </cell>
          <cell r="AW75">
            <v>2.8764226464796354</v>
          </cell>
        </row>
        <row r="76">
          <cell r="A76" t="str">
            <v>FV3UTR24961-25260</v>
          </cell>
          <cell r="B76">
            <v>4.0813225822775117</v>
          </cell>
          <cell r="H76">
            <v>-3.8721142542267417</v>
          </cell>
          <cell r="V76">
            <v>8.7268550529035771</v>
          </cell>
          <cell r="AC76">
            <v>3.3020587135053394</v>
          </cell>
          <cell r="AJ76">
            <v>5.9799384433600089</v>
          </cell>
          <cell r="AP76">
            <v>8.5455977662756073</v>
          </cell>
          <cell r="AW76">
            <v>10.324653115014394</v>
          </cell>
        </row>
        <row r="77">
          <cell r="A77" t="str">
            <v>FV3UTR25861-26040</v>
          </cell>
          <cell r="B77">
            <v>-5.0937780464885947</v>
          </cell>
          <cell r="H77">
            <v>-3.3417082542138608</v>
          </cell>
          <cell r="V77">
            <v>2.1182965942037875</v>
          </cell>
          <cell r="AC77">
            <v>1.8684260137400974</v>
          </cell>
          <cell r="AJ77">
            <v>-0.77036532116280854</v>
          </cell>
          <cell r="AP77">
            <v>1.5230249226572061</v>
          </cell>
          <cell r="AW77">
            <v>10.041946566989186</v>
          </cell>
        </row>
        <row r="78">
          <cell r="A78" t="str">
            <v>FV3UTR28861-29340</v>
          </cell>
          <cell r="B78">
            <v>9.3636310468476385</v>
          </cell>
          <cell r="H78">
            <v>2.7746015394891614</v>
          </cell>
          <cell r="V78">
            <v>4.7550157360234611</v>
          </cell>
          <cell r="AC78">
            <v>5.218591326999416</v>
          </cell>
          <cell r="AJ78">
            <v>5.9753206504224821</v>
          </cell>
          <cell r="AP78">
            <v>9.3844319356345522</v>
          </cell>
          <cell r="AW78">
            <v>8.112079765609348</v>
          </cell>
        </row>
        <row r="79">
          <cell r="A79" t="str">
            <v>FV3UTR30421-30840</v>
          </cell>
          <cell r="B79">
            <v>9.3007071840381741</v>
          </cell>
          <cell r="H79">
            <v>-7.8514039323347768</v>
          </cell>
          <cell r="V79">
            <v>3.0519706350786215</v>
          </cell>
          <cell r="AC79">
            <v>5.7177915599288678</v>
          </cell>
          <cell r="AJ79">
            <v>6.627122356756284</v>
          </cell>
          <cell r="AP79">
            <v>7.1647862781433398</v>
          </cell>
          <cell r="AW79">
            <v>8.426122155703224</v>
          </cell>
        </row>
        <row r="80">
          <cell r="A80" t="str">
            <v>FV3UTR31861-32160</v>
          </cell>
          <cell r="B80">
            <v>4.0724917255334132</v>
          </cell>
          <cell r="H80">
            <v>-8.6200756714077045</v>
          </cell>
          <cell r="V80">
            <v>0.90880522359103599</v>
          </cell>
          <cell r="AC80">
            <v>4.2917582504918439</v>
          </cell>
          <cell r="AJ80">
            <v>7.7552548083058701</v>
          </cell>
          <cell r="AP80">
            <v>4.6606548520352282</v>
          </cell>
          <cell r="AW80">
            <v>4.5515652345297655</v>
          </cell>
        </row>
        <row r="81">
          <cell r="A81" t="str">
            <v>FV3UTR33181-33780</v>
          </cell>
          <cell r="B81">
            <v>0.50135251716049589</v>
          </cell>
          <cell r="H81">
            <v>-6.3370223523615934</v>
          </cell>
          <cell r="V81">
            <v>8.0985585179384127</v>
          </cell>
          <cell r="AC81">
            <v>7.4860626965521329</v>
          </cell>
          <cell r="AJ81">
            <v>6.0959455118771171</v>
          </cell>
          <cell r="AP81">
            <v>3.1823570067362623</v>
          </cell>
          <cell r="AW81">
            <v>9.807419326648624</v>
          </cell>
        </row>
        <row r="82">
          <cell r="A82" t="str">
            <v>FV3UTR37141-37380</v>
          </cell>
          <cell r="B82">
            <v>-0.44505757788856432</v>
          </cell>
          <cell r="H82">
            <v>-4.8140106881496401</v>
          </cell>
          <cell r="V82">
            <v>3.1946512827040938</v>
          </cell>
          <cell r="AC82">
            <v>4.0705267208766829</v>
          </cell>
          <cell r="AJ82">
            <v>4.560824986340843</v>
          </cell>
          <cell r="AP82">
            <v>3.0386890174426751</v>
          </cell>
          <cell r="AW82">
            <v>6.1350217582697226</v>
          </cell>
        </row>
        <row r="83">
          <cell r="A83" t="str">
            <v>FV3UTR37621-37860</v>
          </cell>
          <cell r="B83">
            <v>-0.78337503259051955</v>
          </cell>
          <cell r="H83">
            <v>-5.4626200328775276</v>
          </cell>
          <cell r="V83">
            <v>4.0771746231396149</v>
          </cell>
          <cell r="AC83">
            <v>6.3169783831440522</v>
          </cell>
          <cell r="AJ83">
            <v>3.610180333774339</v>
          </cell>
          <cell r="AP83">
            <v>3.4443092637867565</v>
          </cell>
          <cell r="AW83">
            <v>9.2210698815885852</v>
          </cell>
        </row>
        <row r="84">
          <cell r="A84" t="str">
            <v>FV3UTR40381-40860</v>
          </cell>
          <cell r="B84">
            <v>6.7322691995014505</v>
          </cell>
          <cell r="H84">
            <v>0.18180225515894124</v>
          </cell>
          <cell r="V84">
            <v>3.2458074727355863</v>
          </cell>
          <cell r="AC84">
            <v>5.0240802740936292</v>
          </cell>
          <cell r="AJ84">
            <v>3.9491893918566268</v>
          </cell>
          <cell r="AP84">
            <v>4.7168592356182071</v>
          </cell>
          <cell r="AW84">
            <v>7.2331211179198176</v>
          </cell>
        </row>
        <row r="85">
          <cell r="A85" t="str">
            <v>FV3UTR42301-42780</v>
          </cell>
          <cell r="B85">
            <v>1.0159114213504044</v>
          </cell>
          <cell r="H85">
            <v>-2.0530086923589241</v>
          </cell>
          <cell r="V85">
            <v>6.9999211004575219</v>
          </cell>
          <cell r="AC85">
            <v>5.522730598771675</v>
          </cell>
          <cell r="AJ85">
            <v>5.8362751075436945</v>
          </cell>
          <cell r="AP85">
            <v>9.7389923961490084</v>
          </cell>
          <cell r="AW85">
            <v>6.2407150223069543</v>
          </cell>
        </row>
        <row r="86">
          <cell r="A86" t="str">
            <v>FV3UTR43321-43560</v>
          </cell>
          <cell r="B86">
            <v>-1.7212920042584163</v>
          </cell>
          <cell r="H86">
            <v>0.89106138521988754</v>
          </cell>
          <cell r="V86">
            <v>7.2314132072043336</v>
          </cell>
          <cell r="AC86">
            <v>5.104244391483741</v>
          </cell>
          <cell r="AJ86">
            <v>2.3197219709566372</v>
          </cell>
          <cell r="AP86">
            <v>9.0136716140586373</v>
          </cell>
          <cell r="AW86">
            <v>5.606542905307097</v>
          </cell>
        </row>
        <row r="87">
          <cell r="A87" t="str">
            <v>FV3UTR42261-46740</v>
          </cell>
          <cell r="B87">
            <v>6.0597813946878434</v>
          </cell>
          <cell r="H87">
            <v>-2.8414147885830374</v>
          </cell>
          <cell r="V87">
            <v>2.0655792045300503</v>
          </cell>
          <cell r="AC87">
            <v>5.522730598771675</v>
          </cell>
          <cell r="AJ87">
            <v>9.7117220306429406</v>
          </cell>
          <cell r="AP87">
            <v>4.1138421616623226</v>
          </cell>
          <cell r="AW87">
            <v>11.093140223353336</v>
          </cell>
        </row>
        <row r="88">
          <cell r="A88" t="str">
            <v>FV3UTR50161-50700</v>
          </cell>
          <cell r="B88">
            <v>0.7290088703378631</v>
          </cell>
          <cell r="H88">
            <v>-7.7786404892989554</v>
          </cell>
          <cell r="V88">
            <v>2.2380683897527494</v>
          </cell>
          <cell r="AC88">
            <v>7.2958607497989449</v>
          </cell>
          <cell r="AJ88">
            <v>9.2397512630708292</v>
          </cell>
          <cell r="AP88">
            <v>8.5387903338706703</v>
          </cell>
          <cell r="AW88">
            <v>10.466260037632273</v>
          </cell>
        </row>
        <row r="89">
          <cell r="A89" t="str">
            <v>FV3UTR51661-51960</v>
          </cell>
          <cell r="B89">
            <v>5.6040564932571</v>
          </cell>
          <cell r="H89">
            <v>-8.0534793283311092</v>
          </cell>
          <cell r="V89">
            <v>2.9348844409718331</v>
          </cell>
          <cell r="AC89">
            <v>13.327735074526364</v>
          </cell>
          <cell r="AJ89">
            <v>8.6071453409894509</v>
          </cell>
          <cell r="AP89">
            <v>4.4250228315535516</v>
          </cell>
          <cell r="AW89">
            <v>4.2881518152352598</v>
          </cell>
        </row>
        <row r="90">
          <cell r="A90" t="str">
            <v>FV3UTR52321-52740</v>
          </cell>
          <cell r="B90">
            <v>3.1034623901792173</v>
          </cell>
          <cell r="H90">
            <v>6.0912830423787163</v>
          </cell>
          <cell r="V90">
            <v>9.3024310145099278</v>
          </cell>
          <cell r="AC90">
            <v>9.9707961478116918</v>
          </cell>
          <cell r="AJ90">
            <v>2.5841567710361857</v>
          </cell>
          <cell r="AP90">
            <v>3.9228067731878862</v>
          </cell>
          <cell r="AW90">
            <v>1.7392691807656666</v>
          </cell>
        </row>
        <row r="91">
          <cell r="A91" t="str">
            <v>FV3UTR52921-53100</v>
          </cell>
          <cell r="B91">
            <v>2.8098198236867531</v>
          </cell>
          <cell r="H91">
            <v>-9.1399172662610031</v>
          </cell>
          <cell r="V91">
            <v>5.8903615682427457</v>
          </cell>
          <cell r="AC91">
            <v>2.9018535394749563</v>
          </cell>
          <cell r="AJ91">
            <v>-0.37609943508771743</v>
          </cell>
          <cell r="AP91">
            <v>2.829029567649707</v>
          </cell>
          <cell r="AW91">
            <v>5.1451067849830006</v>
          </cell>
        </row>
        <row r="92">
          <cell r="A92" t="str">
            <v>FV3UTR57181-57480</v>
          </cell>
          <cell r="B92">
            <v>-2.7691477354893816</v>
          </cell>
          <cell r="H92">
            <v>-5.9843973865905902</v>
          </cell>
          <cell r="V92">
            <v>2.7535895616096249</v>
          </cell>
          <cell r="AC92">
            <v>3.6819214654400994</v>
          </cell>
          <cell r="AJ92">
            <v>5.4076042830123701</v>
          </cell>
          <cell r="AP92">
            <v>1.394574504502395</v>
          </cell>
          <cell r="AW92">
            <v>5.371269597652323</v>
          </cell>
        </row>
        <row r="93">
          <cell r="A93" t="str">
            <v>FV3UTR58501-58920</v>
          </cell>
          <cell r="B93">
            <v>8.4005464682364952</v>
          </cell>
          <cell r="H93">
            <v>-8.1606115426294927</v>
          </cell>
          <cell r="V93">
            <v>2.6610221412812645</v>
          </cell>
          <cell r="AC93">
            <v>7.2095898303271575</v>
          </cell>
          <cell r="AJ93">
            <v>6.3682235695117777</v>
          </cell>
          <cell r="AP93">
            <v>3.7883725011378555</v>
          </cell>
          <cell r="AW93">
            <v>5.4288358276852113</v>
          </cell>
        </row>
        <row r="94">
          <cell r="A94" t="str">
            <v>FV3UTR60421-60680</v>
          </cell>
          <cell r="B94">
            <v>-1.7739354446650162</v>
          </cell>
          <cell r="H94">
            <v>-11.586110095792753</v>
          </cell>
          <cell r="V94">
            <v>5.8524308815585933</v>
          </cell>
          <cell r="AC94">
            <v>2.1849023126253457</v>
          </cell>
          <cell r="AJ94">
            <v>4.1478113909247121</v>
          </cell>
          <cell r="AP94">
            <v>3.9249169913145829</v>
          </cell>
          <cell r="AW94">
            <v>0.77328745868858539</v>
          </cell>
        </row>
        <row r="95">
          <cell r="A95" t="str">
            <v>FV3UTR64321-64740</v>
          </cell>
          <cell r="B95">
            <v>4.7594541446196024</v>
          </cell>
          <cell r="H95">
            <v>-10.103593980785737</v>
          </cell>
          <cell r="V95">
            <v>7.2233839333838326</v>
          </cell>
          <cell r="AC95">
            <v>4.6909254693476123</v>
          </cell>
          <cell r="AJ95">
            <v>2.3866123208629819</v>
          </cell>
          <cell r="AP95">
            <v>4.0078503076191669</v>
          </cell>
          <cell r="AW95">
            <v>4.9596032528150245</v>
          </cell>
        </row>
        <row r="96">
          <cell r="A96" t="str">
            <v>FV3UTR65401-66000</v>
          </cell>
          <cell r="B96">
            <v>11.529074228894487</v>
          </cell>
          <cell r="H96">
            <v>-7.2629361674170738</v>
          </cell>
          <cell r="V96">
            <v>4.9853228148687529</v>
          </cell>
          <cell r="AC96">
            <v>9.3782428269031275</v>
          </cell>
          <cell r="AJ96">
            <v>5.9799384433600089</v>
          </cell>
          <cell r="AP96">
            <v>5.106398575075743</v>
          </cell>
          <cell r="AW96">
            <v>8.6078370176301693</v>
          </cell>
        </row>
        <row r="97">
          <cell r="A97" t="str">
            <v>FV3UTR66961-67200</v>
          </cell>
          <cell r="B97">
            <v>3.8386896182510384</v>
          </cell>
          <cell r="H97">
            <v>-11.260919400934966</v>
          </cell>
          <cell r="V97">
            <v>6.5647180703999668</v>
          </cell>
          <cell r="AC97">
            <v>2.1065660810020979</v>
          </cell>
          <cell r="AJ97">
            <v>3.6777337338314342</v>
          </cell>
          <cell r="AP97">
            <v>6.5430503856483728</v>
          </cell>
          <cell r="AW97">
            <v>7.209911446051934</v>
          </cell>
        </row>
        <row r="98">
          <cell r="A98" t="str">
            <v>FV3UTR70381-70860</v>
          </cell>
          <cell r="B98">
            <v>-0.62029476306289799</v>
          </cell>
          <cell r="H98">
            <v>-3.8899628866806575</v>
          </cell>
          <cell r="V98">
            <v>0.4833746803834571</v>
          </cell>
          <cell r="AC98">
            <v>6.4921784675178591</v>
          </cell>
          <cell r="AJ98">
            <v>4.7021200338294724</v>
          </cell>
          <cell r="AP98">
            <v>10.129257254303498</v>
          </cell>
          <cell r="AW98">
            <v>10.841988838583529</v>
          </cell>
        </row>
        <row r="99">
          <cell r="A99" t="str">
            <v>FV3UTR74461-74940</v>
          </cell>
          <cell r="B99">
            <v>5.9630093348450242</v>
          </cell>
          <cell r="H99">
            <v>1.720107696078065</v>
          </cell>
          <cell r="V99">
            <v>0.20849228866704994</v>
          </cell>
          <cell r="AC99">
            <v>3.0791766915399998</v>
          </cell>
          <cell r="AJ99">
            <v>4.9607063051386611</v>
          </cell>
          <cell r="AP99">
            <v>1.1838040788544415</v>
          </cell>
          <cell r="AW99">
            <v>7.2898713434137532</v>
          </cell>
        </row>
        <row r="100">
          <cell r="A100" t="str">
            <v>FV3UTR75361-75541</v>
          </cell>
          <cell r="B100">
            <v>-8.8998604752937123</v>
          </cell>
          <cell r="H100">
            <v>-7.3248834509717993</v>
          </cell>
          <cell r="V100">
            <v>-3.8810269101809594</v>
          </cell>
          <cell r="AC100">
            <v>11.386185838607368</v>
          </cell>
          <cell r="AJ100">
            <v>3.4438187969124927</v>
          </cell>
          <cell r="AP100">
            <v>2.246043186719807</v>
          </cell>
          <cell r="AW100">
            <v>6.1136421635047089</v>
          </cell>
        </row>
        <row r="101">
          <cell r="A101" t="str">
            <v>FV3UTR75781-76260</v>
          </cell>
          <cell r="B101">
            <v>2.7733676455757359</v>
          </cell>
          <cell r="H101">
            <v>-1.5925188941440247</v>
          </cell>
          <cell r="V101">
            <v>0.93660590492846685</v>
          </cell>
          <cell r="AC101">
            <v>8.2699495054877055</v>
          </cell>
          <cell r="AJ101">
            <v>4.3494006650880124</v>
          </cell>
          <cell r="AP101">
            <v>7.773145801881947</v>
          </cell>
          <cell r="AW101">
            <v>10.909315590250644</v>
          </cell>
        </row>
        <row r="102">
          <cell r="A102" t="str">
            <v>FV3UTR78121-78420</v>
          </cell>
          <cell r="B102">
            <v>9.1145752511255438</v>
          </cell>
          <cell r="H102">
            <v>-6.5351377140146489</v>
          </cell>
          <cell r="V102">
            <v>1.9675854898520746</v>
          </cell>
          <cell r="AC102">
            <v>6.1794214761927613</v>
          </cell>
          <cell r="AJ102">
            <v>7.514193288265588</v>
          </cell>
          <cell r="AP102">
            <v>4.4942619878398897</v>
          </cell>
          <cell r="AW102">
            <v>9.9860268860505634</v>
          </cell>
        </row>
        <row r="103">
          <cell r="A103" t="str">
            <v>FV3UTR78661-78900</v>
          </cell>
          <cell r="B103">
            <v>2.8465996211715332</v>
          </cell>
          <cell r="H103">
            <v>-5.6630631193208716</v>
          </cell>
          <cell r="V103">
            <v>-3.1072064357546907</v>
          </cell>
          <cell r="AC103">
            <v>2.9768676660200746</v>
          </cell>
          <cell r="AJ103">
            <v>10.836807807844576</v>
          </cell>
          <cell r="AP103">
            <v>3.2668944577421519</v>
          </cell>
          <cell r="AW103">
            <v>7.1497572792931399</v>
          </cell>
        </row>
        <row r="104">
          <cell r="A104" t="str">
            <v>FV3UTR80521-81000</v>
          </cell>
          <cell r="B104">
            <v>6.4880634534146093</v>
          </cell>
          <cell r="H104">
            <v>-9.2962041385206078</v>
          </cell>
          <cell r="V104">
            <v>5.0844810209616407</v>
          </cell>
          <cell r="AC104">
            <v>8.3918836903272247</v>
          </cell>
          <cell r="AJ104">
            <v>5.569615645410888</v>
          </cell>
          <cell r="AP104">
            <v>6.6209470391353928</v>
          </cell>
          <cell r="AW104">
            <v>4.3732166605808294</v>
          </cell>
        </row>
        <row r="105">
          <cell r="A105" t="str">
            <v>FV3UTR81961-82141</v>
          </cell>
          <cell r="B105">
            <v>3.4040583970547948</v>
          </cell>
          <cell r="H105">
            <v>-5.0582398155018415</v>
          </cell>
          <cell r="V105">
            <v>3.0876631073672778</v>
          </cell>
          <cell r="AC105">
            <v>5.5133201892454737</v>
          </cell>
          <cell r="AJ105">
            <v>6.4319839225799145</v>
          </cell>
          <cell r="AP105">
            <v>8.5999723335395171</v>
          </cell>
          <cell r="AW105">
            <v>6.1504682867483362</v>
          </cell>
        </row>
        <row r="106">
          <cell r="A106" t="str">
            <v>FV3UTR84121-84780</v>
          </cell>
          <cell r="B106">
            <v>5.2765711061883929</v>
          </cell>
          <cell r="H106">
            <v>0.59103786377473266</v>
          </cell>
          <cell r="V106">
            <v>3.1216006516046759</v>
          </cell>
          <cell r="AC106">
            <v>8.2675123896649012</v>
          </cell>
          <cell r="AJ106">
            <v>8.0667027436839156</v>
          </cell>
          <cell r="AP106">
            <v>9.836179781411408</v>
          </cell>
          <cell r="AW106">
            <v>11.080451145783879</v>
          </cell>
        </row>
        <row r="107">
          <cell r="A107" t="str">
            <v>FV3UTR85381-85560</v>
          </cell>
          <cell r="B107">
            <v>-6.4476394562938237</v>
          </cell>
          <cell r="H107">
            <v>-6.2268003299615753</v>
          </cell>
          <cell r="V107">
            <v>1.8392541870433743</v>
          </cell>
          <cell r="AC107">
            <v>1.0279466788909217</v>
          </cell>
          <cell r="AJ107">
            <v>4.5911228620241991</v>
          </cell>
          <cell r="AP107">
            <v>-0.30718182740016914</v>
          </cell>
          <cell r="AW107">
            <v>6.6766905397638991</v>
          </cell>
        </row>
        <row r="108">
          <cell r="A108" t="str">
            <v>FV3UTR87241-87900</v>
          </cell>
          <cell r="B108">
            <v>1.3288651800074669</v>
          </cell>
          <cell r="H108">
            <v>-6.9116425714688967</v>
          </cell>
          <cell r="V108">
            <v>5.0014374702487912</v>
          </cell>
          <cell r="AC108">
            <v>7.2417067357269218</v>
          </cell>
          <cell r="AJ108">
            <v>6.2700074596506257</v>
          </cell>
          <cell r="AP108">
            <v>9.1807843910786993</v>
          </cell>
          <cell r="AW108">
            <v>9.6771029735226701</v>
          </cell>
        </row>
        <row r="109">
          <cell r="A109" t="str">
            <v>FV3UTR89881-90420</v>
          </cell>
          <cell r="B109">
            <v>0.89634935888319522</v>
          </cell>
          <cell r="H109">
            <v>-6.634881743960733</v>
          </cell>
          <cell r="V109">
            <v>6.0296384010839068</v>
          </cell>
          <cell r="AC109">
            <v>7.6644686181431529</v>
          </cell>
          <cell r="AJ109">
            <v>5.6013488730342065</v>
          </cell>
          <cell r="AP109">
            <v>11.55158330593944</v>
          </cell>
          <cell r="AW109">
            <v>8.4034040764853213</v>
          </cell>
        </row>
        <row r="110">
          <cell r="A110" t="str">
            <v>FV3UTR90961-91440</v>
          </cell>
          <cell r="B110">
            <v>3.8416108906018334</v>
          </cell>
          <cell r="H110">
            <v>-8.050542580540986</v>
          </cell>
          <cell r="V110">
            <v>4.5279398453401276</v>
          </cell>
          <cell r="AC110">
            <v>10.80349344794938</v>
          </cell>
          <cell r="AJ110">
            <v>5.7968027857294926</v>
          </cell>
          <cell r="AP110">
            <v>3.3426258544819873</v>
          </cell>
          <cell r="AW110">
            <v>8.6589040957712147</v>
          </cell>
        </row>
        <row r="111">
          <cell r="A111" t="str">
            <v>FV3UTR92761-93180</v>
          </cell>
          <cell r="B111">
            <v>2.5292312571473325</v>
          </cell>
          <cell r="H111">
            <v>-4.5975781794370816</v>
          </cell>
          <cell r="V111">
            <v>4.5902486973188443</v>
          </cell>
          <cell r="AC111">
            <v>10.683108660896036</v>
          </cell>
          <cell r="AJ111">
            <v>10.658140060437322</v>
          </cell>
          <cell r="AP111">
            <v>6.8032399544917146</v>
          </cell>
          <cell r="AW111">
            <v>5.6392582148908019</v>
          </cell>
        </row>
        <row r="112">
          <cell r="A112" t="str">
            <v>FV3UTR93361-93720</v>
          </cell>
          <cell r="B112">
            <v>4.5096198419487754</v>
          </cell>
          <cell r="H112">
            <v>-3.3961367431453722</v>
          </cell>
          <cell r="V112">
            <v>2.7735765325899475</v>
          </cell>
          <cell r="AC112">
            <v>8.658054348992378</v>
          </cell>
          <cell r="AJ112">
            <v>5.3776790590058159</v>
          </cell>
          <cell r="AP112">
            <v>9.2327950439616639</v>
          </cell>
          <cell r="AW112">
            <v>8.8298527303208143</v>
          </cell>
        </row>
        <row r="113">
          <cell r="A113" t="str">
            <v>FV3UTR100021-100440</v>
          </cell>
          <cell r="B113">
            <v>1.3643819279462039</v>
          </cell>
          <cell r="H113">
            <v>-8.762890184068107</v>
          </cell>
          <cell r="V113">
            <v>7.3502497046402722</v>
          </cell>
          <cell r="AC113">
            <v>3.0563095290116866</v>
          </cell>
          <cell r="AJ113">
            <v>6.4818010458690898</v>
          </cell>
          <cell r="AP113">
            <v>4.4059651387578862</v>
          </cell>
          <cell r="AW113">
            <v>10.853301757031025</v>
          </cell>
        </row>
        <row r="114">
          <cell r="A114" t="str">
            <v>FV3UTR102721-103560</v>
          </cell>
          <cell r="B114">
            <v>1.0805826276092916</v>
          </cell>
          <cell r="H114">
            <v>0.75533199748697244</v>
          </cell>
          <cell r="V114">
            <v>5.9071670856619054</v>
          </cell>
          <cell r="AC114">
            <v>7.6680836583757097</v>
          </cell>
          <cell r="AJ114">
            <v>3.525204438562803</v>
          </cell>
          <cell r="AP114">
            <v>7.9782642842207006</v>
          </cell>
          <cell r="AW114">
            <v>9.6771029735226701</v>
          </cell>
        </row>
        <row r="115">
          <cell r="A115" t="str">
            <v>FV3UTR104701-105480</v>
          </cell>
          <cell r="B115">
            <v>3.5530901262898422</v>
          </cell>
          <cell r="H115">
            <v>-2.7358503411768487</v>
          </cell>
          <cell r="V115">
            <v>7.5095691730680452</v>
          </cell>
          <cell r="AC115">
            <v>4.1065577061676652</v>
          </cell>
          <cell r="AJ115">
            <v>8.8908540043936579</v>
          </cell>
          <cell r="AP115">
            <v>3.937928132344811</v>
          </cell>
          <cell r="AW115">
            <v>10.349767759125877</v>
          </cell>
        </row>
        <row r="116">
          <cell r="A116" t="str">
            <v>FV3UTR105661-105903</v>
          </cell>
          <cell r="B116">
            <v>8.0828675481263392</v>
          </cell>
          <cell r="H116">
            <v>-1.8140573584956223</v>
          </cell>
          <cell r="V116">
            <v>8.7594288438637253</v>
          </cell>
          <cell r="AC116">
            <v>6.4846295823248035</v>
          </cell>
          <cell r="AJ116">
            <v>14.844038785470858</v>
          </cell>
          <cell r="AP116">
            <v>14.177294947545628</v>
          </cell>
          <cell r="AW116">
            <v>10.078831289660279</v>
          </cell>
        </row>
        <row r="118">
          <cell r="A118" t="str">
            <v>Ave</v>
          </cell>
          <cell r="B118">
            <v>2.6678478307262465</v>
          </cell>
          <cell r="H118">
            <v>-3.951962370675369</v>
          </cell>
          <cell r="V118">
            <v>4.1026166480110549</v>
          </cell>
          <cell r="AC118">
            <v>5.9142612314887257</v>
          </cell>
          <cell r="AJ118">
            <v>5.8238411444821354</v>
          </cell>
          <cell r="AP118">
            <v>5.8524258163875551</v>
          </cell>
          <cell r="AW118">
            <v>7.9998270596219507</v>
          </cell>
        </row>
        <row r="149">
          <cell r="B149" t="str">
            <v>All</v>
          </cell>
          <cell r="C149" t="str">
            <v>Top10</v>
          </cell>
          <cell r="E149" t="str">
            <v>Index</v>
          </cell>
        </row>
        <row r="150">
          <cell r="A150" t="str">
            <v>IRFs</v>
          </cell>
          <cell r="B150">
            <v>2.7</v>
          </cell>
          <cell r="C150">
            <v>4.5999999999999996</v>
          </cell>
          <cell r="E150">
            <v>3.4822037559699934</v>
          </cell>
        </row>
        <row r="152">
          <cell r="A152" t="str">
            <v>NF-kBs</v>
          </cell>
          <cell r="B152">
            <v>-4</v>
          </cell>
          <cell r="C152">
            <v>0.1</v>
          </cell>
          <cell r="E152">
            <v>16.000006904988911</v>
          </cell>
        </row>
        <row r="154">
          <cell r="A154" t="str">
            <v>STATs</v>
          </cell>
          <cell r="B154">
            <v>4.0999999999999996</v>
          </cell>
          <cell r="C154">
            <v>5.0999999999999996</v>
          </cell>
          <cell r="E154">
            <v>1.8660667883964233</v>
          </cell>
        </row>
        <row r="156">
          <cell r="A156" t="str">
            <v>CEBPs</v>
          </cell>
          <cell r="B156">
            <v>5.9</v>
          </cell>
          <cell r="C156">
            <v>6.1</v>
          </cell>
          <cell r="E156">
            <v>1.0717739250727853</v>
          </cell>
        </row>
        <row r="158">
          <cell r="A158" t="str">
            <v>CREBs</v>
          </cell>
          <cell r="B158">
            <v>5.8</v>
          </cell>
          <cell r="C158">
            <v>6.2</v>
          </cell>
          <cell r="E158">
            <v>1.2311449446598248</v>
          </cell>
        </row>
        <row r="160">
          <cell r="A160" t="str">
            <v>SPI1</v>
          </cell>
          <cell r="B160">
            <v>5.9</v>
          </cell>
          <cell r="C160">
            <v>5.8</v>
          </cell>
          <cell r="E160">
            <v>0.87055093899249836</v>
          </cell>
        </row>
        <row r="162">
          <cell r="A162" t="str">
            <v>TBP</v>
          </cell>
          <cell r="B162">
            <v>8</v>
          </cell>
          <cell r="C162">
            <v>8.1</v>
          </cell>
          <cell r="E162">
            <v>1.0000004315618072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F77"/>
  <sheetViews>
    <sheetView tabSelected="1" workbookViewId="0">
      <selection sqref="A1:XFD1048576"/>
    </sheetView>
  </sheetViews>
  <sheetFormatPr defaultRowHeight="15" x14ac:dyDescent="0.25"/>
  <cols>
    <col min="1" max="1" width="19.85546875" customWidth="1"/>
  </cols>
  <sheetData>
    <row r="1" spans="1:188" x14ac:dyDescent="0.25">
      <c r="A1" t="s">
        <v>1011</v>
      </c>
    </row>
    <row r="2" spans="1:188" x14ac:dyDescent="0.25">
      <c r="A2" t="s">
        <v>1012</v>
      </c>
    </row>
    <row r="3" spans="1:188" x14ac:dyDescent="0.25">
      <c r="A3" t="s">
        <v>1013</v>
      </c>
      <c r="G3" t="s">
        <v>1014</v>
      </c>
      <c r="M3" t="s">
        <v>1015</v>
      </c>
      <c r="S3" t="s">
        <v>1016</v>
      </c>
      <c r="Y3" t="s">
        <v>1017</v>
      </c>
      <c r="AE3" t="s">
        <v>1018</v>
      </c>
      <c r="AK3" t="s">
        <v>1019</v>
      </c>
      <c r="AP3" t="s">
        <v>1020</v>
      </c>
      <c r="AW3" t="s">
        <v>1021</v>
      </c>
      <c r="BC3" t="s">
        <v>1022</v>
      </c>
      <c r="BI3" t="s">
        <v>1023</v>
      </c>
      <c r="BO3" t="s">
        <v>1024</v>
      </c>
      <c r="BU3" t="s">
        <v>1025</v>
      </c>
      <c r="BZ3" t="s">
        <v>1026</v>
      </c>
      <c r="CE3" t="s">
        <v>1027</v>
      </c>
      <c r="CK3" t="s">
        <v>1028</v>
      </c>
      <c r="CQ3" t="s">
        <v>1029</v>
      </c>
      <c r="CW3" t="s">
        <v>1030</v>
      </c>
      <c r="DB3" t="s">
        <v>1031</v>
      </c>
      <c r="DI3" t="s">
        <v>1032</v>
      </c>
      <c r="DO3" t="s">
        <v>1033</v>
      </c>
      <c r="DU3" t="s">
        <v>1034</v>
      </c>
      <c r="DZ3" t="s">
        <v>1035</v>
      </c>
      <c r="EG3" t="s">
        <v>1036</v>
      </c>
      <c r="EM3" t="s">
        <v>1037</v>
      </c>
      <c r="ES3" t="s">
        <v>1038</v>
      </c>
      <c r="EY3" t="s">
        <v>1039</v>
      </c>
      <c r="FE3" t="s">
        <v>1040</v>
      </c>
      <c r="FL3" t="s">
        <v>1041</v>
      </c>
      <c r="FT3" t="s">
        <v>1042</v>
      </c>
      <c r="GB3" t="s">
        <v>1043</v>
      </c>
    </row>
    <row r="9" spans="1:188" x14ac:dyDescent="0.25">
      <c r="A9" s="21" t="s">
        <v>1044</v>
      </c>
      <c r="B9" s="21" t="s">
        <v>1045</v>
      </c>
      <c r="C9" s="21" t="s">
        <v>1046</v>
      </c>
      <c r="D9" s="21" t="s">
        <v>1047</v>
      </c>
      <c r="E9" s="21" t="s">
        <v>1048</v>
      </c>
    </row>
    <row r="10" spans="1:188" x14ac:dyDescent="0.25">
      <c r="A10" t="s">
        <v>1049</v>
      </c>
      <c r="B10">
        <v>8.8629200000000008</v>
      </c>
      <c r="C10">
        <v>660</v>
      </c>
      <c r="D10">
        <v>87</v>
      </c>
      <c r="E10" t="s">
        <v>17</v>
      </c>
      <c r="G10" t="s">
        <v>1049</v>
      </c>
      <c r="H10">
        <v>0</v>
      </c>
      <c r="I10">
        <v>660</v>
      </c>
      <c r="J10">
        <v>0</v>
      </c>
      <c r="K10" t="s">
        <v>17</v>
      </c>
      <c r="M10" t="s">
        <v>1049</v>
      </c>
      <c r="N10">
        <v>1.3831599999999999E-2</v>
      </c>
      <c r="O10">
        <v>660</v>
      </c>
      <c r="P10">
        <v>111</v>
      </c>
      <c r="Q10" t="s">
        <v>12</v>
      </c>
      <c r="S10" t="s">
        <v>1049</v>
      </c>
      <c r="T10" s="24">
        <v>3.8621700000000003E-5</v>
      </c>
      <c r="U10">
        <v>660</v>
      </c>
      <c r="V10">
        <v>404</v>
      </c>
      <c r="W10" t="s">
        <v>17</v>
      </c>
      <c r="Y10" t="s">
        <v>1049</v>
      </c>
      <c r="Z10">
        <v>24.0672</v>
      </c>
      <c r="AA10">
        <v>660</v>
      </c>
      <c r="AB10">
        <v>404</v>
      </c>
      <c r="AC10" t="s">
        <v>17</v>
      </c>
      <c r="AE10" t="s">
        <v>1049</v>
      </c>
      <c r="AF10">
        <v>13.750999999999999</v>
      </c>
      <c r="AG10">
        <v>660</v>
      </c>
      <c r="AH10">
        <v>409</v>
      </c>
      <c r="AI10" t="s">
        <v>17</v>
      </c>
      <c r="AK10" t="s">
        <v>1049</v>
      </c>
      <c r="AL10">
        <v>0.27652100000000002</v>
      </c>
      <c r="AM10">
        <v>660</v>
      </c>
      <c r="AN10">
        <v>572</v>
      </c>
      <c r="AO10" t="s">
        <v>12</v>
      </c>
      <c r="AQ10" t="s">
        <v>1049</v>
      </c>
      <c r="AR10" s="24">
        <v>5.2481200000000001E-12</v>
      </c>
      <c r="AS10">
        <v>660</v>
      </c>
      <c r="AT10">
        <v>467</v>
      </c>
      <c r="AU10" t="s">
        <v>17</v>
      </c>
      <c r="AW10" t="s">
        <v>1049</v>
      </c>
      <c r="AX10" s="24">
        <v>1.25236E-8</v>
      </c>
      <c r="AY10">
        <v>660</v>
      </c>
      <c r="AZ10">
        <v>130</v>
      </c>
      <c r="BA10" t="s">
        <v>17</v>
      </c>
      <c r="BC10" t="s">
        <v>1049</v>
      </c>
      <c r="BD10">
        <v>156.946</v>
      </c>
      <c r="BE10">
        <v>660</v>
      </c>
      <c r="BF10">
        <v>423</v>
      </c>
      <c r="BG10" t="s">
        <v>17</v>
      </c>
      <c r="BI10" t="s">
        <v>1049</v>
      </c>
      <c r="BJ10">
        <v>4.7122900000000003</v>
      </c>
      <c r="BK10">
        <v>660</v>
      </c>
      <c r="BL10">
        <v>435</v>
      </c>
      <c r="BM10" t="s">
        <v>12</v>
      </c>
      <c r="BO10" t="s">
        <v>1049</v>
      </c>
      <c r="BP10">
        <v>51.890700000000002</v>
      </c>
      <c r="BQ10">
        <v>660</v>
      </c>
      <c r="BR10">
        <v>424</v>
      </c>
      <c r="BS10" t="s">
        <v>17</v>
      </c>
      <c r="BU10" t="s">
        <v>1049</v>
      </c>
      <c r="BV10">
        <v>15.9381</v>
      </c>
      <c r="BW10">
        <v>660</v>
      </c>
      <c r="BX10">
        <v>8</v>
      </c>
      <c r="BY10" t="s">
        <v>17</v>
      </c>
      <c r="BZ10" t="s">
        <v>1049</v>
      </c>
      <c r="CA10">
        <v>2.3563800000000001</v>
      </c>
      <c r="CB10">
        <v>660</v>
      </c>
      <c r="CC10">
        <v>18</v>
      </c>
      <c r="CD10" t="s">
        <v>12</v>
      </c>
      <c r="CE10" t="s">
        <v>1049</v>
      </c>
      <c r="CF10">
        <v>179.39599999999999</v>
      </c>
      <c r="CG10">
        <v>660</v>
      </c>
      <c r="CH10">
        <v>437</v>
      </c>
      <c r="CI10" t="s">
        <v>12</v>
      </c>
      <c r="CK10" t="s">
        <v>1049</v>
      </c>
      <c r="CL10">
        <v>1.50039E-4</v>
      </c>
      <c r="CM10">
        <v>660</v>
      </c>
      <c r="CN10">
        <v>519</v>
      </c>
      <c r="CO10" t="s">
        <v>17</v>
      </c>
      <c r="CQ10" t="s">
        <v>1049</v>
      </c>
      <c r="CR10">
        <v>5.3019299999999998E-2</v>
      </c>
      <c r="CS10">
        <v>660</v>
      </c>
      <c r="CT10">
        <v>532</v>
      </c>
      <c r="CU10" t="s">
        <v>12</v>
      </c>
      <c r="CW10" t="s">
        <v>1049</v>
      </c>
      <c r="CX10">
        <v>2.2284299999999999</v>
      </c>
      <c r="CY10">
        <v>660</v>
      </c>
      <c r="CZ10">
        <v>407</v>
      </c>
      <c r="DA10" t="s">
        <v>17</v>
      </c>
      <c r="DC10" t="s">
        <v>1049</v>
      </c>
      <c r="DD10">
        <v>98.995800000000003</v>
      </c>
      <c r="DE10">
        <v>660</v>
      </c>
      <c r="DF10">
        <v>147</v>
      </c>
      <c r="DG10" t="s">
        <v>12</v>
      </c>
      <c r="DI10" t="s">
        <v>1049</v>
      </c>
      <c r="DJ10">
        <v>29.6112</v>
      </c>
      <c r="DK10">
        <v>660</v>
      </c>
      <c r="DL10">
        <v>132</v>
      </c>
      <c r="DM10" t="s">
        <v>17</v>
      </c>
      <c r="DO10" t="s">
        <v>1049</v>
      </c>
      <c r="DP10">
        <v>6.7080000000000002</v>
      </c>
      <c r="DQ10">
        <v>660</v>
      </c>
      <c r="DR10">
        <v>283</v>
      </c>
      <c r="DS10" t="s">
        <v>17</v>
      </c>
      <c r="DU10" t="s">
        <v>1049</v>
      </c>
      <c r="DV10">
        <v>3.0701499999999999</v>
      </c>
      <c r="DW10">
        <v>660</v>
      </c>
      <c r="DX10">
        <v>109</v>
      </c>
      <c r="DY10" t="s">
        <v>12</v>
      </c>
      <c r="EA10" t="s">
        <v>1049</v>
      </c>
      <c r="EB10">
        <v>55.515300000000003</v>
      </c>
      <c r="EC10">
        <v>660</v>
      </c>
      <c r="ED10">
        <v>347</v>
      </c>
      <c r="EE10" t="s">
        <v>12</v>
      </c>
      <c r="EG10" t="s">
        <v>1049</v>
      </c>
      <c r="EH10">
        <v>200.601</v>
      </c>
      <c r="EI10">
        <v>660</v>
      </c>
      <c r="EJ10">
        <v>294</v>
      </c>
      <c r="EK10" t="s">
        <v>12</v>
      </c>
      <c r="EM10" t="s">
        <v>1049</v>
      </c>
      <c r="EN10">
        <v>31.198499999999999</v>
      </c>
      <c r="EO10">
        <v>660</v>
      </c>
      <c r="EP10">
        <v>405</v>
      </c>
      <c r="EQ10" t="s">
        <v>17</v>
      </c>
      <c r="ES10" t="s">
        <v>1049</v>
      </c>
      <c r="ET10">
        <v>22848.9</v>
      </c>
      <c r="EU10">
        <v>660</v>
      </c>
      <c r="EV10">
        <v>296</v>
      </c>
      <c r="EW10" t="s">
        <v>12</v>
      </c>
      <c r="EY10" t="s">
        <v>1049</v>
      </c>
      <c r="EZ10">
        <v>28.059000000000001</v>
      </c>
      <c r="FA10">
        <v>660</v>
      </c>
      <c r="FB10">
        <v>574</v>
      </c>
      <c r="FC10" t="s">
        <v>12</v>
      </c>
      <c r="FE10" t="s">
        <v>1049</v>
      </c>
      <c r="FF10">
        <v>0.15921199999999999</v>
      </c>
      <c r="FG10">
        <v>660</v>
      </c>
      <c r="FH10">
        <v>519</v>
      </c>
      <c r="FI10" t="s">
        <v>17</v>
      </c>
      <c r="FL10" t="s">
        <v>1049</v>
      </c>
      <c r="FM10">
        <v>57.787100000000002</v>
      </c>
      <c r="FN10">
        <v>660</v>
      </c>
      <c r="FO10">
        <v>297</v>
      </c>
      <c r="FP10" t="s">
        <v>12</v>
      </c>
      <c r="FT10" t="s">
        <v>1049</v>
      </c>
      <c r="FU10">
        <v>99.284099999999995</v>
      </c>
      <c r="FV10">
        <v>660</v>
      </c>
      <c r="FW10">
        <v>544</v>
      </c>
      <c r="FX10" t="s">
        <v>17</v>
      </c>
      <c r="GB10" t="s">
        <v>1049</v>
      </c>
      <c r="GC10">
        <v>199.839</v>
      </c>
      <c r="GD10">
        <v>660</v>
      </c>
      <c r="GE10">
        <v>562</v>
      </c>
      <c r="GF10" t="s">
        <v>12</v>
      </c>
    </row>
    <row r="11" spans="1:188" x14ac:dyDescent="0.25">
      <c r="A11" t="s">
        <v>1050</v>
      </c>
      <c r="B11">
        <v>220.839</v>
      </c>
      <c r="C11">
        <v>660</v>
      </c>
      <c r="D11">
        <v>459</v>
      </c>
      <c r="E11" t="s">
        <v>12</v>
      </c>
      <c r="G11" t="s">
        <v>1050</v>
      </c>
      <c r="H11">
        <v>0</v>
      </c>
      <c r="I11">
        <v>660</v>
      </c>
      <c r="J11">
        <v>0</v>
      </c>
      <c r="K11" t="s">
        <v>17</v>
      </c>
      <c r="M11" t="s">
        <v>1050</v>
      </c>
      <c r="N11">
        <v>6.2780199999999997</v>
      </c>
      <c r="O11">
        <v>660</v>
      </c>
      <c r="P11">
        <v>564</v>
      </c>
      <c r="Q11" t="s">
        <v>17</v>
      </c>
      <c r="S11" t="s">
        <v>1050</v>
      </c>
      <c r="T11">
        <v>4.0772200000000003E-3</v>
      </c>
      <c r="U11">
        <v>660</v>
      </c>
      <c r="V11">
        <v>368</v>
      </c>
      <c r="W11" t="s">
        <v>17</v>
      </c>
      <c r="Y11" t="s">
        <v>1050</v>
      </c>
      <c r="Z11">
        <v>72.8536</v>
      </c>
      <c r="AA11">
        <v>660</v>
      </c>
      <c r="AB11">
        <v>636</v>
      </c>
      <c r="AC11" t="s">
        <v>17</v>
      </c>
      <c r="AE11" t="s">
        <v>1050</v>
      </c>
      <c r="AF11">
        <v>7.1829900000000002</v>
      </c>
      <c r="AG11">
        <v>660</v>
      </c>
      <c r="AH11">
        <v>440</v>
      </c>
      <c r="AI11" t="s">
        <v>17</v>
      </c>
      <c r="AK11" t="s">
        <v>1050</v>
      </c>
      <c r="AL11">
        <v>115.47799999999999</v>
      </c>
      <c r="AM11">
        <v>660</v>
      </c>
      <c r="AN11">
        <v>368</v>
      </c>
      <c r="AO11" t="s">
        <v>17</v>
      </c>
      <c r="AQ11" t="s">
        <v>1050</v>
      </c>
      <c r="AR11" s="24">
        <v>1.1838400000000001E-13</v>
      </c>
      <c r="AS11">
        <v>660</v>
      </c>
      <c r="AT11">
        <v>528</v>
      </c>
      <c r="AU11" t="s">
        <v>17</v>
      </c>
      <c r="AW11" t="s">
        <v>1050</v>
      </c>
      <c r="AX11">
        <v>5.1022299999999997E-4</v>
      </c>
      <c r="AY11">
        <v>660</v>
      </c>
      <c r="AZ11">
        <v>367</v>
      </c>
      <c r="BA11" t="s">
        <v>17</v>
      </c>
      <c r="BC11" t="s">
        <v>1050</v>
      </c>
      <c r="BD11">
        <v>240.655</v>
      </c>
      <c r="BE11">
        <v>660</v>
      </c>
      <c r="BF11" s="25">
        <v>68107146185</v>
      </c>
      <c r="BG11" t="s">
        <v>12</v>
      </c>
      <c r="BI11" t="s">
        <v>1050</v>
      </c>
      <c r="BJ11">
        <v>14.6943</v>
      </c>
      <c r="BK11">
        <v>660</v>
      </c>
      <c r="BL11" s="25">
        <v>66105144183</v>
      </c>
      <c r="BM11" t="s">
        <v>12</v>
      </c>
      <c r="BO11" t="s">
        <v>1050</v>
      </c>
      <c r="BP11">
        <v>860.25900000000001</v>
      </c>
      <c r="BQ11">
        <v>660</v>
      </c>
      <c r="BR11" s="25">
        <v>67106145184</v>
      </c>
      <c r="BS11" t="s">
        <v>12</v>
      </c>
      <c r="BU11" t="s">
        <v>1050</v>
      </c>
      <c r="BV11">
        <v>15.719900000000001</v>
      </c>
      <c r="BW11">
        <v>660</v>
      </c>
      <c r="BX11" s="25">
        <v>66105144183</v>
      </c>
      <c r="BY11" t="s">
        <v>12</v>
      </c>
      <c r="BZ11" t="s">
        <v>1050</v>
      </c>
      <c r="CA11">
        <v>2.2393100000000001</v>
      </c>
      <c r="CB11">
        <v>660</v>
      </c>
      <c r="CC11" t="s">
        <v>1051</v>
      </c>
      <c r="CD11" t="s">
        <v>17</v>
      </c>
      <c r="CE11" t="s">
        <v>1050</v>
      </c>
      <c r="CF11">
        <v>22.556999999999999</v>
      </c>
      <c r="CG11">
        <v>660</v>
      </c>
      <c r="CH11">
        <v>591</v>
      </c>
      <c r="CI11" t="s">
        <v>12</v>
      </c>
      <c r="CK11" t="s">
        <v>1050</v>
      </c>
      <c r="CL11" s="24">
        <v>1.6104600000000002E-5</v>
      </c>
      <c r="CM11">
        <v>660</v>
      </c>
      <c r="CN11">
        <v>560</v>
      </c>
      <c r="CO11" t="s">
        <v>12</v>
      </c>
      <c r="CQ11" t="s">
        <v>1050</v>
      </c>
      <c r="CR11">
        <v>1.3415200000000001E-4</v>
      </c>
      <c r="CS11">
        <v>660</v>
      </c>
      <c r="CT11">
        <v>547</v>
      </c>
      <c r="CU11" t="s">
        <v>17</v>
      </c>
      <c r="CW11" t="s">
        <v>1050</v>
      </c>
      <c r="CX11">
        <v>8.2324699999999993</v>
      </c>
      <c r="CY11">
        <v>660</v>
      </c>
      <c r="CZ11">
        <v>511</v>
      </c>
      <c r="DA11" t="s">
        <v>17</v>
      </c>
      <c r="DC11" t="s">
        <v>1050</v>
      </c>
      <c r="DD11">
        <v>7.3869400000000001</v>
      </c>
      <c r="DE11">
        <v>660</v>
      </c>
      <c r="DF11" s="25">
        <v>75114153192</v>
      </c>
      <c r="DG11" t="s">
        <v>12</v>
      </c>
      <c r="DI11" t="s">
        <v>1050</v>
      </c>
      <c r="DJ11">
        <v>138.077</v>
      </c>
      <c r="DK11">
        <v>660</v>
      </c>
      <c r="DL11" t="s">
        <v>1052</v>
      </c>
      <c r="DM11" t="s">
        <v>17</v>
      </c>
      <c r="DO11" t="s">
        <v>1050</v>
      </c>
      <c r="DP11">
        <v>21.033300000000001</v>
      </c>
      <c r="DQ11">
        <v>660</v>
      </c>
      <c r="DR11">
        <v>565</v>
      </c>
      <c r="DS11" t="s">
        <v>17</v>
      </c>
      <c r="DU11" t="s">
        <v>1050</v>
      </c>
      <c r="DV11">
        <v>0.581341</v>
      </c>
      <c r="DW11">
        <v>660</v>
      </c>
      <c r="DX11">
        <v>477</v>
      </c>
      <c r="DY11" t="s">
        <v>12</v>
      </c>
      <c r="EA11" t="s">
        <v>1050</v>
      </c>
      <c r="EB11">
        <v>37.424199999999999</v>
      </c>
      <c r="EC11">
        <v>660</v>
      </c>
      <c r="ED11">
        <v>522</v>
      </c>
      <c r="EE11" t="s">
        <v>12</v>
      </c>
      <c r="EG11" t="s">
        <v>1050</v>
      </c>
      <c r="EH11">
        <v>319.23700000000002</v>
      </c>
      <c r="EI11">
        <v>660</v>
      </c>
      <c r="EJ11">
        <v>523</v>
      </c>
      <c r="EK11" t="s">
        <v>12</v>
      </c>
      <c r="EM11" t="s">
        <v>1050</v>
      </c>
      <c r="EN11">
        <v>246.946</v>
      </c>
      <c r="EO11">
        <v>660</v>
      </c>
      <c r="EP11">
        <v>524</v>
      </c>
      <c r="EQ11" t="s">
        <v>12</v>
      </c>
      <c r="ES11" t="s">
        <v>1050</v>
      </c>
      <c r="ET11">
        <v>8.5511500000000004E-2</v>
      </c>
      <c r="EU11">
        <v>660</v>
      </c>
      <c r="EV11">
        <v>511</v>
      </c>
      <c r="EW11" t="s">
        <v>12</v>
      </c>
      <c r="EY11" t="s">
        <v>1050</v>
      </c>
      <c r="EZ11">
        <v>223.85900000000001</v>
      </c>
      <c r="FA11">
        <v>660</v>
      </c>
      <c r="FB11" t="s">
        <v>1053</v>
      </c>
      <c r="FC11" t="s">
        <v>17</v>
      </c>
      <c r="FE11" t="s">
        <v>1050</v>
      </c>
      <c r="FF11">
        <v>2.78393E-3</v>
      </c>
      <c r="FG11">
        <v>660</v>
      </c>
      <c r="FH11">
        <v>474</v>
      </c>
      <c r="FI11" t="s">
        <v>12</v>
      </c>
      <c r="FL11" t="s">
        <v>1050</v>
      </c>
      <c r="FM11">
        <v>10.8009</v>
      </c>
      <c r="FN11">
        <v>660</v>
      </c>
      <c r="FO11">
        <v>508</v>
      </c>
      <c r="FP11" t="s">
        <v>17</v>
      </c>
      <c r="FT11" t="s">
        <v>1050</v>
      </c>
      <c r="FU11">
        <v>43.769799999999996</v>
      </c>
      <c r="FV11">
        <v>660</v>
      </c>
      <c r="FW11">
        <v>403</v>
      </c>
      <c r="FX11" t="s">
        <v>17</v>
      </c>
      <c r="GB11" t="s">
        <v>1050</v>
      </c>
      <c r="GC11">
        <v>7.5542800000000003</v>
      </c>
      <c r="GD11">
        <v>660</v>
      </c>
      <c r="GE11">
        <v>500</v>
      </c>
      <c r="GF11" t="s">
        <v>17</v>
      </c>
    </row>
    <row r="12" spans="1:188" x14ac:dyDescent="0.25">
      <c r="A12" t="s">
        <v>1054</v>
      </c>
      <c r="B12">
        <v>89.763900000000007</v>
      </c>
      <c r="C12">
        <v>660</v>
      </c>
      <c r="D12">
        <v>362</v>
      </c>
      <c r="E12" t="s">
        <v>12</v>
      </c>
      <c r="G12" t="s">
        <v>1054</v>
      </c>
      <c r="H12">
        <v>0</v>
      </c>
      <c r="I12">
        <v>660</v>
      </c>
      <c r="J12">
        <v>0</v>
      </c>
      <c r="K12" t="s">
        <v>17</v>
      </c>
      <c r="M12" t="s">
        <v>1054</v>
      </c>
      <c r="N12">
        <v>1.7469699999999999</v>
      </c>
      <c r="O12">
        <v>660</v>
      </c>
      <c r="P12">
        <v>156</v>
      </c>
      <c r="Q12" t="s">
        <v>17</v>
      </c>
      <c r="S12" t="s">
        <v>1054</v>
      </c>
      <c r="T12" s="24">
        <v>9.9471799999999999E-5</v>
      </c>
      <c r="U12">
        <v>660</v>
      </c>
      <c r="V12">
        <v>514</v>
      </c>
      <c r="W12" t="s">
        <v>12</v>
      </c>
      <c r="Y12" t="s">
        <v>1054</v>
      </c>
      <c r="Z12">
        <v>3.12161</v>
      </c>
      <c r="AA12">
        <v>660</v>
      </c>
      <c r="AB12">
        <v>514</v>
      </c>
      <c r="AC12" t="s">
        <v>12</v>
      </c>
      <c r="AE12" t="s">
        <v>1054</v>
      </c>
      <c r="AF12">
        <v>0.65929400000000005</v>
      </c>
      <c r="AG12">
        <v>660</v>
      </c>
      <c r="AH12">
        <v>167</v>
      </c>
      <c r="AI12" t="s">
        <v>17</v>
      </c>
      <c r="AK12" t="s">
        <v>1054</v>
      </c>
      <c r="AL12">
        <v>0.68639600000000001</v>
      </c>
      <c r="AM12">
        <v>660</v>
      </c>
      <c r="AN12">
        <v>155</v>
      </c>
      <c r="AO12" t="s">
        <v>17</v>
      </c>
      <c r="AQ12" t="s">
        <v>1054</v>
      </c>
      <c r="AR12" s="24">
        <v>1.9557500000000002E-8</v>
      </c>
      <c r="AS12">
        <v>660</v>
      </c>
      <c r="AT12">
        <v>344</v>
      </c>
      <c r="AU12" t="s">
        <v>17</v>
      </c>
      <c r="AW12" t="s">
        <v>1054</v>
      </c>
      <c r="AX12" s="24">
        <v>1.2958500000000001E-6</v>
      </c>
      <c r="AY12">
        <v>660</v>
      </c>
      <c r="AZ12">
        <v>515</v>
      </c>
      <c r="BA12" t="s">
        <v>12</v>
      </c>
      <c r="BC12" t="s">
        <v>1054</v>
      </c>
      <c r="BD12">
        <v>335.899</v>
      </c>
      <c r="BE12">
        <v>660</v>
      </c>
      <c r="BF12">
        <v>306</v>
      </c>
      <c r="BG12" t="s">
        <v>12</v>
      </c>
      <c r="BI12" t="s">
        <v>1054</v>
      </c>
      <c r="BJ12">
        <v>6.0385900000000001</v>
      </c>
      <c r="BK12">
        <v>660</v>
      </c>
      <c r="BL12">
        <v>304</v>
      </c>
      <c r="BM12" t="s">
        <v>12</v>
      </c>
      <c r="BO12" t="s">
        <v>1054</v>
      </c>
      <c r="BP12">
        <v>253.75800000000001</v>
      </c>
      <c r="BQ12">
        <v>660</v>
      </c>
      <c r="BR12">
        <v>305</v>
      </c>
      <c r="BS12" t="s">
        <v>12</v>
      </c>
      <c r="BU12" t="s">
        <v>1054</v>
      </c>
      <c r="BV12">
        <v>20.815899999999999</v>
      </c>
      <c r="BW12">
        <v>660</v>
      </c>
      <c r="BX12">
        <v>304</v>
      </c>
      <c r="BY12" t="s">
        <v>12</v>
      </c>
      <c r="BZ12" t="s">
        <v>1054</v>
      </c>
      <c r="CA12">
        <v>9.2022600000000008</v>
      </c>
      <c r="CB12">
        <v>660</v>
      </c>
      <c r="CC12">
        <v>304</v>
      </c>
      <c r="CD12" t="s">
        <v>12</v>
      </c>
      <c r="CE12" t="s">
        <v>1054</v>
      </c>
      <c r="CF12">
        <v>173.554</v>
      </c>
      <c r="CG12">
        <v>660</v>
      </c>
      <c r="CH12">
        <v>445</v>
      </c>
      <c r="CI12" t="s">
        <v>17</v>
      </c>
      <c r="CK12" t="s">
        <v>1054</v>
      </c>
      <c r="CL12">
        <v>5.2636899999999997E-3</v>
      </c>
      <c r="CM12">
        <v>660</v>
      </c>
      <c r="CN12">
        <v>77</v>
      </c>
      <c r="CO12" t="s">
        <v>17</v>
      </c>
      <c r="CQ12" t="s">
        <v>1054</v>
      </c>
      <c r="CR12">
        <v>0.63950499999999999</v>
      </c>
      <c r="CS12">
        <v>660</v>
      </c>
      <c r="CT12">
        <v>90</v>
      </c>
      <c r="CU12" t="s">
        <v>12</v>
      </c>
      <c r="CW12" t="s">
        <v>1054</v>
      </c>
      <c r="CX12">
        <v>0.56933599999999995</v>
      </c>
      <c r="CY12">
        <v>660</v>
      </c>
      <c r="CZ12">
        <v>574</v>
      </c>
      <c r="DA12" t="s">
        <v>17</v>
      </c>
      <c r="DC12" t="s">
        <v>1054</v>
      </c>
      <c r="DD12">
        <v>1.58317</v>
      </c>
      <c r="DE12">
        <v>660</v>
      </c>
      <c r="DF12">
        <v>395</v>
      </c>
      <c r="DG12" t="s">
        <v>17</v>
      </c>
      <c r="DI12" t="s">
        <v>1054</v>
      </c>
      <c r="DJ12">
        <v>49.133099999999999</v>
      </c>
      <c r="DK12">
        <v>660</v>
      </c>
      <c r="DL12">
        <v>163</v>
      </c>
      <c r="DM12" t="s">
        <v>17</v>
      </c>
      <c r="DO12" t="s">
        <v>1054</v>
      </c>
      <c r="DP12">
        <v>73.727400000000003</v>
      </c>
      <c r="DQ12">
        <v>660</v>
      </c>
      <c r="DR12">
        <v>540</v>
      </c>
      <c r="DS12" t="s">
        <v>12</v>
      </c>
      <c r="DU12" t="s">
        <v>1054</v>
      </c>
      <c r="DV12">
        <v>13.0823</v>
      </c>
      <c r="DW12">
        <v>660</v>
      </c>
      <c r="DX12">
        <v>133</v>
      </c>
      <c r="DY12" t="s">
        <v>17</v>
      </c>
      <c r="EA12" t="s">
        <v>1054</v>
      </c>
      <c r="EB12">
        <v>16.796700000000001</v>
      </c>
      <c r="EC12">
        <v>660</v>
      </c>
      <c r="ED12">
        <v>574</v>
      </c>
      <c r="EE12" t="s">
        <v>17</v>
      </c>
      <c r="EG12" t="s">
        <v>1054</v>
      </c>
      <c r="EH12">
        <v>1.51244</v>
      </c>
      <c r="EI12">
        <v>660</v>
      </c>
      <c r="EJ12">
        <v>586</v>
      </c>
      <c r="EK12" t="s">
        <v>12</v>
      </c>
      <c r="EM12" t="s">
        <v>1054</v>
      </c>
      <c r="EN12">
        <v>20.178799999999999</v>
      </c>
      <c r="EO12">
        <v>660</v>
      </c>
      <c r="EP12">
        <v>350</v>
      </c>
      <c r="EQ12" t="s">
        <v>12</v>
      </c>
      <c r="ES12" t="s">
        <v>1054</v>
      </c>
      <c r="ET12">
        <v>26.245200000000001</v>
      </c>
      <c r="EU12">
        <v>660</v>
      </c>
      <c r="EV12">
        <v>160</v>
      </c>
      <c r="EW12" t="s">
        <v>17</v>
      </c>
      <c r="EY12" t="s">
        <v>1054</v>
      </c>
      <c r="EZ12">
        <v>98.424599999999998</v>
      </c>
      <c r="FA12">
        <v>660</v>
      </c>
      <c r="FB12">
        <v>338</v>
      </c>
      <c r="FC12" t="s">
        <v>17</v>
      </c>
      <c r="FE12" t="s">
        <v>1054</v>
      </c>
      <c r="FF12">
        <v>3.0949900000000001</v>
      </c>
      <c r="FG12">
        <v>660</v>
      </c>
      <c r="FH12">
        <v>77</v>
      </c>
      <c r="FI12" t="s">
        <v>17</v>
      </c>
      <c r="FL12" t="s">
        <v>1054</v>
      </c>
      <c r="FM12">
        <v>33.9298</v>
      </c>
      <c r="FN12">
        <v>660</v>
      </c>
      <c r="FO12">
        <v>130</v>
      </c>
      <c r="FP12" t="s">
        <v>17</v>
      </c>
      <c r="FT12" t="s">
        <v>1054</v>
      </c>
      <c r="FU12">
        <v>47.492100000000001</v>
      </c>
      <c r="FV12">
        <v>660</v>
      </c>
      <c r="FW12">
        <v>161</v>
      </c>
      <c r="FX12" t="s">
        <v>12</v>
      </c>
      <c r="GB12" t="s">
        <v>1054</v>
      </c>
      <c r="GC12">
        <v>20.723800000000001</v>
      </c>
      <c r="GD12">
        <v>660</v>
      </c>
      <c r="GE12">
        <v>495</v>
      </c>
      <c r="GF12" t="s">
        <v>17</v>
      </c>
    </row>
    <row r="13" spans="1:188" x14ac:dyDescent="0.25">
      <c r="A13" t="s">
        <v>1055</v>
      </c>
      <c r="B13">
        <v>7.6658099999999996</v>
      </c>
      <c r="C13">
        <v>660</v>
      </c>
      <c r="D13">
        <v>56</v>
      </c>
      <c r="E13" t="s">
        <v>12</v>
      </c>
      <c r="G13" t="s">
        <v>1055</v>
      </c>
      <c r="H13">
        <v>0</v>
      </c>
      <c r="I13">
        <v>660</v>
      </c>
      <c r="J13">
        <v>0</v>
      </c>
      <c r="K13" t="s">
        <v>17</v>
      </c>
      <c r="M13" t="s">
        <v>1055</v>
      </c>
      <c r="N13">
        <v>4.5219599999999998E-4</v>
      </c>
      <c r="O13">
        <v>660</v>
      </c>
      <c r="P13">
        <v>432</v>
      </c>
      <c r="Q13" t="s">
        <v>12</v>
      </c>
      <c r="S13" t="s">
        <v>1055</v>
      </c>
      <c r="T13" s="24">
        <v>2.8551500000000001E-6</v>
      </c>
      <c r="U13">
        <v>660</v>
      </c>
      <c r="V13">
        <v>439</v>
      </c>
      <c r="W13" t="s">
        <v>17</v>
      </c>
      <c r="Y13" t="s">
        <v>1055</v>
      </c>
      <c r="Z13">
        <v>4.44231</v>
      </c>
      <c r="AA13">
        <v>660</v>
      </c>
      <c r="AB13">
        <v>439</v>
      </c>
      <c r="AC13" t="s">
        <v>17</v>
      </c>
      <c r="AE13" t="s">
        <v>1055</v>
      </c>
      <c r="AF13">
        <v>86.678399999999996</v>
      </c>
      <c r="AG13">
        <v>660</v>
      </c>
      <c r="AH13">
        <v>290</v>
      </c>
      <c r="AI13" t="s">
        <v>17</v>
      </c>
      <c r="AK13" t="s">
        <v>1055</v>
      </c>
      <c r="AL13">
        <v>7.7685899999999997</v>
      </c>
      <c r="AM13">
        <v>660</v>
      </c>
      <c r="AN13">
        <v>247</v>
      </c>
      <c r="AO13" t="s">
        <v>17</v>
      </c>
      <c r="AQ13" t="s">
        <v>1055</v>
      </c>
      <c r="AR13" s="24">
        <v>2.58463E-15</v>
      </c>
      <c r="AS13">
        <v>660</v>
      </c>
      <c r="AT13">
        <v>451</v>
      </c>
      <c r="AU13" t="s">
        <v>17</v>
      </c>
      <c r="AW13" t="s">
        <v>1055</v>
      </c>
      <c r="AX13" s="24">
        <v>2.9528499999999999E-8</v>
      </c>
      <c r="AY13">
        <v>660</v>
      </c>
      <c r="AZ13">
        <v>638</v>
      </c>
      <c r="BA13" t="s">
        <v>17</v>
      </c>
      <c r="BC13" t="s">
        <v>1055</v>
      </c>
      <c r="BD13">
        <v>22.51</v>
      </c>
      <c r="BE13">
        <v>660</v>
      </c>
      <c r="BF13">
        <v>51</v>
      </c>
      <c r="BG13" t="s">
        <v>17</v>
      </c>
      <c r="BI13" t="s">
        <v>1055</v>
      </c>
      <c r="BJ13">
        <v>44.072400000000002</v>
      </c>
      <c r="BK13">
        <v>660</v>
      </c>
      <c r="BL13">
        <v>63</v>
      </c>
      <c r="BM13" t="s">
        <v>12</v>
      </c>
      <c r="BO13" t="s">
        <v>1055</v>
      </c>
      <c r="BP13">
        <v>25.384599999999999</v>
      </c>
      <c r="BQ13">
        <v>660</v>
      </c>
      <c r="BR13">
        <v>52</v>
      </c>
      <c r="BS13" t="s">
        <v>17</v>
      </c>
      <c r="BU13" t="s">
        <v>1055</v>
      </c>
      <c r="BV13">
        <v>92.243899999999996</v>
      </c>
      <c r="BW13">
        <v>660</v>
      </c>
      <c r="BX13">
        <v>63</v>
      </c>
      <c r="BY13" t="s">
        <v>12</v>
      </c>
      <c r="BZ13" t="s">
        <v>1055</v>
      </c>
      <c r="CA13">
        <v>1.1568400000000001</v>
      </c>
      <c r="CB13">
        <v>660</v>
      </c>
      <c r="CC13">
        <v>646</v>
      </c>
      <c r="CD13" t="s">
        <v>12</v>
      </c>
      <c r="CE13" t="s">
        <v>1055</v>
      </c>
      <c r="CF13">
        <v>474.84300000000002</v>
      </c>
      <c r="CG13">
        <v>660</v>
      </c>
      <c r="CH13">
        <v>111</v>
      </c>
      <c r="CI13" t="s">
        <v>12</v>
      </c>
      <c r="CK13" t="s">
        <v>1055</v>
      </c>
      <c r="CL13" s="24">
        <v>6.8327500000000004E-7</v>
      </c>
      <c r="CM13">
        <v>660</v>
      </c>
      <c r="CN13">
        <v>160</v>
      </c>
      <c r="CO13" t="s">
        <v>12</v>
      </c>
      <c r="CQ13" t="s">
        <v>1055</v>
      </c>
      <c r="CR13">
        <v>1.81161E-3</v>
      </c>
      <c r="CS13">
        <v>660</v>
      </c>
      <c r="CT13">
        <v>373</v>
      </c>
      <c r="CU13" t="s">
        <v>17</v>
      </c>
      <c r="CW13" t="s">
        <v>1055</v>
      </c>
      <c r="CX13">
        <v>476.81700000000001</v>
      </c>
      <c r="CY13">
        <v>660</v>
      </c>
      <c r="CZ13">
        <v>66</v>
      </c>
      <c r="DA13" t="s">
        <v>12</v>
      </c>
      <c r="DC13" t="s">
        <v>1055</v>
      </c>
      <c r="DD13">
        <v>0.15070800000000001</v>
      </c>
      <c r="DE13">
        <v>660</v>
      </c>
      <c r="DF13">
        <v>416</v>
      </c>
      <c r="DG13" t="s">
        <v>17</v>
      </c>
      <c r="DI13" t="s">
        <v>1055</v>
      </c>
      <c r="DJ13">
        <v>608.51499999999999</v>
      </c>
      <c r="DK13">
        <v>660</v>
      </c>
      <c r="DL13">
        <v>39</v>
      </c>
      <c r="DM13" t="s">
        <v>17</v>
      </c>
      <c r="DO13" t="s">
        <v>1055</v>
      </c>
      <c r="DP13">
        <v>1366.6</v>
      </c>
      <c r="DQ13">
        <v>660</v>
      </c>
      <c r="DR13">
        <v>66</v>
      </c>
      <c r="DS13" t="s">
        <v>12</v>
      </c>
      <c r="DU13" t="s">
        <v>1055</v>
      </c>
      <c r="DV13">
        <v>3380.69</v>
      </c>
      <c r="DW13">
        <v>660</v>
      </c>
      <c r="DX13">
        <v>55</v>
      </c>
      <c r="DY13" t="s">
        <v>17</v>
      </c>
      <c r="EA13" t="s">
        <v>1055</v>
      </c>
      <c r="EB13">
        <v>1318.73</v>
      </c>
      <c r="EC13">
        <v>660</v>
      </c>
      <c r="ED13">
        <v>55</v>
      </c>
      <c r="EE13" t="s">
        <v>17</v>
      </c>
      <c r="EG13" t="s">
        <v>1055</v>
      </c>
      <c r="EH13">
        <v>1.23072</v>
      </c>
      <c r="EI13">
        <v>660</v>
      </c>
      <c r="EJ13">
        <v>560</v>
      </c>
      <c r="EK13" t="s">
        <v>12</v>
      </c>
      <c r="EM13" t="s">
        <v>1055</v>
      </c>
      <c r="EN13">
        <v>327.935</v>
      </c>
      <c r="EO13">
        <v>660</v>
      </c>
      <c r="EP13">
        <v>53</v>
      </c>
      <c r="EQ13" t="s">
        <v>17</v>
      </c>
      <c r="ES13" t="s">
        <v>1055</v>
      </c>
      <c r="ET13">
        <v>210.089</v>
      </c>
      <c r="EU13">
        <v>660</v>
      </c>
      <c r="EV13">
        <v>68</v>
      </c>
      <c r="EW13" t="s">
        <v>12</v>
      </c>
      <c r="EY13" t="s">
        <v>1055</v>
      </c>
      <c r="EZ13">
        <v>21.1996</v>
      </c>
      <c r="FA13">
        <v>660</v>
      </c>
      <c r="FB13">
        <v>432</v>
      </c>
      <c r="FC13" t="s">
        <v>12</v>
      </c>
      <c r="FE13" t="s">
        <v>1055</v>
      </c>
      <c r="FF13">
        <v>3.11334E-3</v>
      </c>
      <c r="FG13">
        <v>660</v>
      </c>
      <c r="FH13">
        <v>148</v>
      </c>
      <c r="FI13" t="s">
        <v>17</v>
      </c>
      <c r="FL13" t="s">
        <v>1055</v>
      </c>
      <c r="FM13">
        <v>2928.94</v>
      </c>
      <c r="FN13">
        <v>660</v>
      </c>
      <c r="FO13">
        <v>69</v>
      </c>
      <c r="FP13" t="s">
        <v>12</v>
      </c>
      <c r="FT13" t="s">
        <v>1055</v>
      </c>
      <c r="FU13">
        <v>89.375100000000003</v>
      </c>
      <c r="FV13">
        <v>660</v>
      </c>
      <c r="FW13" s="25">
        <v>224235</v>
      </c>
      <c r="FX13" t="s">
        <v>17</v>
      </c>
      <c r="GB13" t="s">
        <v>1055</v>
      </c>
      <c r="GC13">
        <v>1849.99</v>
      </c>
      <c r="GD13">
        <v>660</v>
      </c>
      <c r="GE13" s="25">
        <v>551615</v>
      </c>
      <c r="GF13" t="s">
        <v>17</v>
      </c>
    </row>
    <row r="14" spans="1:188" x14ac:dyDescent="0.25">
      <c r="A14" t="s">
        <v>1056</v>
      </c>
      <c r="B14">
        <v>27.085599999999999</v>
      </c>
      <c r="C14">
        <v>660</v>
      </c>
      <c r="D14">
        <v>351</v>
      </c>
      <c r="E14" t="s">
        <v>17</v>
      </c>
      <c r="G14" t="s">
        <v>1056</v>
      </c>
      <c r="H14">
        <v>0</v>
      </c>
      <c r="I14">
        <v>660</v>
      </c>
      <c r="J14">
        <v>0</v>
      </c>
      <c r="K14" t="s">
        <v>17</v>
      </c>
      <c r="M14" t="s">
        <v>1056</v>
      </c>
      <c r="N14">
        <v>2.3377799999999998E-3</v>
      </c>
      <c r="O14">
        <v>660</v>
      </c>
      <c r="P14" s="25">
        <v>383456</v>
      </c>
      <c r="Q14" t="s">
        <v>12</v>
      </c>
      <c r="S14" t="s">
        <v>1056</v>
      </c>
      <c r="T14" s="24">
        <v>3.2516500000000001E-7</v>
      </c>
      <c r="U14">
        <v>660</v>
      </c>
      <c r="V14" s="25">
        <v>377450</v>
      </c>
      <c r="W14" t="s">
        <v>12</v>
      </c>
      <c r="Y14" t="s">
        <v>1056</v>
      </c>
      <c r="Z14">
        <v>8.1183300000000003</v>
      </c>
      <c r="AA14">
        <v>660</v>
      </c>
      <c r="AB14" s="25">
        <v>374447</v>
      </c>
      <c r="AC14" t="s">
        <v>17</v>
      </c>
      <c r="AE14" t="s">
        <v>1056</v>
      </c>
      <c r="AF14">
        <v>1.9332100000000001</v>
      </c>
      <c r="AG14">
        <v>660</v>
      </c>
      <c r="AH14" s="25">
        <v>373446</v>
      </c>
      <c r="AI14" t="s">
        <v>17</v>
      </c>
      <c r="AK14" t="s">
        <v>1056</v>
      </c>
      <c r="AL14">
        <v>0.94415400000000005</v>
      </c>
      <c r="AM14">
        <v>660</v>
      </c>
      <c r="AN14">
        <v>545</v>
      </c>
      <c r="AO14" t="s">
        <v>17</v>
      </c>
      <c r="AQ14" t="s">
        <v>1056</v>
      </c>
      <c r="AR14" s="24">
        <v>3.89266E-8</v>
      </c>
      <c r="AS14">
        <v>660</v>
      </c>
      <c r="AT14">
        <v>369</v>
      </c>
      <c r="AU14" t="s">
        <v>12</v>
      </c>
      <c r="AW14" t="s">
        <v>1056</v>
      </c>
      <c r="AX14" s="24">
        <v>4.9479999999999999E-10</v>
      </c>
      <c r="AY14">
        <v>660</v>
      </c>
      <c r="AZ14">
        <v>238</v>
      </c>
      <c r="BA14" t="s">
        <v>17</v>
      </c>
      <c r="BC14" t="s">
        <v>1056</v>
      </c>
      <c r="BD14">
        <v>25.8291</v>
      </c>
      <c r="BE14">
        <v>660</v>
      </c>
      <c r="BF14">
        <v>354</v>
      </c>
      <c r="BG14" t="s">
        <v>17</v>
      </c>
      <c r="BI14" t="s">
        <v>1056</v>
      </c>
      <c r="BJ14">
        <v>14.5373</v>
      </c>
      <c r="BK14">
        <v>660</v>
      </c>
      <c r="BL14">
        <v>426</v>
      </c>
      <c r="BM14" t="s">
        <v>17</v>
      </c>
      <c r="BO14" t="s">
        <v>1056</v>
      </c>
      <c r="BP14">
        <v>25.534700000000001</v>
      </c>
      <c r="BQ14">
        <v>660</v>
      </c>
      <c r="BR14">
        <v>355</v>
      </c>
      <c r="BS14" t="s">
        <v>17</v>
      </c>
      <c r="BU14" t="s">
        <v>1056</v>
      </c>
      <c r="BV14">
        <v>31.784700000000001</v>
      </c>
      <c r="BW14">
        <v>660</v>
      </c>
      <c r="BX14">
        <v>426</v>
      </c>
      <c r="BY14" t="s">
        <v>17</v>
      </c>
      <c r="BZ14" t="s">
        <v>1056</v>
      </c>
      <c r="CA14">
        <v>0.78277300000000005</v>
      </c>
      <c r="CB14">
        <v>660</v>
      </c>
      <c r="CC14">
        <v>363</v>
      </c>
      <c r="CD14" t="s">
        <v>12</v>
      </c>
      <c r="CE14" t="s">
        <v>1056</v>
      </c>
      <c r="CF14">
        <v>7.1485399999999997</v>
      </c>
      <c r="CG14">
        <v>660</v>
      </c>
      <c r="CH14">
        <v>438</v>
      </c>
      <c r="CI14" t="s">
        <v>12</v>
      </c>
      <c r="CK14" t="s">
        <v>1056</v>
      </c>
      <c r="CL14">
        <v>3.2290200000000002E-4</v>
      </c>
      <c r="CM14">
        <v>660</v>
      </c>
      <c r="CN14">
        <v>119</v>
      </c>
      <c r="CO14" t="s">
        <v>17</v>
      </c>
      <c r="CQ14" t="s">
        <v>1056</v>
      </c>
      <c r="CR14">
        <v>5.4305899999999999E-3</v>
      </c>
      <c r="CS14">
        <v>660</v>
      </c>
      <c r="CT14">
        <v>47</v>
      </c>
      <c r="CU14" t="s">
        <v>12</v>
      </c>
      <c r="CW14" t="s">
        <v>1056</v>
      </c>
      <c r="CX14">
        <v>1.4549799999999999</v>
      </c>
      <c r="CY14">
        <v>660</v>
      </c>
      <c r="CZ14">
        <v>540</v>
      </c>
      <c r="DA14" t="s">
        <v>17</v>
      </c>
      <c r="DC14" t="s">
        <v>1056</v>
      </c>
      <c r="DD14">
        <v>0.44895200000000002</v>
      </c>
      <c r="DE14">
        <v>660</v>
      </c>
      <c r="DF14" s="25">
        <v>361434</v>
      </c>
      <c r="DG14" t="s">
        <v>17</v>
      </c>
      <c r="DI14" t="s">
        <v>1056</v>
      </c>
      <c r="DJ14">
        <v>12.42</v>
      </c>
      <c r="DK14">
        <v>660</v>
      </c>
      <c r="DL14">
        <v>546</v>
      </c>
      <c r="DM14" t="s">
        <v>17</v>
      </c>
      <c r="DO14" t="s">
        <v>1056</v>
      </c>
      <c r="DP14">
        <v>36.548400000000001</v>
      </c>
      <c r="DQ14">
        <v>660</v>
      </c>
      <c r="DR14">
        <v>170</v>
      </c>
      <c r="DS14" t="s">
        <v>12</v>
      </c>
      <c r="DU14" t="s">
        <v>1056</v>
      </c>
      <c r="DV14">
        <v>1.03481</v>
      </c>
      <c r="DW14">
        <v>660</v>
      </c>
      <c r="DX14">
        <v>540</v>
      </c>
      <c r="DY14" t="s">
        <v>17</v>
      </c>
      <c r="EA14" t="s">
        <v>1056</v>
      </c>
      <c r="EB14">
        <v>123.65300000000001</v>
      </c>
      <c r="EC14">
        <v>660</v>
      </c>
      <c r="ED14" s="25">
        <v>329408</v>
      </c>
      <c r="EE14" t="s">
        <v>12</v>
      </c>
      <c r="EG14" t="s">
        <v>1056</v>
      </c>
      <c r="EH14">
        <v>119.764</v>
      </c>
      <c r="EI14">
        <v>660</v>
      </c>
      <c r="EJ14">
        <v>292</v>
      </c>
      <c r="EK14" t="s">
        <v>12</v>
      </c>
      <c r="EM14" t="s">
        <v>1056</v>
      </c>
      <c r="EN14">
        <v>624.14499999999998</v>
      </c>
      <c r="EO14">
        <v>660</v>
      </c>
      <c r="EP14" s="25">
        <v>331410</v>
      </c>
      <c r="EQ14" t="s">
        <v>12</v>
      </c>
      <c r="ES14" t="s">
        <v>1056</v>
      </c>
      <c r="ET14">
        <v>17.150400000000001</v>
      </c>
      <c r="EU14">
        <v>660</v>
      </c>
      <c r="EV14">
        <v>394</v>
      </c>
      <c r="EW14" t="s">
        <v>17</v>
      </c>
      <c r="EY14" t="s">
        <v>1056</v>
      </c>
      <c r="EZ14">
        <v>16.087299999999999</v>
      </c>
      <c r="FA14">
        <v>660</v>
      </c>
      <c r="FB14">
        <v>539</v>
      </c>
      <c r="FC14" t="s">
        <v>17</v>
      </c>
      <c r="FE14" t="s">
        <v>1056</v>
      </c>
      <c r="FF14">
        <v>3.2539899999999997E-2</v>
      </c>
      <c r="FG14">
        <v>660</v>
      </c>
      <c r="FH14">
        <v>119</v>
      </c>
      <c r="FI14" t="s">
        <v>17</v>
      </c>
      <c r="FL14" t="s">
        <v>1056</v>
      </c>
      <c r="FM14">
        <v>149.43600000000001</v>
      </c>
      <c r="FN14">
        <v>660</v>
      </c>
      <c r="FO14">
        <v>411</v>
      </c>
      <c r="FP14" t="s">
        <v>12</v>
      </c>
      <c r="FT14" t="s">
        <v>1056</v>
      </c>
      <c r="FU14">
        <v>11.786799999999999</v>
      </c>
      <c r="FV14">
        <v>660</v>
      </c>
      <c r="FW14">
        <v>93</v>
      </c>
      <c r="FX14" t="s">
        <v>12</v>
      </c>
      <c r="GB14" t="s">
        <v>1056</v>
      </c>
      <c r="GC14">
        <v>31.116399999999999</v>
      </c>
      <c r="GD14">
        <v>660</v>
      </c>
      <c r="GE14">
        <v>444</v>
      </c>
      <c r="GF14" t="s">
        <v>12</v>
      </c>
    </row>
    <row r="15" spans="1:188" x14ac:dyDescent="0.25">
      <c r="A15" t="s">
        <v>1057</v>
      </c>
      <c r="B15">
        <v>10.585800000000001</v>
      </c>
      <c r="C15">
        <v>660</v>
      </c>
      <c r="D15">
        <v>593</v>
      </c>
      <c r="E15" t="s">
        <v>12</v>
      </c>
      <c r="G15" t="s">
        <v>1057</v>
      </c>
      <c r="H15">
        <v>0</v>
      </c>
      <c r="I15">
        <v>660</v>
      </c>
      <c r="J15">
        <v>0</v>
      </c>
      <c r="K15" t="s">
        <v>17</v>
      </c>
      <c r="M15" t="s">
        <v>1057</v>
      </c>
      <c r="N15">
        <v>1.00416E-3</v>
      </c>
      <c r="O15">
        <v>660</v>
      </c>
      <c r="P15">
        <v>569</v>
      </c>
      <c r="Q15" t="s">
        <v>17</v>
      </c>
      <c r="S15" t="s">
        <v>1057</v>
      </c>
      <c r="T15" s="24">
        <v>1.7197199999999999E-5</v>
      </c>
      <c r="U15">
        <v>660</v>
      </c>
      <c r="V15">
        <v>618</v>
      </c>
      <c r="W15" t="s">
        <v>12</v>
      </c>
      <c r="Y15" t="s">
        <v>1057</v>
      </c>
      <c r="Z15">
        <v>5.35398</v>
      </c>
      <c r="AA15">
        <v>660</v>
      </c>
      <c r="AB15">
        <v>14</v>
      </c>
      <c r="AC15" t="s">
        <v>17</v>
      </c>
      <c r="AE15" t="s">
        <v>1057</v>
      </c>
      <c r="AF15">
        <v>59.136499999999998</v>
      </c>
      <c r="AG15">
        <v>660</v>
      </c>
      <c r="AH15">
        <v>613</v>
      </c>
      <c r="AI15" t="s">
        <v>12</v>
      </c>
      <c r="AK15" t="s">
        <v>1057</v>
      </c>
      <c r="AL15">
        <v>0.37368699999999999</v>
      </c>
      <c r="AM15">
        <v>660</v>
      </c>
      <c r="AN15">
        <v>612</v>
      </c>
      <c r="AO15" t="s">
        <v>12</v>
      </c>
      <c r="AQ15" t="s">
        <v>1057</v>
      </c>
      <c r="AR15" s="24">
        <v>2.1200199999999999E-7</v>
      </c>
      <c r="AS15">
        <v>660</v>
      </c>
      <c r="AT15">
        <v>500</v>
      </c>
      <c r="AU15" t="s">
        <v>12</v>
      </c>
      <c r="AW15" t="s">
        <v>1057</v>
      </c>
      <c r="AX15" s="24">
        <v>1.06128E-6</v>
      </c>
      <c r="AY15">
        <v>660</v>
      </c>
      <c r="AZ15">
        <v>521</v>
      </c>
      <c r="BA15" t="s">
        <v>12</v>
      </c>
      <c r="BC15" t="s">
        <v>1057</v>
      </c>
      <c r="BD15">
        <v>45.674599999999998</v>
      </c>
      <c r="BE15">
        <v>660</v>
      </c>
      <c r="BF15">
        <v>548</v>
      </c>
      <c r="BG15" t="s">
        <v>12</v>
      </c>
      <c r="BI15" t="s">
        <v>1057</v>
      </c>
      <c r="BJ15">
        <v>369.15100000000001</v>
      </c>
      <c r="BK15">
        <v>660</v>
      </c>
      <c r="BL15">
        <v>536</v>
      </c>
      <c r="BM15" t="s">
        <v>17</v>
      </c>
      <c r="BO15" t="s">
        <v>1057</v>
      </c>
      <c r="BP15">
        <v>157.15799999999999</v>
      </c>
      <c r="BQ15">
        <v>660</v>
      </c>
      <c r="BR15">
        <v>547</v>
      </c>
      <c r="BS15" t="s">
        <v>12</v>
      </c>
      <c r="BU15" t="s">
        <v>1057</v>
      </c>
      <c r="BV15">
        <v>456.05099999999999</v>
      </c>
      <c r="BW15">
        <v>660</v>
      </c>
      <c r="BX15">
        <v>536</v>
      </c>
      <c r="BY15" t="s">
        <v>17</v>
      </c>
      <c r="BZ15" t="s">
        <v>1057</v>
      </c>
      <c r="CA15">
        <v>72.965000000000003</v>
      </c>
      <c r="CB15">
        <v>660</v>
      </c>
      <c r="CC15">
        <v>536</v>
      </c>
      <c r="CD15" t="s">
        <v>17</v>
      </c>
      <c r="CE15" t="s">
        <v>1057</v>
      </c>
      <c r="CF15">
        <v>53.304499999999997</v>
      </c>
      <c r="CG15">
        <v>660</v>
      </c>
      <c r="CH15">
        <v>44</v>
      </c>
      <c r="CI15" t="s">
        <v>12</v>
      </c>
      <c r="CK15" t="s">
        <v>1057</v>
      </c>
      <c r="CL15">
        <v>1.00731E-2</v>
      </c>
      <c r="CM15">
        <v>660</v>
      </c>
      <c r="CN15">
        <v>345</v>
      </c>
      <c r="CO15" t="s">
        <v>17</v>
      </c>
      <c r="CQ15" t="s">
        <v>1057</v>
      </c>
      <c r="CR15">
        <v>0.81655500000000003</v>
      </c>
      <c r="CS15">
        <v>660</v>
      </c>
      <c r="CT15">
        <v>345</v>
      </c>
      <c r="CU15" t="s">
        <v>17</v>
      </c>
      <c r="CW15" t="s">
        <v>1057</v>
      </c>
      <c r="CX15">
        <v>6.10466</v>
      </c>
      <c r="CY15">
        <v>660</v>
      </c>
      <c r="CZ15" s="25">
        <v>105198</v>
      </c>
      <c r="DA15" t="s">
        <v>12</v>
      </c>
      <c r="DC15" t="s">
        <v>1057</v>
      </c>
      <c r="DD15">
        <v>2.0757099999999999</v>
      </c>
      <c r="DE15">
        <v>660</v>
      </c>
      <c r="DF15">
        <v>591</v>
      </c>
      <c r="DG15" t="s">
        <v>12</v>
      </c>
      <c r="DI15" t="s">
        <v>1057</v>
      </c>
      <c r="DJ15">
        <v>65.285399999999996</v>
      </c>
      <c r="DK15">
        <v>660</v>
      </c>
      <c r="DL15">
        <v>611</v>
      </c>
      <c r="DM15" t="s">
        <v>12</v>
      </c>
      <c r="DO15" t="s">
        <v>1057</v>
      </c>
      <c r="DP15">
        <v>101.66200000000001</v>
      </c>
      <c r="DQ15">
        <v>660</v>
      </c>
      <c r="DR15" s="25">
        <v>105198</v>
      </c>
      <c r="DS15" t="s">
        <v>12</v>
      </c>
      <c r="DU15" t="s">
        <v>1057</v>
      </c>
      <c r="DV15">
        <v>299.274</v>
      </c>
      <c r="DW15">
        <v>660</v>
      </c>
      <c r="DX15" s="25">
        <v>105198</v>
      </c>
      <c r="DY15" t="s">
        <v>12</v>
      </c>
      <c r="EA15" t="s">
        <v>1057</v>
      </c>
      <c r="EB15">
        <v>121.319</v>
      </c>
      <c r="EC15">
        <v>660</v>
      </c>
      <c r="ED15">
        <v>435</v>
      </c>
      <c r="EE15" t="s">
        <v>17</v>
      </c>
      <c r="EG15" t="s">
        <v>1057</v>
      </c>
      <c r="EH15">
        <v>0.40052599999999999</v>
      </c>
      <c r="EI15">
        <v>660</v>
      </c>
      <c r="EJ15">
        <v>627</v>
      </c>
      <c r="EK15" t="s">
        <v>17</v>
      </c>
      <c r="EM15" t="s">
        <v>1057</v>
      </c>
      <c r="EN15">
        <v>434.83800000000002</v>
      </c>
      <c r="EO15">
        <v>660</v>
      </c>
      <c r="EP15">
        <v>433</v>
      </c>
      <c r="EQ15" t="s">
        <v>17</v>
      </c>
      <c r="ES15" t="s">
        <v>1057</v>
      </c>
      <c r="ET15">
        <v>36.078800000000001</v>
      </c>
      <c r="EU15">
        <v>660</v>
      </c>
      <c r="EV15">
        <v>451</v>
      </c>
      <c r="EW15" t="s">
        <v>12</v>
      </c>
      <c r="EY15" t="s">
        <v>1057</v>
      </c>
      <c r="EZ15">
        <v>388.01600000000002</v>
      </c>
      <c r="FA15">
        <v>660</v>
      </c>
      <c r="FB15">
        <v>406</v>
      </c>
      <c r="FC15" t="s">
        <v>12</v>
      </c>
      <c r="FE15" t="s">
        <v>1057</v>
      </c>
      <c r="FF15">
        <v>0.86803799999999998</v>
      </c>
      <c r="FG15">
        <v>660</v>
      </c>
      <c r="FH15">
        <v>345</v>
      </c>
      <c r="FI15" t="s">
        <v>17</v>
      </c>
      <c r="FL15" t="s">
        <v>1057</v>
      </c>
      <c r="FM15">
        <v>35.643099999999997</v>
      </c>
      <c r="FN15">
        <v>660</v>
      </c>
      <c r="FO15" s="25">
        <v>108201</v>
      </c>
      <c r="FP15" t="s">
        <v>12</v>
      </c>
      <c r="FT15" t="s">
        <v>1057</v>
      </c>
      <c r="FU15">
        <v>86.3416</v>
      </c>
      <c r="FV15">
        <v>660</v>
      </c>
      <c r="FW15">
        <v>409</v>
      </c>
      <c r="FX15" t="s">
        <v>17</v>
      </c>
      <c r="GB15" t="s">
        <v>1057</v>
      </c>
      <c r="GC15">
        <v>71.035499999999999</v>
      </c>
      <c r="GD15">
        <v>660</v>
      </c>
      <c r="GE15">
        <v>507</v>
      </c>
      <c r="GF15" t="s">
        <v>17</v>
      </c>
    </row>
    <row r="16" spans="1:188" x14ac:dyDescent="0.25">
      <c r="A16" t="s">
        <v>1058</v>
      </c>
      <c r="B16">
        <v>3142.33</v>
      </c>
      <c r="C16">
        <v>660</v>
      </c>
      <c r="D16">
        <v>495</v>
      </c>
      <c r="E16" t="s">
        <v>17</v>
      </c>
      <c r="G16" t="s">
        <v>1058</v>
      </c>
      <c r="H16">
        <v>0</v>
      </c>
      <c r="I16">
        <v>660</v>
      </c>
      <c r="J16">
        <v>0</v>
      </c>
      <c r="K16" t="s">
        <v>17</v>
      </c>
      <c r="M16" t="s">
        <v>1058</v>
      </c>
      <c r="N16">
        <v>130.15299999999999</v>
      </c>
      <c r="O16">
        <v>660</v>
      </c>
      <c r="P16">
        <v>519</v>
      </c>
      <c r="Q16" t="s">
        <v>12</v>
      </c>
      <c r="S16" t="s">
        <v>1058</v>
      </c>
      <c r="T16">
        <v>1.1640499999999999E-4</v>
      </c>
      <c r="U16">
        <v>660</v>
      </c>
      <c r="V16">
        <v>469</v>
      </c>
      <c r="W16" t="s">
        <v>17</v>
      </c>
      <c r="Y16" t="s">
        <v>1058</v>
      </c>
      <c r="Z16">
        <v>40.822000000000003</v>
      </c>
      <c r="AA16">
        <v>660</v>
      </c>
      <c r="AB16">
        <v>469</v>
      </c>
      <c r="AC16" t="s">
        <v>17</v>
      </c>
      <c r="AE16" t="s">
        <v>1058</v>
      </c>
      <c r="AF16">
        <v>22.080100000000002</v>
      </c>
      <c r="AG16">
        <v>660</v>
      </c>
      <c r="AH16">
        <v>508</v>
      </c>
      <c r="AI16" t="s">
        <v>12</v>
      </c>
      <c r="AK16" t="s">
        <v>1058</v>
      </c>
      <c r="AL16">
        <v>13.559699999999999</v>
      </c>
      <c r="AM16">
        <v>660</v>
      </c>
      <c r="AN16">
        <v>513</v>
      </c>
      <c r="AO16" t="s">
        <v>12</v>
      </c>
      <c r="AQ16" t="s">
        <v>1058</v>
      </c>
      <c r="AR16" s="24">
        <v>9.3036199999999995E-5</v>
      </c>
      <c r="AS16">
        <v>660</v>
      </c>
      <c r="AT16">
        <v>461</v>
      </c>
      <c r="AU16" t="s">
        <v>12</v>
      </c>
      <c r="AW16" t="s">
        <v>1058</v>
      </c>
      <c r="AX16">
        <v>1.00822E-3</v>
      </c>
      <c r="AY16">
        <v>660</v>
      </c>
      <c r="AZ16">
        <v>462</v>
      </c>
      <c r="BA16" t="s">
        <v>12</v>
      </c>
      <c r="BC16" t="s">
        <v>1058</v>
      </c>
      <c r="BD16">
        <v>62.724299999999999</v>
      </c>
      <c r="BE16">
        <v>660</v>
      </c>
      <c r="BF16">
        <v>180</v>
      </c>
      <c r="BG16" t="s">
        <v>17</v>
      </c>
      <c r="BI16" t="s">
        <v>1058</v>
      </c>
      <c r="BJ16">
        <v>12.891</v>
      </c>
      <c r="BK16">
        <v>660</v>
      </c>
      <c r="BL16">
        <v>233</v>
      </c>
      <c r="BM16" t="s">
        <v>17</v>
      </c>
      <c r="BO16" t="s">
        <v>1058</v>
      </c>
      <c r="BP16">
        <v>43.803899999999999</v>
      </c>
      <c r="BQ16">
        <v>660</v>
      </c>
      <c r="BR16">
        <v>181</v>
      </c>
      <c r="BS16" t="s">
        <v>17</v>
      </c>
      <c r="BU16" t="s">
        <v>1058</v>
      </c>
      <c r="BV16">
        <v>29.598500000000001</v>
      </c>
      <c r="BW16">
        <v>660</v>
      </c>
      <c r="BX16">
        <v>233</v>
      </c>
      <c r="BY16" t="s">
        <v>17</v>
      </c>
      <c r="BZ16" t="s">
        <v>1058</v>
      </c>
      <c r="CA16">
        <v>3.6059000000000001</v>
      </c>
      <c r="CB16">
        <v>660</v>
      </c>
      <c r="CC16">
        <v>80</v>
      </c>
      <c r="CD16" t="s">
        <v>17</v>
      </c>
      <c r="CE16" t="s">
        <v>1058</v>
      </c>
      <c r="CF16">
        <v>59.195399999999999</v>
      </c>
      <c r="CG16">
        <v>660</v>
      </c>
      <c r="CH16">
        <v>427</v>
      </c>
      <c r="CI16" t="s">
        <v>12</v>
      </c>
      <c r="CK16" t="s">
        <v>1058</v>
      </c>
      <c r="CL16">
        <v>2.1513299999999999E-3</v>
      </c>
      <c r="CM16">
        <v>660</v>
      </c>
      <c r="CN16">
        <v>529</v>
      </c>
      <c r="CO16" t="s">
        <v>12</v>
      </c>
      <c r="CQ16" t="s">
        <v>1058</v>
      </c>
      <c r="CR16">
        <v>0.62628499999999998</v>
      </c>
      <c r="CS16">
        <v>660</v>
      </c>
      <c r="CT16">
        <v>516</v>
      </c>
      <c r="CU16" t="s">
        <v>17</v>
      </c>
      <c r="CW16" t="s">
        <v>1058</v>
      </c>
      <c r="CX16">
        <v>54.521799999999999</v>
      </c>
      <c r="CY16">
        <v>660</v>
      </c>
      <c r="CZ16">
        <v>284</v>
      </c>
      <c r="DA16" t="s">
        <v>17</v>
      </c>
      <c r="DC16" t="s">
        <v>1058</v>
      </c>
      <c r="DD16">
        <v>60563</v>
      </c>
      <c r="DE16">
        <v>660</v>
      </c>
      <c r="DF16">
        <v>497</v>
      </c>
      <c r="DG16" t="s">
        <v>17</v>
      </c>
      <c r="DI16" t="s">
        <v>1058</v>
      </c>
      <c r="DJ16">
        <v>836.35400000000004</v>
      </c>
      <c r="DK16">
        <v>660</v>
      </c>
      <c r="DL16">
        <v>513</v>
      </c>
      <c r="DM16" t="s">
        <v>12</v>
      </c>
      <c r="DO16" t="s">
        <v>1058</v>
      </c>
      <c r="DP16">
        <v>46.855200000000004</v>
      </c>
      <c r="DQ16">
        <v>660</v>
      </c>
      <c r="DR16">
        <v>284</v>
      </c>
      <c r="DS16" t="s">
        <v>17</v>
      </c>
      <c r="DU16" t="s">
        <v>1058</v>
      </c>
      <c r="DV16">
        <v>1030.82</v>
      </c>
      <c r="DW16">
        <v>660</v>
      </c>
      <c r="DX16">
        <v>284</v>
      </c>
      <c r="DY16" t="s">
        <v>17</v>
      </c>
      <c r="EA16" t="s">
        <v>1058</v>
      </c>
      <c r="EB16">
        <v>57.034999999999997</v>
      </c>
      <c r="EC16">
        <v>660</v>
      </c>
      <c r="ED16">
        <v>470</v>
      </c>
      <c r="EE16" t="s">
        <v>12</v>
      </c>
      <c r="EG16" t="s">
        <v>1058</v>
      </c>
      <c r="EH16">
        <v>52.393500000000003</v>
      </c>
      <c r="EI16">
        <v>660</v>
      </c>
      <c r="EJ16">
        <v>471</v>
      </c>
      <c r="EK16" t="s">
        <v>12</v>
      </c>
      <c r="EM16" t="s">
        <v>1058</v>
      </c>
      <c r="EN16">
        <v>96.437899999999999</v>
      </c>
      <c r="EO16">
        <v>660</v>
      </c>
      <c r="EP16">
        <v>297</v>
      </c>
      <c r="EQ16" t="s">
        <v>12</v>
      </c>
      <c r="ES16" t="s">
        <v>1058</v>
      </c>
      <c r="ET16">
        <v>25.6144</v>
      </c>
      <c r="EU16">
        <v>660</v>
      </c>
      <c r="EV16">
        <v>83</v>
      </c>
      <c r="EW16" t="s">
        <v>12</v>
      </c>
      <c r="EY16" t="s">
        <v>1058</v>
      </c>
      <c r="EZ16">
        <v>165.97</v>
      </c>
      <c r="FA16">
        <v>660</v>
      </c>
      <c r="FB16">
        <v>154</v>
      </c>
      <c r="FC16" t="s">
        <v>17</v>
      </c>
      <c r="FE16" t="s">
        <v>1058</v>
      </c>
      <c r="FF16">
        <v>0.17819599999999999</v>
      </c>
      <c r="FG16">
        <v>660</v>
      </c>
      <c r="FH16">
        <v>516</v>
      </c>
      <c r="FI16" t="s">
        <v>17</v>
      </c>
      <c r="FL16" t="s">
        <v>1058</v>
      </c>
      <c r="FM16">
        <v>265.49099999999999</v>
      </c>
      <c r="FN16">
        <v>660</v>
      </c>
      <c r="FO16">
        <v>456</v>
      </c>
      <c r="FP16" t="s">
        <v>17</v>
      </c>
      <c r="FT16" t="s">
        <v>1058</v>
      </c>
      <c r="FU16">
        <v>61.225700000000003</v>
      </c>
      <c r="FV16">
        <v>660</v>
      </c>
      <c r="FW16">
        <v>427</v>
      </c>
      <c r="FX16" t="s">
        <v>12</v>
      </c>
      <c r="GB16" t="s">
        <v>1058</v>
      </c>
      <c r="GC16">
        <v>1125.6600000000001</v>
      </c>
      <c r="GD16">
        <v>660</v>
      </c>
      <c r="GE16">
        <v>396</v>
      </c>
      <c r="GF16" t="s">
        <v>17</v>
      </c>
    </row>
    <row r="17" spans="1:188" x14ac:dyDescent="0.25">
      <c r="A17" t="s">
        <v>1059</v>
      </c>
      <c r="B17">
        <v>36.7425</v>
      </c>
      <c r="C17">
        <v>660</v>
      </c>
      <c r="D17">
        <v>36</v>
      </c>
      <c r="E17" t="s">
        <v>12</v>
      </c>
      <c r="G17" t="s">
        <v>1059</v>
      </c>
      <c r="H17">
        <v>0</v>
      </c>
      <c r="I17">
        <v>660</v>
      </c>
      <c r="J17">
        <v>0</v>
      </c>
      <c r="K17" t="s">
        <v>17</v>
      </c>
      <c r="M17" t="s">
        <v>1059</v>
      </c>
      <c r="N17">
        <v>2.9991899999999998E-2</v>
      </c>
      <c r="O17">
        <v>660</v>
      </c>
      <c r="P17">
        <v>12</v>
      </c>
      <c r="Q17" t="s">
        <v>17</v>
      </c>
      <c r="S17" t="s">
        <v>1059</v>
      </c>
      <c r="T17">
        <v>2.7129500000000002</v>
      </c>
      <c r="U17">
        <v>660</v>
      </c>
      <c r="V17">
        <v>477</v>
      </c>
      <c r="W17" t="s">
        <v>12</v>
      </c>
      <c r="Y17" t="s">
        <v>1059</v>
      </c>
      <c r="Z17">
        <v>1230.58</v>
      </c>
      <c r="AA17">
        <v>660</v>
      </c>
      <c r="AB17">
        <v>477</v>
      </c>
      <c r="AC17" t="s">
        <v>12</v>
      </c>
      <c r="AE17" t="s">
        <v>1059</v>
      </c>
      <c r="AF17">
        <v>1906.92</v>
      </c>
      <c r="AG17">
        <v>660</v>
      </c>
      <c r="AH17">
        <v>472</v>
      </c>
      <c r="AI17" t="s">
        <v>12</v>
      </c>
      <c r="AK17" t="s">
        <v>1059</v>
      </c>
      <c r="AL17">
        <v>9.6845300000000005</v>
      </c>
      <c r="AM17">
        <v>660</v>
      </c>
      <c r="AN17">
        <v>477</v>
      </c>
      <c r="AO17" t="s">
        <v>12</v>
      </c>
      <c r="AQ17" t="s">
        <v>1059</v>
      </c>
      <c r="AR17" s="24">
        <v>9.2472699999999992E-13</v>
      </c>
      <c r="AS17">
        <v>660</v>
      </c>
      <c r="AT17">
        <v>50</v>
      </c>
      <c r="AU17" t="s">
        <v>12</v>
      </c>
      <c r="AW17" t="s">
        <v>1059</v>
      </c>
      <c r="AX17">
        <v>7.4446800000000004E-3</v>
      </c>
      <c r="AY17">
        <v>660</v>
      </c>
      <c r="AZ17">
        <v>478</v>
      </c>
      <c r="BA17" t="s">
        <v>12</v>
      </c>
      <c r="BC17" t="s">
        <v>1059</v>
      </c>
      <c r="BD17">
        <v>62.724299999999999</v>
      </c>
      <c r="BE17">
        <v>660</v>
      </c>
      <c r="BF17">
        <v>180</v>
      </c>
      <c r="BG17" t="s">
        <v>12</v>
      </c>
      <c r="BI17" t="s">
        <v>1059</v>
      </c>
      <c r="BJ17">
        <v>12.891</v>
      </c>
      <c r="BK17">
        <v>660</v>
      </c>
      <c r="BL17">
        <v>127</v>
      </c>
      <c r="BM17" t="s">
        <v>12</v>
      </c>
      <c r="BO17" t="s">
        <v>1059</v>
      </c>
      <c r="BP17">
        <v>177.66399999999999</v>
      </c>
      <c r="BQ17">
        <v>660</v>
      </c>
      <c r="BR17">
        <v>472</v>
      </c>
      <c r="BS17" t="s">
        <v>17</v>
      </c>
      <c r="BU17" t="s">
        <v>1059</v>
      </c>
      <c r="BV17">
        <v>29.598500000000001</v>
      </c>
      <c r="BW17">
        <v>660</v>
      </c>
      <c r="BX17">
        <v>127</v>
      </c>
      <c r="BY17" t="s">
        <v>12</v>
      </c>
      <c r="BZ17" t="s">
        <v>1059</v>
      </c>
      <c r="CA17">
        <v>3.6059000000000001</v>
      </c>
      <c r="CB17">
        <v>660</v>
      </c>
      <c r="CC17">
        <v>280</v>
      </c>
      <c r="CD17" t="s">
        <v>12</v>
      </c>
      <c r="CE17" t="s">
        <v>1059</v>
      </c>
      <c r="CF17">
        <v>25.937200000000001</v>
      </c>
      <c r="CG17">
        <v>660</v>
      </c>
      <c r="CH17">
        <v>482</v>
      </c>
      <c r="CI17" t="s">
        <v>12</v>
      </c>
      <c r="CK17" t="s">
        <v>1059</v>
      </c>
      <c r="CL17">
        <v>4.8158599999999999E-3</v>
      </c>
      <c r="CM17">
        <v>660</v>
      </c>
      <c r="CN17">
        <v>395</v>
      </c>
      <c r="CO17" t="s">
        <v>12</v>
      </c>
      <c r="CQ17" t="s">
        <v>1059</v>
      </c>
      <c r="CR17">
        <v>36.463000000000001</v>
      </c>
      <c r="CS17">
        <v>660</v>
      </c>
      <c r="CT17">
        <v>382</v>
      </c>
      <c r="CU17" t="s">
        <v>17</v>
      </c>
      <c r="CW17" t="s">
        <v>1059</v>
      </c>
      <c r="CX17">
        <v>54.521799999999999</v>
      </c>
      <c r="CY17">
        <v>660</v>
      </c>
      <c r="CZ17">
        <v>76</v>
      </c>
      <c r="DA17" t="s">
        <v>12</v>
      </c>
      <c r="DC17" t="s">
        <v>1059</v>
      </c>
      <c r="DD17">
        <v>111.2</v>
      </c>
      <c r="DE17">
        <v>660</v>
      </c>
      <c r="DF17">
        <v>461</v>
      </c>
      <c r="DG17" t="s">
        <v>17</v>
      </c>
      <c r="DI17" t="s">
        <v>1059</v>
      </c>
      <c r="DJ17">
        <v>63.212800000000001</v>
      </c>
      <c r="DK17">
        <v>660</v>
      </c>
      <c r="DL17">
        <v>141</v>
      </c>
      <c r="DM17" t="s">
        <v>17</v>
      </c>
      <c r="DO17" t="s">
        <v>1059</v>
      </c>
      <c r="DP17">
        <v>46.855200000000004</v>
      </c>
      <c r="DQ17">
        <v>660</v>
      </c>
      <c r="DR17">
        <v>76</v>
      </c>
      <c r="DS17" t="s">
        <v>12</v>
      </c>
      <c r="DU17" t="s">
        <v>1059</v>
      </c>
      <c r="DV17">
        <v>1030.82</v>
      </c>
      <c r="DW17">
        <v>660</v>
      </c>
      <c r="DX17">
        <v>76</v>
      </c>
      <c r="DY17" t="s">
        <v>12</v>
      </c>
      <c r="EA17" t="s">
        <v>1059</v>
      </c>
      <c r="EB17">
        <v>36.596400000000003</v>
      </c>
      <c r="EC17">
        <v>660</v>
      </c>
      <c r="ED17">
        <v>280</v>
      </c>
      <c r="EE17" t="s">
        <v>17</v>
      </c>
      <c r="EG17" t="s">
        <v>1059</v>
      </c>
      <c r="EH17">
        <v>4.6534800000000001</v>
      </c>
      <c r="EI17">
        <v>660</v>
      </c>
      <c r="EJ17">
        <v>366</v>
      </c>
      <c r="EK17" t="s">
        <v>17</v>
      </c>
      <c r="EM17" t="s">
        <v>1059</v>
      </c>
      <c r="EN17">
        <v>96.437899999999999</v>
      </c>
      <c r="EO17">
        <v>660</v>
      </c>
      <c r="EP17">
        <v>63</v>
      </c>
      <c r="EQ17" t="s">
        <v>17</v>
      </c>
      <c r="ES17" t="s">
        <v>1059</v>
      </c>
      <c r="ET17">
        <v>25.6144</v>
      </c>
      <c r="EU17">
        <v>660</v>
      </c>
      <c r="EV17">
        <v>277</v>
      </c>
      <c r="EW17" t="s">
        <v>17</v>
      </c>
      <c r="EY17" t="s">
        <v>1059</v>
      </c>
      <c r="EZ17">
        <v>165.97</v>
      </c>
      <c r="FA17">
        <v>660</v>
      </c>
      <c r="FB17">
        <v>206</v>
      </c>
      <c r="FC17" t="s">
        <v>12</v>
      </c>
      <c r="FE17" t="s">
        <v>1059</v>
      </c>
      <c r="FF17">
        <v>4.5893899999999999</v>
      </c>
      <c r="FG17">
        <v>660</v>
      </c>
      <c r="FH17">
        <v>382</v>
      </c>
      <c r="FI17" t="s">
        <v>17</v>
      </c>
      <c r="FL17" t="s">
        <v>1059</v>
      </c>
      <c r="FM17">
        <v>335.71</v>
      </c>
      <c r="FN17">
        <v>660</v>
      </c>
      <c r="FO17">
        <v>596</v>
      </c>
      <c r="FP17" t="s">
        <v>17</v>
      </c>
      <c r="FT17" t="s">
        <v>1059</v>
      </c>
      <c r="FU17">
        <v>29.770099999999999</v>
      </c>
      <c r="FV17">
        <v>660</v>
      </c>
      <c r="FW17">
        <v>420</v>
      </c>
      <c r="FX17" t="s">
        <v>17</v>
      </c>
      <c r="GB17" t="s">
        <v>1059</v>
      </c>
      <c r="GC17">
        <v>424.36700000000002</v>
      </c>
      <c r="GD17">
        <v>660</v>
      </c>
      <c r="GE17">
        <v>332</v>
      </c>
      <c r="GF17" t="s">
        <v>17</v>
      </c>
    </row>
    <row r="18" spans="1:188" x14ac:dyDescent="0.25">
      <c r="A18" t="s">
        <v>1060</v>
      </c>
      <c r="B18">
        <v>658.77</v>
      </c>
      <c r="C18">
        <v>660</v>
      </c>
      <c r="D18">
        <v>368</v>
      </c>
      <c r="E18" t="s">
        <v>17</v>
      </c>
      <c r="G18" t="s">
        <v>1060</v>
      </c>
      <c r="H18">
        <v>0</v>
      </c>
      <c r="I18">
        <v>660</v>
      </c>
      <c r="J18">
        <v>0</v>
      </c>
      <c r="K18" t="s">
        <v>17</v>
      </c>
      <c r="M18" t="s">
        <v>1060</v>
      </c>
      <c r="N18">
        <v>177.96</v>
      </c>
      <c r="O18">
        <v>660</v>
      </c>
      <c r="P18">
        <v>61</v>
      </c>
      <c r="Q18" t="s">
        <v>17</v>
      </c>
      <c r="S18" t="s">
        <v>1060</v>
      </c>
      <c r="T18">
        <v>1.7616400000000001</v>
      </c>
      <c r="U18">
        <v>660</v>
      </c>
      <c r="V18">
        <v>523</v>
      </c>
      <c r="W18" t="s">
        <v>17</v>
      </c>
      <c r="Y18" t="s">
        <v>1060</v>
      </c>
      <c r="Z18">
        <v>4009.16</v>
      </c>
      <c r="AA18">
        <v>660</v>
      </c>
      <c r="AB18">
        <v>523</v>
      </c>
      <c r="AC18" t="s">
        <v>17</v>
      </c>
      <c r="AE18" t="s">
        <v>1060</v>
      </c>
      <c r="AF18">
        <v>1906.92</v>
      </c>
      <c r="AG18">
        <v>660</v>
      </c>
      <c r="AH18">
        <v>528</v>
      </c>
      <c r="AI18" t="s">
        <v>17</v>
      </c>
      <c r="AK18" t="s">
        <v>1060</v>
      </c>
      <c r="AL18">
        <v>1028.26</v>
      </c>
      <c r="AM18">
        <v>660</v>
      </c>
      <c r="AN18">
        <v>528</v>
      </c>
      <c r="AO18" t="s">
        <v>17</v>
      </c>
      <c r="AQ18" t="s">
        <v>1060</v>
      </c>
      <c r="AR18" s="24">
        <v>6.4560800000000004E-11</v>
      </c>
      <c r="AS18">
        <v>660</v>
      </c>
      <c r="AT18">
        <v>591</v>
      </c>
      <c r="AU18" t="s">
        <v>12</v>
      </c>
      <c r="AW18" t="s">
        <v>1060</v>
      </c>
      <c r="AX18">
        <v>2.4085499999999999E-2</v>
      </c>
      <c r="AY18">
        <v>660</v>
      </c>
      <c r="AZ18">
        <v>527</v>
      </c>
      <c r="BA18" t="s">
        <v>17</v>
      </c>
      <c r="BC18" t="s">
        <v>1060</v>
      </c>
      <c r="BD18">
        <v>37.235100000000003</v>
      </c>
      <c r="BE18">
        <v>660</v>
      </c>
      <c r="BF18">
        <v>483</v>
      </c>
      <c r="BG18" t="s">
        <v>17</v>
      </c>
      <c r="BI18" t="s">
        <v>1060</v>
      </c>
      <c r="BJ18">
        <v>4.3003400000000003</v>
      </c>
      <c r="BK18">
        <v>660</v>
      </c>
      <c r="BL18">
        <v>270</v>
      </c>
      <c r="BM18" t="s">
        <v>12</v>
      </c>
      <c r="BO18" t="s">
        <v>1060</v>
      </c>
      <c r="BP18">
        <v>25.813600000000001</v>
      </c>
      <c r="BQ18">
        <v>660</v>
      </c>
      <c r="BR18">
        <v>259</v>
      </c>
      <c r="BS18" t="s">
        <v>17</v>
      </c>
      <c r="BU18" t="s">
        <v>1060</v>
      </c>
      <c r="BV18">
        <v>10.398400000000001</v>
      </c>
      <c r="BW18">
        <v>660</v>
      </c>
      <c r="BX18">
        <v>270</v>
      </c>
      <c r="BY18" t="s">
        <v>12</v>
      </c>
      <c r="BZ18" t="s">
        <v>1060</v>
      </c>
      <c r="CA18">
        <v>1.3818699999999999</v>
      </c>
      <c r="CB18">
        <v>660</v>
      </c>
      <c r="CC18">
        <v>583</v>
      </c>
      <c r="CD18" t="s">
        <v>12</v>
      </c>
      <c r="CE18" t="s">
        <v>1060</v>
      </c>
      <c r="CF18">
        <v>731.54300000000001</v>
      </c>
      <c r="CG18">
        <v>660</v>
      </c>
      <c r="CH18">
        <v>471</v>
      </c>
      <c r="CI18" t="s">
        <v>17</v>
      </c>
      <c r="CK18" t="s">
        <v>1060</v>
      </c>
      <c r="CL18">
        <v>1.9260300000000001E-4</v>
      </c>
      <c r="CM18">
        <v>660</v>
      </c>
      <c r="CN18">
        <v>247</v>
      </c>
      <c r="CO18" t="s">
        <v>17</v>
      </c>
      <c r="CQ18" t="s">
        <v>1060</v>
      </c>
      <c r="CR18">
        <v>1.67163E-2</v>
      </c>
      <c r="CS18">
        <v>660</v>
      </c>
      <c r="CT18">
        <v>260</v>
      </c>
      <c r="CU18" t="s">
        <v>12</v>
      </c>
      <c r="CW18" t="s">
        <v>1060</v>
      </c>
      <c r="CX18">
        <v>44.125300000000003</v>
      </c>
      <c r="CY18">
        <v>660</v>
      </c>
      <c r="CZ18">
        <v>24</v>
      </c>
      <c r="DA18" t="s">
        <v>17</v>
      </c>
      <c r="DC18" t="s">
        <v>1060</v>
      </c>
      <c r="DD18">
        <v>348.88099999999997</v>
      </c>
      <c r="DE18">
        <v>660</v>
      </c>
      <c r="DF18">
        <v>328</v>
      </c>
      <c r="DG18" t="s">
        <v>12</v>
      </c>
      <c r="DI18" t="s">
        <v>1060</v>
      </c>
      <c r="DJ18">
        <v>1703.98</v>
      </c>
      <c r="DK18">
        <v>660</v>
      </c>
      <c r="DL18">
        <v>385</v>
      </c>
      <c r="DM18" t="s">
        <v>12</v>
      </c>
      <c r="DO18" t="s">
        <v>1060</v>
      </c>
      <c r="DP18">
        <v>22.281300000000002</v>
      </c>
      <c r="DQ18">
        <v>660</v>
      </c>
      <c r="DR18">
        <v>469</v>
      </c>
      <c r="DS18" t="s">
        <v>12</v>
      </c>
      <c r="DU18" t="s">
        <v>1060</v>
      </c>
      <c r="DV18">
        <v>25.1327</v>
      </c>
      <c r="DW18">
        <v>660</v>
      </c>
      <c r="DX18">
        <v>463</v>
      </c>
      <c r="DY18" t="s">
        <v>17</v>
      </c>
      <c r="EA18" t="s">
        <v>1060</v>
      </c>
      <c r="EB18">
        <v>151.88499999999999</v>
      </c>
      <c r="EC18">
        <v>660</v>
      </c>
      <c r="ED18">
        <v>35</v>
      </c>
      <c r="EE18" t="s">
        <v>12</v>
      </c>
      <c r="EG18" t="s">
        <v>1060</v>
      </c>
      <c r="EH18">
        <v>705.86400000000003</v>
      </c>
      <c r="EI18">
        <v>660</v>
      </c>
      <c r="EJ18">
        <v>118</v>
      </c>
      <c r="EK18" t="s">
        <v>12</v>
      </c>
      <c r="EM18" t="s">
        <v>1060</v>
      </c>
      <c r="EN18">
        <v>88.513300000000001</v>
      </c>
      <c r="EO18">
        <v>660</v>
      </c>
      <c r="EP18">
        <v>37</v>
      </c>
      <c r="EQ18" t="s">
        <v>12</v>
      </c>
      <c r="ES18" t="s">
        <v>1060</v>
      </c>
      <c r="ET18">
        <v>12.840199999999999</v>
      </c>
      <c r="EU18">
        <v>660</v>
      </c>
      <c r="EV18">
        <v>104</v>
      </c>
      <c r="EW18" t="s">
        <v>17</v>
      </c>
      <c r="EY18" t="s">
        <v>1060</v>
      </c>
      <c r="EZ18">
        <v>668.33699999999999</v>
      </c>
      <c r="FA18">
        <v>660</v>
      </c>
      <c r="FB18">
        <v>461</v>
      </c>
      <c r="FC18" t="s">
        <v>17</v>
      </c>
      <c r="FE18" t="s">
        <v>1060</v>
      </c>
      <c r="FF18">
        <v>6.8428699999999996</v>
      </c>
      <c r="FG18">
        <v>660</v>
      </c>
      <c r="FH18">
        <v>260</v>
      </c>
      <c r="FI18" t="s">
        <v>12</v>
      </c>
      <c r="FL18" t="s">
        <v>1060</v>
      </c>
      <c r="FM18">
        <v>92.012699999999995</v>
      </c>
      <c r="FN18">
        <v>660</v>
      </c>
      <c r="FO18">
        <v>21</v>
      </c>
      <c r="FP18" t="s">
        <v>17</v>
      </c>
      <c r="FT18" t="s">
        <v>1060</v>
      </c>
      <c r="FU18">
        <v>62.914499999999997</v>
      </c>
      <c r="FV18">
        <v>660</v>
      </c>
      <c r="FW18">
        <v>471</v>
      </c>
      <c r="FX18" t="s">
        <v>17</v>
      </c>
      <c r="GB18" t="s">
        <v>1060</v>
      </c>
      <c r="GC18">
        <v>276.68099999999998</v>
      </c>
      <c r="GD18">
        <v>660</v>
      </c>
      <c r="GE18">
        <v>461</v>
      </c>
      <c r="GF18" t="s">
        <v>17</v>
      </c>
    </row>
    <row r="19" spans="1:188" x14ac:dyDescent="0.25">
      <c r="A19" t="s">
        <v>1061</v>
      </c>
      <c r="B19">
        <v>106.32</v>
      </c>
      <c r="C19">
        <v>660</v>
      </c>
      <c r="D19">
        <v>480</v>
      </c>
      <c r="E19" t="s">
        <v>12</v>
      </c>
      <c r="G19" t="s">
        <v>1061</v>
      </c>
      <c r="H19">
        <v>0</v>
      </c>
      <c r="I19">
        <v>660</v>
      </c>
      <c r="J19">
        <v>0</v>
      </c>
      <c r="K19" t="s">
        <v>17</v>
      </c>
      <c r="M19" t="s">
        <v>1061</v>
      </c>
      <c r="N19">
        <v>0.371056</v>
      </c>
      <c r="O19">
        <v>660</v>
      </c>
      <c r="P19">
        <v>194</v>
      </c>
      <c r="Q19" t="s">
        <v>17</v>
      </c>
      <c r="S19" t="s">
        <v>1061</v>
      </c>
      <c r="T19" s="24">
        <v>6.3192299999999995E-5</v>
      </c>
      <c r="U19">
        <v>660</v>
      </c>
      <c r="V19">
        <v>200</v>
      </c>
      <c r="W19" t="s">
        <v>17</v>
      </c>
      <c r="Y19" t="s">
        <v>1061</v>
      </c>
      <c r="Z19">
        <v>7.5478699999999996</v>
      </c>
      <c r="AA19">
        <v>660</v>
      </c>
      <c r="AB19">
        <v>200</v>
      </c>
      <c r="AC19" t="s">
        <v>17</v>
      </c>
      <c r="AE19" t="s">
        <v>1061</v>
      </c>
      <c r="AF19">
        <v>18.4803</v>
      </c>
      <c r="AG19">
        <v>660</v>
      </c>
      <c r="AH19">
        <v>131</v>
      </c>
      <c r="AI19" t="s">
        <v>12</v>
      </c>
      <c r="AK19" t="s">
        <v>1061</v>
      </c>
      <c r="AL19">
        <v>0.14510500000000001</v>
      </c>
      <c r="AM19">
        <v>660</v>
      </c>
      <c r="AN19">
        <v>536</v>
      </c>
      <c r="AO19" t="s">
        <v>17</v>
      </c>
      <c r="AQ19" t="s">
        <v>1061</v>
      </c>
      <c r="AR19" s="24">
        <v>2.1491100000000002E-6</v>
      </c>
      <c r="AS19">
        <v>660</v>
      </c>
      <c r="AT19">
        <v>564</v>
      </c>
      <c r="AU19" t="s">
        <v>17</v>
      </c>
      <c r="AW19" t="s">
        <v>1061</v>
      </c>
      <c r="AX19" s="24">
        <v>4.5408499999999998E-7</v>
      </c>
      <c r="AY19">
        <v>660</v>
      </c>
      <c r="AZ19">
        <v>461</v>
      </c>
      <c r="BA19" t="s">
        <v>17</v>
      </c>
      <c r="BC19" t="s">
        <v>1061</v>
      </c>
      <c r="BD19">
        <v>10.158799999999999</v>
      </c>
      <c r="BE19">
        <v>660</v>
      </c>
      <c r="BF19">
        <v>501</v>
      </c>
      <c r="BG19" t="s">
        <v>17</v>
      </c>
      <c r="BI19" t="s">
        <v>1061</v>
      </c>
      <c r="BJ19">
        <v>9.9280299999999997</v>
      </c>
      <c r="BK19">
        <v>660</v>
      </c>
      <c r="BL19">
        <v>572</v>
      </c>
      <c r="BM19" t="s">
        <v>12</v>
      </c>
      <c r="BO19" t="s">
        <v>1061</v>
      </c>
      <c r="BP19">
        <v>19.816099999999999</v>
      </c>
      <c r="BQ19">
        <v>660</v>
      </c>
      <c r="BR19">
        <v>502</v>
      </c>
      <c r="BS19" t="s">
        <v>17</v>
      </c>
      <c r="BU19" t="s">
        <v>1061</v>
      </c>
      <c r="BV19">
        <v>25.6526</v>
      </c>
      <c r="BW19">
        <v>660</v>
      </c>
      <c r="BX19">
        <v>572</v>
      </c>
      <c r="BY19" t="s">
        <v>12</v>
      </c>
      <c r="BZ19" t="s">
        <v>1061</v>
      </c>
      <c r="CA19">
        <v>0.35880099999999998</v>
      </c>
      <c r="CB19">
        <v>660</v>
      </c>
      <c r="CC19">
        <v>572</v>
      </c>
      <c r="CD19" t="s">
        <v>12</v>
      </c>
      <c r="CE19" t="s">
        <v>1061</v>
      </c>
      <c r="CF19">
        <v>2.84199</v>
      </c>
      <c r="CG19">
        <v>660</v>
      </c>
      <c r="CH19">
        <v>515</v>
      </c>
      <c r="CI19" t="s">
        <v>12</v>
      </c>
      <c r="CK19" t="s">
        <v>1061</v>
      </c>
      <c r="CL19">
        <v>3.1273299999999997E-2</v>
      </c>
      <c r="CM19">
        <v>660</v>
      </c>
      <c r="CN19">
        <v>366</v>
      </c>
      <c r="CO19" t="s">
        <v>12</v>
      </c>
      <c r="CQ19" t="s">
        <v>1061</v>
      </c>
      <c r="CR19">
        <v>9.1603500000000004E-2</v>
      </c>
      <c r="CS19">
        <v>660</v>
      </c>
      <c r="CT19">
        <v>479</v>
      </c>
      <c r="CU19" t="s">
        <v>12</v>
      </c>
      <c r="CW19" t="s">
        <v>1061</v>
      </c>
      <c r="CX19">
        <v>88.969700000000003</v>
      </c>
      <c r="CY19">
        <v>660</v>
      </c>
      <c r="CZ19">
        <v>0</v>
      </c>
      <c r="DA19" t="s">
        <v>17</v>
      </c>
      <c r="DC19" t="s">
        <v>1061</v>
      </c>
      <c r="DD19">
        <v>42.207299999999996</v>
      </c>
      <c r="DE19">
        <v>660</v>
      </c>
      <c r="DF19">
        <v>546</v>
      </c>
      <c r="DG19" t="s">
        <v>12</v>
      </c>
      <c r="DI19" t="s">
        <v>1061</v>
      </c>
      <c r="DJ19">
        <v>48.665399999999998</v>
      </c>
      <c r="DK19">
        <v>660</v>
      </c>
      <c r="DL19">
        <v>93</v>
      </c>
      <c r="DM19" t="s">
        <v>12</v>
      </c>
      <c r="DO19" t="s">
        <v>1061</v>
      </c>
      <c r="DP19">
        <v>178.76</v>
      </c>
      <c r="DQ19">
        <v>660</v>
      </c>
      <c r="DR19">
        <v>0</v>
      </c>
      <c r="DS19" t="s">
        <v>17</v>
      </c>
      <c r="DU19" t="s">
        <v>1061</v>
      </c>
      <c r="DV19">
        <v>3546.54</v>
      </c>
      <c r="DW19">
        <v>660</v>
      </c>
      <c r="DX19">
        <v>0</v>
      </c>
      <c r="DY19" t="s">
        <v>17</v>
      </c>
      <c r="EA19" t="s">
        <v>1061</v>
      </c>
      <c r="EB19">
        <v>49.748199999999997</v>
      </c>
      <c r="EC19">
        <v>660</v>
      </c>
      <c r="ED19">
        <v>0</v>
      </c>
      <c r="EE19" t="s">
        <v>17</v>
      </c>
      <c r="EG19" t="s">
        <v>1061</v>
      </c>
      <c r="EH19">
        <v>690.61800000000005</v>
      </c>
      <c r="EI19">
        <v>660</v>
      </c>
      <c r="EJ19">
        <v>12</v>
      </c>
      <c r="EK19" t="s">
        <v>12</v>
      </c>
      <c r="EM19" t="s">
        <v>1061</v>
      </c>
      <c r="EN19">
        <v>27.5137</v>
      </c>
      <c r="EO19">
        <v>660</v>
      </c>
      <c r="EP19">
        <v>464</v>
      </c>
      <c r="EQ19" t="s">
        <v>12</v>
      </c>
      <c r="ES19" t="s">
        <v>1061</v>
      </c>
      <c r="ET19">
        <v>0.79715499999999995</v>
      </c>
      <c r="EU19">
        <v>660</v>
      </c>
      <c r="EV19">
        <v>505</v>
      </c>
      <c r="EW19" t="s">
        <v>12</v>
      </c>
      <c r="EY19" t="s">
        <v>1061</v>
      </c>
      <c r="EZ19">
        <v>15.3813</v>
      </c>
      <c r="FA19">
        <v>660</v>
      </c>
      <c r="FB19">
        <v>604</v>
      </c>
      <c r="FC19" t="s">
        <v>12</v>
      </c>
      <c r="FE19" t="s">
        <v>1061</v>
      </c>
      <c r="FF19">
        <v>1.1343000000000001</v>
      </c>
      <c r="FG19">
        <v>660</v>
      </c>
      <c r="FH19">
        <v>466</v>
      </c>
      <c r="FI19" t="s">
        <v>17</v>
      </c>
      <c r="FL19" t="s">
        <v>1061</v>
      </c>
      <c r="FM19">
        <v>9.8802299999999992</v>
      </c>
      <c r="FN19">
        <v>660</v>
      </c>
      <c r="FO19">
        <v>81</v>
      </c>
      <c r="FP19" t="s">
        <v>12</v>
      </c>
      <c r="FT19" t="s">
        <v>1061</v>
      </c>
      <c r="FU19">
        <v>263.57900000000001</v>
      </c>
      <c r="FV19">
        <v>660</v>
      </c>
      <c r="FW19">
        <v>144</v>
      </c>
      <c r="FX19" t="s">
        <v>17</v>
      </c>
      <c r="GB19" t="s">
        <v>1061</v>
      </c>
      <c r="GC19">
        <v>59.357799999999997</v>
      </c>
      <c r="GD19">
        <v>660</v>
      </c>
      <c r="GE19">
        <v>565</v>
      </c>
      <c r="GF19" t="s">
        <v>17</v>
      </c>
    </row>
    <row r="20" spans="1:188" x14ac:dyDescent="0.25">
      <c r="A20" t="s">
        <v>1062</v>
      </c>
      <c r="B20">
        <v>4.5786199999999999</v>
      </c>
      <c r="C20">
        <v>660</v>
      </c>
      <c r="D20">
        <v>550</v>
      </c>
      <c r="E20" t="s">
        <v>12</v>
      </c>
      <c r="G20" t="s">
        <v>1062</v>
      </c>
      <c r="H20">
        <v>0</v>
      </c>
      <c r="I20">
        <v>660</v>
      </c>
      <c r="J20">
        <v>0</v>
      </c>
      <c r="K20" t="s">
        <v>17</v>
      </c>
      <c r="M20" t="s">
        <v>1062</v>
      </c>
      <c r="N20">
        <v>0.11389299999999999</v>
      </c>
      <c r="O20">
        <v>660</v>
      </c>
      <c r="P20">
        <v>526</v>
      </c>
      <c r="Q20" t="s">
        <v>17</v>
      </c>
      <c r="S20" t="s">
        <v>1062</v>
      </c>
      <c r="T20">
        <v>5.0004800000000001E-4</v>
      </c>
      <c r="U20">
        <v>660</v>
      </c>
      <c r="V20">
        <v>265</v>
      </c>
      <c r="W20" t="s">
        <v>12</v>
      </c>
      <c r="Y20" t="s">
        <v>1062</v>
      </c>
      <c r="Z20">
        <v>34.064599999999999</v>
      </c>
      <c r="AA20">
        <v>660</v>
      </c>
      <c r="AB20">
        <v>265</v>
      </c>
      <c r="AC20" t="s">
        <v>12</v>
      </c>
      <c r="AE20" t="s">
        <v>1062</v>
      </c>
      <c r="AF20">
        <v>1.2447299999999999</v>
      </c>
      <c r="AG20">
        <v>660</v>
      </c>
      <c r="AH20">
        <v>260</v>
      </c>
      <c r="AI20" t="s">
        <v>12</v>
      </c>
      <c r="AK20" t="s">
        <v>1062</v>
      </c>
      <c r="AL20">
        <v>5.1263000000000003E-2</v>
      </c>
      <c r="AM20">
        <v>660</v>
      </c>
      <c r="AN20">
        <v>244</v>
      </c>
      <c r="AO20" t="s">
        <v>17</v>
      </c>
      <c r="AQ20" t="s">
        <v>1062</v>
      </c>
      <c r="AR20" s="24">
        <v>1.7515400000000001E-7</v>
      </c>
      <c r="AS20">
        <v>660</v>
      </c>
      <c r="AT20">
        <v>221</v>
      </c>
      <c r="AU20" t="s">
        <v>17</v>
      </c>
      <c r="AW20" t="s">
        <v>1062</v>
      </c>
      <c r="AX20" s="24">
        <v>1.98676E-7</v>
      </c>
      <c r="AY20">
        <v>660</v>
      </c>
      <c r="AZ20">
        <v>628</v>
      </c>
      <c r="BA20" t="s">
        <v>17</v>
      </c>
      <c r="BC20" t="s">
        <v>1062</v>
      </c>
      <c r="BD20">
        <v>30.770700000000001</v>
      </c>
      <c r="BE20">
        <v>660</v>
      </c>
      <c r="BF20">
        <v>598</v>
      </c>
      <c r="BG20" t="s">
        <v>12</v>
      </c>
      <c r="BI20" t="s">
        <v>1062</v>
      </c>
      <c r="BJ20">
        <v>2.39045</v>
      </c>
      <c r="BK20">
        <v>660</v>
      </c>
      <c r="BL20">
        <v>480</v>
      </c>
      <c r="BM20" t="s">
        <v>17</v>
      </c>
      <c r="BO20" t="s">
        <v>1062</v>
      </c>
      <c r="BP20">
        <v>61.243200000000002</v>
      </c>
      <c r="BQ20">
        <v>660</v>
      </c>
      <c r="BR20">
        <v>597</v>
      </c>
      <c r="BS20" t="s">
        <v>12</v>
      </c>
      <c r="BU20" t="s">
        <v>1062</v>
      </c>
      <c r="BV20">
        <v>7.3433700000000002</v>
      </c>
      <c r="BW20">
        <v>660</v>
      </c>
      <c r="BX20">
        <v>480</v>
      </c>
      <c r="BY20" t="s">
        <v>17</v>
      </c>
      <c r="BZ20" t="s">
        <v>1062</v>
      </c>
      <c r="CA20">
        <v>1.23228</v>
      </c>
      <c r="CB20">
        <v>660</v>
      </c>
      <c r="CC20">
        <v>658</v>
      </c>
      <c r="CD20" t="s">
        <v>12</v>
      </c>
      <c r="CE20" t="s">
        <v>1062</v>
      </c>
      <c r="CF20">
        <v>181.77500000000001</v>
      </c>
      <c r="CG20">
        <v>660</v>
      </c>
      <c r="CH20">
        <v>244</v>
      </c>
      <c r="CI20" t="s">
        <v>12</v>
      </c>
      <c r="CK20" t="s">
        <v>1062</v>
      </c>
      <c r="CL20">
        <v>3.1242900000000003E-4</v>
      </c>
      <c r="CM20">
        <v>660</v>
      </c>
      <c r="CN20">
        <v>167</v>
      </c>
      <c r="CO20" t="s">
        <v>17</v>
      </c>
      <c r="CQ20" t="s">
        <v>1062</v>
      </c>
      <c r="CR20">
        <v>10.4238</v>
      </c>
      <c r="CS20">
        <v>660</v>
      </c>
      <c r="CT20">
        <v>83</v>
      </c>
      <c r="CU20" t="s">
        <v>17</v>
      </c>
      <c r="CW20" t="s">
        <v>1062</v>
      </c>
      <c r="CX20">
        <v>2105.3000000000002</v>
      </c>
      <c r="CY20">
        <v>660</v>
      </c>
      <c r="CZ20">
        <v>196</v>
      </c>
      <c r="DA20" t="s">
        <v>12</v>
      </c>
      <c r="DC20" t="s">
        <v>1062</v>
      </c>
      <c r="DD20">
        <v>73.164400000000001</v>
      </c>
      <c r="DE20">
        <v>660</v>
      </c>
      <c r="DF20">
        <v>176</v>
      </c>
      <c r="DG20" t="s">
        <v>17</v>
      </c>
      <c r="DI20" t="s">
        <v>1062</v>
      </c>
      <c r="DJ20">
        <v>32.197800000000001</v>
      </c>
      <c r="DK20">
        <v>660</v>
      </c>
      <c r="DL20">
        <v>238</v>
      </c>
      <c r="DM20" t="s">
        <v>17</v>
      </c>
      <c r="DO20" t="s">
        <v>1062</v>
      </c>
      <c r="DP20">
        <v>13970.5</v>
      </c>
      <c r="DQ20">
        <v>660</v>
      </c>
      <c r="DR20">
        <v>196</v>
      </c>
      <c r="DS20" t="s">
        <v>12</v>
      </c>
      <c r="DU20" t="s">
        <v>1062</v>
      </c>
      <c r="DV20">
        <v>42389</v>
      </c>
      <c r="DW20">
        <v>660</v>
      </c>
      <c r="DX20">
        <v>196</v>
      </c>
      <c r="DY20" t="s">
        <v>12</v>
      </c>
      <c r="EA20" t="s">
        <v>1062</v>
      </c>
      <c r="EB20">
        <v>2727.89</v>
      </c>
      <c r="EC20">
        <v>660</v>
      </c>
      <c r="ED20">
        <v>551</v>
      </c>
      <c r="EE20" t="s">
        <v>17</v>
      </c>
      <c r="EG20" t="s">
        <v>1062</v>
      </c>
      <c r="EH20">
        <v>2064.46</v>
      </c>
      <c r="EI20">
        <v>660</v>
      </c>
      <c r="EJ20">
        <v>550</v>
      </c>
      <c r="EK20" t="s">
        <v>17</v>
      </c>
      <c r="EM20" t="s">
        <v>1062</v>
      </c>
      <c r="EN20">
        <v>616.21400000000006</v>
      </c>
      <c r="EO20">
        <v>660</v>
      </c>
      <c r="EP20">
        <v>183</v>
      </c>
      <c r="EQ20" t="s">
        <v>17</v>
      </c>
      <c r="ES20" t="s">
        <v>1062</v>
      </c>
      <c r="ET20">
        <v>268.517</v>
      </c>
      <c r="EU20">
        <v>660</v>
      </c>
      <c r="EV20">
        <v>584</v>
      </c>
      <c r="EW20" t="s">
        <v>17</v>
      </c>
      <c r="EY20" t="s">
        <v>1062</v>
      </c>
      <c r="EZ20">
        <v>81.769499999999994</v>
      </c>
      <c r="FA20">
        <v>660</v>
      </c>
      <c r="FB20">
        <v>461</v>
      </c>
      <c r="FC20" t="s">
        <v>12</v>
      </c>
      <c r="FE20" t="s">
        <v>1062</v>
      </c>
      <c r="FF20">
        <v>5.6385300000000003</v>
      </c>
      <c r="FG20">
        <v>660</v>
      </c>
      <c r="FH20">
        <v>84</v>
      </c>
      <c r="FI20" t="s">
        <v>17</v>
      </c>
      <c r="FL20" t="s">
        <v>1062</v>
      </c>
      <c r="FM20">
        <v>37.130000000000003</v>
      </c>
      <c r="FN20">
        <v>660</v>
      </c>
      <c r="FO20">
        <v>250</v>
      </c>
      <c r="FP20" t="s">
        <v>12</v>
      </c>
      <c r="FT20" t="s">
        <v>1062</v>
      </c>
      <c r="FU20">
        <v>52.286499999999997</v>
      </c>
      <c r="FV20">
        <v>660</v>
      </c>
      <c r="FW20">
        <v>587</v>
      </c>
      <c r="FX20" t="s">
        <v>12</v>
      </c>
      <c r="GB20" t="s">
        <v>1062</v>
      </c>
      <c r="GC20">
        <v>5573.29</v>
      </c>
      <c r="GD20">
        <v>660</v>
      </c>
      <c r="GE20">
        <v>311</v>
      </c>
      <c r="GF20" t="s">
        <v>12</v>
      </c>
    </row>
    <row r="21" spans="1:188" x14ac:dyDescent="0.25">
      <c r="A21" t="s">
        <v>1063</v>
      </c>
      <c r="B21">
        <v>337.92200000000003</v>
      </c>
      <c r="C21">
        <v>660</v>
      </c>
      <c r="D21">
        <v>414</v>
      </c>
      <c r="E21" t="s">
        <v>12</v>
      </c>
      <c r="G21" t="s">
        <v>1063</v>
      </c>
      <c r="H21">
        <v>0</v>
      </c>
      <c r="I21">
        <v>660</v>
      </c>
      <c r="J21">
        <v>0</v>
      </c>
      <c r="K21" t="s">
        <v>17</v>
      </c>
      <c r="M21" t="s">
        <v>1063</v>
      </c>
      <c r="N21">
        <v>0.84304599999999996</v>
      </c>
      <c r="O21">
        <v>660</v>
      </c>
      <c r="P21">
        <v>390</v>
      </c>
      <c r="Q21" t="s">
        <v>17</v>
      </c>
      <c r="S21" t="s">
        <v>1063</v>
      </c>
      <c r="T21">
        <v>1.9305099999999999E-2</v>
      </c>
      <c r="U21">
        <v>660</v>
      </c>
      <c r="V21">
        <v>190</v>
      </c>
      <c r="W21" t="s">
        <v>17</v>
      </c>
      <c r="Y21" t="s">
        <v>1063</v>
      </c>
      <c r="Z21">
        <v>10.985900000000001</v>
      </c>
      <c r="AA21">
        <v>660</v>
      </c>
      <c r="AB21">
        <v>190</v>
      </c>
      <c r="AC21" t="s">
        <v>17</v>
      </c>
      <c r="AE21" t="s">
        <v>1063</v>
      </c>
      <c r="AF21">
        <v>1.0868500000000001</v>
      </c>
      <c r="AG21">
        <v>660</v>
      </c>
      <c r="AH21">
        <v>307</v>
      </c>
      <c r="AI21" t="s">
        <v>12</v>
      </c>
      <c r="AK21" t="s">
        <v>1063</v>
      </c>
      <c r="AL21">
        <v>1.35812</v>
      </c>
      <c r="AM21">
        <v>660</v>
      </c>
      <c r="AN21">
        <v>178</v>
      </c>
      <c r="AO21" t="s">
        <v>12</v>
      </c>
      <c r="AQ21" t="s">
        <v>1063</v>
      </c>
      <c r="AR21" s="24">
        <v>5.0887099999999995E-7</v>
      </c>
      <c r="AS21">
        <v>660</v>
      </c>
      <c r="AT21">
        <v>559</v>
      </c>
      <c r="AU21" t="s">
        <v>17</v>
      </c>
      <c r="AW21" t="s">
        <v>1063</v>
      </c>
      <c r="AX21">
        <v>4.1787700000000001E-3</v>
      </c>
      <c r="AY21">
        <v>660</v>
      </c>
      <c r="AZ21">
        <v>189</v>
      </c>
      <c r="BA21" t="s">
        <v>17</v>
      </c>
      <c r="BC21" t="s">
        <v>1063</v>
      </c>
      <c r="BD21">
        <v>148.01400000000001</v>
      </c>
      <c r="BE21">
        <v>660</v>
      </c>
      <c r="BF21">
        <v>252</v>
      </c>
      <c r="BG21" t="s">
        <v>17</v>
      </c>
      <c r="BI21" t="s">
        <v>1063</v>
      </c>
      <c r="BJ21">
        <v>10.6456</v>
      </c>
      <c r="BK21">
        <v>660</v>
      </c>
      <c r="BL21">
        <v>228</v>
      </c>
      <c r="BM21" t="s">
        <v>12</v>
      </c>
      <c r="BO21" t="s">
        <v>1063</v>
      </c>
      <c r="BP21">
        <v>62.366900000000001</v>
      </c>
      <c r="BQ21">
        <v>660</v>
      </c>
      <c r="BR21">
        <v>253</v>
      </c>
      <c r="BS21" t="s">
        <v>17</v>
      </c>
      <c r="BU21" t="s">
        <v>1063</v>
      </c>
      <c r="BV21">
        <v>28.626000000000001</v>
      </c>
      <c r="BW21">
        <v>660</v>
      </c>
      <c r="BX21">
        <v>228</v>
      </c>
      <c r="BY21" t="s">
        <v>12</v>
      </c>
      <c r="BZ21" t="s">
        <v>1063</v>
      </c>
      <c r="CA21">
        <v>0.534188</v>
      </c>
      <c r="CB21">
        <v>660</v>
      </c>
      <c r="CC21">
        <v>264</v>
      </c>
      <c r="CD21" t="s">
        <v>12</v>
      </c>
      <c r="CE21" t="s">
        <v>1063</v>
      </c>
      <c r="CF21">
        <v>59.2072</v>
      </c>
      <c r="CG21">
        <v>660</v>
      </c>
      <c r="CH21">
        <v>266</v>
      </c>
      <c r="CI21" t="s">
        <v>12</v>
      </c>
      <c r="CK21" t="s">
        <v>1063</v>
      </c>
      <c r="CL21" s="24">
        <v>8.18016E-5</v>
      </c>
      <c r="CM21">
        <v>660</v>
      </c>
      <c r="CN21">
        <v>17</v>
      </c>
      <c r="CO21" t="s">
        <v>12</v>
      </c>
      <c r="CQ21" t="s">
        <v>1063</v>
      </c>
      <c r="CR21">
        <v>0.182585</v>
      </c>
      <c r="CS21">
        <v>660</v>
      </c>
      <c r="CT21">
        <v>646</v>
      </c>
      <c r="CU21" t="s">
        <v>17</v>
      </c>
      <c r="CW21" t="s">
        <v>1063</v>
      </c>
      <c r="CX21">
        <v>103.41200000000001</v>
      </c>
      <c r="CY21">
        <v>660</v>
      </c>
      <c r="CZ21">
        <v>461</v>
      </c>
      <c r="DA21" t="s">
        <v>17</v>
      </c>
      <c r="DC21" t="s">
        <v>1063</v>
      </c>
      <c r="DD21">
        <v>12.5624</v>
      </c>
      <c r="DE21">
        <v>660</v>
      </c>
      <c r="DF21">
        <v>348</v>
      </c>
      <c r="DG21" t="s">
        <v>12</v>
      </c>
      <c r="DI21" t="s">
        <v>1063</v>
      </c>
      <c r="DJ21">
        <v>52.522300000000001</v>
      </c>
      <c r="DK21">
        <v>660</v>
      </c>
      <c r="DL21">
        <v>384</v>
      </c>
      <c r="DM21" t="s">
        <v>17</v>
      </c>
      <c r="DO21" t="s">
        <v>1063</v>
      </c>
      <c r="DP21">
        <v>33.242100000000001</v>
      </c>
      <c r="DQ21">
        <v>660</v>
      </c>
      <c r="DR21">
        <v>554</v>
      </c>
      <c r="DS21" t="s">
        <v>17</v>
      </c>
      <c r="DU21" t="s">
        <v>1063</v>
      </c>
      <c r="DV21">
        <v>13.958600000000001</v>
      </c>
      <c r="DW21">
        <v>660</v>
      </c>
      <c r="DX21">
        <v>461</v>
      </c>
      <c r="DY21" t="s">
        <v>17</v>
      </c>
      <c r="EA21" t="s">
        <v>1063</v>
      </c>
      <c r="EB21">
        <v>116.348</v>
      </c>
      <c r="EC21">
        <v>660</v>
      </c>
      <c r="ED21">
        <v>185</v>
      </c>
      <c r="EE21" t="s">
        <v>17</v>
      </c>
      <c r="EG21" t="s">
        <v>1063</v>
      </c>
      <c r="EH21">
        <v>2325.27</v>
      </c>
      <c r="EI21">
        <v>660</v>
      </c>
      <c r="EJ21">
        <v>473</v>
      </c>
      <c r="EK21" t="s">
        <v>12</v>
      </c>
      <c r="EM21" t="s">
        <v>1063</v>
      </c>
      <c r="EN21">
        <v>352.06599999999997</v>
      </c>
      <c r="EO21">
        <v>660</v>
      </c>
      <c r="EP21">
        <v>474</v>
      </c>
      <c r="EQ21" t="s">
        <v>12</v>
      </c>
      <c r="ES21" t="s">
        <v>1063</v>
      </c>
      <c r="ET21">
        <v>3.8949500000000001</v>
      </c>
      <c r="EU21">
        <v>660</v>
      </c>
      <c r="EV21">
        <v>377</v>
      </c>
      <c r="EW21" t="s">
        <v>17</v>
      </c>
      <c r="EY21" t="s">
        <v>1063</v>
      </c>
      <c r="EZ21">
        <v>13.817</v>
      </c>
      <c r="FA21">
        <v>660</v>
      </c>
      <c r="FB21">
        <v>553</v>
      </c>
      <c r="FC21" t="s">
        <v>17</v>
      </c>
      <c r="FE21" t="s">
        <v>1063</v>
      </c>
      <c r="FF21">
        <v>5.0517899999999998E-2</v>
      </c>
      <c r="FG21">
        <v>660</v>
      </c>
      <c r="FH21">
        <v>659</v>
      </c>
      <c r="FI21" t="s">
        <v>12</v>
      </c>
      <c r="FL21" t="s">
        <v>1063</v>
      </c>
      <c r="FM21">
        <v>77.537999999999997</v>
      </c>
      <c r="FN21">
        <v>660</v>
      </c>
      <c r="FO21">
        <v>143</v>
      </c>
      <c r="FP21" t="s">
        <v>17</v>
      </c>
      <c r="FT21" t="s">
        <v>1063</v>
      </c>
      <c r="FU21">
        <v>893.91399999999999</v>
      </c>
      <c r="FV21">
        <v>660</v>
      </c>
      <c r="FW21">
        <v>101</v>
      </c>
      <c r="FX21" t="s">
        <v>17</v>
      </c>
      <c r="GB21" t="s">
        <v>1063</v>
      </c>
      <c r="GC21">
        <v>43.076700000000002</v>
      </c>
      <c r="GD21">
        <v>660</v>
      </c>
      <c r="GE21">
        <v>535</v>
      </c>
      <c r="GF21" t="s">
        <v>17</v>
      </c>
    </row>
    <row r="22" spans="1:188" x14ac:dyDescent="0.25">
      <c r="A22" t="s">
        <v>1064</v>
      </c>
      <c r="B22">
        <v>4.4694099999999999</v>
      </c>
      <c r="C22">
        <v>660</v>
      </c>
      <c r="D22">
        <v>59</v>
      </c>
      <c r="E22" t="s">
        <v>17</v>
      </c>
      <c r="G22" t="s">
        <v>1064</v>
      </c>
      <c r="H22">
        <v>0</v>
      </c>
      <c r="I22">
        <v>660</v>
      </c>
      <c r="J22">
        <v>0</v>
      </c>
      <c r="K22" t="s">
        <v>17</v>
      </c>
      <c r="M22" t="s">
        <v>1064</v>
      </c>
      <c r="N22">
        <v>4.5144699999999996E-3</v>
      </c>
      <c r="O22">
        <v>660</v>
      </c>
      <c r="P22">
        <v>622</v>
      </c>
      <c r="Q22" t="s">
        <v>12</v>
      </c>
      <c r="S22" t="s">
        <v>1064</v>
      </c>
      <c r="T22" s="24">
        <v>4.5820999999999997E-6</v>
      </c>
      <c r="U22">
        <v>660</v>
      </c>
      <c r="V22">
        <v>77</v>
      </c>
      <c r="W22" t="s">
        <v>12</v>
      </c>
      <c r="Y22" t="s">
        <v>1064</v>
      </c>
      <c r="Z22">
        <v>1.8361700000000001</v>
      </c>
      <c r="AA22">
        <v>660</v>
      </c>
      <c r="AB22">
        <v>370</v>
      </c>
      <c r="AC22" t="s">
        <v>17</v>
      </c>
      <c r="AE22" t="s">
        <v>1064</v>
      </c>
      <c r="AF22">
        <v>1.9382999999999999</v>
      </c>
      <c r="AG22">
        <v>660</v>
      </c>
      <c r="AH22">
        <v>561</v>
      </c>
      <c r="AI22" t="s">
        <v>17</v>
      </c>
      <c r="AK22" t="s">
        <v>1064</v>
      </c>
      <c r="AL22">
        <v>1.3039000000000001</v>
      </c>
      <c r="AM22">
        <v>660</v>
      </c>
      <c r="AN22">
        <v>399</v>
      </c>
      <c r="AO22" t="s">
        <v>12</v>
      </c>
      <c r="AQ22" t="s">
        <v>1064</v>
      </c>
      <c r="AR22" s="24">
        <v>1.7529700000000001E-11</v>
      </c>
      <c r="AS22">
        <v>660</v>
      </c>
      <c r="AT22">
        <v>228</v>
      </c>
      <c r="AU22" t="s">
        <v>12</v>
      </c>
      <c r="AW22" t="s">
        <v>1064</v>
      </c>
      <c r="AX22" s="24">
        <v>6.5374499999999996E-9</v>
      </c>
      <c r="AY22">
        <v>660</v>
      </c>
      <c r="AZ22">
        <v>20</v>
      </c>
      <c r="BA22" t="s">
        <v>12</v>
      </c>
      <c r="BC22" t="s">
        <v>1064</v>
      </c>
      <c r="BD22">
        <v>1787.21</v>
      </c>
      <c r="BE22">
        <v>660</v>
      </c>
      <c r="BF22">
        <v>213</v>
      </c>
      <c r="BG22" t="s">
        <v>17</v>
      </c>
      <c r="BI22" t="s">
        <v>1064</v>
      </c>
      <c r="BJ22">
        <v>68.213399999999993</v>
      </c>
      <c r="BK22">
        <v>660</v>
      </c>
      <c r="BL22">
        <v>215</v>
      </c>
      <c r="BM22" t="s">
        <v>17</v>
      </c>
      <c r="BO22" t="s">
        <v>1064</v>
      </c>
      <c r="BP22">
        <v>2537.1799999999998</v>
      </c>
      <c r="BQ22">
        <v>660</v>
      </c>
      <c r="BR22">
        <v>214</v>
      </c>
      <c r="BS22" t="s">
        <v>17</v>
      </c>
      <c r="BU22" t="s">
        <v>1064</v>
      </c>
      <c r="BV22">
        <v>101.10599999999999</v>
      </c>
      <c r="BW22">
        <v>660</v>
      </c>
      <c r="BX22">
        <v>215</v>
      </c>
      <c r="BY22" t="s">
        <v>17</v>
      </c>
      <c r="BZ22" t="s">
        <v>1064</v>
      </c>
      <c r="CA22">
        <v>1.4748600000000001</v>
      </c>
      <c r="CB22">
        <v>660</v>
      </c>
      <c r="CC22">
        <v>319</v>
      </c>
      <c r="CD22" t="s">
        <v>12</v>
      </c>
      <c r="CE22" t="s">
        <v>1064</v>
      </c>
      <c r="CF22">
        <v>19.039300000000001</v>
      </c>
      <c r="CG22">
        <v>660</v>
      </c>
      <c r="CH22">
        <v>599</v>
      </c>
      <c r="CI22" t="s">
        <v>17</v>
      </c>
      <c r="CK22" t="s">
        <v>1064</v>
      </c>
      <c r="CL22">
        <v>3.7511199999999998E-4</v>
      </c>
      <c r="CM22">
        <v>660</v>
      </c>
      <c r="CN22">
        <v>626</v>
      </c>
      <c r="CO22" t="s">
        <v>17</v>
      </c>
      <c r="CQ22" t="s">
        <v>1064</v>
      </c>
      <c r="CR22">
        <v>0.366423</v>
      </c>
      <c r="CS22">
        <v>660</v>
      </c>
      <c r="CT22">
        <v>639</v>
      </c>
      <c r="CU22" t="s">
        <v>12</v>
      </c>
      <c r="CW22" t="s">
        <v>1064</v>
      </c>
      <c r="CX22">
        <v>13.8527</v>
      </c>
      <c r="CY22">
        <v>660</v>
      </c>
      <c r="CZ22">
        <v>167</v>
      </c>
      <c r="DA22" t="s">
        <v>12</v>
      </c>
      <c r="DC22" t="s">
        <v>1064</v>
      </c>
      <c r="DD22">
        <v>33.904600000000002</v>
      </c>
      <c r="DE22">
        <v>660</v>
      </c>
      <c r="DF22">
        <v>3</v>
      </c>
      <c r="DG22" t="s">
        <v>17</v>
      </c>
      <c r="DI22" t="s">
        <v>1064</v>
      </c>
      <c r="DJ22">
        <v>257.40300000000002</v>
      </c>
      <c r="DK22">
        <v>660</v>
      </c>
      <c r="DL22">
        <v>76</v>
      </c>
      <c r="DM22" t="s">
        <v>12</v>
      </c>
      <c r="DO22" t="s">
        <v>1064</v>
      </c>
      <c r="DP22">
        <v>62.683100000000003</v>
      </c>
      <c r="DQ22">
        <v>660</v>
      </c>
      <c r="DR22">
        <v>576</v>
      </c>
      <c r="DS22" t="s">
        <v>17</v>
      </c>
      <c r="DU22" t="s">
        <v>1064</v>
      </c>
      <c r="DV22">
        <v>8.2528100000000002</v>
      </c>
      <c r="DW22">
        <v>660</v>
      </c>
      <c r="DX22">
        <v>150</v>
      </c>
      <c r="DY22" t="s">
        <v>12</v>
      </c>
      <c r="EA22" t="s">
        <v>1064</v>
      </c>
      <c r="EB22">
        <v>1793.94</v>
      </c>
      <c r="EC22">
        <v>660</v>
      </c>
      <c r="ED22">
        <v>365</v>
      </c>
      <c r="EE22" t="s">
        <v>12</v>
      </c>
      <c r="EG22" t="s">
        <v>1064</v>
      </c>
      <c r="EH22">
        <v>2548.89</v>
      </c>
      <c r="EI22">
        <v>660</v>
      </c>
      <c r="EJ22">
        <v>366</v>
      </c>
      <c r="EK22" t="s">
        <v>12</v>
      </c>
      <c r="EM22" t="s">
        <v>1064</v>
      </c>
      <c r="EN22">
        <v>797.93399999999997</v>
      </c>
      <c r="EO22">
        <v>660</v>
      </c>
      <c r="EP22">
        <v>50</v>
      </c>
      <c r="EQ22" t="s">
        <v>17</v>
      </c>
      <c r="ES22" t="s">
        <v>1064</v>
      </c>
      <c r="ET22">
        <v>49.698</v>
      </c>
      <c r="EU22">
        <v>660</v>
      </c>
      <c r="EV22">
        <v>25</v>
      </c>
      <c r="EW22" t="s">
        <v>17</v>
      </c>
      <c r="EY22" t="s">
        <v>1064</v>
      </c>
      <c r="EZ22">
        <v>51.507899999999999</v>
      </c>
      <c r="FA22">
        <v>660</v>
      </c>
      <c r="FB22">
        <v>359</v>
      </c>
      <c r="FC22" t="s">
        <v>12</v>
      </c>
      <c r="FE22" t="s">
        <v>1064</v>
      </c>
      <c r="FF22">
        <v>0.83739699999999995</v>
      </c>
      <c r="FG22">
        <v>660</v>
      </c>
      <c r="FH22">
        <v>642</v>
      </c>
      <c r="FI22" t="s">
        <v>17</v>
      </c>
      <c r="FL22" t="s">
        <v>1064</v>
      </c>
      <c r="FM22">
        <v>334.57900000000001</v>
      </c>
      <c r="FN22">
        <v>660</v>
      </c>
      <c r="FO22">
        <v>351</v>
      </c>
      <c r="FP22" t="s">
        <v>17</v>
      </c>
      <c r="FT22" t="s">
        <v>1064</v>
      </c>
      <c r="FU22">
        <v>24.102699999999999</v>
      </c>
      <c r="FV22">
        <v>660</v>
      </c>
      <c r="FW22">
        <v>496</v>
      </c>
      <c r="FX22" t="s">
        <v>12</v>
      </c>
      <c r="GB22" t="s">
        <v>1064</v>
      </c>
      <c r="GC22">
        <v>102.30200000000001</v>
      </c>
      <c r="GD22">
        <v>660</v>
      </c>
      <c r="GE22">
        <v>467</v>
      </c>
      <c r="GF22" t="s">
        <v>12</v>
      </c>
    </row>
    <row r="23" spans="1:188" x14ac:dyDescent="0.25">
      <c r="A23" t="s">
        <v>1065</v>
      </c>
      <c r="B23">
        <v>924.71699999999998</v>
      </c>
      <c r="C23">
        <v>660</v>
      </c>
      <c r="D23">
        <v>172</v>
      </c>
      <c r="E23" t="s">
        <v>17</v>
      </c>
      <c r="G23" t="s">
        <v>1065</v>
      </c>
      <c r="H23">
        <v>0</v>
      </c>
      <c r="I23">
        <v>660</v>
      </c>
      <c r="J23">
        <v>0</v>
      </c>
      <c r="K23" t="s">
        <v>17</v>
      </c>
      <c r="M23" t="s">
        <v>1065</v>
      </c>
      <c r="N23">
        <v>0.99734</v>
      </c>
      <c r="O23">
        <v>660</v>
      </c>
      <c r="P23">
        <v>196</v>
      </c>
      <c r="Q23" t="s">
        <v>12</v>
      </c>
      <c r="S23" t="s">
        <v>1065</v>
      </c>
      <c r="T23">
        <v>3.8775700000000003E-2</v>
      </c>
      <c r="U23">
        <v>660</v>
      </c>
      <c r="V23">
        <v>190</v>
      </c>
      <c r="W23" t="s">
        <v>12</v>
      </c>
      <c r="Y23" t="s">
        <v>1065</v>
      </c>
      <c r="Z23">
        <v>12.831300000000001</v>
      </c>
      <c r="AA23">
        <v>660</v>
      </c>
      <c r="AB23">
        <v>190</v>
      </c>
      <c r="AC23" t="s">
        <v>12</v>
      </c>
      <c r="AE23" t="s">
        <v>1065</v>
      </c>
      <c r="AF23">
        <v>159.667</v>
      </c>
      <c r="AG23">
        <v>660</v>
      </c>
      <c r="AH23">
        <v>185</v>
      </c>
      <c r="AI23" t="s">
        <v>12</v>
      </c>
      <c r="AK23" t="s">
        <v>1065</v>
      </c>
      <c r="AL23">
        <v>0.81955900000000004</v>
      </c>
      <c r="AM23">
        <v>660</v>
      </c>
      <c r="AN23">
        <v>190</v>
      </c>
      <c r="AO23" t="s">
        <v>12</v>
      </c>
      <c r="AQ23" t="s">
        <v>1065</v>
      </c>
      <c r="AR23" s="24">
        <v>3.3136299999999998E-11</v>
      </c>
      <c r="AS23">
        <v>660</v>
      </c>
      <c r="AT23">
        <v>250</v>
      </c>
      <c r="AU23" t="s">
        <v>12</v>
      </c>
      <c r="AW23" t="s">
        <v>1065</v>
      </c>
      <c r="AX23">
        <v>3.5747300000000003E-2</v>
      </c>
      <c r="AY23">
        <v>660</v>
      </c>
      <c r="AZ23">
        <v>191</v>
      </c>
      <c r="BA23" t="s">
        <v>12</v>
      </c>
      <c r="BC23" t="s">
        <v>1065</v>
      </c>
      <c r="BD23">
        <v>134.14400000000001</v>
      </c>
      <c r="BE23">
        <v>660</v>
      </c>
      <c r="BF23">
        <v>616</v>
      </c>
      <c r="BG23" t="s">
        <v>12</v>
      </c>
      <c r="BI23" t="s">
        <v>1065</v>
      </c>
      <c r="BJ23">
        <v>152.36699999999999</v>
      </c>
      <c r="BK23">
        <v>660</v>
      </c>
      <c r="BL23">
        <v>614</v>
      </c>
      <c r="BM23" t="s">
        <v>12</v>
      </c>
      <c r="BO23" t="s">
        <v>1065</v>
      </c>
      <c r="BP23">
        <v>232.97800000000001</v>
      </c>
      <c r="BQ23">
        <v>660</v>
      </c>
      <c r="BR23">
        <v>615</v>
      </c>
      <c r="BS23" t="s">
        <v>12</v>
      </c>
      <c r="BU23" t="s">
        <v>1065</v>
      </c>
      <c r="BV23">
        <v>244.45400000000001</v>
      </c>
      <c r="BW23">
        <v>660</v>
      </c>
      <c r="BX23">
        <v>614</v>
      </c>
      <c r="BY23" t="s">
        <v>12</v>
      </c>
      <c r="BZ23" t="s">
        <v>1065</v>
      </c>
      <c r="CA23">
        <v>10.403</v>
      </c>
      <c r="CB23">
        <v>660</v>
      </c>
      <c r="CC23">
        <v>614</v>
      </c>
      <c r="CD23" t="s">
        <v>12</v>
      </c>
      <c r="CE23" t="s">
        <v>1065</v>
      </c>
      <c r="CF23">
        <v>841.62300000000005</v>
      </c>
      <c r="CG23">
        <v>660</v>
      </c>
      <c r="CH23">
        <v>241</v>
      </c>
      <c r="CI23" t="s">
        <v>12</v>
      </c>
      <c r="CK23" t="s">
        <v>1065</v>
      </c>
      <c r="CL23">
        <v>0.179421</v>
      </c>
      <c r="CM23">
        <v>660</v>
      </c>
      <c r="CN23">
        <v>49</v>
      </c>
      <c r="CO23" t="s">
        <v>17</v>
      </c>
      <c r="CQ23" t="s">
        <v>1065</v>
      </c>
      <c r="CR23">
        <v>3.8504700000000001</v>
      </c>
      <c r="CS23">
        <v>660</v>
      </c>
      <c r="CT23">
        <v>638</v>
      </c>
      <c r="CU23" t="s">
        <v>17</v>
      </c>
      <c r="CW23" t="s">
        <v>1065</v>
      </c>
      <c r="CX23">
        <v>1223.3599999999999</v>
      </c>
      <c r="CY23">
        <v>660</v>
      </c>
      <c r="CZ23">
        <v>409</v>
      </c>
      <c r="DA23" t="s">
        <v>12</v>
      </c>
      <c r="DC23" t="s">
        <v>1065</v>
      </c>
      <c r="DD23">
        <v>119373</v>
      </c>
      <c r="DE23">
        <v>660</v>
      </c>
      <c r="DF23">
        <v>174</v>
      </c>
      <c r="DG23" t="s">
        <v>17</v>
      </c>
      <c r="DI23" t="s">
        <v>1065</v>
      </c>
      <c r="DJ23">
        <v>2358.2199999999998</v>
      </c>
      <c r="DK23">
        <v>660</v>
      </c>
      <c r="DL23">
        <v>50</v>
      </c>
      <c r="DM23" t="s">
        <v>12</v>
      </c>
      <c r="DO23" t="s">
        <v>1065</v>
      </c>
      <c r="DP23">
        <v>6.1715299999999997</v>
      </c>
      <c r="DQ23">
        <v>660</v>
      </c>
      <c r="DR23">
        <v>522</v>
      </c>
      <c r="DS23" t="s">
        <v>17</v>
      </c>
      <c r="DU23" t="s">
        <v>1065</v>
      </c>
      <c r="DV23">
        <v>46.186199999999999</v>
      </c>
      <c r="DW23">
        <v>660</v>
      </c>
      <c r="DX23">
        <v>409</v>
      </c>
      <c r="DY23" t="s">
        <v>12</v>
      </c>
      <c r="EA23" t="s">
        <v>1065</v>
      </c>
      <c r="EB23">
        <v>146.88399999999999</v>
      </c>
      <c r="EC23">
        <v>660</v>
      </c>
      <c r="ED23">
        <v>578</v>
      </c>
      <c r="EE23" t="s">
        <v>12</v>
      </c>
      <c r="EG23" t="s">
        <v>1065</v>
      </c>
      <c r="EH23">
        <v>1626.3</v>
      </c>
      <c r="EI23">
        <v>660</v>
      </c>
      <c r="EJ23">
        <v>397</v>
      </c>
      <c r="EK23" t="s">
        <v>17</v>
      </c>
      <c r="EM23" t="s">
        <v>1065</v>
      </c>
      <c r="EN23">
        <v>139.261</v>
      </c>
      <c r="EO23">
        <v>660</v>
      </c>
      <c r="EP23">
        <v>396</v>
      </c>
      <c r="EQ23" t="s">
        <v>17</v>
      </c>
      <c r="ES23" t="s">
        <v>1065</v>
      </c>
      <c r="ET23">
        <v>116.545</v>
      </c>
      <c r="EU23">
        <v>660</v>
      </c>
      <c r="EV23">
        <v>53</v>
      </c>
      <c r="EW23" t="s">
        <v>12</v>
      </c>
      <c r="EY23" t="s">
        <v>1065</v>
      </c>
      <c r="EZ23">
        <v>1214.6500000000001</v>
      </c>
      <c r="FA23">
        <v>660</v>
      </c>
      <c r="FB23">
        <v>196</v>
      </c>
      <c r="FC23" t="s">
        <v>12</v>
      </c>
      <c r="FE23" t="s">
        <v>1065</v>
      </c>
      <c r="FF23">
        <v>8.5580800000000004</v>
      </c>
      <c r="FG23">
        <v>660</v>
      </c>
      <c r="FH23">
        <v>49</v>
      </c>
      <c r="FI23" t="s">
        <v>17</v>
      </c>
      <c r="FL23" t="s">
        <v>1065</v>
      </c>
      <c r="FM23">
        <v>24.691800000000001</v>
      </c>
      <c r="FN23">
        <v>660</v>
      </c>
      <c r="FO23">
        <v>564</v>
      </c>
      <c r="FP23" t="s">
        <v>17</v>
      </c>
      <c r="FT23" t="s">
        <v>1065</v>
      </c>
      <c r="FU23">
        <v>9.3730600000000006</v>
      </c>
      <c r="FV23">
        <v>660</v>
      </c>
      <c r="FW23">
        <v>575</v>
      </c>
      <c r="FX23" t="s">
        <v>12</v>
      </c>
      <c r="GB23" t="s">
        <v>1065</v>
      </c>
      <c r="GC23">
        <v>255.12200000000001</v>
      </c>
      <c r="GD23">
        <v>660</v>
      </c>
      <c r="GE23">
        <v>243</v>
      </c>
      <c r="GF23" t="s">
        <v>17</v>
      </c>
    </row>
    <row r="24" spans="1:188" x14ac:dyDescent="0.25">
      <c r="A24" t="s">
        <v>1066</v>
      </c>
      <c r="B24">
        <v>15.459199999999999</v>
      </c>
      <c r="C24">
        <v>660</v>
      </c>
      <c r="D24">
        <v>582</v>
      </c>
      <c r="E24" t="s">
        <v>12</v>
      </c>
      <c r="G24" t="s">
        <v>1066</v>
      </c>
      <c r="H24">
        <v>0</v>
      </c>
      <c r="I24">
        <v>660</v>
      </c>
      <c r="J24">
        <v>0</v>
      </c>
      <c r="K24" t="s">
        <v>17</v>
      </c>
      <c r="M24" t="s">
        <v>1066</v>
      </c>
      <c r="N24">
        <v>3.3695999999999999E-3</v>
      </c>
      <c r="O24">
        <v>660</v>
      </c>
      <c r="P24">
        <v>564</v>
      </c>
      <c r="Q24" t="s">
        <v>17</v>
      </c>
      <c r="S24" t="s">
        <v>1066</v>
      </c>
      <c r="T24">
        <v>1.20613E-2</v>
      </c>
      <c r="U24">
        <v>660</v>
      </c>
      <c r="V24">
        <v>431</v>
      </c>
      <c r="W24" t="s">
        <v>17</v>
      </c>
      <c r="Y24" t="s">
        <v>1066</v>
      </c>
      <c r="Z24">
        <v>2407.62</v>
      </c>
      <c r="AA24">
        <v>660</v>
      </c>
      <c r="AB24">
        <v>431</v>
      </c>
      <c r="AC24" t="s">
        <v>17</v>
      </c>
      <c r="AE24" t="s">
        <v>1066</v>
      </c>
      <c r="AF24">
        <v>1049.75</v>
      </c>
      <c r="AG24">
        <v>660</v>
      </c>
      <c r="AH24">
        <v>430</v>
      </c>
      <c r="AI24" t="s">
        <v>17</v>
      </c>
      <c r="AK24" t="s">
        <v>1066</v>
      </c>
      <c r="AL24">
        <v>163.91</v>
      </c>
      <c r="AM24">
        <v>660</v>
      </c>
      <c r="AN24">
        <v>479</v>
      </c>
      <c r="AO24" t="s">
        <v>17</v>
      </c>
      <c r="AQ24" t="s">
        <v>1066</v>
      </c>
      <c r="AR24" s="24">
        <v>1.09063E-6</v>
      </c>
      <c r="AS24">
        <v>660</v>
      </c>
      <c r="AT24">
        <v>413</v>
      </c>
      <c r="AU24" t="s">
        <v>17</v>
      </c>
      <c r="AW24" t="s">
        <v>1066</v>
      </c>
      <c r="AX24">
        <v>1.1363499999999999E-3</v>
      </c>
      <c r="AY24">
        <v>660</v>
      </c>
      <c r="AZ24">
        <v>478</v>
      </c>
      <c r="BA24" t="s">
        <v>17</v>
      </c>
      <c r="BC24" t="s">
        <v>1066</v>
      </c>
      <c r="BD24">
        <v>53.5565</v>
      </c>
      <c r="BE24">
        <v>660</v>
      </c>
      <c r="BF24">
        <v>145</v>
      </c>
      <c r="BG24" t="s">
        <v>12</v>
      </c>
      <c r="BI24" t="s">
        <v>1066</v>
      </c>
      <c r="BJ24">
        <v>81.654899999999998</v>
      </c>
      <c r="BK24">
        <v>660</v>
      </c>
      <c r="BL24">
        <v>540</v>
      </c>
      <c r="BM24" t="s">
        <v>17</v>
      </c>
      <c r="BO24" t="s">
        <v>1066</v>
      </c>
      <c r="BP24">
        <v>209.31399999999999</v>
      </c>
      <c r="BQ24">
        <v>660</v>
      </c>
      <c r="BR24">
        <v>144</v>
      </c>
      <c r="BS24" t="s">
        <v>12</v>
      </c>
      <c r="BU24" t="s">
        <v>1066</v>
      </c>
      <c r="BV24">
        <v>122.31100000000001</v>
      </c>
      <c r="BW24">
        <v>660</v>
      </c>
      <c r="BX24">
        <v>540</v>
      </c>
      <c r="BY24" t="s">
        <v>17</v>
      </c>
      <c r="BZ24" t="s">
        <v>1066</v>
      </c>
      <c r="CA24">
        <v>12.718500000000001</v>
      </c>
      <c r="CB24">
        <v>660</v>
      </c>
      <c r="CC24">
        <v>540</v>
      </c>
      <c r="CD24" t="s">
        <v>17</v>
      </c>
      <c r="CE24" t="s">
        <v>1066</v>
      </c>
      <c r="CF24">
        <v>11.524800000000001</v>
      </c>
      <c r="CG24">
        <v>660</v>
      </c>
      <c r="CH24">
        <v>473</v>
      </c>
      <c r="CI24" t="s">
        <v>12</v>
      </c>
      <c r="CK24" t="s">
        <v>1066</v>
      </c>
      <c r="CL24">
        <v>3.0814999999999998E-4</v>
      </c>
      <c r="CM24">
        <v>660</v>
      </c>
      <c r="CN24">
        <v>295</v>
      </c>
      <c r="CO24" t="s">
        <v>17</v>
      </c>
      <c r="CQ24" t="s">
        <v>1066</v>
      </c>
      <c r="CR24">
        <v>3.2107400000000001E-2</v>
      </c>
      <c r="CS24">
        <v>660</v>
      </c>
      <c r="CT24">
        <v>373</v>
      </c>
      <c r="CU24" t="s">
        <v>12</v>
      </c>
      <c r="CW24" t="s">
        <v>1066</v>
      </c>
      <c r="CX24">
        <v>2.0833300000000001</v>
      </c>
      <c r="CY24">
        <v>660</v>
      </c>
      <c r="CZ24">
        <v>590</v>
      </c>
      <c r="DA24" t="s">
        <v>12</v>
      </c>
      <c r="DC24" t="s">
        <v>1066</v>
      </c>
      <c r="DD24">
        <v>21.3993</v>
      </c>
      <c r="DE24">
        <v>660</v>
      </c>
      <c r="DF24">
        <v>495</v>
      </c>
      <c r="DG24" t="s">
        <v>12</v>
      </c>
      <c r="DI24" t="s">
        <v>1066</v>
      </c>
      <c r="DJ24">
        <v>47.618699999999997</v>
      </c>
      <c r="DK24">
        <v>660</v>
      </c>
      <c r="DL24">
        <v>139</v>
      </c>
      <c r="DM24" t="s">
        <v>17</v>
      </c>
      <c r="DO24" t="s">
        <v>1066</v>
      </c>
      <c r="DP24">
        <v>45.843800000000002</v>
      </c>
      <c r="DQ24">
        <v>660</v>
      </c>
      <c r="DR24">
        <v>590</v>
      </c>
      <c r="DS24" t="s">
        <v>12</v>
      </c>
      <c r="DU24" t="s">
        <v>1066</v>
      </c>
      <c r="DV24">
        <v>22.083200000000001</v>
      </c>
      <c r="DW24">
        <v>660</v>
      </c>
      <c r="DX24">
        <v>387</v>
      </c>
      <c r="DY24" t="s">
        <v>12</v>
      </c>
      <c r="EA24" t="s">
        <v>1066</v>
      </c>
      <c r="EB24">
        <v>62.0929</v>
      </c>
      <c r="EC24">
        <v>660</v>
      </c>
      <c r="ED24">
        <v>590</v>
      </c>
      <c r="EE24" t="s">
        <v>12</v>
      </c>
      <c r="EG24" t="s">
        <v>1066</v>
      </c>
      <c r="EH24">
        <v>1191.8599999999999</v>
      </c>
      <c r="EI24">
        <v>660</v>
      </c>
      <c r="EJ24">
        <v>591</v>
      </c>
      <c r="EK24" t="s">
        <v>12</v>
      </c>
      <c r="EM24" t="s">
        <v>1066</v>
      </c>
      <c r="EN24">
        <v>111.44499999999999</v>
      </c>
      <c r="EO24">
        <v>660</v>
      </c>
      <c r="EP24">
        <v>577</v>
      </c>
      <c r="EQ24" t="s">
        <v>17</v>
      </c>
      <c r="ES24" t="s">
        <v>1066</v>
      </c>
      <c r="ET24">
        <v>348.18599999999998</v>
      </c>
      <c r="EU24">
        <v>660</v>
      </c>
      <c r="EV24">
        <v>19</v>
      </c>
      <c r="EW24" t="s">
        <v>12</v>
      </c>
      <c r="EY24" t="s">
        <v>1066</v>
      </c>
      <c r="EZ24">
        <v>290.452</v>
      </c>
      <c r="FA24">
        <v>660</v>
      </c>
      <c r="FB24">
        <v>335</v>
      </c>
      <c r="FC24" t="s">
        <v>12</v>
      </c>
      <c r="FE24" t="s">
        <v>1066</v>
      </c>
      <c r="FF24">
        <v>0.98646500000000004</v>
      </c>
      <c r="FG24">
        <v>660</v>
      </c>
      <c r="FH24">
        <v>372</v>
      </c>
      <c r="FI24" t="s">
        <v>12</v>
      </c>
      <c r="FL24" t="s">
        <v>1066</v>
      </c>
      <c r="FM24">
        <v>33.339700000000001</v>
      </c>
      <c r="FN24">
        <v>660</v>
      </c>
      <c r="FO24">
        <v>633</v>
      </c>
      <c r="FP24" t="s">
        <v>12</v>
      </c>
      <c r="FT24" t="s">
        <v>1066</v>
      </c>
      <c r="FU24">
        <v>12.6685</v>
      </c>
      <c r="FV24">
        <v>660</v>
      </c>
      <c r="FW24">
        <v>254</v>
      </c>
      <c r="FX24" t="s">
        <v>12</v>
      </c>
      <c r="GB24" t="s">
        <v>1066</v>
      </c>
      <c r="GC24">
        <v>1718.59</v>
      </c>
      <c r="GD24">
        <v>660</v>
      </c>
      <c r="GE24">
        <v>559</v>
      </c>
      <c r="GF24" t="s">
        <v>17</v>
      </c>
    </row>
    <row r="25" spans="1:188" x14ac:dyDescent="0.25">
      <c r="A25" t="s">
        <v>1067</v>
      </c>
      <c r="B25">
        <v>62.379899999999999</v>
      </c>
      <c r="C25">
        <v>660</v>
      </c>
      <c r="D25">
        <v>235</v>
      </c>
      <c r="E25" t="s">
        <v>12</v>
      </c>
      <c r="G25" t="s">
        <v>1067</v>
      </c>
      <c r="H25">
        <v>0</v>
      </c>
      <c r="I25">
        <v>660</v>
      </c>
      <c r="J25">
        <v>0</v>
      </c>
      <c r="K25" t="s">
        <v>17</v>
      </c>
      <c r="M25" t="s">
        <v>1067</v>
      </c>
      <c r="N25">
        <v>4.3329000000000002E-4</v>
      </c>
      <c r="O25">
        <v>660</v>
      </c>
      <c r="P25">
        <v>173</v>
      </c>
      <c r="Q25" t="s">
        <v>12</v>
      </c>
      <c r="S25" t="s">
        <v>1067</v>
      </c>
      <c r="T25">
        <v>1.3040999999999999E-4</v>
      </c>
      <c r="U25">
        <v>660</v>
      </c>
      <c r="V25">
        <v>217</v>
      </c>
      <c r="W25" t="s">
        <v>17</v>
      </c>
      <c r="Y25" t="s">
        <v>1067</v>
      </c>
      <c r="Z25">
        <v>3.4300299999999999</v>
      </c>
      <c r="AA25">
        <v>660</v>
      </c>
      <c r="AB25">
        <v>363</v>
      </c>
      <c r="AC25" t="s">
        <v>12</v>
      </c>
      <c r="AE25" t="s">
        <v>1067</v>
      </c>
      <c r="AF25">
        <v>873.971</v>
      </c>
      <c r="AG25">
        <v>660</v>
      </c>
      <c r="AH25">
        <v>162</v>
      </c>
      <c r="AI25" t="s">
        <v>12</v>
      </c>
      <c r="AK25" t="s">
        <v>1067</v>
      </c>
      <c r="AL25">
        <v>9.5249799999999993</v>
      </c>
      <c r="AM25">
        <v>660</v>
      </c>
      <c r="AN25">
        <v>217</v>
      </c>
      <c r="AO25" t="s">
        <v>17</v>
      </c>
      <c r="AQ25" t="s">
        <v>1067</v>
      </c>
      <c r="AR25" s="24">
        <v>3.4907400000000001E-12</v>
      </c>
      <c r="AS25">
        <v>660</v>
      </c>
      <c r="AT25">
        <v>376</v>
      </c>
      <c r="AU25" t="s">
        <v>12</v>
      </c>
      <c r="AW25" t="s">
        <v>1067</v>
      </c>
      <c r="AX25" s="24">
        <v>2.5478800000000001E-6</v>
      </c>
      <c r="AY25">
        <v>660</v>
      </c>
      <c r="AZ25">
        <v>216</v>
      </c>
      <c r="BA25" t="s">
        <v>17</v>
      </c>
      <c r="BC25" t="s">
        <v>1067</v>
      </c>
      <c r="BD25">
        <v>8.4513200000000008</v>
      </c>
      <c r="BE25">
        <v>660</v>
      </c>
      <c r="BF25">
        <v>251</v>
      </c>
      <c r="BG25" t="s">
        <v>17</v>
      </c>
      <c r="BI25" t="s">
        <v>1067</v>
      </c>
      <c r="BJ25">
        <v>10.48</v>
      </c>
      <c r="BK25">
        <v>660</v>
      </c>
      <c r="BL25">
        <v>263</v>
      </c>
      <c r="BM25" t="s">
        <v>12</v>
      </c>
      <c r="BO25" t="s">
        <v>1067</v>
      </c>
      <c r="BP25">
        <v>5.6863400000000004</v>
      </c>
      <c r="BQ25">
        <v>660</v>
      </c>
      <c r="BR25">
        <v>380</v>
      </c>
      <c r="BS25" t="s">
        <v>12</v>
      </c>
      <c r="BU25" t="s">
        <v>1067</v>
      </c>
      <c r="BV25">
        <v>24.421399999999998</v>
      </c>
      <c r="BW25">
        <v>660</v>
      </c>
      <c r="BX25">
        <v>253</v>
      </c>
      <c r="BY25" t="s">
        <v>17</v>
      </c>
      <c r="BZ25" t="s">
        <v>1067</v>
      </c>
      <c r="CA25">
        <v>0.84012699999999996</v>
      </c>
      <c r="CB25">
        <v>660</v>
      </c>
      <c r="CC25">
        <v>147</v>
      </c>
      <c r="CD25" t="s">
        <v>12</v>
      </c>
      <c r="CE25" t="s">
        <v>1067</v>
      </c>
      <c r="CF25">
        <v>13.0528</v>
      </c>
      <c r="CG25">
        <v>660</v>
      </c>
      <c r="CH25">
        <v>108</v>
      </c>
      <c r="CI25" t="s">
        <v>17</v>
      </c>
      <c r="CK25" t="s">
        <v>1067</v>
      </c>
      <c r="CL25">
        <v>4.3949299999999997E-2</v>
      </c>
      <c r="CM25">
        <v>660</v>
      </c>
      <c r="CN25">
        <v>305</v>
      </c>
      <c r="CO25" t="s">
        <v>12</v>
      </c>
      <c r="CQ25" t="s">
        <v>1067</v>
      </c>
      <c r="CR25">
        <v>4.1046699999999996</v>
      </c>
      <c r="CS25">
        <v>660</v>
      </c>
      <c r="CT25">
        <v>579</v>
      </c>
      <c r="CU25" t="s">
        <v>12</v>
      </c>
      <c r="CW25" t="s">
        <v>1067</v>
      </c>
      <c r="CX25">
        <v>8.2242899999999994E-2</v>
      </c>
      <c r="CY25">
        <v>660</v>
      </c>
      <c r="CZ25">
        <v>37</v>
      </c>
      <c r="DA25" t="s">
        <v>12</v>
      </c>
      <c r="DC25" t="s">
        <v>1067</v>
      </c>
      <c r="DD25">
        <v>0.49672300000000003</v>
      </c>
      <c r="DE25">
        <v>660</v>
      </c>
      <c r="DF25">
        <v>233</v>
      </c>
      <c r="DG25" t="s">
        <v>12</v>
      </c>
      <c r="DI25" t="s">
        <v>1067</v>
      </c>
      <c r="DJ25">
        <v>24.301400000000001</v>
      </c>
      <c r="DK25">
        <v>660</v>
      </c>
      <c r="DL25">
        <v>218</v>
      </c>
      <c r="DM25" t="s">
        <v>17</v>
      </c>
      <c r="DO25" t="s">
        <v>1067</v>
      </c>
      <c r="DP25">
        <v>0.100981</v>
      </c>
      <c r="DQ25">
        <v>660</v>
      </c>
      <c r="DR25">
        <v>178</v>
      </c>
      <c r="DS25" t="s">
        <v>12</v>
      </c>
      <c r="DU25" t="s">
        <v>1067</v>
      </c>
      <c r="DV25">
        <v>8.4297599999999999</v>
      </c>
      <c r="DW25">
        <v>660</v>
      </c>
      <c r="DX25">
        <v>166</v>
      </c>
      <c r="DY25" t="s">
        <v>12</v>
      </c>
      <c r="EA25" t="s">
        <v>1067</v>
      </c>
      <c r="EB25">
        <v>76.703000000000003</v>
      </c>
      <c r="EC25">
        <v>660</v>
      </c>
      <c r="ED25">
        <v>320</v>
      </c>
      <c r="EE25" t="s">
        <v>12</v>
      </c>
      <c r="EG25" t="s">
        <v>1067</v>
      </c>
      <c r="EH25">
        <v>1.4410099999999999</v>
      </c>
      <c r="EI25">
        <v>660</v>
      </c>
      <c r="EJ25">
        <v>165</v>
      </c>
      <c r="EK25" t="s">
        <v>17</v>
      </c>
      <c r="EM25" t="s">
        <v>1067</v>
      </c>
      <c r="EN25">
        <v>7.09762</v>
      </c>
      <c r="EO25">
        <v>660</v>
      </c>
      <c r="EP25">
        <v>322</v>
      </c>
      <c r="EQ25" t="s">
        <v>12</v>
      </c>
      <c r="ES25" t="s">
        <v>1067</v>
      </c>
      <c r="ET25">
        <v>0.36241000000000001</v>
      </c>
      <c r="EU25">
        <v>660</v>
      </c>
      <c r="EV25">
        <v>469</v>
      </c>
      <c r="EW25" t="s">
        <v>17</v>
      </c>
      <c r="EY25" t="s">
        <v>1067</v>
      </c>
      <c r="EZ25">
        <v>2.2717499999999999</v>
      </c>
      <c r="FA25">
        <v>660</v>
      </c>
      <c r="FB25">
        <v>534</v>
      </c>
      <c r="FC25" t="s">
        <v>12</v>
      </c>
      <c r="FE25" t="s">
        <v>1067</v>
      </c>
      <c r="FF25">
        <v>3.29461</v>
      </c>
      <c r="FG25">
        <v>660</v>
      </c>
      <c r="FH25">
        <v>579</v>
      </c>
      <c r="FI25" t="s">
        <v>12</v>
      </c>
      <c r="FL25" t="s">
        <v>1067</v>
      </c>
      <c r="FM25">
        <v>1.1554800000000001</v>
      </c>
      <c r="FN25">
        <v>660</v>
      </c>
      <c r="FO25">
        <v>142</v>
      </c>
      <c r="FP25" t="s">
        <v>17</v>
      </c>
      <c r="FT25" t="s">
        <v>1067</v>
      </c>
      <c r="FU25">
        <v>83.381799999999998</v>
      </c>
      <c r="FV25">
        <v>660</v>
      </c>
      <c r="FW25">
        <v>108</v>
      </c>
      <c r="FX25" t="s">
        <v>17</v>
      </c>
      <c r="GB25" t="s">
        <v>1067</v>
      </c>
      <c r="GC25">
        <v>156.48400000000001</v>
      </c>
      <c r="GD25">
        <v>660</v>
      </c>
      <c r="GE25">
        <v>263</v>
      </c>
      <c r="GF25" t="s">
        <v>12</v>
      </c>
    </row>
    <row r="26" spans="1:188" x14ac:dyDescent="0.25">
      <c r="A26" t="s">
        <v>1068</v>
      </c>
      <c r="B26">
        <v>93.474500000000006</v>
      </c>
      <c r="C26">
        <v>660</v>
      </c>
      <c r="D26">
        <v>196</v>
      </c>
      <c r="E26" t="s">
        <v>12</v>
      </c>
      <c r="G26" t="s">
        <v>1068</v>
      </c>
      <c r="H26">
        <v>0</v>
      </c>
      <c r="I26">
        <v>660</v>
      </c>
      <c r="J26">
        <v>0</v>
      </c>
      <c r="K26" t="s">
        <v>17</v>
      </c>
      <c r="M26" t="s">
        <v>1068</v>
      </c>
      <c r="N26">
        <v>0.23500399999999999</v>
      </c>
      <c r="O26">
        <v>660</v>
      </c>
      <c r="P26">
        <v>585</v>
      </c>
      <c r="Q26" t="s">
        <v>17</v>
      </c>
      <c r="S26" t="s">
        <v>1068</v>
      </c>
      <c r="T26">
        <v>4.1516299999999999E-2</v>
      </c>
      <c r="U26">
        <v>660</v>
      </c>
      <c r="V26">
        <v>178</v>
      </c>
      <c r="W26" t="s">
        <v>17</v>
      </c>
      <c r="Y26" t="s">
        <v>1068</v>
      </c>
      <c r="Z26">
        <v>163.809</v>
      </c>
      <c r="AA26">
        <v>660</v>
      </c>
      <c r="AB26">
        <v>178</v>
      </c>
      <c r="AC26" t="s">
        <v>17</v>
      </c>
      <c r="AE26" t="s">
        <v>1068</v>
      </c>
      <c r="AF26">
        <v>29.787800000000001</v>
      </c>
      <c r="AG26">
        <v>660</v>
      </c>
      <c r="AH26">
        <v>421</v>
      </c>
      <c r="AI26" t="s">
        <v>12</v>
      </c>
      <c r="AK26" t="s">
        <v>1068</v>
      </c>
      <c r="AL26">
        <v>8.0533699999999993</v>
      </c>
      <c r="AM26">
        <v>660</v>
      </c>
      <c r="AN26">
        <v>178</v>
      </c>
      <c r="AO26" t="s">
        <v>17</v>
      </c>
      <c r="AQ26" t="s">
        <v>1068</v>
      </c>
      <c r="AR26">
        <v>2.8582400000000001E-2</v>
      </c>
      <c r="AS26">
        <v>660</v>
      </c>
      <c r="AT26">
        <v>178</v>
      </c>
      <c r="AU26" t="s">
        <v>17</v>
      </c>
      <c r="AW26" t="s">
        <v>1068</v>
      </c>
      <c r="AX26">
        <v>2.2330200000000001E-4</v>
      </c>
      <c r="AY26">
        <v>660</v>
      </c>
      <c r="AZ26">
        <v>177</v>
      </c>
      <c r="BA26" t="s">
        <v>17</v>
      </c>
      <c r="BC26" t="s">
        <v>1068</v>
      </c>
      <c r="BD26">
        <v>7.7509699999999997</v>
      </c>
      <c r="BE26">
        <v>660</v>
      </c>
      <c r="BF26">
        <v>603</v>
      </c>
      <c r="BG26" t="s">
        <v>17</v>
      </c>
      <c r="BI26" t="s">
        <v>1068</v>
      </c>
      <c r="BJ26">
        <v>0.70428100000000005</v>
      </c>
      <c r="BK26">
        <v>660</v>
      </c>
      <c r="BL26">
        <v>615</v>
      </c>
      <c r="BM26" t="s">
        <v>12</v>
      </c>
      <c r="BO26" t="s">
        <v>1068</v>
      </c>
      <c r="BP26">
        <v>24.014600000000002</v>
      </c>
      <c r="BQ26">
        <v>660</v>
      </c>
      <c r="BR26">
        <v>604</v>
      </c>
      <c r="BS26" t="s">
        <v>17</v>
      </c>
      <c r="BU26" t="s">
        <v>1068</v>
      </c>
      <c r="BV26">
        <v>15.2338</v>
      </c>
      <c r="BW26">
        <v>660</v>
      </c>
      <c r="BX26">
        <v>587</v>
      </c>
      <c r="BY26" t="s">
        <v>17</v>
      </c>
      <c r="BZ26" t="s">
        <v>1068</v>
      </c>
      <c r="CA26">
        <v>5.2878800000000004</v>
      </c>
      <c r="CB26">
        <v>660</v>
      </c>
      <c r="CC26">
        <v>587</v>
      </c>
      <c r="CD26" t="s">
        <v>17</v>
      </c>
      <c r="CE26" t="s">
        <v>1068</v>
      </c>
      <c r="CF26">
        <v>26.906700000000001</v>
      </c>
      <c r="CG26">
        <v>660</v>
      </c>
      <c r="CH26">
        <v>345</v>
      </c>
      <c r="CI26" t="s">
        <v>12</v>
      </c>
      <c r="CK26" t="s">
        <v>1068</v>
      </c>
      <c r="CL26">
        <v>4.1437100000000001E-3</v>
      </c>
      <c r="CM26">
        <v>660</v>
      </c>
      <c r="CN26">
        <v>141</v>
      </c>
      <c r="CO26" t="s">
        <v>17</v>
      </c>
      <c r="CQ26" t="s">
        <v>1068</v>
      </c>
      <c r="CR26">
        <v>18.550699999999999</v>
      </c>
      <c r="CS26">
        <v>660</v>
      </c>
      <c r="CT26">
        <v>154</v>
      </c>
      <c r="CU26" t="s">
        <v>12</v>
      </c>
      <c r="CW26" t="s">
        <v>1068</v>
      </c>
      <c r="CX26">
        <v>0.12886</v>
      </c>
      <c r="CY26">
        <v>660</v>
      </c>
      <c r="CZ26">
        <v>272</v>
      </c>
      <c r="DA26" t="s">
        <v>17</v>
      </c>
      <c r="DC26" t="s">
        <v>1068</v>
      </c>
      <c r="DD26">
        <v>35.6768</v>
      </c>
      <c r="DE26">
        <v>660</v>
      </c>
      <c r="DF26">
        <v>194</v>
      </c>
      <c r="DG26" t="s">
        <v>12</v>
      </c>
      <c r="DI26" t="s">
        <v>1068</v>
      </c>
      <c r="DJ26">
        <v>365.91199999999998</v>
      </c>
      <c r="DK26">
        <v>660</v>
      </c>
      <c r="DL26">
        <v>179</v>
      </c>
      <c r="DM26" t="s">
        <v>17</v>
      </c>
      <c r="DO26" t="s">
        <v>1068</v>
      </c>
      <c r="DP26">
        <v>236.83</v>
      </c>
      <c r="DQ26">
        <v>660</v>
      </c>
      <c r="DR26">
        <v>323</v>
      </c>
      <c r="DS26" t="s">
        <v>17</v>
      </c>
      <c r="DU26" t="s">
        <v>1068</v>
      </c>
      <c r="DV26">
        <v>27.1906</v>
      </c>
      <c r="DW26">
        <v>660</v>
      </c>
      <c r="DX26">
        <v>334</v>
      </c>
      <c r="DY26" t="s">
        <v>12</v>
      </c>
      <c r="EA26" t="s">
        <v>1068</v>
      </c>
      <c r="EB26">
        <v>264.58</v>
      </c>
      <c r="EC26">
        <v>660</v>
      </c>
      <c r="ED26">
        <v>392</v>
      </c>
      <c r="EE26" t="s">
        <v>12</v>
      </c>
      <c r="EG26" t="s">
        <v>1068</v>
      </c>
      <c r="EH26">
        <v>2.1769799999999999</v>
      </c>
      <c r="EI26">
        <v>660</v>
      </c>
      <c r="EJ26">
        <v>585</v>
      </c>
      <c r="EK26" t="s">
        <v>17</v>
      </c>
      <c r="EM26" t="s">
        <v>1068</v>
      </c>
      <c r="EN26">
        <v>167.14099999999999</v>
      </c>
      <c r="EO26">
        <v>660</v>
      </c>
      <c r="EP26">
        <v>321</v>
      </c>
      <c r="EQ26" t="s">
        <v>17</v>
      </c>
      <c r="ES26" t="s">
        <v>1068</v>
      </c>
      <c r="ET26">
        <v>63.407400000000003</v>
      </c>
      <c r="EU26">
        <v>660</v>
      </c>
      <c r="EV26">
        <v>320</v>
      </c>
      <c r="EW26" t="s">
        <v>17</v>
      </c>
      <c r="EY26" t="s">
        <v>1068</v>
      </c>
      <c r="EZ26">
        <v>54.625700000000002</v>
      </c>
      <c r="FA26">
        <v>660</v>
      </c>
      <c r="FB26">
        <v>212</v>
      </c>
      <c r="FC26" t="s">
        <v>12</v>
      </c>
      <c r="FE26" t="s">
        <v>1068</v>
      </c>
      <c r="FF26">
        <v>3.9034</v>
      </c>
      <c r="FG26">
        <v>660</v>
      </c>
      <c r="FH26">
        <v>154</v>
      </c>
      <c r="FI26" t="s">
        <v>12</v>
      </c>
      <c r="FL26" t="s">
        <v>1068</v>
      </c>
      <c r="FM26">
        <v>621.66499999999996</v>
      </c>
      <c r="FN26">
        <v>660</v>
      </c>
      <c r="FO26">
        <v>320</v>
      </c>
      <c r="FP26" t="s">
        <v>17</v>
      </c>
      <c r="FT26" t="s">
        <v>1068</v>
      </c>
      <c r="FU26">
        <v>890.79700000000003</v>
      </c>
      <c r="FV26">
        <v>660</v>
      </c>
      <c r="FW26">
        <v>417</v>
      </c>
      <c r="FX26" t="s">
        <v>17</v>
      </c>
      <c r="GB26" t="s">
        <v>1068</v>
      </c>
      <c r="GC26">
        <v>1054.21</v>
      </c>
      <c r="GD26">
        <v>660</v>
      </c>
      <c r="GE26">
        <v>490</v>
      </c>
      <c r="GF26" t="s">
        <v>12</v>
      </c>
    </row>
    <row r="27" spans="1:188" x14ac:dyDescent="0.25">
      <c r="A27" t="s">
        <v>1069</v>
      </c>
      <c r="B27">
        <v>18.7728</v>
      </c>
      <c r="C27">
        <v>660</v>
      </c>
      <c r="D27">
        <v>158</v>
      </c>
      <c r="E27" t="s">
        <v>12</v>
      </c>
      <c r="G27" t="s">
        <v>1069</v>
      </c>
      <c r="H27">
        <v>0</v>
      </c>
      <c r="I27">
        <v>660</v>
      </c>
      <c r="J27">
        <v>0</v>
      </c>
      <c r="K27" t="s">
        <v>17</v>
      </c>
      <c r="M27" t="s">
        <v>1069</v>
      </c>
      <c r="N27">
        <v>6.4214799999999999</v>
      </c>
      <c r="O27">
        <v>660</v>
      </c>
      <c r="P27">
        <v>141</v>
      </c>
      <c r="Q27" t="s">
        <v>17</v>
      </c>
      <c r="S27" t="s">
        <v>1069</v>
      </c>
      <c r="T27" s="24">
        <v>4.63645E-5</v>
      </c>
      <c r="U27">
        <v>660</v>
      </c>
      <c r="V27">
        <v>548</v>
      </c>
      <c r="W27" t="s">
        <v>12</v>
      </c>
      <c r="Y27" t="s">
        <v>1069</v>
      </c>
      <c r="Z27">
        <v>54.331899999999997</v>
      </c>
      <c r="AA27">
        <v>660</v>
      </c>
      <c r="AB27">
        <v>564</v>
      </c>
      <c r="AC27" t="s">
        <v>12</v>
      </c>
      <c r="AE27" t="s">
        <v>1069</v>
      </c>
      <c r="AF27">
        <v>4.0172800000000004</v>
      </c>
      <c r="AG27">
        <v>660</v>
      </c>
      <c r="AH27">
        <v>482</v>
      </c>
      <c r="AI27" t="s">
        <v>17</v>
      </c>
      <c r="AK27" t="s">
        <v>1069</v>
      </c>
      <c r="AL27">
        <v>6.5366599999999997E-2</v>
      </c>
      <c r="AM27">
        <v>660</v>
      </c>
      <c r="AN27">
        <v>466</v>
      </c>
      <c r="AO27" t="s">
        <v>12</v>
      </c>
      <c r="AQ27" t="s">
        <v>1069</v>
      </c>
      <c r="AR27" s="24">
        <v>5.21402E-8</v>
      </c>
      <c r="AS27">
        <v>660</v>
      </c>
      <c r="AT27">
        <v>466</v>
      </c>
      <c r="AU27" t="s">
        <v>12</v>
      </c>
      <c r="AW27" t="s">
        <v>1069</v>
      </c>
      <c r="AX27" s="24">
        <v>1.09592E-5</v>
      </c>
      <c r="AY27">
        <v>660</v>
      </c>
      <c r="AZ27">
        <v>89</v>
      </c>
      <c r="BA27" t="s">
        <v>17</v>
      </c>
      <c r="BC27" t="s">
        <v>1069</v>
      </c>
      <c r="BD27">
        <v>622.80999999999995</v>
      </c>
      <c r="BE27">
        <v>660</v>
      </c>
      <c r="BF27">
        <v>570</v>
      </c>
      <c r="BG27" t="s">
        <v>17</v>
      </c>
      <c r="BI27" t="s">
        <v>1069</v>
      </c>
      <c r="BJ27">
        <v>909.29700000000003</v>
      </c>
      <c r="BK27">
        <v>660</v>
      </c>
      <c r="BL27">
        <v>572</v>
      </c>
      <c r="BM27" t="s">
        <v>17</v>
      </c>
      <c r="BO27" t="s">
        <v>1069</v>
      </c>
      <c r="BP27">
        <v>98.964200000000005</v>
      </c>
      <c r="BQ27">
        <v>660</v>
      </c>
      <c r="BR27">
        <v>571</v>
      </c>
      <c r="BS27" t="s">
        <v>17</v>
      </c>
      <c r="BU27" t="s">
        <v>1069</v>
      </c>
      <c r="BV27">
        <v>1061.97</v>
      </c>
      <c r="BW27">
        <v>660</v>
      </c>
      <c r="BX27">
        <v>572</v>
      </c>
      <c r="BY27" t="s">
        <v>17</v>
      </c>
      <c r="BZ27" t="s">
        <v>1069</v>
      </c>
      <c r="CA27">
        <v>327.32</v>
      </c>
      <c r="CB27">
        <v>660</v>
      </c>
      <c r="CC27">
        <v>572</v>
      </c>
      <c r="CD27" t="s">
        <v>17</v>
      </c>
      <c r="CE27" t="s">
        <v>1069</v>
      </c>
      <c r="CF27">
        <v>104.723</v>
      </c>
      <c r="CG27">
        <v>660</v>
      </c>
      <c r="CH27">
        <v>570</v>
      </c>
      <c r="CI27" t="s">
        <v>17</v>
      </c>
      <c r="CK27" t="s">
        <v>1069</v>
      </c>
      <c r="CL27">
        <v>6.5833799999999996E-4</v>
      </c>
      <c r="CM27">
        <v>660</v>
      </c>
      <c r="CN27">
        <v>158</v>
      </c>
      <c r="CO27" t="s">
        <v>17</v>
      </c>
      <c r="CQ27" t="s">
        <v>1069</v>
      </c>
      <c r="CR27">
        <v>5.8539800000000003E-2</v>
      </c>
      <c r="CS27">
        <v>660</v>
      </c>
      <c r="CT27">
        <v>158</v>
      </c>
      <c r="CU27" t="s">
        <v>17</v>
      </c>
      <c r="CW27" t="s">
        <v>1069</v>
      </c>
      <c r="CX27">
        <v>0.38811600000000002</v>
      </c>
      <c r="CY27">
        <v>660</v>
      </c>
      <c r="CZ27">
        <v>135</v>
      </c>
      <c r="DA27" t="s">
        <v>17</v>
      </c>
      <c r="DC27" t="s">
        <v>1069</v>
      </c>
      <c r="DD27">
        <v>18.3291</v>
      </c>
      <c r="DE27">
        <v>660</v>
      </c>
      <c r="DF27">
        <v>156</v>
      </c>
      <c r="DG27" t="s">
        <v>12</v>
      </c>
      <c r="DI27" t="s">
        <v>1069</v>
      </c>
      <c r="DJ27">
        <v>162.27199999999999</v>
      </c>
      <c r="DK27">
        <v>660</v>
      </c>
      <c r="DL27">
        <v>141</v>
      </c>
      <c r="DM27" t="s">
        <v>17</v>
      </c>
      <c r="DO27" t="s">
        <v>1069</v>
      </c>
      <c r="DP27">
        <v>1.8021499999999999</v>
      </c>
      <c r="DQ27">
        <v>660</v>
      </c>
      <c r="DR27">
        <v>577</v>
      </c>
      <c r="DS27" t="s">
        <v>12</v>
      </c>
      <c r="DU27" t="s">
        <v>1069</v>
      </c>
      <c r="DV27">
        <v>0.24058199999999999</v>
      </c>
      <c r="DW27">
        <v>660</v>
      </c>
      <c r="DX27">
        <v>142</v>
      </c>
      <c r="DY27" t="s">
        <v>17</v>
      </c>
      <c r="EA27" t="s">
        <v>1069</v>
      </c>
      <c r="EB27">
        <v>13.464499999999999</v>
      </c>
      <c r="EC27">
        <v>660</v>
      </c>
      <c r="ED27">
        <v>578</v>
      </c>
      <c r="EE27" t="s">
        <v>12</v>
      </c>
      <c r="EG27" t="s">
        <v>1069</v>
      </c>
      <c r="EH27">
        <v>28.4497</v>
      </c>
      <c r="EI27">
        <v>660</v>
      </c>
      <c r="EJ27">
        <v>478</v>
      </c>
      <c r="EK27" t="s">
        <v>12</v>
      </c>
      <c r="EM27" t="s">
        <v>1069</v>
      </c>
      <c r="EN27">
        <v>16.2011</v>
      </c>
      <c r="EO27">
        <v>660</v>
      </c>
      <c r="EP27">
        <v>580</v>
      </c>
      <c r="EQ27" t="s">
        <v>12</v>
      </c>
      <c r="ES27" t="s">
        <v>1069</v>
      </c>
      <c r="ET27">
        <v>0.24942700000000001</v>
      </c>
      <c r="EU27">
        <v>660</v>
      </c>
      <c r="EV27">
        <v>139</v>
      </c>
      <c r="EW27" t="s">
        <v>17</v>
      </c>
      <c r="EY27" t="s">
        <v>1069</v>
      </c>
      <c r="EZ27">
        <v>317.98099999999999</v>
      </c>
      <c r="FA27">
        <v>660</v>
      </c>
      <c r="FB27">
        <v>140</v>
      </c>
      <c r="FC27" t="s">
        <v>17</v>
      </c>
      <c r="FE27" t="s">
        <v>1069</v>
      </c>
      <c r="FF27">
        <v>0.208705</v>
      </c>
      <c r="FG27">
        <v>660</v>
      </c>
      <c r="FH27">
        <v>158</v>
      </c>
      <c r="FI27" t="s">
        <v>17</v>
      </c>
      <c r="FL27" t="s">
        <v>1069</v>
      </c>
      <c r="FM27">
        <v>8.5684799999999992</v>
      </c>
      <c r="FN27">
        <v>660</v>
      </c>
      <c r="FO27">
        <v>256</v>
      </c>
      <c r="FP27" t="s">
        <v>17</v>
      </c>
      <c r="FT27" t="s">
        <v>1069</v>
      </c>
      <c r="FU27">
        <v>73.374499999999998</v>
      </c>
      <c r="FV27">
        <v>660</v>
      </c>
      <c r="FW27">
        <v>584</v>
      </c>
      <c r="FX27" t="s">
        <v>12</v>
      </c>
      <c r="GB27" t="s">
        <v>1069</v>
      </c>
      <c r="GC27">
        <v>11.8825</v>
      </c>
      <c r="GD27">
        <v>660</v>
      </c>
      <c r="GE27">
        <v>141</v>
      </c>
      <c r="GF27" t="s">
        <v>17</v>
      </c>
    </row>
    <row r="28" spans="1:188" x14ac:dyDescent="0.25">
      <c r="A28" t="s">
        <v>1070</v>
      </c>
      <c r="B28">
        <v>16.8245</v>
      </c>
      <c r="C28">
        <v>660</v>
      </c>
      <c r="D28">
        <v>510</v>
      </c>
      <c r="E28" t="s">
        <v>12</v>
      </c>
      <c r="G28" t="s">
        <v>1070</v>
      </c>
      <c r="H28">
        <v>0</v>
      </c>
      <c r="I28">
        <v>660</v>
      </c>
      <c r="J28">
        <v>0</v>
      </c>
      <c r="K28" t="s">
        <v>17</v>
      </c>
      <c r="M28" t="s">
        <v>1070</v>
      </c>
      <c r="N28">
        <v>5.2709400000000004</v>
      </c>
      <c r="O28">
        <v>660</v>
      </c>
      <c r="P28">
        <v>486</v>
      </c>
      <c r="Q28" t="s">
        <v>17</v>
      </c>
      <c r="S28" t="s">
        <v>1070</v>
      </c>
      <c r="T28" s="24">
        <v>5.51785E-5</v>
      </c>
      <c r="U28">
        <v>660</v>
      </c>
      <c r="V28">
        <v>437</v>
      </c>
      <c r="W28" t="s">
        <v>12</v>
      </c>
      <c r="Y28" t="s">
        <v>1070</v>
      </c>
      <c r="Z28">
        <v>63.336500000000001</v>
      </c>
      <c r="AA28">
        <v>660</v>
      </c>
      <c r="AB28">
        <v>570</v>
      </c>
      <c r="AC28" t="s">
        <v>17</v>
      </c>
      <c r="AE28" t="s">
        <v>1070</v>
      </c>
      <c r="AF28">
        <v>15.3408</v>
      </c>
      <c r="AG28">
        <v>660</v>
      </c>
      <c r="AH28">
        <v>272</v>
      </c>
      <c r="AI28" t="s">
        <v>17</v>
      </c>
      <c r="AK28" t="s">
        <v>1070</v>
      </c>
      <c r="AL28">
        <v>0.76900800000000002</v>
      </c>
      <c r="AM28">
        <v>660</v>
      </c>
      <c r="AN28">
        <v>245</v>
      </c>
      <c r="AO28" t="s">
        <v>17</v>
      </c>
      <c r="AQ28" t="s">
        <v>1070</v>
      </c>
      <c r="AR28" s="24">
        <v>3.6279E-10</v>
      </c>
      <c r="AS28">
        <v>660</v>
      </c>
      <c r="AT28">
        <v>634</v>
      </c>
      <c r="AU28" t="s">
        <v>17</v>
      </c>
      <c r="AW28" t="s">
        <v>1070</v>
      </c>
      <c r="AX28" s="24">
        <v>5.3982000000000003E-6</v>
      </c>
      <c r="AY28">
        <v>660</v>
      </c>
      <c r="AZ28">
        <v>244</v>
      </c>
      <c r="BA28" t="s">
        <v>17</v>
      </c>
      <c r="BC28" t="s">
        <v>1070</v>
      </c>
      <c r="BD28">
        <v>255.40100000000001</v>
      </c>
      <c r="BE28">
        <v>660</v>
      </c>
      <c r="BF28">
        <v>236</v>
      </c>
      <c r="BG28" t="s">
        <v>17</v>
      </c>
      <c r="BI28" t="s">
        <v>1070</v>
      </c>
      <c r="BJ28">
        <v>8.0132600000000007</v>
      </c>
      <c r="BK28">
        <v>660</v>
      </c>
      <c r="BL28">
        <v>369</v>
      </c>
      <c r="BM28" t="s">
        <v>12</v>
      </c>
      <c r="BO28" t="s">
        <v>1070</v>
      </c>
      <c r="BP28">
        <v>422.46</v>
      </c>
      <c r="BQ28">
        <v>660</v>
      </c>
      <c r="BR28">
        <v>237</v>
      </c>
      <c r="BS28" t="s">
        <v>17</v>
      </c>
      <c r="BU28" t="s">
        <v>1070</v>
      </c>
      <c r="BV28">
        <v>19.133500000000002</v>
      </c>
      <c r="BW28">
        <v>660</v>
      </c>
      <c r="BX28">
        <v>369</v>
      </c>
      <c r="BY28" t="s">
        <v>12</v>
      </c>
      <c r="BZ28" t="s">
        <v>1070</v>
      </c>
      <c r="CA28">
        <v>0.90152200000000005</v>
      </c>
      <c r="CB28">
        <v>660</v>
      </c>
      <c r="CC28">
        <v>482</v>
      </c>
      <c r="CD28" t="s">
        <v>12</v>
      </c>
      <c r="CE28" t="s">
        <v>1070</v>
      </c>
      <c r="CF28">
        <v>104.373</v>
      </c>
      <c r="CG28">
        <v>660</v>
      </c>
      <c r="CH28">
        <v>250</v>
      </c>
      <c r="CI28" t="s">
        <v>12</v>
      </c>
      <c r="CK28" t="s">
        <v>1070</v>
      </c>
      <c r="CL28">
        <v>6.8077700000000003E-4</v>
      </c>
      <c r="CM28">
        <v>660</v>
      </c>
      <c r="CN28">
        <v>28</v>
      </c>
      <c r="CO28" t="s">
        <v>12</v>
      </c>
      <c r="CQ28" t="s">
        <v>1070</v>
      </c>
      <c r="CR28">
        <v>5.5767200000000003E-2</v>
      </c>
      <c r="CS28">
        <v>660</v>
      </c>
      <c r="CT28">
        <v>16</v>
      </c>
      <c r="CU28" t="s">
        <v>12</v>
      </c>
      <c r="CW28" t="s">
        <v>1070</v>
      </c>
      <c r="CX28">
        <v>5.7606799999999998</v>
      </c>
      <c r="CY28">
        <v>660</v>
      </c>
      <c r="CZ28">
        <v>184</v>
      </c>
      <c r="DA28" t="s">
        <v>12</v>
      </c>
      <c r="DC28" t="s">
        <v>1070</v>
      </c>
      <c r="DD28">
        <v>25.133800000000001</v>
      </c>
      <c r="DE28">
        <v>660</v>
      </c>
      <c r="DF28">
        <v>395</v>
      </c>
      <c r="DG28" t="s">
        <v>12</v>
      </c>
      <c r="DI28" t="s">
        <v>1070</v>
      </c>
      <c r="DJ28">
        <v>34.2196</v>
      </c>
      <c r="DK28">
        <v>660</v>
      </c>
      <c r="DL28">
        <v>240</v>
      </c>
      <c r="DM28" t="s">
        <v>17</v>
      </c>
      <c r="DO28" t="s">
        <v>1070</v>
      </c>
      <c r="DP28">
        <v>372.274</v>
      </c>
      <c r="DQ28">
        <v>660</v>
      </c>
      <c r="DR28">
        <v>184</v>
      </c>
      <c r="DS28" t="s">
        <v>12</v>
      </c>
      <c r="DU28" t="s">
        <v>1070</v>
      </c>
      <c r="DV28">
        <v>6.4245099999999997</v>
      </c>
      <c r="DW28">
        <v>660</v>
      </c>
      <c r="DX28">
        <v>67</v>
      </c>
      <c r="DY28" t="s">
        <v>17</v>
      </c>
      <c r="EA28" t="s">
        <v>1070</v>
      </c>
      <c r="EB28">
        <v>10.288399999999999</v>
      </c>
      <c r="EC28">
        <v>660</v>
      </c>
      <c r="ED28">
        <v>606</v>
      </c>
      <c r="EE28" t="s">
        <v>17</v>
      </c>
      <c r="EG28" t="s">
        <v>1070</v>
      </c>
      <c r="EH28">
        <v>1.74583</v>
      </c>
      <c r="EI28">
        <v>660</v>
      </c>
      <c r="EJ28">
        <v>253</v>
      </c>
      <c r="EK28" t="s">
        <v>12</v>
      </c>
      <c r="EM28" t="s">
        <v>1070</v>
      </c>
      <c r="EN28">
        <v>14.1569</v>
      </c>
      <c r="EO28">
        <v>660</v>
      </c>
      <c r="EP28">
        <v>339</v>
      </c>
      <c r="EQ28" t="s">
        <v>17</v>
      </c>
      <c r="ES28" t="s">
        <v>1070</v>
      </c>
      <c r="ET28">
        <v>64.696700000000007</v>
      </c>
      <c r="EU28">
        <v>660</v>
      </c>
      <c r="EV28">
        <v>440</v>
      </c>
      <c r="EW28" t="s">
        <v>12</v>
      </c>
      <c r="EY28" t="s">
        <v>1070</v>
      </c>
      <c r="EZ28">
        <v>25.2928</v>
      </c>
      <c r="FA28">
        <v>660</v>
      </c>
      <c r="FB28">
        <v>490</v>
      </c>
      <c r="FC28" t="s">
        <v>17</v>
      </c>
      <c r="FE28" t="s">
        <v>1070</v>
      </c>
      <c r="FF28">
        <v>0.34556500000000001</v>
      </c>
      <c r="FG28">
        <v>660</v>
      </c>
      <c r="FH28">
        <v>16</v>
      </c>
      <c r="FI28" t="s">
        <v>12</v>
      </c>
      <c r="FL28" t="s">
        <v>1070</v>
      </c>
      <c r="FM28">
        <v>6.4062099999999997</v>
      </c>
      <c r="FN28">
        <v>660</v>
      </c>
      <c r="FO28">
        <v>620</v>
      </c>
      <c r="FP28" t="s">
        <v>12</v>
      </c>
      <c r="FT28" t="s">
        <v>1070</v>
      </c>
      <c r="FU28">
        <v>1289.18</v>
      </c>
      <c r="FV28">
        <v>660</v>
      </c>
      <c r="FW28">
        <v>636</v>
      </c>
      <c r="FX28" t="s">
        <v>12</v>
      </c>
      <c r="GB28" t="s">
        <v>1070</v>
      </c>
      <c r="GC28">
        <v>580.77800000000002</v>
      </c>
      <c r="GD28">
        <v>660</v>
      </c>
      <c r="GE28">
        <v>296</v>
      </c>
      <c r="GF28" t="s">
        <v>17</v>
      </c>
    </row>
    <row r="29" spans="1:188" x14ac:dyDescent="0.25">
      <c r="A29" t="s">
        <v>1071</v>
      </c>
      <c r="B29">
        <v>1.43207</v>
      </c>
      <c r="C29">
        <v>660</v>
      </c>
      <c r="D29">
        <v>614</v>
      </c>
      <c r="E29" t="s">
        <v>17</v>
      </c>
      <c r="G29" t="s">
        <v>1071</v>
      </c>
      <c r="H29">
        <v>0</v>
      </c>
      <c r="I29">
        <v>660</v>
      </c>
      <c r="J29">
        <v>0</v>
      </c>
      <c r="K29" t="s">
        <v>17</v>
      </c>
      <c r="M29" t="s">
        <v>1071</v>
      </c>
      <c r="N29">
        <v>1.6458900000000001E-4</v>
      </c>
      <c r="O29">
        <v>660</v>
      </c>
      <c r="P29">
        <v>469</v>
      </c>
      <c r="Q29" t="s">
        <v>17</v>
      </c>
      <c r="S29" t="s">
        <v>1071</v>
      </c>
      <c r="T29">
        <v>1.2071899999999999E-3</v>
      </c>
      <c r="U29">
        <v>660</v>
      </c>
      <c r="V29">
        <v>158</v>
      </c>
      <c r="W29" t="s">
        <v>17</v>
      </c>
      <c r="Y29" t="s">
        <v>1071</v>
      </c>
      <c r="Z29">
        <v>15.4198</v>
      </c>
      <c r="AA29">
        <v>660</v>
      </c>
      <c r="AB29">
        <v>304</v>
      </c>
      <c r="AC29" t="s">
        <v>17</v>
      </c>
      <c r="AE29" t="s">
        <v>1071</v>
      </c>
      <c r="AF29">
        <v>1.8125899999999999</v>
      </c>
      <c r="AG29">
        <v>660</v>
      </c>
      <c r="AH29">
        <v>252</v>
      </c>
      <c r="AI29" t="s">
        <v>12</v>
      </c>
      <c r="AK29" t="s">
        <v>1071</v>
      </c>
      <c r="AL29">
        <v>37.705800000000004</v>
      </c>
      <c r="AM29">
        <v>660</v>
      </c>
      <c r="AN29">
        <v>158</v>
      </c>
      <c r="AO29" t="s">
        <v>17</v>
      </c>
      <c r="AQ29" t="s">
        <v>1071</v>
      </c>
      <c r="AR29" s="24">
        <v>6.97551E-9</v>
      </c>
      <c r="AS29">
        <v>660</v>
      </c>
      <c r="AT29">
        <v>178</v>
      </c>
      <c r="AU29" t="s">
        <v>17</v>
      </c>
      <c r="AW29" t="s">
        <v>1071</v>
      </c>
      <c r="AX29" s="24">
        <v>1.5346099999999999E-6</v>
      </c>
      <c r="AY29">
        <v>660</v>
      </c>
      <c r="AZ29">
        <v>309</v>
      </c>
      <c r="BA29" t="s">
        <v>17</v>
      </c>
      <c r="BC29" t="s">
        <v>1071</v>
      </c>
      <c r="BD29">
        <v>163.893</v>
      </c>
      <c r="BE29">
        <v>660</v>
      </c>
      <c r="BF29">
        <v>579</v>
      </c>
      <c r="BG29" t="s">
        <v>12</v>
      </c>
      <c r="BI29" t="s">
        <v>1071</v>
      </c>
      <c r="BJ29">
        <v>102.682</v>
      </c>
      <c r="BK29">
        <v>660</v>
      </c>
      <c r="BL29">
        <v>567</v>
      </c>
      <c r="BM29" t="s">
        <v>17</v>
      </c>
      <c r="BO29" t="s">
        <v>1071</v>
      </c>
      <c r="BP29">
        <v>115.035</v>
      </c>
      <c r="BQ29">
        <v>660</v>
      </c>
      <c r="BR29">
        <v>591</v>
      </c>
      <c r="BS29" t="s">
        <v>17</v>
      </c>
      <c r="BU29" t="s">
        <v>1071</v>
      </c>
      <c r="BV29">
        <v>182.619</v>
      </c>
      <c r="BW29">
        <v>660</v>
      </c>
      <c r="BX29">
        <v>567</v>
      </c>
      <c r="BY29" t="s">
        <v>17</v>
      </c>
      <c r="BZ29" t="s">
        <v>1071</v>
      </c>
      <c r="CA29">
        <v>2.6911499999999999</v>
      </c>
      <c r="CB29">
        <v>660</v>
      </c>
      <c r="CC29">
        <v>567</v>
      </c>
      <c r="CD29" t="s">
        <v>17</v>
      </c>
      <c r="CE29" t="s">
        <v>1071</v>
      </c>
      <c r="CF29">
        <v>1230.29</v>
      </c>
      <c r="CG29">
        <v>660</v>
      </c>
      <c r="CH29">
        <v>565</v>
      </c>
      <c r="CI29" t="s">
        <v>17</v>
      </c>
      <c r="CK29" t="s">
        <v>1071</v>
      </c>
      <c r="CL29">
        <v>1.0996000000000001E-3</v>
      </c>
      <c r="CM29">
        <v>660</v>
      </c>
      <c r="CN29">
        <v>442</v>
      </c>
      <c r="CO29" t="s">
        <v>12</v>
      </c>
      <c r="CQ29" t="s">
        <v>1071</v>
      </c>
      <c r="CR29">
        <v>6.8904300000000002E-2</v>
      </c>
      <c r="CS29">
        <v>660</v>
      </c>
      <c r="CT29">
        <v>429</v>
      </c>
      <c r="CU29" t="s">
        <v>17</v>
      </c>
      <c r="CW29" t="s">
        <v>1071</v>
      </c>
      <c r="CX29">
        <v>12.176299999999999</v>
      </c>
      <c r="CY29">
        <v>660</v>
      </c>
      <c r="CZ29">
        <v>605</v>
      </c>
      <c r="DA29" t="s">
        <v>12</v>
      </c>
      <c r="DC29" t="s">
        <v>1071</v>
      </c>
      <c r="DD29">
        <v>11.896100000000001</v>
      </c>
      <c r="DE29">
        <v>660</v>
      </c>
      <c r="DF29">
        <v>320</v>
      </c>
      <c r="DG29" t="s">
        <v>12</v>
      </c>
      <c r="DI29" t="s">
        <v>1071</v>
      </c>
      <c r="DJ29">
        <v>82.171400000000006</v>
      </c>
      <c r="DK29">
        <v>660</v>
      </c>
      <c r="DL29">
        <v>633</v>
      </c>
      <c r="DM29" t="s">
        <v>12</v>
      </c>
      <c r="DO29" t="s">
        <v>1071</v>
      </c>
      <c r="DP29">
        <v>325.65699999999998</v>
      </c>
      <c r="DQ29">
        <v>660</v>
      </c>
      <c r="DR29">
        <v>627</v>
      </c>
      <c r="DS29" t="s">
        <v>17</v>
      </c>
      <c r="DU29" t="s">
        <v>1071</v>
      </c>
      <c r="DV29">
        <v>10.7163</v>
      </c>
      <c r="DW29">
        <v>660</v>
      </c>
      <c r="DX29">
        <v>633</v>
      </c>
      <c r="DY29" t="s">
        <v>12</v>
      </c>
      <c r="EA29" t="s">
        <v>1071</v>
      </c>
      <c r="EB29">
        <v>1939.94</v>
      </c>
      <c r="EC29">
        <v>660</v>
      </c>
      <c r="ED29">
        <v>594</v>
      </c>
      <c r="EE29" t="s">
        <v>17</v>
      </c>
      <c r="EG29" t="s">
        <v>1071</v>
      </c>
      <c r="EH29">
        <v>7904.31</v>
      </c>
      <c r="EI29">
        <v>660</v>
      </c>
      <c r="EJ29">
        <v>593</v>
      </c>
      <c r="EK29" t="s">
        <v>17</v>
      </c>
      <c r="EM29" t="s">
        <v>1071</v>
      </c>
      <c r="EN29">
        <v>244.52699999999999</v>
      </c>
      <c r="EO29">
        <v>660</v>
      </c>
      <c r="EP29">
        <v>592</v>
      </c>
      <c r="EQ29" t="s">
        <v>17</v>
      </c>
      <c r="ES29" t="s">
        <v>1071</v>
      </c>
      <c r="ET29">
        <v>4329.1000000000004</v>
      </c>
      <c r="EU29">
        <v>660</v>
      </c>
      <c r="EV29">
        <v>607</v>
      </c>
      <c r="EW29" t="s">
        <v>12</v>
      </c>
      <c r="EY29" t="s">
        <v>1071</v>
      </c>
      <c r="EZ29">
        <v>499.15199999999999</v>
      </c>
      <c r="FA29">
        <v>660</v>
      </c>
      <c r="FB29">
        <v>632</v>
      </c>
      <c r="FC29" t="s">
        <v>12</v>
      </c>
      <c r="FE29" t="s">
        <v>1071</v>
      </c>
      <c r="FF29">
        <v>4.0869799999999996</v>
      </c>
      <c r="FG29">
        <v>660</v>
      </c>
      <c r="FH29">
        <v>429</v>
      </c>
      <c r="FI29" t="s">
        <v>17</v>
      </c>
      <c r="FL29" t="s">
        <v>1071</v>
      </c>
      <c r="FM29">
        <v>103.917</v>
      </c>
      <c r="FN29">
        <v>660</v>
      </c>
      <c r="FO29">
        <v>623</v>
      </c>
      <c r="FP29" t="s">
        <v>17</v>
      </c>
      <c r="FT29" t="s">
        <v>1071</v>
      </c>
      <c r="FU29">
        <v>60.7607</v>
      </c>
      <c r="FV29">
        <v>660</v>
      </c>
      <c r="FW29">
        <v>91</v>
      </c>
      <c r="FX29" t="s">
        <v>12</v>
      </c>
      <c r="GB29" t="s">
        <v>1071</v>
      </c>
      <c r="GC29">
        <v>5243.76</v>
      </c>
      <c r="GD29">
        <v>660</v>
      </c>
      <c r="GE29">
        <v>520</v>
      </c>
      <c r="GF29" t="s">
        <v>12</v>
      </c>
    </row>
    <row r="30" spans="1:188" x14ac:dyDescent="0.25">
      <c r="A30" t="s">
        <v>1072</v>
      </c>
      <c r="B30">
        <v>1.27576</v>
      </c>
      <c r="C30">
        <v>660</v>
      </c>
      <c r="D30">
        <v>537</v>
      </c>
      <c r="E30" t="s">
        <v>12</v>
      </c>
      <c r="G30" t="s">
        <v>1072</v>
      </c>
      <c r="H30">
        <v>0</v>
      </c>
      <c r="I30">
        <v>660</v>
      </c>
      <c r="J30">
        <v>0</v>
      </c>
      <c r="K30" t="s">
        <v>17</v>
      </c>
      <c r="M30" t="s">
        <v>1072</v>
      </c>
      <c r="N30">
        <v>2.4710999999999999E-3</v>
      </c>
      <c r="O30">
        <v>660</v>
      </c>
      <c r="P30">
        <v>61</v>
      </c>
      <c r="Q30" t="s">
        <v>12</v>
      </c>
      <c r="S30" t="s">
        <v>1072</v>
      </c>
      <c r="T30">
        <v>1.20613E-2</v>
      </c>
      <c r="U30">
        <v>660</v>
      </c>
      <c r="V30">
        <v>49</v>
      </c>
      <c r="W30" t="s">
        <v>12</v>
      </c>
      <c r="Y30" t="s">
        <v>1072</v>
      </c>
      <c r="Z30">
        <v>2407.62</v>
      </c>
      <c r="AA30">
        <v>660</v>
      </c>
      <c r="AB30">
        <v>49</v>
      </c>
      <c r="AC30" t="s">
        <v>12</v>
      </c>
      <c r="AE30" t="s">
        <v>1072</v>
      </c>
      <c r="AF30">
        <v>1049.75</v>
      </c>
      <c r="AG30">
        <v>660</v>
      </c>
      <c r="AH30">
        <v>50</v>
      </c>
      <c r="AI30" t="s">
        <v>12</v>
      </c>
      <c r="AK30" t="s">
        <v>1072</v>
      </c>
      <c r="AL30">
        <v>65.671099999999996</v>
      </c>
      <c r="AM30">
        <v>660</v>
      </c>
      <c r="AN30">
        <v>49</v>
      </c>
      <c r="AO30" t="s">
        <v>12</v>
      </c>
      <c r="AQ30" t="s">
        <v>1072</v>
      </c>
      <c r="AR30" s="24">
        <v>1.09063E-6</v>
      </c>
      <c r="AS30">
        <v>660</v>
      </c>
      <c r="AT30">
        <v>67</v>
      </c>
      <c r="AU30" t="s">
        <v>12</v>
      </c>
      <c r="AW30" t="s">
        <v>1072</v>
      </c>
      <c r="AX30" s="24">
        <v>8.9477999999999993E-6</v>
      </c>
      <c r="AY30">
        <v>660</v>
      </c>
      <c r="AZ30">
        <v>70</v>
      </c>
      <c r="BA30" t="s">
        <v>17</v>
      </c>
      <c r="BC30" t="s">
        <v>1072</v>
      </c>
      <c r="BD30">
        <v>53.5565</v>
      </c>
      <c r="BE30">
        <v>660</v>
      </c>
      <c r="BF30">
        <v>335</v>
      </c>
      <c r="BG30" t="s">
        <v>17</v>
      </c>
      <c r="BI30" t="s">
        <v>1072</v>
      </c>
      <c r="BJ30">
        <v>1.5732600000000001</v>
      </c>
      <c r="BK30">
        <v>660</v>
      </c>
      <c r="BL30">
        <v>64</v>
      </c>
      <c r="BM30" t="s">
        <v>12</v>
      </c>
      <c r="BO30" t="s">
        <v>1072</v>
      </c>
      <c r="BP30">
        <v>209.31399999999999</v>
      </c>
      <c r="BQ30">
        <v>660</v>
      </c>
      <c r="BR30">
        <v>336</v>
      </c>
      <c r="BS30" t="s">
        <v>17</v>
      </c>
      <c r="BU30" t="s">
        <v>1072</v>
      </c>
      <c r="BV30">
        <v>17.567299999999999</v>
      </c>
      <c r="BW30">
        <v>660</v>
      </c>
      <c r="BX30">
        <v>54</v>
      </c>
      <c r="BY30" t="s">
        <v>17</v>
      </c>
      <c r="BZ30" t="s">
        <v>1072</v>
      </c>
      <c r="CA30">
        <v>1.5433600000000001</v>
      </c>
      <c r="CB30">
        <v>660</v>
      </c>
      <c r="CC30">
        <v>54</v>
      </c>
      <c r="CD30" t="s">
        <v>17</v>
      </c>
      <c r="CE30" t="s">
        <v>1072</v>
      </c>
      <c r="CF30">
        <v>11.524800000000001</v>
      </c>
      <c r="CG30">
        <v>660</v>
      </c>
      <c r="CH30">
        <v>7</v>
      </c>
      <c r="CI30" t="s">
        <v>17</v>
      </c>
      <c r="CK30" t="s">
        <v>1072</v>
      </c>
      <c r="CL30">
        <v>3.0814999999999998E-4</v>
      </c>
      <c r="CM30">
        <v>660</v>
      </c>
      <c r="CN30">
        <v>185</v>
      </c>
      <c r="CO30" t="s">
        <v>12</v>
      </c>
      <c r="CQ30" t="s">
        <v>1072</v>
      </c>
      <c r="CR30">
        <v>3.2107400000000001E-2</v>
      </c>
      <c r="CS30">
        <v>660</v>
      </c>
      <c r="CT30">
        <v>107</v>
      </c>
      <c r="CU30" t="s">
        <v>17</v>
      </c>
      <c r="CW30" t="s">
        <v>1072</v>
      </c>
      <c r="CX30">
        <v>1.9262900000000001</v>
      </c>
      <c r="CY30">
        <v>660</v>
      </c>
      <c r="CZ30">
        <v>115</v>
      </c>
      <c r="DA30" t="s">
        <v>17</v>
      </c>
      <c r="DC30" t="s">
        <v>1072</v>
      </c>
      <c r="DD30">
        <v>2.5943499999999999</v>
      </c>
      <c r="DE30">
        <v>660</v>
      </c>
      <c r="DF30">
        <v>136</v>
      </c>
      <c r="DG30" t="s">
        <v>12</v>
      </c>
      <c r="DI30" t="s">
        <v>1072</v>
      </c>
      <c r="DJ30">
        <v>282.79000000000002</v>
      </c>
      <c r="DK30">
        <v>660</v>
      </c>
      <c r="DL30">
        <v>520</v>
      </c>
      <c r="DM30" t="s">
        <v>17</v>
      </c>
      <c r="DO30" t="s">
        <v>1072</v>
      </c>
      <c r="DP30">
        <v>5.8146500000000003</v>
      </c>
      <c r="DQ30">
        <v>660</v>
      </c>
      <c r="DR30">
        <v>464</v>
      </c>
      <c r="DS30" t="s">
        <v>17</v>
      </c>
      <c r="DU30" t="s">
        <v>1072</v>
      </c>
      <c r="DV30">
        <v>22.083200000000001</v>
      </c>
      <c r="DW30">
        <v>660</v>
      </c>
      <c r="DX30">
        <v>93</v>
      </c>
      <c r="DY30" t="s">
        <v>17</v>
      </c>
      <c r="EA30" t="s">
        <v>1072</v>
      </c>
      <c r="EB30">
        <v>2.8919199999999998</v>
      </c>
      <c r="EC30">
        <v>660</v>
      </c>
      <c r="ED30">
        <v>273</v>
      </c>
      <c r="EE30" t="s">
        <v>17</v>
      </c>
      <c r="EG30" t="s">
        <v>1072</v>
      </c>
      <c r="EH30">
        <v>2.9517600000000002</v>
      </c>
      <c r="EI30">
        <v>660</v>
      </c>
      <c r="EJ30">
        <v>475</v>
      </c>
      <c r="EK30" t="s">
        <v>12</v>
      </c>
      <c r="EM30" t="s">
        <v>1072</v>
      </c>
      <c r="EN30">
        <v>8.8346</v>
      </c>
      <c r="EO30">
        <v>660</v>
      </c>
      <c r="EP30">
        <v>477</v>
      </c>
      <c r="EQ30" t="s">
        <v>12</v>
      </c>
      <c r="ES30" t="s">
        <v>1072</v>
      </c>
      <c r="ET30">
        <v>348.18599999999998</v>
      </c>
      <c r="EU30">
        <v>660</v>
      </c>
      <c r="EV30">
        <v>461</v>
      </c>
      <c r="EW30" t="s">
        <v>17</v>
      </c>
      <c r="EY30" t="s">
        <v>1072</v>
      </c>
      <c r="EZ30">
        <v>290.452</v>
      </c>
      <c r="FA30">
        <v>660</v>
      </c>
      <c r="FB30">
        <v>145</v>
      </c>
      <c r="FC30" t="s">
        <v>17</v>
      </c>
      <c r="FE30" t="s">
        <v>1072</v>
      </c>
      <c r="FF30">
        <v>0.98646500000000004</v>
      </c>
      <c r="FG30">
        <v>660</v>
      </c>
      <c r="FH30">
        <v>108</v>
      </c>
      <c r="FI30" t="s">
        <v>17</v>
      </c>
      <c r="FL30" t="s">
        <v>1072</v>
      </c>
      <c r="FM30">
        <v>7.8313300000000003</v>
      </c>
      <c r="FN30">
        <v>660</v>
      </c>
      <c r="FO30">
        <v>461</v>
      </c>
      <c r="FP30" t="s">
        <v>17</v>
      </c>
      <c r="FT30" t="s">
        <v>1072</v>
      </c>
      <c r="FU30">
        <v>15.1113</v>
      </c>
      <c r="FV30">
        <v>660</v>
      </c>
      <c r="FW30">
        <v>474</v>
      </c>
      <c r="FX30" t="s">
        <v>17</v>
      </c>
      <c r="GB30" t="s">
        <v>1072</v>
      </c>
      <c r="GC30">
        <v>423.32100000000003</v>
      </c>
      <c r="GD30">
        <v>660</v>
      </c>
      <c r="GE30">
        <v>583</v>
      </c>
      <c r="GF30" t="s">
        <v>17</v>
      </c>
    </row>
    <row r="31" spans="1:188" x14ac:dyDescent="0.25">
      <c r="A31" t="s">
        <v>1073</v>
      </c>
      <c r="B31">
        <v>0.235733</v>
      </c>
      <c r="C31">
        <v>660</v>
      </c>
      <c r="D31">
        <v>281</v>
      </c>
      <c r="E31" t="s">
        <v>17</v>
      </c>
      <c r="G31" t="s">
        <v>1073</v>
      </c>
      <c r="H31">
        <v>0</v>
      </c>
      <c r="I31">
        <v>660</v>
      </c>
      <c r="J31">
        <v>0</v>
      </c>
      <c r="K31" t="s">
        <v>17</v>
      </c>
      <c r="M31" t="s">
        <v>1073</v>
      </c>
      <c r="N31">
        <v>1.12572E-3</v>
      </c>
      <c r="O31">
        <v>660</v>
      </c>
      <c r="P31">
        <v>602</v>
      </c>
      <c r="Q31" t="s">
        <v>12</v>
      </c>
      <c r="S31" t="s">
        <v>1073</v>
      </c>
      <c r="T31">
        <v>3.9112899999999999E-4</v>
      </c>
      <c r="U31">
        <v>660</v>
      </c>
      <c r="V31">
        <v>596</v>
      </c>
      <c r="W31" t="s">
        <v>12</v>
      </c>
      <c r="Y31" t="s">
        <v>1073</v>
      </c>
      <c r="Z31">
        <v>1104.0899999999999</v>
      </c>
      <c r="AA31">
        <v>660</v>
      </c>
      <c r="AB31">
        <v>596</v>
      </c>
      <c r="AC31" t="s">
        <v>12</v>
      </c>
      <c r="AE31" t="s">
        <v>1073</v>
      </c>
      <c r="AF31">
        <v>7.5204599999999999</v>
      </c>
      <c r="AG31">
        <v>660</v>
      </c>
      <c r="AH31">
        <v>597</v>
      </c>
      <c r="AI31" t="s">
        <v>12</v>
      </c>
      <c r="AK31" t="s">
        <v>1073</v>
      </c>
      <c r="AL31">
        <v>5.9700199999999999</v>
      </c>
      <c r="AM31">
        <v>660</v>
      </c>
      <c r="AN31">
        <v>556</v>
      </c>
      <c r="AO31" t="s">
        <v>12</v>
      </c>
      <c r="AQ31" t="s">
        <v>1073</v>
      </c>
      <c r="AR31" s="24">
        <v>2.4348699999999998E-10</v>
      </c>
      <c r="AS31">
        <v>660</v>
      </c>
      <c r="AT31">
        <v>299</v>
      </c>
      <c r="AU31" t="s">
        <v>12</v>
      </c>
      <c r="AW31" t="s">
        <v>1073</v>
      </c>
      <c r="AX31" s="24">
        <v>6.1708000000000003E-6</v>
      </c>
      <c r="AY31">
        <v>660</v>
      </c>
      <c r="AZ31">
        <v>603</v>
      </c>
      <c r="BA31" t="s">
        <v>12</v>
      </c>
      <c r="BC31" t="s">
        <v>1073</v>
      </c>
      <c r="BD31">
        <v>67.239900000000006</v>
      </c>
      <c r="BE31">
        <v>660</v>
      </c>
      <c r="BF31">
        <v>479</v>
      </c>
      <c r="BG31" t="s">
        <v>17</v>
      </c>
      <c r="BI31" t="s">
        <v>1073</v>
      </c>
      <c r="BJ31">
        <v>8.1823499999999996</v>
      </c>
      <c r="BK31">
        <v>660</v>
      </c>
      <c r="BL31">
        <v>491</v>
      </c>
      <c r="BM31" t="s">
        <v>12</v>
      </c>
      <c r="BO31" t="s">
        <v>1073</v>
      </c>
      <c r="BP31">
        <v>10.591799999999999</v>
      </c>
      <c r="BQ31">
        <v>660</v>
      </c>
      <c r="BR31">
        <v>480</v>
      </c>
      <c r="BS31" t="s">
        <v>17</v>
      </c>
      <c r="BU31" t="s">
        <v>1073</v>
      </c>
      <c r="BV31">
        <v>24.092500000000001</v>
      </c>
      <c r="BW31">
        <v>660</v>
      </c>
      <c r="BX31">
        <v>491</v>
      </c>
      <c r="BY31" t="s">
        <v>12</v>
      </c>
      <c r="BZ31" t="s">
        <v>1073</v>
      </c>
      <c r="CA31">
        <v>0.24932499999999999</v>
      </c>
      <c r="CB31">
        <v>660</v>
      </c>
      <c r="CC31">
        <v>152</v>
      </c>
      <c r="CD31" t="s">
        <v>12</v>
      </c>
      <c r="CE31" t="s">
        <v>1073</v>
      </c>
      <c r="CF31">
        <v>36.855400000000003</v>
      </c>
      <c r="CG31">
        <v>660</v>
      </c>
      <c r="CH31">
        <v>493</v>
      </c>
      <c r="CI31" t="s">
        <v>12</v>
      </c>
      <c r="CK31" t="s">
        <v>1073</v>
      </c>
      <c r="CL31">
        <v>6.4309700000000003E-4</v>
      </c>
      <c r="CM31">
        <v>660</v>
      </c>
      <c r="CN31">
        <v>42</v>
      </c>
      <c r="CO31" t="s">
        <v>12</v>
      </c>
      <c r="CQ31" t="s">
        <v>1073</v>
      </c>
      <c r="CR31">
        <v>0.18398200000000001</v>
      </c>
      <c r="CS31">
        <v>660</v>
      </c>
      <c r="CT31">
        <v>249</v>
      </c>
      <c r="CU31" t="s">
        <v>17</v>
      </c>
      <c r="CW31" t="s">
        <v>1073</v>
      </c>
      <c r="CX31">
        <v>222.559</v>
      </c>
      <c r="CY31">
        <v>660</v>
      </c>
      <c r="CZ31">
        <v>533</v>
      </c>
      <c r="DA31" t="s">
        <v>17</v>
      </c>
      <c r="DC31" t="s">
        <v>1073</v>
      </c>
      <c r="DD31">
        <v>2.2956599999999998</v>
      </c>
      <c r="DE31">
        <v>660</v>
      </c>
      <c r="DF31">
        <v>586</v>
      </c>
      <c r="DG31" t="s">
        <v>17</v>
      </c>
      <c r="DI31" t="s">
        <v>1073</v>
      </c>
      <c r="DJ31">
        <v>30.847999999999999</v>
      </c>
      <c r="DK31">
        <v>660</v>
      </c>
      <c r="DL31">
        <v>111</v>
      </c>
      <c r="DM31" t="s">
        <v>12</v>
      </c>
      <c r="DO31" t="s">
        <v>1073</v>
      </c>
      <c r="DP31">
        <v>156.30600000000001</v>
      </c>
      <c r="DQ31">
        <v>660</v>
      </c>
      <c r="DR31">
        <v>533</v>
      </c>
      <c r="DS31" t="s">
        <v>17</v>
      </c>
      <c r="DU31" t="s">
        <v>1073</v>
      </c>
      <c r="DV31">
        <v>2.19123</v>
      </c>
      <c r="DW31">
        <v>660</v>
      </c>
      <c r="DX31">
        <v>544</v>
      </c>
      <c r="DY31" t="s">
        <v>12</v>
      </c>
      <c r="EA31" t="s">
        <v>1073</v>
      </c>
      <c r="EB31">
        <v>105.956</v>
      </c>
      <c r="EC31">
        <v>660</v>
      </c>
      <c r="ED31">
        <v>256</v>
      </c>
      <c r="EE31" t="s">
        <v>17</v>
      </c>
      <c r="EG31" t="s">
        <v>1073</v>
      </c>
      <c r="EH31">
        <v>0.84134399999999998</v>
      </c>
      <c r="EI31">
        <v>660</v>
      </c>
      <c r="EJ31">
        <v>400</v>
      </c>
      <c r="EK31" t="s">
        <v>12</v>
      </c>
      <c r="EM31" t="s">
        <v>1073</v>
      </c>
      <c r="EN31">
        <v>37.6877</v>
      </c>
      <c r="EO31">
        <v>660</v>
      </c>
      <c r="EP31">
        <v>546</v>
      </c>
      <c r="EQ31" t="s">
        <v>12</v>
      </c>
      <c r="ES31" t="s">
        <v>1073</v>
      </c>
      <c r="ET31">
        <v>13.820399999999999</v>
      </c>
      <c r="EU31">
        <v>660</v>
      </c>
      <c r="EV31">
        <v>531</v>
      </c>
      <c r="EW31" t="s">
        <v>17</v>
      </c>
      <c r="EY31" t="s">
        <v>1073</v>
      </c>
      <c r="EZ31">
        <v>3.2666300000000001</v>
      </c>
      <c r="FA31">
        <v>660</v>
      </c>
      <c r="FB31">
        <v>362</v>
      </c>
      <c r="FC31" t="s">
        <v>17</v>
      </c>
      <c r="FE31" t="s">
        <v>1073</v>
      </c>
      <c r="FF31">
        <v>0.79639099999999996</v>
      </c>
      <c r="FG31">
        <v>660</v>
      </c>
      <c r="FH31">
        <v>29</v>
      </c>
      <c r="FI31" t="s">
        <v>17</v>
      </c>
      <c r="FL31" t="s">
        <v>1073</v>
      </c>
      <c r="FM31">
        <v>21.450199999999999</v>
      </c>
      <c r="FN31">
        <v>660</v>
      </c>
      <c r="FO31">
        <v>519</v>
      </c>
      <c r="FP31" t="s">
        <v>12</v>
      </c>
      <c r="FT31" t="s">
        <v>1073</v>
      </c>
      <c r="FU31">
        <v>17.2499</v>
      </c>
      <c r="FV31">
        <v>660</v>
      </c>
      <c r="FW31">
        <v>493</v>
      </c>
      <c r="FX31" t="s">
        <v>12</v>
      </c>
      <c r="GB31" t="s">
        <v>1073</v>
      </c>
      <c r="GC31">
        <v>11016.2</v>
      </c>
      <c r="GD31">
        <v>660</v>
      </c>
      <c r="GE31">
        <v>155</v>
      </c>
      <c r="GF31" t="s">
        <v>17</v>
      </c>
    </row>
    <row r="32" spans="1:188" x14ac:dyDescent="0.25">
      <c r="A32" t="s">
        <v>1074</v>
      </c>
      <c r="B32">
        <v>1.8039000000000001</v>
      </c>
      <c r="C32">
        <v>720</v>
      </c>
      <c r="D32">
        <v>625</v>
      </c>
      <c r="E32" t="s">
        <v>12</v>
      </c>
      <c r="G32" t="s">
        <v>1074</v>
      </c>
      <c r="H32">
        <v>0</v>
      </c>
      <c r="I32">
        <v>720</v>
      </c>
      <c r="J32">
        <v>0</v>
      </c>
      <c r="K32" t="s">
        <v>17</v>
      </c>
      <c r="M32" t="s">
        <v>1074</v>
      </c>
      <c r="N32">
        <v>3.4063300000000002E-4</v>
      </c>
      <c r="O32">
        <v>720</v>
      </c>
      <c r="P32">
        <v>612</v>
      </c>
      <c r="Q32" t="s">
        <v>17</v>
      </c>
      <c r="S32" t="s">
        <v>1074</v>
      </c>
      <c r="T32" s="24">
        <v>5.22672E-5</v>
      </c>
      <c r="U32">
        <v>720</v>
      </c>
      <c r="V32">
        <v>93</v>
      </c>
      <c r="W32" t="s">
        <v>17</v>
      </c>
      <c r="Y32" t="s">
        <v>1074</v>
      </c>
      <c r="Z32">
        <v>14.0678</v>
      </c>
      <c r="AA32">
        <v>720</v>
      </c>
      <c r="AB32">
        <v>93</v>
      </c>
      <c r="AC32" t="s">
        <v>17</v>
      </c>
      <c r="AE32" t="s">
        <v>1074</v>
      </c>
      <c r="AF32">
        <v>9.8512799999999998E-2</v>
      </c>
      <c r="AG32">
        <v>720</v>
      </c>
      <c r="AH32">
        <v>309</v>
      </c>
      <c r="AI32" t="s">
        <v>12</v>
      </c>
      <c r="AK32" t="s">
        <v>1074</v>
      </c>
      <c r="AL32">
        <v>2.6121400000000002E-3</v>
      </c>
      <c r="AM32">
        <v>720</v>
      </c>
      <c r="AN32">
        <v>151</v>
      </c>
      <c r="AO32" t="s">
        <v>12</v>
      </c>
      <c r="AQ32" t="s">
        <v>1074</v>
      </c>
      <c r="AR32" s="24">
        <v>9.7604300000000006E-13</v>
      </c>
      <c r="AS32">
        <v>720</v>
      </c>
      <c r="AT32">
        <v>658</v>
      </c>
      <c r="AU32" t="s">
        <v>12</v>
      </c>
      <c r="AW32" t="s">
        <v>1074</v>
      </c>
      <c r="AX32" s="24">
        <v>1.8071700000000001E-12</v>
      </c>
      <c r="AY32">
        <v>720</v>
      </c>
      <c r="AZ32">
        <v>617</v>
      </c>
      <c r="BA32" t="s">
        <v>17</v>
      </c>
      <c r="BC32" t="s">
        <v>1074</v>
      </c>
      <c r="BD32">
        <v>185.14</v>
      </c>
      <c r="BE32">
        <v>720</v>
      </c>
      <c r="BF32">
        <v>650</v>
      </c>
      <c r="BG32" t="s">
        <v>17</v>
      </c>
      <c r="BI32" t="s">
        <v>1074</v>
      </c>
      <c r="BJ32">
        <v>2.5123899999999999</v>
      </c>
      <c r="BK32">
        <v>720</v>
      </c>
      <c r="BL32">
        <v>40</v>
      </c>
      <c r="BM32" t="s">
        <v>17</v>
      </c>
      <c r="BO32" t="s">
        <v>1074</v>
      </c>
      <c r="BP32">
        <v>95.2316</v>
      </c>
      <c r="BQ32">
        <v>720</v>
      </c>
      <c r="BR32">
        <v>651</v>
      </c>
      <c r="BS32" t="s">
        <v>17</v>
      </c>
      <c r="BU32" t="s">
        <v>1074</v>
      </c>
      <c r="BV32">
        <v>22.1035</v>
      </c>
      <c r="BW32">
        <v>720</v>
      </c>
      <c r="BX32">
        <v>652</v>
      </c>
      <c r="BY32" t="s">
        <v>17</v>
      </c>
      <c r="BZ32" t="s">
        <v>1074</v>
      </c>
      <c r="CA32">
        <v>11.9415</v>
      </c>
      <c r="CB32">
        <v>720</v>
      </c>
      <c r="CC32">
        <v>652</v>
      </c>
      <c r="CD32" t="s">
        <v>17</v>
      </c>
      <c r="CE32" t="s">
        <v>1074</v>
      </c>
      <c r="CF32">
        <v>17.580200000000001</v>
      </c>
      <c r="CG32">
        <v>720</v>
      </c>
      <c r="CH32">
        <v>664</v>
      </c>
      <c r="CI32" t="s">
        <v>12</v>
      </c>
      <c r="CK32" t="s">
        <v>1074</v>
      </c>
      <c r="CL32">
        <v>0.13395099999999999</v>
      </c>
      <c r="CM32">
        <v>720</v>
      </c>
      <c r="CN32">
        <v>365</v>
      </c>
      <c r="CO32" t="s">
        <v>12</v>
      </c>
      <c r="CQ32" t="s">
        <v>1074</v>
      </c>
      <c r="CR32">
        <v>34.0473</v>
      </c>
      <c r="CS32">
        <v>720</v>
      </c>
      <c r="CT32">
        <v>365</v>
      </c>
      <c r="CU32" t="s">
        <v>12</v>
      </c>
      <c r="CW32" t="s">
        <v>1074</v>
      </c>
      <c r="CX32">
        <v>3.2270300000000001</v>
      </c>
      <c r="CY32">
        <v>720</v>
      </c>
      <c r="CZ32">
        <v>530</v>
      </c>
      <c r="DA32" t="s">
        <v>12</v>
      </c>
      <c r="DC32" t="s">
        <v>1074</v>
      </c>
      <c r="DD32">
        <v>0.47139999999999999</v>
      </c>
      <c r="DE32">
        <v>720</v>
      </c>
      <c r="DF32">
        <v>104</v>
      </c>
      <c r="DG32" t="s">
        <v>17</v>
      </c>
      <c r="DI32" t="s">
        <v>1074</v>
      </c>
      <c r="DJ32">
        <v>35.049599999999998</v>
      </c>
      <c r="DK32">
        <v>720</v>
      </c>
      <c r="DL32">
        <v>119</v>
      </c>
      <c r="DM32" t="s">
        <v>12</v>
      </c>
      <c r="DO32" t="s">
        <v>1074</v>
      </c>
      <c r="DP32">
        <v>21.0684</v>
      </c>
      <c r="DQ32">
        <v>720</v>
      </c>
      <c r="DR32">
        <v>118</v>
      </c>
      <c r="DS32" t="s">
        <v>12</v>
      </c>
      <c r="DU32" t="s">
        <v>1074</v>
      </c>
      <c r="DV32">
        <v>3.4559000000000002</v>
      </c>
      <c r="DW32">
        <v>720</v>
      </c>
      <c r="DX32">
        <v>607</v>
      </c>
      <c r="DY32" t="s">
        <v>17</v>
      </c>
      <c r="EA32" t="s">
        <v>1074</v>
      </c>
      <c r="EB32">
        <v>29.905999999999999</v>
      </c>
      <c r="EC32">
        <v>720</v>
      </c>
      <c r="ED32">
        <v>180</v>
      </c>
      <c r="EE32" t="s">
        <v>17</v>
      </c>
      <c r="EG32" t="s">
        <v>1074</v>
      </c>
      <c r="EH32">
        <v>55.374699999999997</v>
      </c>
      <c r="EI32">
        <v>720</v>
      </c>
      <c r="EJ32">
        <v>518</v>
      </c>
      <c r="EK32" t="s">
        <v>17</v>
      </c>
      <c r="EM32" t="s">
        <v>1074</v>
      </c>
      <c r="EN32">
        <v>35.043199999999999</v>
      </c>
      <c r="EO32">
        <v>720</v>
      </c>
      <c r="EP32">
        <v>517</v>
      </c>
      <c r="EQ32" t="s">
        <v>17</v>
      </c>
      <c r="ES32" t="s">
        <v>1074</v>
      </c>
      <c r="ET32">
        <v>7.79925E-4</v>
      </c>
      <c r="EU32">
        <v>720</v>
      </c>
      <c r="EV32">
        <v>601</v>
      </c>
      <c r="EW32" t="s">
        <v>12</v>
      </c>
      <c r="EY32" t="s">
        <v>1074</v>
      </c>
      <c r="EZ32">
        <v>7.9215799999999996</v>
      </c>
      <c r="FA32">
        <v>720</v>
      </c>
      <c r="FB32">
        <v>605</v>
      </c>
      <c r="FC32" t="s">
        <v>17</v>
      </c>
      <c r="FE32" t="s">
        <v>1074</v>
      </c>
      <c r="FF32">
        <v>254.69399999999999</v>
      </c>
      <c r="FG32">
        <v>720</v>
      </c>
      <c r="FH32">
        <v>352</v>
      </c>
      <c r="FI32" t="s">
        <v>17</v>
      </c>
      <c r="FL32" t="s">
        <v>1074</v>
      </c>
      <c r="FM32">
        <v>749.15700000000004</v>
      </c>
      <c r="FN32">
        <v>720</v>
      </c>
      <c r="FO32">
        <v>533</v>
      </c>
      <c r="FP32" t="s">
        <v>12</v>
      </c>
      <c r="FT32" t="s">
        <v>1074</v>
      </c>
      <c r="FU32">
        <v>4.1621800000000002</v>
      </c>
      <c r="FV32">
        <v>720</v>
      </c>
      <c r="FW32">
        <v>254</v>
      </c>
      <c r="FX32" t="s">
        <v>17</v>
      </c>
      <c r="GB32" t="s">
        <v>1074</v>
      </c>
      <c r="GC32">
        <v>277.23599999999999</v>
      </c>
      <c r="GD32">
        <v>720</v>
      </c>
      <c r="GE32">
        <v>621</v>
      </c>
      <c r="GF32" t="s">
        <v>17</v>
      </c>
    </row>
    <row r="33" spans="1:188" x14ac:dyDescent="0.25">
      <c r="A33" t="s">
        <v>1075</v>
      </c>
      <c r="B33">
        <v>106.32</v>
      </c>
      <c r="C33">
        <v>660</v>
      </c>
      <c r="D33">
        <v>180</v>
      </c>
      <c r="E33" t="s">
        <v>12</v>
      </c>
      <c r="G33" t="s">
        <v>1075</v>
      </c>
      <c r="H33">
        <v>0</v>
      </c>
      <c r="I33">
        <v>660</v>
      </c>
      <c r="J33">
        <v>0</v>
      </c>
      <c r="K33" t="s">
        <v>17</v>
      </c>
      <c r="M33" t="s">
        <v>1075</v>
      </c>
      <c r="N33">
        <v>4.5916000000000004E-3</v>
      </c>
      <c r="O33">
        <v>660</v>
      </c>
      <c r="P33">
        <v>353</v>
      </c>
      <c r="Q33" t="s">
        <v>17</v>
      </c>
      <c r="S33" t="s">
        <v>1075</v>
      </c>
      <c r="T33" s="24">
        <v>3.0077600000000002E-5</v>
      </c>
      <c r="U33">
        <v>660</v>
      </c>
      <c r="V33">
        <v>359</v>
      </c>
      <c r="W33" t="s">
        <v>17</v>
      </c>
      <c r="Y33" t="s">
        <v>1075</v>
      </c>
      <c r="Z33">
        <v>1211.48</v>
      </c>
      <c r="AA33">
        <v>660</v>
      </c>
      <c r="AB33">
        <v>359</v>
      </c>
      <c r="AC33" t="s">
        <v>17</v>
      </c>
      <c r="AE33" t="s">
        <v>1075</v>
      </c>
      <c r="AF33">
        <v>29.787800000000001</v>
      </c>
      <c r="AG33">
        <v>660</v>
      </c>
      <c r="AH33">
        <v>358</v>
      </c>
      <c r="AI33" t="s">
        <v>17</v>
      </c>
      <c r="AK33" t="s">
        <v>1075</v>
      </c>
      <c r="AL33">
        <v>0.40814299999999998</v>
      </c>
      <c r="AM33">
        <v>660</v>
      </c>
      <c r="AN33">
        <v>571</v>
      </c>
      <c r="AO33" t="s">
        <v>17</v>
      </c>
      <c r="AQ33" t="s">
        <v>1075</v>
      </c>
      <c r="AR33" s="24">
        <v>2.1491100000000002E-6</v>
      </c>
      <c r="AS33">
        <v>660</v>
      </c>
      <c r="AT33">
        <v>264</v>
      </c>
      <c r="AU33" t="s">
        <v>17</v>
      </c>
      <c r="AW33" t="s">
        <v>1075</v>
      </c>
      <c r="AX33" s="24">
        <v>4.5408499999999998E-7</v>
      </c>
      <c r="AY33">
        <v>660</v>
      </c>
      <c r="AZ33">
        <v>161</v>
      </c>
      <c r="BA33" t="s">
        <v>17</v>
      </c>
      <c r="BC33" t="s">
        <v>1075</v>
      </c>
      <c r="BD33">
        <v>32.538600000000002</v>
      </c>
      <c r="BE33">
        <v>660</v>
      </c>
      <c r="BF33">
        <v>496</v>
      </c>
      <c r="BG33" t="s">
        <v>17</v>
      </c>
      <c r="BI33" t="s">
        <v>1075</v>
      </c>
      <c r="BJ33">
        <v>82.757999999999996</v>
      </c>
      <c r="BK33">
        <v>660</v>
      </c>
      <c r="BL33">
        <v>498</v>
      </c>
      <c r="BM33" t="s">
        <v>17</v>
      </c>
      <c r="BO33" t="s">
        <v>1075</v>
      </c>
      <c r="BP33">
        <v>37.991199999999999</v>
      </c>
      <c r="BQ33">
        <v>660</v>
      </c>
      <c r="BR33">
        <v>497</v>
      </c>
      <c r="BS33" t="s">
        <v>17</v>
      </c>
      <c r="BU33" t="s">
        <v>1075</v>
      </c>
      <c r="BV33">
        <v>146.53700000000001</v>
      </c>
      <c r="BW33">
        <v>660</v>
      </c>
      <c r="BX33">
        <v>498</v>
      </c>
      <c r="BY33" t="s">
        <v>17</v>
      </c>
      <c r="BZ33" t="s">
        <v>1075</v>
      </c>
      <c r="CA33">
        <v>7.8869100000000003</v>
      </c>
      <c r="CB33">
        <v>660</v>
      </c>
      <c r="CC33">
        <v>498</v>
      </c>
      <c r="CD33" t="s">
        <v>17</v>
      </c>
      <c r="CE33" t="s">
        <v>1075</v>
      </c>
      <c r="CF33">
        <v>2.84199</v>
      </c>
      <c r="CG33">
        <v>660</v>
      </c>
      <c r="CH33">
        <v>215</v>
      </c>
      <c r="CI33" t="s">
        <v>12</v>
      </c>
      <c r="CK33" t="s">
        <v>1075</v>
      </c>
      <c r="CL33">
        <v>3.1273299999999997E-2</v>
      </c>
      <c r="CM33">
        <v>660</v>
      </c>
      <c r="CN33">
        <v>66</v>
      </c>
      <c r="CO33" t="s">
        <v>12</v>
      </c>
      <c r="CQ33" t="s">
        <v>1075</v>
      </c>
      <c r="CR33">
        <v>9.1603500000000004E-2</v>
      </c>
      <c r="CS33">
        <v>660</v>
      </c>
      <c r="CT33">
        <v>179</v>
      </c>
      <c r="CU33" t="s">
        <v>12</v>
      </c>
      <c r="CW33" t="s">
        <v>1075</v>
      </c>
      <c r="CX33">
        <v>7.0295399999999999</v>
      </c>
      <c r="CY33">
        <v>660</v>
      </c>
      <c r="CZ33">
        <v>225</v>
      </c>
      <c r="DA33" t="s">
        <v>17</v>
      </c>
      <c r="DC33" t="s">
        <v>1075</v>
      </c>
      <c r="DD33">
        <v>42.207299999999996</v>
      </c>
      <c r="DE33">
        <v>660</v>
      </c>
      <c r="DF33">
        <v>246</v>
      </c>
      <c r="DG33" t="s">
        <v>12</v>
      </c>
      <c r="DI33" t="s">
        <v>1075</v>
      </c>
      <c r="DJ33">
        <v>171.803</v>
      </c>
      <c r="DK33">
        <v>660</v>
      </c>
      <c r="DL33">
        <v>572</v>
      </c>
      <c r="DM33" t="s">
        <v>17</v>
      </c>
      <c r="DO33" t="s">
        <v>1075</v>
      </c>
      <c r="DP33">
        <v>89.070300000000003</v>
      </c>
      <c r="DQ33">
        <v>660</v>
      </c>
      <c r="DR33">
        <v>248</v>
      </c>
      <c r="DS33" t="s">
        <v>17</v>
      </c>
      <c r="DU33" t="s">
        <v>1075</v>
      </c>
      <c r="DV33">
        <v>5.5201099999999999</v>
      </c>
      <c r="DW33">
        <v>660</v>
      </c>
      <c r="DX33">
        <v>200</v>
      </c>
      <c r="DY33" t="s">
        <v>12</v>
      </c>
      <c r="EA33" t="s">
        <v>1075</v>
      </c>
      <c r="EB33">
        <v>44.829000000000001</v>
      </c>
      <c r="EC33">
        <v>660</v>
      </c>
      <c r="ED33">
        <v>365</v>
      </c>
      <c r="EE33" t="s">
        <v>12</v>
      </c>
      <c r="EG33" t="s">
        <v>1075</v>
      </c>
      <c r="EH33">
        <v>0.15485099999999999</v>
      </c>
      <c r="EI33">
        <v>660</v>
      </c>
      <c r="EJ33">
        <v>216</v>
      </c>
      <c r="EK33" t="s">
        <v>12</v>
      </c>
      <c r="EM33" t="s">
        <v>1075</v>
      </c>
      <c r="EN33">
        <v>27.5137</v>
      </c>
      <c r="EO33">
        <v>660</v>
      </c>
      <c r="EP33">
        <v>164</v>
      </c>
      <c r="EQ33" t="s">
        <v>12</v>
      </c>
      <c r="ES33" t="s">
        <v>1075</v>
      </c>
      <c r="ET33">
        <v>2.5143900000000001</v>
      </c>
      <c r="EU33">
        <v>660</v>
      </c>
      <c r="EV33">
        <v>479</v>
      </c>
      <c r="EW33" t="s">
        <v>12</v>
      </c>
      <c r="EY33" t="s">
        <v>1075</v>
      </c>
      <c r="EZ33">
        <v>26.297599999999999</v>
      </c>
      <c r="FA33">
        <v>660</v>
      </c>
      <c r="FB33">
        <v>571</v>
      </c>
      <c r="FC33" t="s">
        <v>17</v>
      </c>
      <c r="FE33" t="s">
        <v>1075</v>
      </c>
      <c r="FF33">
        <v>1.1343000000000001</v>
      </c>
      <c r="FG33">
        <v>660</v>
      </c>
      <c r="FH33">
        <v>166</v>
      </c>
      <c r="FI33" t="s">
        <v>17</v>
      </c>
      <c r="FL33" t="s">
        <v>1075</v>
      </c>
      <c r="FM33">
        <v>9.4860500000000005</v>
      </c>
      <c r="FN33">
        <v>660</v>
      </c>
      <c r="FO33">
        <v>155</v>
      </c>
      <c r="FP33" t="s">
        <v>17</v>
      </c>
      <c r="FT33" t="s">
        <v>1075</v>
      </c>
      <c r="FU33">
        <v>58.5505</v>
      </c>
      <c r="FV33">
        <v>660</v>
      </c>
      <c r="FW33">
        <v>630</v>
      </c>
      <c r="FX33" t="s">
        <v>17</v>
      </c>
      <c r="GB33" t="s">
        <v>1075</v>
      </c>
      <c r="GC33">
        <v>150.44800000000001</v>
      </c>
      <c r="GD33">
        <v>660</v>
      </c>
      <c r="GE33">
        <v>550</v>
      </c>
      <c r="GF33" t="s">
        <v>17</v>
      </c>
    </row>
    <row r="34" spans="1:188" x14ac:dyDescent="0.25">
      <c r="A34" t="s">
        <v>1076</v>
      </c>
      <c r="B34">
        <v>66.707700000000003</v>
      </c>
      <c r="C34">
        <v>660</v>
      </c>
      <c r="D34">
        <v>443</v>
      </c>
      <c r="E34" t="s">
        <v>17</v>
      </c>
      <c r="G34" t="s">
        <v>1076</v>
      </c>
      <c r="H34">
        <v>0</v>
      </c>
      <c r="I34">
        <v>660</v>
      </c>
      <c r="J34">
        <v>0</v>
      </c>
      <c r="K34" t="s">
        <v>17</v>
      </c>
      <c r="M34" t="s">
        <v>1076</v>
      </c>
      <c r="N34">
        <v>2.0583200000000002E-3</v>
      </c>
      <c r="O34">
        <v>660</v>
      </c>
      <c r="P34">
        <v>127</v>
      </c>
      <c r="Q34" t="s">
        <v>12</v>
      </c>
      <c r="S34" t="s">
        <v>1076</v>
      </c>
      <c r="T34">
        <v>1.5519799999999999E-3</v>
      </c>
      <c r="U34">
        <v>660</v>
      </c>
      <c r="V34">
        <v>82</v>
      </c>
      <c r="W34" t="s">
        <v>12</v>
      </c>
      <c r="Y34" t="s">
        <v>1076</v>
      </c>
      <c r="Z34">
        <v>2253.2800000000002</v>
      </c>
      <c r="AA34">
        <v>660</v>
      </c>
      <c r="AB34">
        <v>76</v>
      </c>
      <c r="AC34" t="s">
        <v>12</v>
      </c>
      <c r="AE34" t="s">
        <v>1076</v>
      </c>
      <c r="AF34">
        <v>15389.3</v>
      </c>
      <c r="AG34">
        <v>660</v>
      </c>
      <c r="AH34">
        <v>77</v>
      </c>
      <c r="AI34" t="s">
        <v>12</v>
      </c>
      <c r="AK34" t="s">
        <v>1076</v>
      </c>
      <c r="AL34">
        <v>0.32000099999999998</v>
      </c>
      <c r="AM34">
        <v>660</v>
      </c>
      <c r="AN34">
        <v>128</v>
      </c>
      <c r="AO34" t="s">
        <v>12</v>
      </c>
      <c r="AQ34" t="s">
        <v>1076</v>
      </c>
      <c r="AR34">
        <v>2.2668100000000002E-3</v>
      </c>
      <c r="AS34">
        <v>660</v>
      </c>
      <c r="AT34">
        <v>76</v>
      </c>
      <c r="AU34" t="s">
        <v>12</v>
      </c>
      <c r="AW34" t="s">
        <v>1076</v>
      </c>
      <c r="AX34" s="24">
        <v>8.6922999999999996E-7</v>
      </c>
      <c r="AY34">
        <v>660</v>
      </c>
      <c r="AZ34">
        <v>83</v>
      </c>
      <c r="BA34" t="s">
        <v>12</v>
      </c>
      <c r="BC34" t="s">
        <v>1076</v>
      </c>
      <c r="BD34">
        <v>45.973500000000001</v>
      </c>
      <c r="BE34">
        <v>660</v>
      </c>
      <c r="BF34">
        <v>398</v>
      </c>
      <c r="BG34" t="s">
        <v>17</v>
      </c>
      <c r="BI34" t="s">
        <v>1076</v>
      </c>
      <c r="BJ34">
        <v>13.2303</v>
      </c>
      <c r="BK34">
        <v>660</v>
      </c>
      <c r="BL34">
        <v>195</v>
      </c>
      <c r="BM34" t="s">
        <v>17</v>
      </c>
      <c r="BO34" t="s">
        <v>1076</v>
      </c>
      <c r="BP34">
        <v>54.789299999999997</v>
      </c>
      <c r="BQ34">
        <v>660</v>
      </c>
      <c r="BR34">
        <v>399</v>
      </c>
      <c r="BS34" t="s">
        <v>17</v>
      </c>
      <c r="BU34" t="s">
        <v>1076</v>
      </c>
      <c r="BV34">
        <v>28.139700000000001</v>
      </c>
      <c r="BW34">
        <v>660</v>
      </c>
      <c r="BX34">
        <v>195</v>
      </c>
      <c r="BY34" t="s">
        <v>17</v>
      </c>
      <c r="BZ34" t="s">
        <v>1076</v>
      </c>
      <c r="CA34">
        <v>0.386042</v>
      </c>
      <c r="CB34">
        <v>660</v>
      </c>
      <c r="CC34">
        <v>249</v>
      </c>
      <c r="CD34" t="s">
        <v>17</v>
      </c>
      <c r="CE34" t="s">
        <v>1076</v>
      </c>
      <c r="CF34">
        <v>277.73399999999998</v>
      </c>
      <c r="CG34">
        <v>660</v>
      </c>
      <c r="CH34">
        <v>354</v>
      </c>
      <c r="CI34" t="s">
        <v>17</v>
      </c>
      <c r="CK34" t="s">
        <v>1076</v>
      </c>
      <c r="CL34">
        <v>0.25173400000000001</v>
      </c>
      <c r="CM34">
        <v>660</v>
      </c>
      <c r="CN34">
        <v>95</v>
      </c>
      <c r="CO34" t="s">
        <v>12</v>
      </c>
      <c r="CQ34" t="s">
        <v>1076</v>
      </c>
      <c r="CR34">
        <v>0.22131000000000001</v>
      </c>
      <c r="CS34">
        <v>660</v>
      </c>
      <c r="CT34">
        <v>83</v>
      </c>
      <c r="CU34" t="s">
        <v>17</v>
      </c>
      <c r="CW34" t="s">
        <v>1076</v>
      </c>
      <c r="CX34">
        <v>0.31030600000000003</v>
      </c>
      <c r="CY34">
        <v>660</v>
      </c>
      <c r="CZ34">
        <v>515</v>
      </c>
      <c r="DA34" t="s">
        <v>12</v>
      </c>
      <c r="DC34" t="s">
        <v>1076</v>
      </c>
      <c r="DD34">
        <v>0.69762199999999996</v>
      </c>
      <c r="DE34">
        <v>660</v>
      </c>
      <c r="DF34">
        <v>355</v>
      </c>
      <c r="DG34" t="s">
        <v>17</v>
      </c>
      <c r="DI34" t="s">
        <v>1076</v>
      </c>
      <c r="DJ34">
        <v>25.609400000000001</v>
      </c>
      <c r="DK34">
        <v>660</v>
      </c>
      <c r="DL34">
        <v>460</v>
      </c>
      <c r="DM34" t="s">
        <v>12</v>
      </c>
      <c r="DO34" t="s">
        <v>1076</v>
      </c>
      <c r="DP34">
        <v>4.4395100000000003</v>
      </c>
      <c r="DQ34">
        <v>660</v>
      </c>
      <c r="DR34">
        <v>461</v>
      </c>
      <c r="DS34" t="s">
        <v>12</v>
      </c>
      <c r="DU34" t="s">
        <v>1076</v>
      </c>
      <c r="DV34">
        <v>6.51572</v>
      </c>
      <c r="DW34">
        <v>660</v>
      </c>
      <c r="DX34">
        <v>461</v>
      </c>
      <c r="DY34" t="s">
        <v>12</v>
      </c>
      <c r="EA34" t="s">
        <v>1076</v>
      </c>
      <c r="EB34">
        <v>98.272499999999994</v>
      </c>
      <c r="EC34">
        <v>660</v>
      </c>
      <c r="ED34">
        <v>41</v>
      </c>
      <c r="EE34" t="s">
        <v>17</v>
      </c>
      <c r="EG34" t="s">
        <v>1076</v>
      </c>
      <c r="EH34">
        <v>93.205699999999993</v>
      </c>
      <c r="EI34">
        <v>660</v>
      </c>
      <c r="EJ34">
        <v>599</v>
      </c>
      <c r="EK34" t="s">
        <v>17</v>
      </c>
      <c r="EM34" t="s">
        <v>1076</v>
      </c>
      <c r="EN34">
        <v>40.814300000000003</v>
      </c>
      <c r="EO34">
        <v>660</v>
      </c>
      <c r="EP34">
        <v>598</v>
      </c>
      <c r="EQ34" t="s">
        <v>17</v>
      </c>
      <c r="ES34" t="s">
        <v>1076</v>
      </c>
      <c r="ET34">
        <v>0.79446799999999995</v>
      </c>
      <c r="EU34">
        <v>660</v>
      </c>
      <c r="EV34">
        <v>597</v>
      </c>
      <c r="EW34" t="s">
        <v>17</v>
      </c>
      <c r="EY34" t="s">
        <v>1076</v>
      </c>
      <c r="EZ34">
        <v>17.313700000000001</v>
      </c>
      <c r="FA34">
        <v>660</v>
      </c>
      <c r="FB34">
        <v>166</v>
      </c>
      <c r="FC34" t="s">
        <v>17</v>
      </c>
      <c r="FE34" t="s">
        <v>1076</v>
      </c>
      <c r="FF34">
        <v>4.4755500000000001</v>
      </c>
      <c r="FG34">
        <v>660</v>
      </c>
      <c r="FH34">
        <v>96</v>
      </c>
      <c r="FI34" t="s">
        <v>12</v>
      </c>
      <c r="FL34" t="s">
        <v>1076</v>
      </c>
      <c r="FM34">
        <v>4.1860200000000001</v>
      </c>
      <c r="FN34">
        <v>660</v>
      </c>
      <c r="FO34">
        <v>536</v>
      </c>
      <c r="FP34" t="s">
        <v>12</v>
      </c>
      <c r="FT34" t="s">
        <v>1076</v>
      </c>
      <c r="FU34">
        <v>838.53200000000004</v>
      </c>
      <c r="FV34">
        <v>660</v>
      </c>
      <c r="FW34">
        <v>207</v>
      </c>
      <c r="FX34" t="s">
        <v>12</v>
      </c>
      <c r="GB34" t="s">
        <v>1076</v>
      </c>
      <c r="GC34">
        <v>2184.58</v>
      </c>
      <c r="GD34">
        <v>660</v>
      </c>
      <c r="GE34">
        <v>163</v>
      </c>
      <c r="GF34" t="s">
        <v>17</v>
      </c>
    </row>
    <row r="35" spans="1:188" x14ac:dyDescent="0.25">
      <c r="A35" t="s">
        <v>1077</v>
      </c>
      <c r="B35">
        <v>12.8233</v>
      </c>
      <c r="C35">
        <v>660</v>
      </c>
      <c r="D35">
        <v>380</v>
      </c>
      <c r="E35" t="s">
        <v>12</v>
      </c>
      <c r="G35" t="s">
        <v>1077</v>
      </c>
      <c r="H35">
        <v>0</v>
      </c>
      <c r="I35">
        <v>660</v>
      </c>
      <c r="J35">
        <v>0</v>
      </c>
      <c r="K35" t="s">
        <v>17</v>
      </c>
      <c r="M35" t="s">
        <v>1077</v>
      </c>
      <c r="N35">
        <v>2.0694400000000002</v>
      </c>
      <c r="O35">
        <v>660</v>
      </c>
      <c r="P35">
        <v>241</v>
      </c>
      <c r="Q35" t="s">
        <v>12</v>
      </c>
      <c r="S35" t="s">
        <v>1077</v>
      </c>
      <c r="T35" s="24">
        <v>6.05588E-5</v>
      </c>
      <c r="U35">
        <v>660</v>
      </c>
      <c r="V35">
        <v>318</v>
      </c>
      <c r="W35" t="s">
        <v>12</v>
      </c>
      <c r="Y35" t="s">
        <v>1077</v>
      </c>
      <c r="Z35">
        <v>10.997</v>
      </c>
      <c r="AA35">
        <v>660</v>
      </c>
      <c r="AB35">
        <v>362</v>
      </c>
      <c r="AC35" t="s">
        <v>17</v>
      </c>
      <c r="AE35" t="s">
        <v>1077</v>
      </c>
      <c r="AF35">
        <v>0.38333499999999998</v>
      </c>
      <c r="AG35">
        <v>660</v>
      </c>
      <c r="AH35">
        <v>102</v>
      </c>
      <c r="AI35" t="s">
        <v>12</v>
      </c>
      <c r="AK35" t="s">
        <v>1077</v>
      </c>
      <c r="AL35">
        <v>1.13476</v>
      </c>
      <c r="AM35">
        <v>660</v>
      </c>
      <c r="AN35">
        <v>241</v>
      </c>
      <c r="AO35" t="s">
        <v>12</v>
      </c>
      <c r="AQ35" t="s">
        <v>1077</v>
      </c>
      <c r="AR35" s="24">
        <v>3.14315E-12</v>
      </c>
      <c r="AS35">
        <v>660</v>
      </c>
      <c r="AT35">
        <v>412</v>
      </c>
      <c r="AU35" t="s">
        <v>17</v>
      </c>
      <c r="AW35" t="s">
        <v>1077</v>
      </c>
      <c r="AX35" s="24">
        <v>6.1777800000000001E-9</v>
      </c>
      <c r="AY35">
        <v>660</v>
      </c>
      <c r="AZ35">
        <v>242</v>
      </c>
      <c r="BA35" t="s">
        <v>12</v>
      </c>
      <c r="BC35" t="s">
        <v>1077</v>
      </c>
      <c r="BD35">
        <v>14.891999999999999</v>
      </c>
      <c r="BE35">
        <v>660</v>
      </c>
      <c r="BF35">
        <v>485</v>
      </c>
      <c r="BG35" t="s">
        <v>12</v>
      </c>
      <c r="BI35" t="s">
        <v>1077</v>
      </c>
      <c r="BJ35">
        <v>2.2217899999999999</v>
      </c>
      <c r="BK35">
        <v>660</v>
      </c>
      <c r="BL35">
        <v>258</v>
      </c>
      <c r="BM35" t="s">
        <v>17</v>
      </c>
      <c r="BO35" t="s">
        <v>1077</v>
      </c>
      <c r="BP35">
        <v>34.911200000000001</v>
      </c>
      <c r="BQ35">
        <v>660</v>
      </c>
      <c r="BR35">
        <v>484</v>
      </c>
      <c r="BS35" t="s">
        <v>12</v>
      </c>
      <c r="BU35" t="s">
        <v>1077</v>
      </c>
      <c r="BV35">
        <v>5.3114600000000003</v>
      </c>
      <c r="BW35">
        <v>660</v>
      </c>
      <c r="BX35">
        <v>258</v>
      </c>
      <c r="BY35" t="s">
        <v>17</v>
      </c>
      <c r="BZ35" t="s">
        <v>1077</v>
      </c>
      <c r="CA35">
        <v>5.5096899999999997E-2</v>
      </c>
      <c r="CB35">
        <v>660</v>
      </c>
      <c r="CC35">
        <v>258</v>
      </c>
      <c r="CD35" t="s">
        <v>17</v>
      </c>
      <c r="CE35" t="s">
        <v>1077</v>
      </c>
      <c r="CF35">
        <v>5.9282000000000004</v>
      </c>
      <c r="CG35">
        <v>660</v>
      </c>
      <c r="CH35">
        <v>256</v>
      </c>
      <c r="CI35" t="s">
        <v>17</v>
      </c>
      <c r="CK35" t="s">
        <v>1077</v>
      </c>
      <c r="CL35">
        <v>4.8059899999999996E-3</v>
      </c>
      <c r="CM35">
        <v>660</v>
      </c>
      <c r="CN35">
        <v>536</v>
      </c>
      <c r="CO35" t="s">
        <v>17</v>
      </c>
      <c r="CQ35" t="s">
        <v>1077</v>
      </c>
      <c r="CR35">
        <v>2.8608199999999999</v>
      </c>
      <c r="CS35">
        <v>660</v>
      </c>
      <c r="CT35">
        <v>549</v>
      </c>
      <c r="CU35" t="s">
        <v>12</v>
      </c>
      <c r="CW35" t="s">
        <v>1077</v>
      </c>
      <c r="CX35">
        <v>0.48657400000000001</v>
      </c>
      <c r="CY35">
        <v>660</v>
      </c>
      <c r="CZ35">
        <v>211</v>
      </c>
      <c r="DA35" t="s">
        <v>12</v>
      </c>
      <c r="DC35" t="s">
        <v>1077</v>
      </c>
      <c r="DD35">
        <v>2.11294</v>
      </c>
      <c r="DE35">
        <v>660</v>
      </c>
      <c r="DF35">
        <v>225</v>
      </c>
      <c r="DG35" t="s">
        <v>17</v>
      </c>
      <c r="DI35" t="s">
        <v>1077</v>
      </c>
      <c r="DJ35">
        <v>1845.72</v>
      </c>
      <c r="DK35">
        <v>660</v>
      </c>
      <c r="DL35">
        <v>240</v>
      </c>
      <c r="DM35" t="s">
        <v>12</v>
      </c>
      <c r="DO35" t="s">
        <v>1077</v>
      </c>
      <c r="DP35">
        <v>44.816800000000001</v>
      </c>
      <c r="DQ35">
        <v>660</v>
      </c>
      <c r="DR35">
        <v>212</v>
      </c>
      <c r="DS35" t="s">
        <v>12</v>
      </c>
      <c r="DU35" t="s">
        <v>1077</v>
      </c>
      <c r="DV35">
        <v>7.3081399999999999</v>
      </c>
      <c r="DW35">
        <v>660</v>
      </c>
      <c r="DX35">
        <v>212</v>
      </c>
      <c r="DY35" t="s">
        <v>12</v>
      </c>
      <c r="EA35" t="s">
        <v>1077</v>
      </c>
      <c r="EB35">
        <v>1482.42</v>
      </c>
      <c r="EC35">
        <v>660</v>
      </c>
      <c r="ED35">
        <v>212</v>
      </c>
      <c r="EE35" t="s">
        <v>12</v>
      </c>
      <c r="EG35" t="s">
        <v>1077</v>
      </c>
      <c r="EH35">
        <v>8.6946300000000001</v>
      </c>
      <c r="EI35">
        <v>660</v>
      </c>
      <c r="EJ35">
        <v>485</v>
      </c>
      <c r="EK35" t="s">
        <v>12</v>
      </c>
      <c r="EM35" t="s">
        <v>1077</v>
      </c>
      <c r="EN35">
        <v>548.16899999999998</v>
      </c>
      <c r="EO35">
        <v>660</v>
      </c>
      <c r="EP35">
        <v>214</v>
      </c>
      <c r="EQ35" t="s">
        <v>12</v>
      </c>
      <c r="ES35" t="s">
        <v>1077</v>
      </c>
      <c r="ET35">
        <v>644.75099999999998</v>
      </c>
      <c r="EU35">
        <v>660</v>
      </c>
      <c r="EV35">
        <v>487</v>
      </c>
      <c r="EW35" t="s">
        <v>12</v>
      </c>
      <c r="EY35" t="s">
        <v>1077</v>
      </c>
      <c r="EZ35">
        <v>91.906199999999998</v>
      </c>
      <c r="FA35">
        <v>660</v>
      </c>
      <c r="FB35">
        <v>241</v>
      </c>
      <c r="FC35" t="s">
        <v>12</v>
      </c>
      <c r="FE35" t="s">
        <v>1077</v>
      </c>
      <c r="FF35">
        <v>4.7507799999999998</v>
      </c>
      <c r="FG35">
        <v>660</v>
      </c>
      <c r="FH35">
        <v>536</v>
      </c>
      <c r="FI35" t="s">
        <v>17</v>
      </c>
      <c r="FL35" t="s">
        <v>1077</v>
      </c>
      <c r="FM35">
        <v>14.3474</v>
      </c>
      <c r="FN35">
        <v>660</v>
      </c>
      <c r="FO35">
        <v>215</v>
      </c>
      <c r="FP35" t="s">
        <v>12</v>
      </c>
      <c r="FT35" t="s">
        <v>1077</v>
      </c>
      <c r="FU35">
        <v>69.204599999999999</v>
      </c>
      <c r="FV35">
        <v>660</v>
      </c>
      <c r="FW35">
        <v>256</v>
      </c>
      <c r="FX35" t="s">
        <v>17</v>
      </c>
      <c r="GB35" t="s">
        <v>1077</v>
      </c>
      <c r="GC35">
        <v>2358.5300000000002</v>
      </c>
      <c r="GD35">
        <v>660</v>
      </c>
      <c r="GE35">
        <v>486</v>
      </c>
      <c r="GF35" t="s">
        <v>17</v>
      </c>
    </row>
    <row r="36" spans="1:188" x14ac:dyDescent="0.25">
      <c r="A36" t="s">
        <v>1078</v>
      </c>
      <c r="B36">
        <v>102.608</v>
      </c>
      <c r="C36">
        <v>660</v>
      </c>
      <c r="D36">
        <v>551</v>
      </c>
      <c r="E36" t="s">
        <v>12</v>
      </c>
      <c r="G36" t="s">
        <v>1078</v>
      </c>
      <c r="H36">
        <v>0</v>
      </c>
      <c r="I36">
        <v>660</v>
      </c>
      <c r="J36">
        <v>0</v>
      </c>
      <c r="K36" t="s">
        <v>17</v>
      </c>
      <c r="M36" t="s">
        <v>1078</v>
      </c>
      <c r="N36">
        <v>0.19761500000000001</v>
      </c>
      <c r="O36">
        <v>660</v>
      </c>
      <c r="P36">
        <v>599</v>
      </c>
      <c r="Q36" t="s">
        <v>12</v>
      </c>
      <c r="S36" t="s">
        <v>1078</v>
      </c>
      <c r="T36" s="24">
        <v>9.6865499999999996E-5</v>
      </c>
      <c r="U36">
        <v>660</v>
      </c>
      <c r="V36">
        <v>286</v>
      </c>
      <c r="W36" t="s">
        <v>17</v>
      </c>
      <c r="Y36" t="s">
        <v>1078</v>
      </c>
      <c r="Z36">
        <v>39.590000000000003</v>
      </c>
      <c r="AA36">
        <v>660</v>
      </c>
      <c r="AB36">
        <v>286</v>
      </c>
      <c r="AC36" t="s">
        <v>17</v>
      </c>
      <c r="AE36" t="s">
        <v>1078</v>
      </c>
      <c r="AF36">
        <v>63.994700000000002</v>
      </c>
      <c r="AG36">
        <v>660</v>
      </c>
      <c r="AH36">
        <v>285</v>
      </c>
      <c r="AI36" t="s">
        <v>17</v>
      </c>
      <c r="AK36" t="s">
        <v>1078</v>
      </c>
      <c r="AL36">
        <v>0.895814</v>
      </c>
      <c r="AM36">
        <v>660</v>
      </c>
      <c r="AN36">
        <v>286</v>
      </c>
      <c r="AO36" t="s">
        <v>17</v>
      </c>
      <c r="AQ36" t="s">
        <v>1078</v>
      </c>
      <c r="AR36">
        <v>0</v>
      </c>
      <c r="AS36">
        <v>660</v>
      </c>
      <c r="AT36">
        <v>0</v>
      </c>
      <c r="AU36" t="s">
        <v>17</v>
      </c>
      <c r="AW36" t="s">
        <v>1078</v>
      </c>
      <c r="AX36">
        <v>4.3256600000000003E-3</v>
      </c>
      <c r="AY36">
        <v>660</v>
      </c>
      <c r="AZ36">
        <v>532</v>
      </c>
      <c r="BA36" t="s">
        <v>17</v>
      </c>
      <c r="BC36" t="s">
        <v>1078</v>
      </c>
      <c r="BD36">
        <v>49.581600000000002</v>
      </c>
      <c r="BE36">
        <v>660</v>
      </c>
      <c r="BF36">
        <v>281</v>
      </c>
      <c r="BG36" t="s">
        <v>17</v>
      </c>
      <c r="BI36" t="s">
        <v>1078</v>
      </c>
      <c r="BJ36">
        <v>177.363</v>
      </c>
      <c r="BK36">
        <v>660</v>
      </c>
      <c r="BL36">
        <v>428</v>
      </c>
      <c r="BM36" t="s">
        <v>12</v>
      </c>
      <c r="BO36" t="s">
        <v>1078</v>
      </c>
      <c r="BP36">
        <v>59.774099999999997</v>
      </c>
      <c r="BQ36">
        <v>660</v>
      </c>
      <c r="BR36">
        <v>282</v>
      </c>
      <c r="BS36" t="s">
        <v>17</v>
      </c>
      <c r="BU36" t="s">
        <v>1078</v>
      </c>
      <c r="BV36">
        <v>329.358</v>
      </c>
      <c r="BW36">
        <v>660</v>
      </c>
      <c r="BX36">
        <v>418</v>
      </c>
      <c r="BY36" t="s">
        <v>17</v>
      </c>
      <c r="BZ36" t="s">
        <v>1078</v>
      </c>
      <c r="CA36">
        <v>7.1840200000000007E-2</v>
      </c>
      <c r="CB36">
        <v>660</v>
      </c>
      <c r="CC36">
        <v>293</v>
      </c>
      <c r="CD36" t="s">
        <v>12</v>
      </c>
      <c r="CE36" t="s">
        <v>1078</v>
      </c>
      <c r="CF36">
        <v>30.11</v>
      </c>
      <c r="CG36">
        <v>660</v>
      </c>
      <c r="CH36">
        <v>416</v>
      </c>
      <c r="CI36" t="s">
        <v>17</v>
      </c>
      <c r="CK36" t="s">
        <v>1078</v>
      </c>
      <c r="CL36">
        <v>6.05126E-2</v>
      </c>
      <c r="CM36">
        <v>660</v>
      </c>
      <c r="CN36">
        <v>153</v>
      </c>
      <c r="CO36" t="s">
        <v>12</v>
      </c>
      <c r="CQ36" t="s">
        <v>1078</v>
      </c>
      <c r="CR36">
        <v>1.2436</v>
      </c>
      <c r="CS36">
        <v>660</v>
      </c>
      <c r="CT36">
        <v>153</v>
      </c>
      <c r="CU36" t="s">
        <v>12</v>
      </c>
      <c r="CW36" t="s">
        <v>1078</v>
      </c>
      <c r="CX36">
        <v>4.7532399999999999</v>
      </c>
      <c r="CY36">
        <v>660</v>
      </c>
      <c r="CZ36">
        <v>11</v>
      </c>
      <c r="DA36" t="s">
        <v>12</v>
      </c>
      <c r="DC36" t="s">
        <v>1078</v>
      </c>
      <c r="DD36">
        <v>750.86099999999999</v>
      </c>
      <c r="DE36">
        <v>660</v>
      </c>
      <c r="DF36">
        <v>549</v>
      </c>
      <c r="DG36" t="s">
        <v>12</v>
      </c>
      <c r="DI36" t="s">
        <v>1078</v>
      </c>
      <c r="DJ36">
        <v>1954.13</v>
      </c>
      <c r="DK36">
        <v>660</v>
      </c>
      <c r="DL36">
        <v>534</v>
      </c>
      <c r="DM36" t="s">
        <v>17</v>
      </c>
      <c r="DO36" t="s">
        <v>1078</v>
      </c>
      <c r="DP36">
        <v>38.971699999999998</v>
      </c>
      <c r="DQ36">
        <v>660</v>
      </c>
      <c r="DR36">
        <v>580</v>
      </c>
      <c r="DS36" t="s">
        <v>12</v>
      </c>
      <c r="DU36" t="s">
        <v>1078</v>
      </c>
      <c r="DV36">
        <v>56.043500000000002</v>
      </c>
      <c r="DW36">
        <v>660</v>
      </c>
      <c r="DX36">
        <v>200</v>
      </c>
      <c r="DY36" t="s">
        <v>12</v>
      </c>
      <c r="EA36" t="s">
        <v>1078</v>
      </c>
      <c r="EB36">
        <v>55.990499999999997</v>
      </c>
      <c r="EC36">
        <v>660</v>
      </c>
      <c r="ED36">
        <v>188</v>
      </c>
      <c r="EE36" t="s">
        <v>12</v>
      </c>
      <c r="EG36" t="s">
        <v>1078</v>
      </c>
      <c r="EH36">
        <v>32.847799999999999</v>
      </c>
      <c r="EI36">
        <v>660</v>
      </c>
      <c r="EJ36">
        <v>612</v>
      </c>
      <c r="EK36" t="s">
        <v>12</v>
      </c>
      <c r="EM36" t="s">
        <v>1078</v>
      </c>
      <c r="EN36">
        <v>50.9069</v>
      </c>
      <c r="EO36">
        <v>660</v>
      </c>
      <c r="EP36">
        <v>182</v>
      </c>
      <c r="EQ36" t="s">
        <v>12</v>
      </c>
      <c r="ES36" t="s">
        <v>1078</v>
      </c>
      <c r="ET36">
        <v>18.582000000000001</v>
      </c>
      <c r="EU36">
        <v>660</v>
      </c>
      <c r="EV36">
        <v>567</v>
      </c>
      <c r="EW36" t="s">
        <v>17</v>
      </c>
      <c r="EY36" t="s">
        <v>1078</v>
      </c>
      <c r="EZ36">
        <v>12.3802</v>
      </c>
      <c r="FA36">
        <v>660</v>
      </c>
      <c r="FB36">
        <v>202</v>
      </c>
      <c r="FC36" t="s">
        <v>12</v>
      </c>
      <c r="FE36" t="s">
        <v>1078</v>
      </c>
      <c r="FF36">
        <v>31.887499999999999</v>
      </c>
      <c r="FG36">
        <v>660</v>
      </c>
      <c r="FH36">
        <v>140</v>
      </c>
      <c r="FI36" t="s">
        <v>17</v>
      </c>
      <c r="FL36" t="s">
        <v>1078</v>
      </c>
      <c r="FM36">
        <v>16.127099999999999</v>
      </c>
      <c r="FN36">
        <v>660</v>
      </c>
      <c r="FO36">
        <v>379</v>
      </c>
      <c r="FP36" t="s">
        <v>12</v>
      </c>
      <c r="FT36" t="s">
        <v>1078</v>
      </c>
      <c r="FU36">
        <v>18.790199999999999</v>
      </c>
      <c r="FV36">
        <v>660</v>
      </c>
      <c r="FW36">
        <v>554</v>
      </c>
      <c r="FX36" t="s">
        <v>17</v>
      </c>
      <c r="GB36" t="s">
        <v>1078</v>
      </c>
      <c r="GC36">
        <v>191.54900000000001</v>
      </c>
      <c r="GD36">
        <v>660</v>
      </c>
      <c r="GE36">
        <v>507</v>
      </c>
      <c r="GF36" t="s">
        <v>17</v>
      </c>
    </row>
    <row r="37" spans="1:188" x14ac:dyDescent="0.25">
      <c r="A37" t="s">
        <v>1079</v>
      </c>
      <c r="B37">
        <v>4.7108600000000003</v>
      </c>
      <c r="C37">
        <v>660</v>
      </c>
      <c r="D37">
        <v>571</v>
      </c>
      <c r="E37" t="s">
        <v>12</v>
      </c>
      <c r="G37" t="s">
        <v>1079</v>
      </c>
      <c r="H37">
        <v>0</v>
      </c>
      <c r="I37">
        <v>660</v>
      </c>
      <c r="J37">
        <v>0</v>
      </c>
      <c r="K37" t="s">
        <v>17</v>
      </c>
      <c r="M37" t="s">
        <v>1079</v>
      </c>
      <c r="N37">
        <v>1.5591100000000001E-3</v>
      </c>
      <c r="O37">
        <v>660</v>
      </c>
      <c r="P37">
        <v>151</v>
      </c>
      <c r="Q37" t="s">
        <v>17</v>
      </c>
      <c r="S37" t="s">
        <v>1079</v>
      </c>
      <c r="T37" s="24">
        <v>3.6516999999999998E-7</v>
      </c>
      <c r="U37">
        <v>660</v>
      </c>
      <c r="V37">
        <v>642</v>
      </c>
      <c r="W37" t="s">
        <v>12</v>
      </c>
      <c r="Y37" t="s">
        <v>1079</v>
      </c>
      <c r="Z37">
        <v>4.6635900000000001</v>
      </c>
      <c r="AA37">
        <v>660</v>
      </c>
      <c r="AB37">
        <v>642</v>
      </c>
      <c r="AC37" t="s">
        <v>12</v>
      </c>
      <c r="AE37" t="s">
        <v>1079</v>
      </c>
      <c r="AF37">
        <v>9.0327599999999997</v>
      </c>
      <c r="AG37">
        <v>660</v>
      </c>
      <c r="AH37">
        <v>4</v>
      </c>
      <c r="AI37" t="s">
        <v>17</v>
      </c>
      <c r="AK37" t="s">
        <v>1079</v>
      </c>
      <c r="AL37">
        <v>0.71629900000000002</v>
      </c>
      <c r="AM37">
        <v>660</v>
      </c>
      <c r="AN37">
        <v>574</v>
      </c>
      <c r="AO37" t="s">
        <v>17</v>
      </c>
      <c r="AQ37" t="s">
        <v>1079</v>
      </c>
      <c r="AR37" s="24">
        <v>3.42698E-10</v>
      </c>
      <c r="AS37">
        <v>660</v>
      </c>
      <c r="AT37">
        <v>467</v>
      </c>
      <c r="AU37" t="s">
        <v>17</v>
      </c>
      <c r="AW37" t="s">
        <v>1079</v>
      </c>
      <c r="AX37" s="24">
        <v>1.10254E-7</v>
      </c>
      <c r="AY37">
        <v>660</v>
      </c>
      <c r="AZ37">
        <v>235</v>
      </c>
      <c r="BA37" t="s">
        <v>17</v>
      </c>
      <c r="BC37" t="s">
        <v>1079</v>
      </c>
      <c r="BD37">
        <v>61.828299999999999</v>
      </c>
      <c r="BE37">
        <v>660</v>
      </c>
      <c r="BF37">
        <v>495</v>
      </c>
      <c r="BG37" t="s">
        <v>17</v>
      </c>
      <c r="BI37" t="s">
        <v>1079</v>
      </c>
      <c r="BJ37">
        <v>9.3973999999999993</v>
      </c>
      <c r="BK37">
        <v>660</v>
      </c>
      <c r="BL37">
        <v>497</v>
      </c>
      <c r="BM37" t="s">
        <v>17</v>
      </c>
      <c r="BO37" t="s">
        <v>1079</v>
      </c>
      <c r="BP37">
        <v>84.6995</v>
      </c>
      <c r="BQ37">
        <v>660</v>
      </c>
      <c r="BR37">
        <v>496</v>
      </c>
      <c r="BS37" t="s">
        <v>17</v>
      </c>
      <c r="BU37" t="s">
        <v>1079</v>
      </c>
      <c r="BV37">
        <v>25.075399999999998</v>
      </c>
      <c r="BW37">
        <v>660</v>
      </c>
      <c r="BX37">
        <v>507</v>
      </c>
      <c r="BY37" t="s">
        <v>12</v>
      </c>
      <c r="BZ37" t="s">
        <v>1079</v>
      </c>
      <c r="CA37">
        <v>0.241089</v>
      </c>
      <c r="CB37">
        <v>660</v>
      </c>
      <c r="CC37">
        <v>507</v>
      </c>
      <c r="CD37" t="s">
        <v>12</v>
      </c>
      <c r="CE37" t="s">
        <v>1079</v>
      </c>
      <c r="CF37">
        <v>109.702</v>
      </c>
      <c r="CG37">
        <v>660</v>
      </c>
      <c r="CH37">
        <v>298</v>
      </c>
      <c r="CI37" t="s">
        <v>17</v>
      </c>
      <c r="CK37" t="s">
        <v>1079</v>
      </c>
      <c r="CL37">
        <v>2.2891099999999999E-4</v>
      </c>
      <c r="CM37">
        <v>660</v>
      </c>
      <c r="CN37">
        <v>312</v>
      </c>
      <c r="CO37" t="s">
        <v>17</v>
      </c>
      <c r="CQ37" t="s">
        <v>1079</v>
      </c>
      <c r="CR37">
        <v>0.30532900000000002</v>
      </c>
      <c r="CS37">
        <v>660</v>
      </c>
      <c r="CT37">
        <v>32</v>
      </c>
      <c r="CU37" t="s">
        <v>12</v>
      </c>
      <c r="CW37" t="s">
        <v>1079</v>
      </c>
      <c r="CX37">
        <v>4.9634799999999997</v>
      </c>
      <c r="CY37">
        <v>660</v>
      </c>
      <c r="CZ37">
        <v>293</v>
      </c>
      <c r="DA37" t="s">
        <v>12</v>
      </c>
      <c r="DC37" t="s">
        <v>1079</v>
      </c>
      <c r="DD37">
        <v>2246.58</v>
      </c>
      <c r="DE37">
        <v>660</v>
      </c>
      <c r="DF37">
        <v>569</v>
      </c>
      <c r="DG37" t="s">
        <v>12</v>
      </c>
      <c r="DI37" t="s">
        <v>1079</v>
      </c>
      <c r="DJ37">
        <v>112.52500000000001</v>
      </c>
      <c r="DK37">
        <v>660</v>
      </c>
      <c r="DL37">
        <v>468</v>
      </c>
      <c r="DM37" t="s">
        <v>17</v>
      </c>
      <c r="DO37" t="s">
        <v>1079</v>
      </c>
      <c r="DP37">
        <v>1.5421</v>
      </c>
      <c r="DQ37">
        <v>660</v>
      </c>
      <c r="DR37">
        <v>629</v>
      </c>
      <c r="DS37" t="s">
        <v>12</v>
      </c>
      <c r="DU37" t="s">
        <v>1079</v>
      </c>
      <c r="DV37">
        <v>0.28015800000000002</v>
      </c>
      <c r="DW37">
        <v>660</v>
      </c>
      <c r="DX37">
        <v>154</v>
      </c>
      <c r="DY37" t="s">
        <v>17</v>
      </c>
      <c r="EA37" t="s">
        <v>1079</v>
      </c>
      <c r="EB37">
        <v>90.3887</v>
      </c>
      <c r="EC37">
        <v>660</v>
      </c>
      <c r="ED37">
        <v>485</v>
      </c>
      <c r="EE37" t="s">
        <v>17</v>
      </c>
      <c r="EG37" t="s">
        <v>1079</v>
      </c>
      <c r="EH37">
        <v>749.90599999999995</v>
      </c>
      <c r="EI37">
        <v>660</v>
      </c>
      <c r="EJ37">
        <v>560</v>
      </c>
      <c r="EK37" t="s">
        <v>12</v>
      </c>
      <c r="EM37" t="s">
        <v>1079</v>
      </c>
      <c r="EN37">
        <v>22.996400000000001</v>
      </c>
      <c r="EO37">
        <v>660</v>
      </c>
      <c r="EP37">
        <v>632</v>
      </c>
      <c r="EQ37" t="s">
        <v>12</v>
      </c>
      <c r="ES37" t="s">
        <v>1079</v>
      </c>
      <c r="ET37">
        <v>38.840200000000003</v>
      </c>
      <c r="EU37">
        <v>660</v>
      </c>
      <c r="EV37">
        <v>632</v>
      </c>
      <c r="EW37" t="s">
        <v>12</v>
      </c>
      <c r="EY37" t="s">
        <v>1079</v>
      </c>
      <c r="EZ37">
        <v>63.212299999999999</v>
      </c>
      <c r="FA37">
        <v>660</v>
      </c>
      <c r="FB37">
        <v>156</v>
      </c>
      <c r="FC37" t="s">
        <v>17</v>
      </c>
      <c r="FE37" t="s">
        <v>1079</v>
      </c>
      <c r="FF37">
        <v>0.47040500000000002</v>
      </c>
      <c r="FG37">
        <v>660</v>
      </c>
      <c r="FH37">
        <v>31</v>
      </c>
      <c r="FI37" t="s">
        <v>12</v>
      </c>
      <c r="FL37" t="s">
        <v>1079</v>
      </c>
      <c r="FM37">
        <v>0.92888099999999996</v>
      </c>
      <c r="FN37">
        <v>660</v>
      </c>
      <c r="FO37">
        <v>52</v>
      </c>
      <c r="FP37" t="s">
        <v>17</v>
      </c>
      <c r="FT37" t="s">
        <v>1079</v>
      </c>
      <c r="FU37">
        <v>458.779</v>
      </c>
      <c r="FV37">
        <v>660</v>
      </c>
      <c r="FW37">
        <v>511</v>
      </c>
      <c r="FX37" t="s">
        <v>12</v>
      </c>
      <c r="GB37" t="s">
        <v>1079</v>
      </c>
      <c r="GC37">
        <v>74.883600000000001</v>
      </c>
      <c r="GD37">
        <v>660</v>
      </c>
      <c r="GE37">
        <v>193</v>
      </c>
      <c r="GF37" t="s">
        <v>12</v>
      </c>
    </row>
    <row r="38" spans="1:188" x14ac:dyDescent="0.25">
      <c r="A38" t="s">
        <v>1080</v>
      </c>
      <c r="B38">
        <v>3.6650900000000002</v>
      </c>
      <c r="C38">
        <v>660</v>
      </c>
      <c r="D38">
        <v>65</v>
      </c>
      <c r="E38" t="s">
        <v>12</v>
      </c>
      <c r="G38" t="s">
        <v>1080</v>
      </c>
      <c r="H38">
        <v>0</v>
      </c>
      <c r="I38">
        <v>660</v>
      </c>
      <c r="J38">
        <v>0</v>
      </c>
      <c r="K38" t="s">
        <v>17</v>
      </c>
      <c r="M38" t="s">
        <v>1080</v>
      </c>
      <c r="N38">
        <v>0.23500399999999999</v>
      </c>
      <c r="O38">
        <v>660</v>
      </c>
      <c r="P38">
        <v>435</v>
      </c>
      <c r="Q38" t="s">
        <v>12</v>
      </c>
      <c r="S38" t="s">
        <v>1080</v>
      </c>
      <c r="T38" s="24">
        <v>2.3129099999999998E-5</v>
      </c>
      <c r="U38">
        <v>660</v>
      </c>
      <c r="V38">
        <v>51</v>
      </c>
      <c r="W38" t="s">
        <v>12</v>
      </c>
      <c r="Y38" t="s">
        <v>1080</v>
      </c>
      <c r="Z38">
        <v>56.548000000000002</v>
      </c>
      <c r="AA38">
        <v>660</v>
      </c>
      <c r="AB38">
        <v>146</v>
      </c>
      <c r="AC38" t="s">
        <v>12</v>
      </c>
      <c r="AE38" t="s">
        <v>1080</v>
      </c>
      <c r="AF38">
        <v>63.994700000000002</v>
      </c>
      <c r="AG38">
        <v>660</v>
      </c>
      <c r="AH38">
        <v>322</v>
      </c>
      <c r="AI38" t="s">
        <v>17</v>
      </c>
      <c r="AK38" t="s">
        <v>1080</v>
      </c>
      <c r="AL38">
        <v>0.112066</v>
      </c>
      <c r="AM38">
        <v>660</v>
      </c>
      <c r="AN38">
        <v>266</v>
      </c>
      <c r="AO38" t="s">
        <v>12</v>
      </c>
      <c r="AQ38" t="s">
        <v>1080</v>
      </c>
      <c r="AR38">
        <v>0</v>
      </c>
      <c r="AS38">
        <v>660</v>
      </c>
      <c r="AT38">
        <v>0</v>
      </c>
      <c r="AU38" t="s">
        <v>17</v>
      </c>
      <c r="AW38" t="s">
        <v>1080</v>
      </c>
      <c r="AX38">
        <v>1.17904E-4</v>
      </c>
      <c r="AY38">
        <v>660</v>
      </c>
      <c r="AZ38">
        <v>430</v>
      </c>
      <c r="BA38" t="s">
        <v>12</v>
      </c>
      <c r="BC38" t="s">
        <v>1080</v>
      </c>
      <c r="BD38">
        <v>12.299899999999999</v>
      </c>
      <c r="BE38">
        <v>660</v>
      </c>
      <c r="BF38">
        <v>73</v>
      </c>
      <c r="BG38" t="s">
        <v>17</v>
      </c>
      <c r="BI38" t="s">
        <v>1080</v>
      </c>
      <c r="BJ38">
        <v>2.03634</v>
      </c>
      <c r="BK38">
        <v>660</v>
      </c>
      <c r="BL38">
        <v>75</v>
      </c>
      <c r="BM38" t="s">
        <v>17</v>
      </c>
      <c r="BO38" t="s">
        <v>1080</v>
      </c>
      <c r="BP38">
        <v>48.508299999999998</v>
      </c>
      <c r="BQ38">
        <v>660</v>
      </c>
      <c r="BR38">
        <v>74</v>
      </c>
      <c r="BS38" t="s">
        <v>17</v>
      </c>
      <c r="BU38" t="s">
        <v>1080</v>
      </c>
      <c r="BV38">
        <v>15.2338</v>
      </c>
      <c r="BW38">
        <v>660</v>
      </c>
      <c r="BX38">
        <v>433</v>
      </c>
      <c r="BY38" t="s">
        <v>12</v>
      </c>
      <c r="BZ38" t="s">
        <v>1080</v>
      </c>
      <c r="CA38">
        <v>21.796099999999999</v>
      </c>
      <c r="CB38">
        <v>660</v>
      </c>
      <c r="CC38">
        <v>85</v>
      </c>
      <c r="CD38" t="s">
        <v>12</v>
      </c>
      <c r="CE38" t="s">
        <v>1080</v>
      </c>
      <c r="CF38">
        <v>1.4702200000000001</v>
      </c>
      <c r="CG38">
        <v>660</v>
      </c>
      <c r="CH38">
        <v>603</v>
      </c>
      <c r="CI38" t="s">
        <v>12</v>
      </c>
      <c r="CK38" t="s">
        <v>1080</v>
      </c>
      <c r="CL38">
        <v>1.4169499999999999E-3</v>
      </c>
      <c r="CM38">
        <v>660</v>
      </c>
      <c r="CN38">
        <v>65</v>
      </c>
      <c r="CO38" t="s">
        <v>12</v>
      </c>
      <c r="CQ38" t="s">
        <v>1080</v>
      </c>
      <c r="CR38">
        <v>6.8306599999999995E-2</v>
      </c>
      <c r="CS38">
        <v>660</v>
      </c>
      <c r="CT38">
        <v>65</v>
      </c>
      <c r="CU38" t="s">
        <v>12</v>
      </c>
      <c r="CW38" t="s">
        <v>1080</v>
      </c>
      <c r="CX38">
        <v>2.8252000000000002</v>
      </c>
      <c r="CY38">
        <v>660</v>
      </c>
      <c r="CZ38">
        <v>19</v>
      </c>
      <c r="DA38" t="s">
        <v>12</v>
      </c>
      <c r="DC38" t="s">
        <v>1080</v>
      </c>
      <c r="DD38">
        <v>0.22539899999999999</v>
      </c>
      <c r="DE38">
        <v>660</v>
      </c>
      <c r="DF38">
        <v>136</v>
      </c>
      <c r="DG38" t="s">
        <v>17</v>
      </c>
      <c r="DI38" t="s">
        <v>1080</v>
      </c>
      <c r="DJ38">
        <v>34.023299999999999</v>
      </c>
      <c r="DK38">
        <v>660</v>
      </c>
      <c r="DL38">
        <v>265</v>
      </c>
      <c r="DM38" t="s">
        <v>12</v>
      </c>
      <c r="DO38" t="s">
        <v>1080</v>
      </c>
      <c r="DP38">
        <v>138.96299999999999</v>
      </c>
      <c r="DQ38">
        <v>660</v>
      </c>
      <c r="DR38">
        <v>595</v>
      </c>
      <c r="DS38" t="s">
        <v>17</v>
      </c>
      <c r="DU38" t="s">
        <v>1080</v>
      </c>
      <c r="DV38">
        <v>368.34899999999999</v>
      </c>
      <c r="DW38">
        <v>660</v>
      </c>
      <c r="DX38">
        <v>19</v>
      </c>
      <c r="DY38" t="s">
        <v>12</v>
      </c>
      <c r="EA38" t="s">
        <v>1080</v>
      </c>
      <c r="EB38">
        <v>264.58</v>
      </c>
      <c r="EC38">
        <v>660</v>
      </c>
      <c r="ED38">
        <v>628</v>
      </c>
      <c r="EE38" t="s">
        <v>17</v>
      </c>
      <c r="EG38" t="s">
        <v>1080</v>
      </c>
      <c r="EH38">
        <v>2.1769799999999999</v>
      </c>
      <c r="EI38">
        <v>660</v>
      </c>
      <c r="EJ38">
        <v>435</v>
      </c>
      <c r="EK38" t="s">
        <v>12</v>
      </c>
      <c r="EM38" t="s">
        <v>1080</v>
      </c>
      <c r="EN38">
        <v>34.256999999999998</v>
      </c>
      <c r="EO38">
        <v>660</v>
      </c>
      <c r="EP38">
        <v>626</v>
      </c>
      <c r="EQ38" t="s">
        <v>17</v>
      </c>
      <c r="ES38" t="s">
        <v>1080</v>
      </c>
      <c r="ET38">
        <v>0.44738</v>
      </c>
      <c r="EU38">
        <v>660</v>
      </c>
      <c r="EV38">
        <v>462</v>
      </c>
      <c r="EW38" t="s">
        <v>12</v>
      </c>
      <c r="EY38" t="s">
        <v>1080</v>
      </c>
      <c r="EZ38">
        <v>8.1781299999999995</v>
      </c>
      <c r="FA38">
        <v>660</v>
      </c>
      <c r="FB38">
        <v>41</v>
      </c>
      <c r="FC38" t="s">
        <v>17</v>
      </c>
      <c r="FE38" t="s">
        <v>1080</v>
      </c>
      <c r="FF38">
        <v>0.68385600000000002</v>
      </c>
      <c r="FG38">
        <v>660</v>
      </c>
      <c r="FH38">
        <v>65</v>
      </c>
      <c r="FI38" t="s">
        <v>12</v>
      </c>
      <c r="FL38" t="s">
        <v>1080</v>
      </c>
      <c r="FM38">
        <v>6.60623</v>
      </c>
      <c r="FN38">
        <v>660</v>
      </c>
      <c r="FO38">
        <v>222</v>
      </c>
      <c r="FP38" t="s">
        <v>12</v>
      </c>
      <c r="FT38" t="s">
        <v>1080</v>
      </c>
      <c r="FU38">
        <v>890.79700000000003</v>
      </c>
      <c r="FV38">
        <v>660</v>
      </c>
      <c r="FW38">
        <v>603</v>
      </c>
      <c r="FX38" t="s">
        <v>12</v>
      </c>
      <c r="GB38" t="s">
        <v>1080</v>
      </c>
      <c r="GC38">
        <v>1054.21</v>
      </c>
      <c r="GD38">
        <v>660</v>
      </c>
      <c r="GE38">
        <v>530</v>
      </c>
      <c r="GF38" t="s">
        <v>17</v>
      </c>
    </row>
    <row r="39" spans="1:188" x14ac:dyDescent="0.25">
      <c r="A39" t="s">
        <v>1081</v>
      </c>
      <c r="B39">
        <v>8.8629200000000008</v>
      </c>
      <c r="C39">
        <v>660</v>
      </c>
      <c r="D39">
        <v>627</v>
      </c>
      <c r="E39" t="s">
        <v>17</v>
      </c>
      <c r="G39" t="s">
        <v>1081</v>
      </c>
      <c r="H39">
        <v>0</v>
      </c>
      <c r="I39">
        <v>660</v>
      </c>
      <c r="J39">
        <v>0</v>
      </c>
      <c r="K39" t="s">
        <v>17</v>
      </c>
      <c r="M39" t="s">
        <v>1081</v>
      </c>
      <c r="N39">
        <v>4.6980000000000001E-2</v>
      </c>
      <c r="O39">
        <v>660</v>
      </c>
      <c r="P39">
        <v>501</v>
      </c>
      <c r="Q39" t="s">
        <v>12</v>
      </c>
      <c r="S39" t="s">
        <v>1081</v>
      </c>
      <c r="T39" s="24">
        <v>6.9907900000000002E-6</v>
      </c>
      <c r="U39">
        <v>660</v>
      </c>
      <c r="V39">
        <v>26</v>
      </c>
      <c r="W39" t="s">
        <v>17</v>
      </c>
      <c r="Y39" t="s">
        <v>1081</v>
      </c>
      <c r="Z39">
        <v>146.49799999999999</v>
      </c>
      <c r="AA39">
        <v>660</v>
      </c>
      <c r="AB39">
        <v>26</v>
      </c>
      <c r="AC39" t="s">
        <v>17</v>
      </c>
      <c r="AE39" t="s">
        <v>1081</v>
      </c>
      <c r="AF39">
        <v>26.5898</v>
      </c>
      <c r="AG39">
        <v>660</v>
      </c>
      <c r="AH39">
        <v>219</v>
      </c>
      <c r="AI39" t="s">
        <v>17</v>
      </c>
      <c r="AK39" t="s">
        <v>1081</v>
      </c>
      <c r="AL39">
        <v>0.27713700000000002</v>
      </c>
      <c r="AM39">
        <v>660</v>
      </c>
      <c r="AN39">
        <v>511</v>
      </c>
      <c r="AO39" t="s">
        <v>17</v>
      </c>
      <c r="AQ39" t="s">
        <v>1081</v>
      </c>
      <c r="AR39" s="24">
        <v>8.1268499999999996E-14</v>
      </c>
      <c r="AS39">
        <v>660</v>
      </c>
      <c r="AT39">
        <v>420</v>
      </c>
      <c r="AU39" t="s">
        <v>17</v>
      </c>
      <c r="AW39" t="s">
        <v>1081</v>
      </c>
      <c r="AX39" s="24">
        <v>6.3375999999999998E-8</v>
      </c>
      <c r="AY39">
        <v>660</v>
      </c>
      <c r="AZ39">
        <v>364</v>
      </c>
      <c r="BA39" t="s">
        <v>12</v>
      </c>
      <c r="BC39" t="s">
        <v>1081</v>
      </c>
      <c r="BD39">
        <v>164.31299999999999</v>
      </c>
      <c r="BE39">
        <v>660</v>
      </c>
      <c r="BF39">
        <v>494</v>
      </c>
      <c r="BG39" t="s">
        <v>12</v>
      </c>
      <c r="BI39" t="s">
        <v>1081</v>
      </c>
      <c r="BJ39">
        <v>95.650300000000001</v>
      </c>
      <c r="BK39">
        <v>660</v>
      </c>
      <c r="BL39">
        <v>492</v>
      </c>
      <c r="BM39" t="s">
        <v>12</v>
      </c>
      <c r="BO39" t="s">
        <v>1081</v>
      </c>
      <c r="BP39">
        <v>60.089799999999997</v>
      </c>
      <c r="BQ39">
        <v>660</v>
      </c>
      <c r="BR39">
        <v>493</v>
      </c>
      <c r="BS39" t="s">
        <v>12</v>
      </c>
      <c r="BU39" t="s">
        <v>1081</v>
      </c>
      <c r="BV39">
        <v>172.62100000000001</v>
      </c>
      <c r="BW39">
        <v>660</v>
      </c>
      <c r="BX39">
        <v>492</v>
      </c>
      <c r="BY39" t="s">
        <v>12</v>
      </c>
      <c r="BZ39" t="s">
        <v>1081</v>
      </c>
      <c r="CA39">
        <v>8.91953</v>
      </c>
      <c r="CB39">
        <v>660</v>
      </c>
      <c r="CC39">
        <v>492</v>
      </c>
      <c r="CD39" t="s">
        <v>12</v>
      </c>
      <c r="CE39" t="s">
        <v>1081</v>
      </c>
      <c r="CF39">
        <v>48.344499999999996</v>
      </c>
      <c r="CG39">
        <v>660</v>
      </c>
      <c r="CH39">
        <v>480</v>
      </c>
      <c r="CI39" t="s">
        <v>17</v>
      </c>
      <c r="CK39" t="s">
        <v>1081</v>
      </c>
      <c r="CL39">
        <v>1.22452E-3</v>
      </c>
      <c r="CM39">
        <v>660</v>
      </c>
      <c r="CN39">
        <v>185</v>
      </c>
      <c r="CO39" t="s">
        <v>12</v>
      </c>
      <c r="CQ39" t="s">
        <v>1081</v>
      </c>
      <c r="CR39">
        <v>16.272200000000002</v>
      </c>
      <c r="CS39">
        <v>660</v>
      </c>
      <c r="CT39">
        <v>172</v>
      </c>
      <c r="CU39" t="s">
        <v>17</v>
      </c>
      <c r="CW39" t="s">
        <v>1081</v>
      </c>
      <c r="CX39">
        <v>7.0729199999999999</v>
      </c>
      <c r="CY39">
        <v>660</v>
      </c>
      <c r="CZ39">
        <v>294</v>
      </c>
      <c r="DA39" t="s">
        <v>17</v>
      </c>
      <c r="DC39" t="s">
        <v>1081</v>
      </c>
      <c r="DD39">
        <v>5.6124700000000001</v>
      </c>
      <c r="DE39">
        <v>660</v>
      </c>
      <c r="DF39">
        <v>479</v>
      </c>
      <c r="DG39" t="s">
        <v>17</v>
      </c>
      <c r="DI39" t="s">
        <v>1081</v>
      </c>
      <c r="DJ39">
        <v>1008.34</v>
      </c>
      <c r="DK39">
        <v>660</v>
      </c>
      <c r="DL39">
        <v>24</v>
      </c>
      <c r="DM39" t="s">
        <v>12</v>
      </c>
      <c r="DO39" t="s">
        <v>1081</v>
      </c>
      <c r="DP39">
        <v>4.2884200000000003</v>
      </c>
      <c r="DQ39">
        <v>660</v>
      </c>
      <c r="DR39">
        <v>616</v>
      </c>
      <c r="DS39" t="s">
        <v>17</v>
      </c>
      <c r="DU39" t="s">
        <v>1081</v>
      </c>
      <c r="DV39">
        <v>5.1414400000000002</v>
      </c>
      <c r="DW39">
        <v>660</v>
      </c>
      <c r="DX39">
        <v>30</v>
      </c>
      <c r="DY39" t="s">
        <v>12</v>
      </c>
      <c r="EA39" t="s">
        <v>1081</v>
      </c>
      <c r="EB39">
        <v>31.578800000000001</v>
      </c>
      <c r="EC39">
        <v>660</v>
      </c>
      <c r="ED39">
        <v>597</v>
      </c>
      <c r="EE39" t="s">
        <v>17</v>
      </c>
      <c r="EG39" t="s">
        <v>1081</v>
      </c>
      <c r="EH39">
        <v>14.5252</v>
      </c>
      <c r="EI39">
        <v>660</v>
      </c>
      <c r="EJ39">
        <v>18</v>
      </c>
      <c r="EK39" t="s">
        <v>17</v>
      </c>
      <c r="EM39" t="s">
        <v>1081</v>
      </c>
      <c r="EN39">
        <v>47.869300000000003</v>
      </c>
      <c r="EO39">
        <v>660</v>
      </c>
      <c r="EP39">
        <v>359</v>
      </c>
      <c r="EQ39" t="s">
        <v>17</v>
      </c>
      <c r="ES39" t="s">
        <v>1081</v>
      </c>
      <c r="ET39">
        <v>8.9137699999999995</v>
      </c>
      <c r="EU39">
        <v>660</v>
      </c>
      <c r="EV39">
        <v>292</v>
      </c>
      <c r="EW39" t="s">
        <v>17</v>
      </c>
      <c r="EY39" t="s">
        <v>1081</v>
      </c>
      <c r="EZ39">
        <v>35.974400000000003</v>
      </c>
      <c r="FA39">
        <v>660</v>
      </c>
      <c r="FB39">
        <v>502</v>
      </c>
      <c r="FC39" t="s">
        <v>12</v>
      </c>
      <c r="FE39" t="s">
        <v>1081</v>
      </c>
      <c r="FF39">
        <v>22.972799999999999</v>
      </c>
      <c r="FG39">
        <v>660</v>
      </c>
      <c r="FH39">
        <v>398</v>
      </c>
      <c r="FI39" t="s">
        <v>17</v>
      </c>
      <c r="FL39" t="s">
        <v>1081</v>
      </c>
      <c r="FM39">
        <v>17.2759</v>
      </c>
      <c r="FN39">
        <v>660</v>
      </c>
      <c r="FO39">
        <v>613</v>
      </c>
      <c r="FP39" t="s">
        <v>17</v>
      </c>
      <c r="FT39" t="s">
        <v>1081</v>
      </c>
      <c r="FU39">
        <v>88.057299999999998</v>
      </c>
      <c r="FV39">
        <v>660</v>
      </c>
      <c r="FW39">
        <v>298</v>
      </c>
      <c r="FX39" t="s">
        <v>17</v>
      </c>
      <c r="GB39" t="s">
        <v>1081</v>
      </c>
      <c r="GC39">
        <v>10.463699999999999</v>
      </c>
      <c r="GD39">
        <v>660</v>
      </c>
      <c r="GE39">
        <v>474</v>
      </c>
      <c r="GF39" t="s">
        <v>17</v>
      </c>
    </row>
    <row r="40" spans="1:188" x14ac:dyDescent="0.25">
      <c r="A40" s="21" t="s">
        <v>949</v>
      </c>
      <c r="B40" s="26">
        <f>AVERAGE(B10:B39)</f>
        <v>203.26695976666667</v>
      </c>
      <c r="EZ40" s="26">
        <f>AVERAGE(EZ10:EZ39)</f>
        <v>163.32420633333336</v>
      </c>
      <c r="FF40" s="26">
        <f>AVERAGE(FF10:FF39)</f>
        <v>12.255591002333334</v>
      </c>
      <c r="FM40" s="26">
        <f>AVERAGE(FM10:FM39)</f>
        <v>200.53392036666671</v>
      </c>
      <c r="FU40" s="26">
        <f>AVERAGE(FU10:FU39)</f>
        <v>221.4870513333334</v>
      </c>
      <c r="GC40" s="26">
        <f>AVERAGE(GC10:GC39)</f>
        <v>1218.2413760000002</v>
      </c>
    </row>
    <row r="42" spans="1:188" s="21" customFormat="1" x14ac:dyDescent="0.25">
      <c r="A42" s="21" t="s">
        <v>1082</v>
      </c>
      <c r="B42" s="21" t="s">
        <v>1083</v>
      </c>
      <c r="H42" s="21" t="s">
        <v>1084</v>
      </c>
      <c r="N42" s="21" t="s">
        <v>1085</v>
      </c>
      <c r="T42" s="21" t="s">
        <v>1086</v>
      </c>
      <c r="Z42" s="21" t="s">
        <v>1087</v>
      </c>
      <c r="AF42" s="21" t="s">
        <v>1088</v>
      </c>
      <c r="AL42" s="21" t="s">
        <v>1089</v>
      </c>
      <c r="AR42" s="21" t="s">
        <v>1090</v>
      </c>
      <c r="AX42" s="21" t="s">
        <v>1091</v>
      </c>
      <c r="BD42" s="21" t="s">
        <v>1092</v>
      </c>
      <c r="BJ42" s="21" t="s">
        <v>1093</v>
      </c>
      <c r="BP42" s="21" t="s">
        <v>1094</v>
      </c>
      <c r="BV42" s="21" t="s">
        <v>1095</v>
      </c>
      <c r="CA42" s="21" t="s">
        <v>1096</v>
      </c>
      <c r="CF42" s="21" t="s">
        <v>1097</v>
      </c>
      <c r="CL42" s="21" t="s">
        <v>1098</v>
      </c>
      <c r="CR42" s="21" t="s">
        <v>1099</v>
      </c>
      <c r="CX42" s="21" t="s">
        <v>1100</v>
      </c>
      <c r="DD42" s="21" t="s">
        <v>1101</v>
      </c>
      <c r="DJ42" s="21" t="s">
        <v>1102</v>
      </c>
      <c r="DP42" s="21" t="s">
        <v>1103</v>
      </c>
      <c r="DV42" s="21" t="s">
        <v>1104</v>
      </c>
      <c r="EB42" s="21" t="s">
        <v>1105</v>
      </c>
      <c r="EH42" s="21" t="s">
        <v>1106</v>
      </c>
      <c r="EN42" s="21" t="s">
        <v>1107</v>
      </c>
      <c r="ET42" s="21" t="s">
        <v>1108</v>
      </c>
      <c r="EZ42" s="21" t="s">
        <v>1109</v>
      </c>
      <c r="FE42" s="21" t="s">
        <v>1040</v>
      </c>
      <c r="FL42" s="21" t="s">
        <v>1041</v>
      </c>
      <c r="FT42" s="21" t="s">
        <v>1042</v>
      </c>
      <c r="GB42" t="s">
        <v>1043</v>
      </c>
    </row>
    <row r="44" spans="1:188" x14ac:dyDescent="0.25">
      <c r="A44" t="s">
        <v>1049</v>
      </c>
      <c r="B44">
        <f>LOG(B10,2)</f>
        <v>3.1477820910472016</v>
      </c>
      <c r="H44" t="e">
        <f t="shared" ref="H44:H53" si="0">LOG(H10,2)</f>
        <v>#NUM!</v>
      </c>
      <c r="N44">
        <f t="shared" ref="N44:N53" si="1">LOG(N10,2)</f>
        <v>-6.1758881367895144</v>
      </c>
      <c r="T44">
        <f t="shared" ref="T44:T53" si="2">LOG(T10,2)</f>
        <v>-14.660228806067684</v>
      </c>
      <c r="Z44">
        <f t="shared" ref="Z44:Z53" si="3">LOG(Z10,2)</f>
        <v>4.5889964020056464</v>
      </c>
      <c r="AF44">
        <f t="shared" ref="AF44:AF53" si="4">LOG(AF10,2)</f>
        <v>3.7814646329851533</v>
      </c>
      <c r="AL44">
        <f t="shared" ref="AL44:AL53" si="5">LOG(AL10,2)</f>
        <v>-1.8545390468128653</v>
      </c>
      <c r="AR44">
        <f t="shared" ref="AR44:AR53" si="6">LOG(AR10,2)</f>
        <v>-37.471336430615821</v>
      </c>
      <c r="AX44">
        <f t="shared" ref="AX44:AX53" si="7">LOG(AX10,2)</f>
        <v>-26.250775424017512</v>
      </c>
      <c r="BD44">
        <f t="shared" ref="BD44:BD53" si="8">LOG(BD10,2)</f>
        <v>7.2941244499550182</v>
      </c>
      <c r="BJ44">
        <f t="shared" ref="BJ44:BJ53" si="9">LOG(BJ10,2)</f>
        <v>2.2364283270902208</v>
      </c>
      <c r="BP44">
        <f t="shared" ref="BP44:BP53" si="10">LOG(BP10,2)</f>
        <v>5.697404092697286</v>
      </c>
      <c r="BV44">
        <f t="shared" ref="BV44:BV53" si="11">LOG(BV10,2)</f>
        <v>3.9944077490615859</v>
      </c>
      <c r="CA44">
        <f t="shared" ref="CA44:CA53" si="12">LOG(CA10,2)</f>
        <v>1.2365722131533776</v>
      </c>
      <c r="CF44">
        <f t="shared" ref="CF44:CF53" si="13">LOG(CF10,2)</f>
        <v>7.4870039125597767</v>
      </c>
      <c r="CL44">
        <f t="shared" ref="CL44:CL53" si="14">LOG(CL10,2)</f>
        <v>-12.702374826872305</v>
      </c>
      <c r="CR44">
        <f t="shared" ref="CR44:CR53" si="15">LOG(CR10,2)</f>
        <v>-4.2373385669704442</v>
      </c>
      <c r="CX44">
        <f t="shared" ref="CX44:CX53" si="16">LOG(CX10,2)</f>
        <v>1.1560276433652021</v>
      </c>
      <c r="DD44">
        <f t="shared" ref="DD44:DD53" si="17">LOG(DD10,2)</f>
        <v>6.6292954135371218</v>
      </c>
      <c r="DJ44">
        <f t="shared" ref="DJ44:DJ53" si="18">LOG(DJ10,2)</f>
        <v>4.888071052102231</v>
      </c>
      <c r="DP44">
        <f t="shared" ref="DP44:DP53" si="19">LOG(DP10,2)</f>
        <v>2.7458826889022592</v>
      </c>
      <c r="DV44">
        <f t="shared" ref="DV44:DV53" si="20">LOG(DV10,2)</f>
        <v>1.6183091438591539</v>
      </c>
      <c r="EB44">
        <f t="shared" ref="EB44:EB53" si="21">LOG(EB10,2)</f>
        <v>5.7948135274700663</v>
      </c>
      <c r="EH44">
        <f t="shared" ref="EH44:EH53" si="22">LOG(EH10,2)</f>
        <v>7.648184987606399</v>
      </c>
      <c r="EN44">
        <f t="shared" ref="EN44:EN53" si="23">LOG(EN10,2)</f>
        <v>4.963404761969012</v>
      </c>
      <c r="ET44">
        <f t="shared" ref="ET44:ET53" si="24">LOG(ET10,2)</f>
        <v>14.479837091758638</v>
      </c>
      <c r="EZ44">
        <f t="shared" ref="EZ44:EZ53" si="25">LOG(EZ10,2)</f>
        <v>4.8103916882803555</v>
      </c>
      <c r="FF44">
        <f t="shared" ref="FF44:FF53" si="26">LOG(FF10,2)</f>
        <v>-2.6509790172467032</v>
      </c>
      <c r="FM44">
        <f t="shared" ref="FM44:FM53" si="27">LOG(FM10,2)</f>
        <v>5.8526755661056438</v>
      </c>
      <c r="FU44">
        <f t="shared" ref="FU44:FU53" si="28">LOG(FU10,2)</f>
        <v>6.6334907885942815</v>
      </c>
      <c r="GC44">
        <f t="shared" ref="GC44:GC53" si="29">LOG(GC10,2)</f>
        <v>7.6426943525645648</v>
      </c>
    </row>
    <row r="45" spans="1:188" x14ac:dyDescent="0.25">
      <c r="A45" t="s">
        <v>1050</v>
      </c>
      <c r="B45">
        <f t="shared" ref="B45:B53" si="30">LOG(B11,2)</f>
        <v>7.7868511632409634</v>
      </c>
      <c r="H45" t="e">
        <f t="shared" si="0"/>
        <v>#NUM!</v>
      </c>
      <c r="N45">
        <f t="shared" si="1"/>
        <v>2.650309624946606</v>
      </c>
      <c r="T45">
        <f t="shared" si="2"/>
        <v>-7.9381984803139582</v>
      </c>
      <c r="Z45">
        <f t="shared" si="3"/>
        <v>6.1869283585130992</v>
      </c>
      <c r="AF45">
        <f t="shared" si="4"/>
        <v>2.8445845070348734</v>
      </c>
      <c r="AL45">
        <f t="shared" si="5"/>
        <v>6.851474216185987</v>
      </c>
      <c r="AR45">
        <f t="shared" si="6"/>
        <v>-42.941591124532238</v>
      </c>
      <c r="AX45">
        <f t="shared" si="7"/>
        <v>-10.93658444486223</v>
      </c>
      <c r="BD45">
        <f t="shared" si="8"/>
        <v>7.9108225877306086</v>
      </c>
      <c r="BJ45">
        <f t="shared" si="9"/>
        <v>3.8771847291006649</v>
      </c>
      <c r="BP45">
        <f t="shared" si="10"/>
        <v>9.748627270241716</v>
      </c>
      <c r="BV45">
        <f t="shared" si="11"/>
        <v>3.9745201350053221</v>
      </c>
      <c r="CA45">
        <f t="shared" si="12"/>
        <v>1.1630542622256219</v>
      </c>
      <c r="CF45">
        <f t="shared" si="13"/>
        <v>4.4955033021223052</v>
      </c>
      <c r="CL45">
        <f t="shared" si="14"/>
        <v>-15.922167646388106</v>
      </c>
      <c r="CR45">
        <f t="shared" si="15"/>
        <v>-12.86384381642643</v>
      </c>
      <c r="CX45">
        <f t="shared" si="16"/>
        <v>3.0413253494953771</v>
      </c>
      <c r="DD45">
        <f t="shared" si="17"/>
        <v>2.8849768594904126</v>
      </c>
      <c r="DJ45">
        <f t="shared" si="18"/>
        <v>7.1093292142989259</v>
      </c>
      <c r="DP45">
        <f t="shared" si="19"/>
        <v>4.3946033130092381</v>
      </c>
      <c r="DV45">
        <f t="shared" si="20"/>
        <v>-0.78254343436369123</v>
      </c>
      <c r="EB45">
        <f t="shared" si="21"/>
        <v>5.2258995716688883</v>
      </c>
      <c r="EH45">
        <f t="shared" si="22"/>
        <v>8.3184840613318602</v>
      </c>
      <c r="EN45">
        <f t="shared" si="23"/>
        <v>7.9480517900889751</v>
      </c>
      <c r="ET45">
        <f t="shared" si="24"/>
        <v>-3.5477377361235378</v>
      </c>
      <c r="EZ45">
        <f t="shared" si="25"/>
        <v>7.8064465111180619</v>
      </c>
      <c r="FF45">
        <f t="shared" si="26"/>
        <v>-8.4886613485912861</v>
      </c>
      <c r="FM45">
        <f t="shared" si="27"/>
        <v>3.4330796268537678</v>
      </c>
      <c r="FU45">
        <f t="shared" si="28"/>
        <v>5.4518638866854925</v>
      </c>
      <c r="GC45">
        <f t="shared" si="29"/>
        <v>2.9172942583776424</v>
      </c>
    </row>
    <row r="46" spans="1:188" x14ac:dyDescent="0.25">
      <c r="A46" t="s">
        <v>1054</v>
      </c>
      <c r="B46">
        <f t="shared" si="30"/>
        <v>6.4880634534146093</v>
      </c>
      <c r="H46" t="e">
        <f t="shared" si="0"/>
        <v>#NUM!</v>
      </c>
      <c r="N46">
        <f t="shared" si="1"/>
        <v>0.80485483365659194</v>
      </c>
      <c r="T46">
        <f t="shared" si="2"/>
        <v>-13.29535289115754</v>
      </c>
      <c r="Z46">
        <f t="shared" si="3"/>
        <v>1.6422903047046631</v>
      </c>
      <c r="AF46">
        <f t="shared" si="4"/>
        <v>-0.60100614292185983</v>
      </c>
      <c r="AL46">
        <f t="shared" si="5"/>
        <v>-0.54288694938815885</v>
      </c>
      <c r="AR46">
        <f t="shared" si="6"/>
        <v>-25.607702794131541</v>
      </c>
      <c r="AX46">
        <f t="shared" si="7"/>
        <v>-19.557669839358191</v>
      </c>
      <c r="BD46">
        <f t="shared" si="8"/>
        <v>8.3918836903272247</v>
      </c>
      <c r="BJ46">
        <f t="shared" si="9"/>
        <v>2.5942117221529686</v>
      </c>
      <c r="BP46">
        <f t="shared" si="10"/>
        <v>7.9873094953371488</v>
      </c>
      <c r="BV46">
        <f t="shared" si="11"/>
        <v>4.3796140313365202</v>
      </c>
      <c r="CA46">
        <f t="shared" si="12"/>
        <v>3.2019882188201572</v>
      </c>
      <c r="CF46">
        <f t="shared" si="13"/>
        <v>7.4392408059563335</v>
      </c>
      <c r="CL46">
        <f t="shared" si="14"/>
        <v>-7.5697097592348621</v>
      </c>
      <c r="CR46">
        <f t="shared" si="15"/>
        <v>-0.64497245595714292</v>
      </c>
      <c r="CX46">
        <f t="shared" si="16"/>
        <v>-0.81264776842475661</v>
      </c>
      <c r="DD46">
        <f t="shared" si="17"/>
        <v>0.66281617966247941</v>
      </c>
      <c r="DJ46">
        <f t="shared" si="18"/>
        <v>5.6186233621369821</v>
      </c>
      <c r="DP46">
        <f t="shared" si="19"/>
        <v>6.2041289760501535</v>
      </c>
      <c r="DV46">
        <f t="shared" si="20"/>
        <v>3.7095442983296723</v>
      </c>
      <c r="EB46">
        <f t="shared" si="21"/>
        <v>4.0701059135292583</v>
      </c>
      <c r="EH46">
        <f t="shared" si="22"/>
        <v>0.5968779103743892</v>
      </c>
      <c r="EN46">
        <f t="shared" si="23"/>
        <v>4.3347684771847117</v>
      </c>
      <c r="ET46">
        <f t="shared" si="24"/>
        <v>4.7139816864504853</v>
      </c>
      <c r="EZ46">
        <f t="shared" si="25"/>
        <v>6.6209470391353928</v>
      </c>
      <c r="FF46">
        <f t="shared" si="26"/>
        <v>1.629934748058695</v>
      </c>
      <c r="FM46">
        <f t="shared" si="27"/>
        <v>5.0844810209616407</v>
      </c>
      <c r="FU46">
        <f t="shared" si="28"/>
        <v>5.569615645410888</v>
      </c>
      <c r="GC46">
        <f t="shared" si="29"/>
        <v>4.3732166605808294</v>
      </c>
    </row>
    <row r="47" spans="1:188" x14ac:dyDescent="0.25">
      <c r="A47" t="s">
        <v>1055</v>
      </c>
      <c r="B47">
        <f t="shared" si="30"/>
        <v>2.9384382408393539</v>
      </c>
      <c r="H47" t="e">
        <f t="shared" si="0"/>
        <v>#NUM!</v>
      </c>
      <c r="N47">
        <f t="shared" si="1"/>
        <v>-11.110764149082492</v>
      </c>
      <c r="T47">
        <f t="shared" si="2"/>
        <v>-18.418002027388788</v>
      </c>
      <c r="Z47">
        <f t="shared" si="3"/>
        <v>2.1513100727267398</v>
      </c>
      <c r="AF47">
        <f t="shared" si="4"/>
        <v>6.4376006178001459</v>
      </c>
      <c r="AL47">
        <f t="shared" si="5"/>
        <v>2.9576527730731068</v>
      </c>
      <c r="AR47">
        <f t="shared" si="6"/>
        <v>-48.458963655486237</v>
      </c>
      <c r="AX47">
        <f t="shared" si="7"/>
        <v>-25.013316687338357</v>
      </c>
      <c r="BD47">
        <f t="shared" si="8"/>
        <v>4.4924941516794314</v>
      </c>
      <c r="BJ47">
        <f t="shared" si="9"/>
        <v>5.4618035568265277</v>
      </c>
      <c r="BP47">
        <f t="shared" si="10"/>
        <v>4.6658816217438277</v>
      </c>
      <c r="BV47">
        <f t="shared" si="11"/>
        <v>6.5273816051853251</v>
      </c>
      <c r="CA47">
        <f t="shared" si="12"/>
        <v>0.21018934225984984</v>
      </c>
      <c r="CF47">
        <f t="shared" si="13"/>
        <v>8.8913067757187516</v>
      </c>
      <c r="CL47">
        <f t="shared" si="14"/>
        <v>-20.48103032246534</v>
      </c>
      <c r="CR47">
        <f t="shared" si="15"/>
        <v>-9.1085118765322619</v>
      </c>
      <c r="CX47">
        <f t="shared" si="16"/>
        <v>8.8972918630296647</v>
      </c>
      <c r="DD47">
        <f t="shared" si="17"/>
        <v>-2.7301720936517406</v>
      </c>
      <c r="DJ47">
        <f t="shared" si="18"/>
        <v>9.2491490158343392</v>
      </c>
      <c r="DP47">
        <f t="shared" si="19"/>
        <v>10.416375316587276</v>
      </c>
      <c r="DV47">
        <f t="shared" si="20"/>
        <v>11.72310201578034</v>
      </c>
      <c r="EB47">
        <f t="shared" si="21"/>
        <v>10.364933498580779</v>
      </c>
      <c r="EH47">
        <f t="shared" si="22"/>
        <v>0.29950257290308552</v>
      </c>
      <c r="EN47">
        <f t="shared" si="23"/>
        <v>8.3572660763539588</v>
      </c>
      <c r="ET47">
        <f t="shared" si="24"/>
        <v>7.7148568160365176</v>
      </c>
      <c r="EZ47">
        <f t="shared" si="25"/>
        <v>4.4059651387578862</v>
      </c>
      <c r="FF47">
        <f t="shared" si="26"/>
        <v>-8.3273211461688721</v>
      </c>
      <c r="FM47">
        <f t="shared" si="27"/>
        <v>11.516162924247048</v>
      </c>
      <c r="FU47">
        <f t="shared" si="28"/>
        <v>6.4818010458690898</v>
      </c>
      <c r="GC47">
        <f t="shared" si="29"/>
        <v>10.853301757031025</v>
      </c>
    </row>
    <row r="48" spans="1:188" x14ac:dyDescent="0.25">
      <c r="A48" t="s">
        <v>1056</v>
      </c>
      <c r="B48">
        <f t="shared" si="30"/>
        <v>4.7594541446196024</v>
      </c>
      <c r="H48" t="e">
        <f t="shared" si="0"/>
        <v>#NUM!</v>
      </c>
      <c r="N48">
        <f t="shared" si="1"/>
        <v>-8.7406451152043552</v>
      </c>
      <c r="T48">
        <f t="shared" si="2"/>
        <v>-21.552324686761324</v>
      </c>
      <c r="Z48">
        <f t="shared" si="3"/>
        <v>3.0211829849835174</v>
      </c>
      <c r="AF48">
        <f t="shared" si="4"/>
        <v>0.95099836258937409</v>
      </c>
      <c r="AL48">
        <f t="shared" si="5"/>
        <v>-8.2905899584208187E-2</v>
      </c>
      <c r="AR48">
        <f t="shared" si="6"/>
        <v>-24.614668419483081</v>
      </c>
      <c r="AX48">
        <f t="shared" si="7"/>
        <v>-30.912435448559343</v>
      </c>
      <c r="BD48">
        <f t="shared" si="8"/>
        <v>4.6909254693476123</v>
      </c>
      <c r="BJ48">
        <f t="shared" si="9"/>
        <v>3.861687438538187</v>
      </c>
      <c r="BP48">
        <f t="shared" si="10"/>
        <v>4.6743872042194727</v>
      </c>
      <c r="BV48">
        <f t="shared" si="11"/>
        <v>4.9902605665007691</v>
      </c>
      <c r="CA48">
        <f t="shared" si="12"/>
        <v>-0.3533341005959853</v>
      </c>
      <c r="CF48">
        <f t="shared" si="13"/>
        <v>2.8376486195355954</v>
      </c>
      <c r="CL48">
        <f t="shared" si="14"/>
        <v>-11.596616002762481</v>
      </c>
      <c r="CR48">
        <f t="shared" si="15"/>
        <v>-7.5246753382283655</v>
      </c>
      <c r="CX48">
        <f t="shared" si="16"/>
        <v>0.54099932213759472</v>
      </c>
      <c r="DD48">
        <f t="shared" si="17"/>
        <v>-1.155366888370275</v>
      </c>
      <c r="DJ48">
        <f t="shared" si="18"/>
        <v>3.6345932684457569</v>
      </c>
      <c r="DP48">
        <f t="shared" si="19"/>
        <v>5.1917363447698399</v>
      </c>
      <c r="DV48">
        <f t="shared" si="20"/>
        <v>4.9365900844511236E-2</v>
      </c>
      <c r="EB48">
        <f t="shared" si="21"/>
        <v>6.9501534317882161</v>
      </c>
      <c r="EH48">
        <f t="shared" si="22"/>
        <v>6.9040505016861085</v>
      </c>
      <c r="EN48">
        <f t="shared" si="23"/>
        <v>9.2857374215540354</v>
      </c>
      <c r="ET48">
        <f t="shared" si="24"/>
        <v>4.1001703197569768</v>
      </c>
      <c r="EZ48">
        <f t="shared" si="25"/>
        <v>4.0078503076191669</v>
      </c>
      <c r="FF48">
        <f t="shared" si="26"/>
        <v>-4.9416463723760167</v>
      </c>
      <c r="FM48">
        <f t="shared" si="27"/>
        <v>7.2233839333838326</v>
      </c>
      <c r="FU48">
        <f t="shared" si="28"/>
        <v>3.5591001888828915</v>
      </c>
      <c r="GC48">
        <f t="shared" si="29"/>
        <v>4.9596032528150245</v>
      </c>
    </row>
    <row r="49" spans="1:185" x14ac:dyDescent="0.25">
      <c r="A49" t="s">
        <v>1057</v>
      </c>
      <c r="B49">
        <f t="shared" si="30"/>
        <v>3.4040583970547948</v>
      </c>
      <c r="H49" t="e">
        <f t="shared" si="0"/>
        <v>#NUM!</v>
      </c>
      <c r="N49">
        <f t="shared" si="1"/>
        <v>-9.9597951221308012</v>
      </c>
      <c r="T49">
        <f t="shared" si="2"/>
        <v>-15.827466785960047</v>
      </c>
      <c r="Z49">
        <f t="shared" si="3"/>
        <v>2.4206117497454613</v>
      </c>
      <c r="AF49">
        <f t="shared" si="4"/>
        <v>5.8859769548138825</v>
      </c>
      <c r="AL49">
        <f t="shared" si="5"/>
        <v>-1.4200977194527757</v>
      </c>
      <c r="AR49">
        <f t="shared" si="6"/>
        <v>-22.169418789156687</v>
      </c>
      <c r="AX49">
        <f t="shared" si="7"/>
        <v>-19.845763233223604</v>
      </c>
      <c r="BD49">
        <f t="shared" si="8"/>
        <v>5.5133201892454737</v>
      </c>
      <c r="BJ49">
        <f t="shared" si="9"/>
        <v>8.5280672564406377</v>
      </c>
      <c r="BP49">
        <f t="shared" si="10"/>
        <v>7.2960719029967551</v>
      </c>
      <c r="BV49">
        <f t="shared" si="11"/>
        <v>8.833051359192952</v>
      </c>
      <c r="CA49">
        <f t="shared" si="12"/>
        <v>6.1891326899059633</v>
      </c>
      <c r="CF49">
        <f t="shared" si="13"/>
        <v>5.7361854262515788</v>
      </c>
      <c r="CL49">
        <f t="shared" si="14"/>
        <v>-6.6333484482004534</v>
      </c>
      <c r="CR49">
        <f t="shared" si="15"/>
        <v>-0.29237803144589924</v>
      </c>
      <c r="CX49">
        <f t="shared" si="16"/>
        <v>2.6099109463226968</v>
      </c>
      <c r="DD49">
        <f t="shared" si="17"/>
        <v>1.0536048970740219</v>
      </c>
      <c r="DJ49">
        <f t="shared" si="18"/>
        <v>6.0286884878435085</v>
      </c>
      <c r="DP49">
        <f t="shared" si="19"/>
        <v>6.6676367081417451</v>
      </c>
      <c r="DV49">
        <f t="shared" si="20"/>
        <v>8.2253231371693918</v>
      </c>
      <c r="EB49">
        <f t="shared" si="21"/>
        <v>6.9226617011499192</v>
      </c>
      <c r="EH49">
        <f t="shared" si="22"/>
        <v>-1.3200321971883073</v>
      </c>
      <c r="EN49">
        <f t="shared" si="23"/>
        <v>8.7643342111336224</v>
      </c>
      <c r="ET49">
        <f t="shared" si="24"/>
        <v>5.1730794494773411</v>
      </c>
      <c r="EZ49">
        <f t="shared" si="25"/>
        <v>8.5999723335395171</v>
      </c>
      <c r="FF49">
        <f t="shared" si="26"/>
        <v>-0.20416989413977477</v>
      </c>
      <c r="FM49">
        <f t="shared" si="27"/>
        <v>5.1555509132324184</v>
      </c>
      <c r="FU49">
        <f t="shared" si="28"/>
        <v>6.4319839225799145</v>
      </c>
      <c r="GC49">
        <f t="shared" si="29"/>
        <v>6.1504682867483362</v>
      </c>
    </row>
    <row r="50" spans="1:185" x14ac:dyDescent="0.25">
      <c r="A50" t="s">
        <v>1058</v>
      </c>
      <c r="B50">
        <f t="shared" si="30"/>
        <v>11.617618981641661</v>
      </c>
      <c r="H50" t="e">
        <f t="shared" si="0"/>
        <v>#NUM!</v>
      </c>
      <c r="N50">
        <f t="shared" si="1"/>
        <v>7.0240647557252904</v>
      </c>
      <c r="T50">
        <f t="shared" si="2"/>
        <v>-13.068559351197752</v>
      </c>
      <c r="Z50">
        <f t="shared" si="3"/>
        <v>5.3512749612216988</v>
      </c>
      <c r="AF50">
        <f t="shared" si="4"/>
        <v>4.4646748009335804</v>
      </c>
      <c r="AL50">
        <f t="shared" si="5"/>
        <v>3.7612533549766605</v>
      </c>
      <c r="AR50">
        <f t="shared" si="6"/>
        <v>-13.391848302315202</v>
      </c>
      <c r="AX50">
        <f t="shared" si="7"/>
        <v>-9.9539738062628462</v>
      </c>
      <c r="BD50">
        <f t="shared" si="8"/>
        <v>5.9709525602083193</v>
      </c>
      <c r="BJ50">
        <f t="shared" si="9"/>
        <v>3.6882922778330078</v>
      </c>
      <c r="BP50">
        <f t="shared" si="10"/>
        <v>5.4529874181425555</v>
      </c>
      <c r="BV50">
        <f t="shared" si="11"/>
        <v>4.8874521593430966</v>
      </c>
      <c r="CA50">
        <f t="shared" si="12"/>
        <v>1.8503593880335563</v>
      </c>
      <c r="CF50">
        <f t="shared" si="13"/>
        <v>5.8874131650822212</v>
      </c>
      <c r="CL50">
        <f t="shared" si="14"/>
        <v>-8.8605554429103535</v>
      </c>
      <c r="CR50">
        <f t="shared" si="15"/>
        <v>-0.67510876916959284</v>
      </c>
      <c r="CX50">
        <f t="shared" si="16"/>
        <v>5.7687612874084468</v>
      </c>
      <c r="DD50">
        <f t="shared" si="17"/>
        <v>15.886149050822974</v>
      </c>
      <c r="DJ50">
        <f t="shared" si="18"/>
        <v>9.7079699047427734</v>
      </c>
      <c r="DP50">
        <f t="shared" si="19"/>
        <v>5.550137262257623</v>
      </c>
      <c r="DV50">
        <f t="shared" si="20"/>
        <v>10.009576718455479</v>
      </c>
      <c r="EB50">
        <f t="shared" si="21"/>
        <v>5.8337756076757978</v>
      </c>
      <c r="EH50">
        <f t="shared" si="22"/>
        <v>5.7113159352868301</v>
      </c>
      <c r="EN50">
        <f t="shared" si="23"/>
        <v>6.5915283305170176</v>
      </c>
      <c r="ET50">
        <f t="shared" si="24"/>
        <v>4.6788831929198276</v>
      </c>
      <c r="EZ50">
        <f t="shared" si="25"/>
        <v>7.374778679764888</v>
      </c>
      <c r="FF50">
        <f t="shared" si="26"/>
        <v>-2.488463142118055</v>
      </c>
      <c r="FM50">
        <f t="shared" si="27"/>
        <v>8.0525191450585982</v>
      </c>
      <c r="FU50">
        <f t="shared" si="28"/>
        <v>5.9360654582581676</v>
      </c>
      <c r="GC50">
        <f t="shared" si="29"/>
        <v>10.136555419020327</v>
      </c>
    </row>
    <row r="51" spans="1:185" x14ac:dyDescent="0.25">
      <c r="A51" t="s">
        <v>1059</v>
      </c>
      <c r="B51">
        <f t="shared" si="30"/>
        <v>5.1993778872292831</v>
      </c>
      <c r="H51" t="e">
        <f t="shared" si="0"/>
        <v>#NUM!</v>
      </c>
      <c r="N51">
        <f t="shared" si="1"/>
        <v>-5.0592832693103107</v>
      </c>
      <c r="T51">
        <f t="shared" si="2"/>
        <v>1.4398624588189071</v>
      </c>
      <c r="Z51">
        <f t="shared" si="3"/>
        <v>10.265122735104731</v>
      </c>
      <c r="AF51">
        <f t="shared" si="4"/>
        <v>10.897028604964975</v>
      </c>
      <c r="AL51">
        <f t="shared" si="5"/>
        <v>3.275682035083296</v>
      </c>
      <c r="AR51">
        <f t="shared" si="6"/>
        <v>-39.976037720747776</v>
      </c>
      <c r="AX51">
        <f t="shared" si="7"/>
        <v>-7.0695744469138022</v>
      </c>
      <c r="BD51">
        <f t="shared" si="8"/>
        <v>5.9709525602083193</v>
      </c>
      <c r="BJ51">
        <f t="shared" si="9"/>
        <v>3.6882922778330078</v>
      </c>
      <c r="BP51">
        <f t="shared" si="10"/>
        <v>7.4730075679161745</v>
      </c>
      <c r="BV51">
        <f t="shared" si="11"/>
        <v>4.8874521593430966</v>
      </c>
      <c r="CA51">
        <f t="shared" si="12"/>
        <v>1.8503593880335563</v>
      </c>
      <c r="CF51">
        <f t="shared" si="13"/>
        <v>4.6969508395445416</v>
      </c>
      <c r="CL51">
        <f t="shared" si="14"/>
        <v>-7.6979908319833878</v>
      </c>
      <c r="CR51">
        <f t="shared" si="15"/>
        <v>5.1883613591462199</v>
      </c>
      <c r="CX51">
        <f t="shared" si="16"/>
        <v>5.7687612874084468</v>
      </c>
      <c r="DD51">
        <f t="shared" si="17"/>
        <v>6.797012977836145</v>
      </c>
      <c r="DJ51">
        <f t="shared" si="18"/>
        <v>5.9821448151054195</v>
      </c>
      <c r="DP51">
        <f t="shared" si="19"/>
        <v>5.550137262257623</v>
      </c>
      <c r="DV51">
        <f t="shared" si="20"/>
        <v>10.009576718455479</v>
      </c>
      <c r="EB51">
        <f t="shared" si="21"/>
        <v>5.1936298319870655</v>
      </c>
      <c r="EH51">
        <f t="shared" si="22"/>
        <v>2.2183100067606492</v>
      </c>
      <c r="EN51">
        <f t="shared" si="23"/>
        <v>6.5915283305170176</v>
      </c>
      <c r="ET51">
        <f t="shared" si="24"/>
        <v>4.6788831929198276</v>
      </c>
      <c r="EZ51">
        <f t="shared" si="25"/>
        <v>7.374778679764888</v>
      </c>
      <c r="FF51">
        <f t="shared" si="26"/>
        <v>2.198302410184183</v>
      </c>
      <c r="FM51">
        <f t="shared" si="27"/>
        <v>8.3910717018936989</v>
      </c>
      <c r="FU51">
        <f t="shared" si="28"/>
        <v>4.8957921625923602</v>
      </c>
      <c r="GC51">
        <f t="shared" si="29"/>
        <v>8.7291686622682008</v>
      </c>
    </row>
    <row r="52" spans="1:185" x14ac:dyDescent="0.25">
      <c r="A52" t="s">
        <v>1060</v>
      </c>
      <c r="B52">
        <f t="shared" si="30"/>
        <v>9.3636310468476385</v>
      </c>
      <c r="H52" t="e">
        <f t="shared" si="0"/>
        <v>#NUM!</v>
      </c>
      <c r="N52">
        <f t="shared" si="1"/>
        <v>7.4754091934010622</v>
      </c>
      <c r="T52">
        <f t="shared" si="2"/>
        <v>0.81691913238598612</v>
      </c>
      <c r="Z52">
        <f t="shared" si="3"/>
        <v>11.969084279252394</v>
      </c>
      <c r="AF52">
        <f t="shared" si="4"/>
        <v>10.897028604964975</v>
      </c>
      <c r="AL52">
        <f t="shared" si="5"/>
        <v>10.005989387018502</v>
      </c>
      <c r="AR52">
        <f t="shared" si="6"/>
        <v>-33.850550587994086</v>
      </c>
      <c r="AX52">
        <f t="shared" si="7"/>
        <v>-5.3756913160872006</v>
      </c>
      <c r="BD52">
        <f t="shared" si="8"/>
        <v>5.218591326999416</v>
      </c>
      <c r="BJ52">
        <f t="shared" si="9"/>
        <v>2.1044507288664609</v>
      </c>
      <c r="BP52">
        <f t="shared" si="10"/>
        <v>4.6900594505761211</v>
      </c>
      <c r="BV52">
        <f t="shared" si="11"/>
        <v>3.3782896530954507</v>
      </c>
      <c r="CA52">
        <f t="shared" si="12"/>
        <v>0.46662189996858955</v>
      </c>
      <c r="CF52">
        <f t="shared" si="13"/>
        <v>9.5147988580530356</v>
      </c>
      <c r="CL52">
        <f t="shared" si="14"/>
        <v>-12.342082204657718</v>
      </c>
      <c r="CR52">
        <f t="shared" si="15"/>
        <v>-5.9026006343633028</v>
      </c>
      <c r="CX52">
        <f t="shared" si="16"/>
        <v>5.463534181929333</v>
      </c>
      <c r="DD52">
        <f t="shared" si="17"/>
        <v>8.4465912205194851</v>
      </c>
      <c r="DJ52">
        <f t="shared" si="18"/>
        <v>10.734692687086079</v>
      </c>
      <c r="DP52">
        <f t="shared" si="19"/>
        <v>4.4777615039045831</v>
      </c>
      <c r="DV52">
        <f t="shared" si="20"/>
        <v>4.6514937628177728</v>
      </c>
      <c r="EB52">
        <f t="shared" si="21"/>
        <v>7.246835587632031</v>
      </c>
      <c r="EH52">
        <f t="shared" si="22"/>
        <v>9.4632464335742021</v>
      </c>
      <c r="EN52">
        <f t="shared" si="23"/>
        <v>6.4678223455902266</v>
      </c>
      <c r="ET52">
        <f t="shared" si="24"/>
        <v>3.6825957690579378</v>
      </c>
      <c r="EZ52">
        <f t="shared" si="25"/>
        <v>9.3844319356345522</v>
      </c>
      <c r="FF52">
        <f t="shared" si="26"/>
        <v>2.7746015394891614</v>
      </c>
      <c r="FM52">
        <f t="shared" si="27"/>
        <v>6.5237610969537929</v>
      </c>
      <c r="FU52">
        <f t="shared" si="28"/>
        <v>5.9753206504224821</v>
      </c>
      <c r="GC52">
        <f t="shared" si="29"/>
        <v>8.112079765609348</v>
      </c>
    </row>
    <row r="53" spans="1:185" x14ac:dyDescent="0.25">
      <c r="A53" t="s">
        <v>1061</v>
      </c>
      <c r="B53">
        <f t="shared" si="30"/>
        <v>6.7322691995014505</v>
      </c>
      <c r="H53" t="e">
        <f t="shared" si="0"/>
        <v>#NUM!</v>
      </c>
      <c r="N53">
        <f t="shared" si="1"/>
        <v>-1.4302911591855556</v>
      </c>
      <c r="T53">
        <f t="shared" si="2"/>
        <v>-13.949891698132371</v>
      </c>
      <c r="Z53">
        <f t="shared" si="3"/>
        <v>2.9160695750355448</v>
      </c>
      <c r="AF53">
        <f t="shared" si="4"/>
        <v>4.2079162718252752</v>
      </c>
      <c r="AL53">
        <f t="shared" si="5"/>
        <v>-2.784830862519764</v>
      </c>
      <c r="AR53">
        <f t="shared" si="6"/>
        <v>-18.827829241796696</v>
      </c>
      <c r="AX53">
        <f t="shared" si="7"/>
        <v>-21.070534283875272</v>
      </c>
      <c r="BD53">
        <f t="shared" si="8"/>
        <v>3.3446580898817575</v>
      </c>
      <c r="BJ53">
        <f t="shared" si="9"/>
        <v>3.3115074749350137</v>
      </c>
      <c r="BP53">
        <f t="shared" si="10"/>
        <v>4.3086011490212996</v>
      </c>
      <c r="BV53">
        <f t="shared" si="11"/>
        <v>4.6810331514023282</v>
      </c>
      <c r="CA53">
        <f t="shared" si="12"/>
        <v>-1.4787441837466031</v>
      </c>
      <c r="CF53">
        <f t="shared" si="13"/>
        <v>1.506901478234532</v>
      </c>
      <c r="CL53">
        <f t="shared" si="14"/>
        <v>-4.9989247273893476</v>
      </c>
      <c r="CR53">
        <f t="shared" si="15"/>
        <v>-3.4484534676951131</v>
      </c>
      <c r="CX53">
        <f t="shared" si="16"/>
        <v>6.4752421826228739</v>
      </c>
      <c r="DD53">
        <f t="shared" si="17"/>
        <v>5.3994206379664718</v>
      </c>
      <c r="DJ53">
        <f t="shared" si="18"/>
        <v>5.6048245080732393</v>
      </c>
      <c r="DP53">
        <f t="shared" si="19"/>
        <v>7.4818801396202854</v>
      </c>
      <c r="DV53">
        <f t="shared" si="20"/>
        <v>11.7921965039244</v>
      </c>
      <c r="EB53">
        <f t="shared" si="21"/>
        <v>5.636572421587811</v>
      </c>
      <c r="EH53">
        <f t="shared" si="22"/>
        <v>9.4317441263006856</v>
      </c>
      <c r="EN53">
        <f t="shared" si="23"/>
        <v>4.7820782589949244</v>
      </c>
      <c r="ET53">
        <f t="shared" si="24"/>
        <v>-0.32706782363316245</v>
      </c>
      <c r="EZ53">
        <f t="shared" si="25"/>
        <v>3.943105537347948</v>
      </c>
      <c r="FF53">
        <f t="shared" si="26"/>
        <v>0.18180225515894124</v>
      </c>
      <c r="FM53">
        <f t="shared" si="27"/>
        <v>3.3045446264250531</v>
      </c>
      <c r="FU53">
        <f t="shared" si="28"/>
        <v>8.0420916215670868</v>
      </c>
      <c r="GC53">
        <f t="shared" si="29"/>
        <v>5.8913657166993891</v>
      </c>
    </row>
    <row r="55" spans="1:185" x14ac:dyDescent="0.25">
      <c r="A55" t="s">
        <v>1062</v>
      </c>
      <c r="B55">
        <f t="shared" ref="B55:B64" si="31">LOG(B20,2)</f>
        <v>2.1949128343137785</v>
      </c>
      <c r="H55" t="e">
        <f t="shared" ref="H55:H64" si="32">LOG(H20,2)</f>
        <v>#NUM!</v>
      </c>
      <c r="N55">
        <f t="shared" ref="N55:N64" si="33">LOG(N20,2)</f>
        <v>-3.134249014879301</v>
      </c>
      <c r="T55">
        <f t="shared" ref="T55:T64" si="34">LOG(T20,2)</f>
        <v>-10.965645792585676</v>
      </c>
      <c r="Z55">
        <f t="shared" ref="Z55:Z64" si="35">LOG(Z20,2)</f>
        <v>5.0902013610572681</v>
      </c>
      <c r="AF55">
        <f t="shared" ref="AF55:AF64" si="36">LOG(AF20,2)</f>
        <v>0.31583283473906948</v>
      </c>
      <c r="AL55">
        <f t="shared" ref="AL55:AL64" si="37">LOG(AL20,2)</f>
        <v>-4.2859382796493959</v>
      </c>
      <c r="AR55">
        <f t="shared" ref="AR55:AR64" si="38">LOG(AR20,2)</f>
        <v>-22.444872728801968</v>
      </c>
      <c r="AX55">
        <f t="shared" ref="AX55:AX64" si="39">LOG(AX20,2)</f>
        <v>-22.263079058217929</v>
      </c>
      <c r="BD55">
        <f t="shared" ref="BD55:BD64" si="40">LOG(BD20,2)</f>
        <v>4.9434853586771705</v>
      </c>
      <c r="BJ55">
        <f t="shared" ref="BJ55:BJ64" si="41">LOG(BJ20,2)</f>
        <v>1.2572822297782891</v>
      </c>
      <c r="BP55">
        <f t="shared" ref="BP55:BP64" si="42">LOG(BP20,2)</f>
        <v>5.9364777615186259</v>
      </c>
      <c r="BV55">
        <f t="shared" ref="BV55:BV64" si="43">LOG(BV20,2)</f>
        <v>2.8764422928390605</v>
      </c>
      <c r="CA55">
        <f t="shared" ref="CA55:CA64" si="44">LOG(CA20,2)</f>
        <v>0.30133010401533855</v>
      </c>
      <c r="CF55">
        <f t="shared" ref="CF55:CF64" si="45">LOG(CF20,2)</f>
        <v>7.5060099852576272</v>
      </c>
      <c r="CL55">
        <f t="shared" ref="CL55:CL64" si="46">LOG(CL20,2)</f>
        <v>-11.6441840073295</v>
      </c>
      <c r="CR55">
        <f t="shared" ref="CR55:CR64" si="47">LOG(CR20,2)</f>
        <v>3.3818094033826172</v>
      </c>
      <c r="CX55">
        <f t="shared" ref="CX55:CX64" si="48">LOG(CX20,2)</f>
        <v>11.039810113048169</v>
      </c>
      <c r="DD55">
        <f t="shared" ref="DD55:DD64" si="49">LOG(DD20,2)</f>
        <v>6.1930699341525139</v>
      </c>
      <c r="DJ55">
        <f t="shared" ref="DJ55:DJ64" si="50">LOG(DJ20,2)</f>
        <v>5.0088902106334334</v>
      </c>
      <c r="DP55">
        <f t="shared" ref="DP55:DP64" si="51">LOG(DP20,2)</f>
        <v>13.770096034843132</v>
      </c>
      <c r="DV55">
        <f t="shared" ref="DV55:DV64" si="52">LOG(DV20,2)</f>
        <v>15.371402311687726</v>
      </c>
      <c r="EB55">
        <f t="shared" ref="EB55:EB64" si="53">LOG(EB20,2)</f>
        <v>11.413569754664163</v>
      </c>
      <c r="EH55">
        <f t="shared" ref="EH55:EH64" si="54">LOG(EH20,2)</f>
        <v>11.011548750470588</v>
      </c>
      <c r="EN55">
        <f t="shared" ref="EN55:EN64" si="55">LOG(EN20,2)</f>
        <v>9.2672876496611263</v>
      </c>
      <c r="ET55">
        <f t="shared" ref="ET55:ET64" si="56">LOG(ET20,2)</f>
        <v>8.068869618913924</v>
      </c>
      <c r="EZ55">
        <f t="shared" ref="EZ55:EZ64" si="57">LOG(EZ20,2)</f>
        <v>6.353490913554011</v>
      </c>
      <c r="FF55">
        <f t="shared" ref="FF55:FF64" si="58">LOG(FF20,2)</f>
        <v>2.495319092032934</v>
      </c>
      <c r="FM55">
        <f t="shared" ref="FM55:FM64" si="59">LOG(FM20,2)</f>
        <v>5.2145134100800155</v>
      </c>
      <c r="FU55">
        <f t="shared" ref="FU55:FU64" si="60">LOG(FU20,2)</f>
        <v>5.708366595907056</v>
      </c>
      <c r="GC55">
        <f t="shared" ref="GC55:GC64" si="61">LOG(GC20,2)</f>
        <v>12.444313509076968</v>
      </c>
    </row>
    <row r="56" spans="1:185" x14ac:dyDescent="0.25">
      <c r="A56" t="s">
        <v>1063</v>
      </c>
      <c r="B56">
        <f t="shared" si="31"/>
        <v>8.4005464682364952</v>
      </c>
      <c r="H56" t="e">
        <f t="shared" si="32"/>
        <v>#NUM!</v>
      </c>
      <c r="N56">
        <f t="shared" si="33"/>
        <v>-0.24631674229496975</v>
      </c>
      <c r="T56">
        <f t="shared" si="34"/>
        <v>-5.6948741623465242</v>
      </c>
      <c r="Z56">
        <f t="shared" si="35"/>
        <v>3.4575811596735648</v>
      </c>
      <c r="AF56">
        <f t="shared" si="36"/>
        <v>0.12015284267543061</v>
      </c>
      <c r="AL56">
        <f t="shared" si="37"/>
        <v>0.44161095804826433</v>
      </c>
      <c r="AR56">
        <f t="shared" si="38"/>
        <v>-20.906196688161348</v>
      </c>
      <c r="AX56">
        <f t="shared" si="39"/>
        <v>-7.9027059299239806</v>
      </c>
      <c r="BD56">
        <f t="shared" si="40"/>
        <v>7.2095898303271575</v>
      </c>
      <c r="BJ56">
        <f t="shared" si="41"/>
        <v>3.4121853591567071</v>
      </c>
      <c r="BP56">
        <f t="shared" si="42"/>
        <v>5.962708645198485</v>
      </c>
      <c r="BV56">
        <f t="shared" si="43"/>
        <v>4.8392541870433741</v>
      </c>
      <c r="CA56">
        <f t="shared" si="44"/>
        <v>-0.90458052725380311</v>
      </c>
      <c r="CF56">
        <f t="shared" si="45"/>
        <v>5.8877007229827898</v>
      </c>
      <c r="CL56">
        <f t="shared" si="46"/>
        <v>-13.577511412571861</v>
      </c>
      <c r="CR56">
        <f t="shared" si="47"/>
        <v>-2.4533598471693212</v>
      </c>
      <c r="CX56">
        <f t="shared" si="48"/>
        <v>6.6922597964719035</v>
      </c>
      <c r="DD56">
        <f t="shared" si="49"/>
        <v>3.6510402069935917</v>
      </c>
      <c r="DJ56">
        <f t="shared" si="50"/>
        <v>5.7148581894490746</v>
      </c>
      <c r="DP56">
        <f t="shared" si="51"/>
        <v>5.0549396191101703</v>
      </c>
      <c r="DV56">
        <f t="shared" si="52"/>
        <v>3.8030823462958137</v>
      </c>
      <c r="EB56">
        <f t="shared" si="53"/>
        <v>6.8623026010776664</v>
      </c>
      <c r="EH56">
        <f t="shared" si="54"/>
        <v>11.183182529934394</v>
      </c>
      <c r="EN56">
        <f t="shared" si="55"/>
        <v>8.4597020986007596</v>
      </c>
      <c r="ET56">
        <f t="shared" si="56"/>
        <v>1.9616048083344302</v>
      </c>
      <c r="EZ56">
        <f t="shared" si="57"/>
        <v>3.7883725011378555</v>
      </c>
      <c r="FF56">
        <f t="shared" si="58"/>
        <v>-4.3070615214045169</v>
      </c>
      <c r="FM56">
        <f t="shared" si="59"/>
        <v>6.2768316178627854</v>
      </c>
      <c r="FU56">
        <f t="shared" si="60"/>
        <v>9.8039922317632318</v>
      </c>
      <c r="GC56">
        <f t="shared" si="61"/>
        <v>5.4288358276852113</v>
      </c>
    </row>
    <row r="57" spans="1:185" x14ac:dyDescent="0.25">
      <c r="A57" t="s">
        <v>1110</v>
      </c>
      <c r="B57">
        <f t="shared" si="31"/>
        <v>2.1600843960050575</v>
      </c>
      <c r="H57" t="e">
        <f t="shared" si="32"/>
        <v>#NUM!</v>
      </c>
      <c r="N57">
        <f t="shared" si="33"/>
        <v>-7.7912276598028427</v>
      </c>
      <c r="T57">
        <f t="shared" si="34"/>
        <v>-17.735559624882853</v>
      </c>
      <c r="Z57">
        <f t="shared" si="35"/>
        <v>0.87669963544186669</v>
      </c>
      <c r="AF57">
        <f t="shared" si="36"/>
        <v>0.95479188087508515</v>
      </c>
      <c r="AL57">
        <f t="shared" si="37"/>
        <v>0.38283322920382351</v>
      </c>
      <c r="AR57">
        <f t="shared" si="38"/>
        <v>-35.731407737464778</v>
      </c>
      <c r="AX57">
        <f t="shared" si="39"/>
        <v>-27.188624846665366</v>
      </c>
      <c r="BD57">
        <f t="shared" si="40"/>
        <v>10.80349344794938</v>
      </c>
      <c r="BJ57">
        <f t="shared" si="41"/>
        <v>6.0919832683684927</v>
      </c>
      <c r="BP57">
        <f t="shared" si="42"/>
        <v>11.309010159560776</v>
      </c>
      <c r="BV57">
        <f t="shared" si="43"/>
        <v>6.6597248043588362</v>
      </c>
      <c r="CA57">
        <f t="shared" si="44"/>
        <v>0.56057801420892328</v>
      </c>
      <c r="CF57">
        <f t="shared" si="45"/>
        <v>4.2509085322993343</v>
      </c>
      <c r="CL57">
        <f t="shared" si="46"/>
        <v>-11.380390963354724</v>
      </c>
      <c r="CR57">
        <f t="shared" si="47"/>
        <v>-1.4484180321061113</v>
      </c>
      <c r="CX57">
        <f t="shared" si="48"/>
        <v>3.792095291160074</v>
      </c>
      <c r="DD57">
        <f t="shared" si="49"/>
        <v>5.0834091188971167</v>
      </c>
      <c r="DJ57">
        <f t="shared" si="50"/>
        <v>8.0078850578628682</v>
      </c>
      <c r="DP57">
        <f t="shared" si="51"/>
        <v>5.9700046251132122</v>
      </c>
      <c r="DV57">
        <f t="shared" si="52"/>
        <v>3.0448854263666632</v>
      </c>
      <c r="EB57">
        <f t="shared" si="53"/>
        <v>10.808915923442113</v>
      </c>
      <c r="EH57">
        <f t="shared" si="54"/>
        <v>11.315653398360059</v>
      </c>
      <c r="EN57">
        <f t="shared" si="55"/>
        <v>9.6401256106452831</v>
      </c>
      <c r="ET57">
        <f t="shared" si="56"/>
        <v>5.6351158893682953</v>
      </c>
      <c r="EZ57">
        <f t="shared" si="57"/>
        <v>5.6867218168288742</v>
      </c>
      <c r="FF57">
        <f t="shared" si="58"/>
        <v>-0.25601634529837047</v>
      </c>
      <c r="FM57">
        <f t="shared" si="59"/>
        <v>8.3862030865956161</v>
      </c>
      <c r="FU57">
        <f t="shared" si="60"/>
        <v>4.5911228620241991</v>
      </c>
      <c r="GC57">
        <f t="shared" si="61"/>
        <v>6.6766905397638991</v>
      </c>
    </row>
    <row r="58" spans="1:185" x14ac:dyDescent="0.25">
      <c r="A58" t="s">
        <v>1065</v>
      </c>
      <c r="B58">
        <f t="shared" si="31"/>
        <v>9.8528681011706674</v>
      </c>
      <c r="H58" t="e">
        <f t="shared" si="32"/>
        <v>#NUM!</v>
      </c>
      <c r="N58">
        <f t="shared" si="33"/>
        <v>-3.842681844409571E-3</v>
      </c>
      <c r="T58">
        <f t="shared" si="34"/>
        <v>-4.6887033639636986</v>
      </c>
      <c r="Z58">
        <f t="shared" si="35"/>
        <v>3.6815954390126864</v>
      </c>
      <c r="AF58">
        <f t="shared" si="36"/>
        <v>7.318922356901318</v>
      </c>
      <c r="AL58">
        <f t="shared" si="37"/>
        <v>-0.28708028230029381</v>
      </c>
      <c r="AR58">
        <f t="shared" si="38"/>
        <v>-34.812796523569126</v>
      </c>
      <c r="AX58">
        <f t="shared" si="39"/>
        <v>-4.8060219107847377</v>
      </c>
      <c r="BD58">
        <f t="shared" si="40"/>
        <v>7.0676387168753632</v>
      </c>
      <c r="BJ58">
        <f t="shared" si="41"/>
        <v>7.2514066641833583</v>
      </c>
      <c r="BP58">
        <f t="shared" si="42"/>
        <v>7.8640499180902665</v>
      </c>
      <c r="BV58">
        <f t="shared" si="43"/>
        <v>7.9334192021281371</v>
      </c>
      <c r="CA58">
        <f t="shared" si="44"/>
        <v>3.3789277252729262</v>
      </c>
      <c r="CF58">
        <f t="shared" si="45"/>
        <v>9.7170303211308617</v>
      </c>
      <c r="CL58">
        <f t="shared" si="46"/>
        <v>-2.4785793371676195</v>
      </c>
      <c r="CR58">
        <f t="shared" si="47"/>
        <v>1.9450345562709419</v>
      </c>
      <c r="CX58">
        <f t="shared" si="48"/>
        <v>10.256633295059924</v>
      </c>
      <c r="DD58">
        <f t="shared" si="49"/>
        <v>16.86511703657575</v>
      </c>
      <c r="DJ58">
        <f t="shared" si="50"/>
        <v>11.203482599291736</v>
      </c>
      <c r="DP58">
        <f t="shared" si="51"/>
        <v>2.6256281959838197</v>
      </c>
      <c r="DV58">
        <f t="shared" si="52"/>
        <v>5.5293899472731276</v>
      </c>
      <c r="EB58">
        <f t="shared" si="53"/>
        <v>7.198533442184746</v>
      </c>
      <c r="EH58">
        <f t="shared" si="54"/>
        <v>10.66737769741955</v>
      </c>
      <c r="EN58">
        <f t="shared" si="55"/>
        <v>7.1216474779768326</v>
      </c>
      <c r="ET58">
        <f t="shared" si="56"/>
        <v>6.8647433012347427</v>
      </c>
      <c r="EZ58">
        <f t="shared" si="57"/>
        <v>10.246324947458794</v>
      </c>
      <c r="FF58">
        <f t="shared" si="58"/>
        <v>3.0972871651805916</v>
      </c>
      <c r="FM58">
        <f t="shared" si="59"/>
        <v>4.6259601057875699</v>
      </c>
      <c r="FU58">
        <f t="shared" si="60"/>
        <v>3.2285201179087109</v>
      </c>
      <c r="GC58">
        <f t="shared" si="61"/>
        <v>7.9950435023661068</v>
      </c>
    </row>
    <row r="59" spans="1:185" x14ac:dyDescent="0.25">
      <c r="A59" t="s">
        <v>1066</v>
      </c>
      <c r="B59">
        <f t="shared" si="31"/>
        <v>3.9503937578826278</v>
      </c>
      <c r="H59" t="e">
        <f t="shared" si="32"/>
        <v>#NUM!</v>
      </c>
      <c r="N59">
        <f t="shared" si="33"/>
        <v>-8.2132069431858206</v>
      </c>
      <c r="T59">
        <f t="shared" si="34"/>
        <v>-6.3734707765271033</v>
      </c>
      <c r="Z59">
        <f t="shared" si="35"/>
        <v>11.233391990971922</v>
      </c>
      <c r="AF59">
        <f t="shared" si="36"/>
        <v>10.035830072835017</v>
      </c>
      <c r="AL59">
        <f t="shared" si="37"/>
        <v>7.3567600644092437</v>
      </c>
      <c r="AR59">
        <f t="shared" si="38"/>
        <v>-19.806406823942361</v>
      </c>
      <c r="AX59">
        <f t="shared" si="39"/>
        <v>-9.7813770259690251</v>
      </c>
      <c r="BD59">
        <f t="shared" si="40"/>
        <v>5.7429897762808482</v>
      </c>
      <c r="BJ59">
        <f t="shared" si="41"/>
        <v>6.3514675574482382</v>
      </c>
      <c r="BP59">
        <f t="shared" si="42"/>
        <v>7.7095249994815482</v>
      </c>
      <c r="BV59">
        <f t="shared" si="43"/>
        <v>6.9344103477840369</v>
      </c>
      <c r="CA59">
        <f t="shared" si="44"/>
        <v>3.6688566263454629</v>
      </c>
      <c r="CF59">
        <f t="shared" si="45"/>
        <v>3.5266698094021232</v>
      </c>
      <c r="CL59">
        <f t="shared" si="46"/>
        <v>-11.664079588442927</v>
      </c>
      <c r="CR59">
        <f t="shared" si="47"/>
        <v>-4.9609503468529645</v>
      </c>
      <c r="CX59">
        <f t="shared" si="48"/>
        <v>1.0588913807396565</v>
      </c>
      <c r="DD59">
        <f t="shared" si="49"/>
        <v>4.4194916997826716</v>
      </c>
      <c r="DJ59">
        <f t="shared" si="50"/>
        <v>5.5734563301710871</v>
      </c>
      <c r="DP59">
        <f t="shared" si="51"/>
        <v>5.518654729164056</v>
      </c>
      <c r="DV59">
        <f t="shared" si="52"/>
        <v>4.4648773380915419</v>
      </c>
      <c r="EB59">
        <f t="shared" si="53"/>
        <v>5.9563564080933036</v>
      </c>
      <c r="EH59">
        <f t="shared" si="54"/>
        <v>10.218999066462382</v>
      </c>
      <c r="EN59">
        <f t="shared" si="55"/>
        <v>6.8001880810514486</v>
      </c>
      <c r="ET59">
        <f t="shared" si="56"/>
        <v>8.4437143854787706</v>
      </c>
      <c r="EZ59">
        <f t="shared" si="57"/>
        <v>8.1821559538048358</v>
      </c>
      <c r="FF59">
        <f t="shared" si="58"/>
        <v>-1.9660230174915073E-2</v>
      </c>
      <c r="FM59">
        <f t="shared" si="59"/>
        <v>5.05916921749425</v>
      </c>
      <c r="FU59">
        <f t="shared" si="60"/>
        <v>3.6631738087368952</v>
      </c>
      <c r="GC59">
        <f t="shared" si="61"/>
        <v>10.747009690142324</v>
      </c>
    </row>
    <row r="60" spans="1:185" x14ac:dyDescent="0.25">
      <c r="A60" t="s">
        <v>1067</v>
      </c>
      <c r="B60">
        <f t="shared" si="31"/>
        <v>5.9630093348450242</v>
      </c>
      <c r="H60" t="e">
        <f t="shared" si="32"/>
        <v>#NUM!</v>
      </c>
      <c r="N60">
        <f t="shared" si="33"/>
        <v>-11.172379438847559</v>
      </c>
      <c r="T60">
        <f t="shared" si="34"/>
        <v>-12.904657878099657</v>
      </c>
      <c r="Z60">
        <f t="shared" si="35"/>
        <v>1.7782211946668784</v>
      </c>
      <c r="AF60">
        <f t="shared" si="36"/>
        <v>9.7714415989624843</v>
      </c>
      <c r="AL60">
        <f t="shared" si="37"/>
        <v>3.2517160633218536</v>
      </c>
      <c r="AR60">
        <f t="shared" si="38"/>
        <v>-38.05960423368537</v>
      </c>
      <c r="AX60">
        <f t="shared" si="39"/>
        <v>-18.58227123815136</v>
      </c>
      <c r="BD60">
        <f t="shared" si="40"/>
        <v>3.0791766915399998</v>
      </c>
      <c r="BJ60">
        <f t="shared" si="41"/>
        <v>3.3895668117627258</v>
      </c>
      <c r="BP60">
        <f t="shared" si="42"/>
        <v>2.5075003638147781</v>
      </c>
      <c r="BV60">
        <f t="shared" si="43"/>
        <v>4.6100740026312952</v>
      </c>
      <c r="CA60">
        <f t="shared" si="44"/>
        <v>-0.25132066173303869</v>
      </c>
      <c r="CF60">
        <f t="shared" si="45"/>
        <v>3.706287412243074</v>
      </c>
      <c r="CL60">
        <f t="shared" si="46"/>
        <v>-4.5080160026670475</v>
      </c>
      <c r="CR60">
        <f t="shared" si="47"/>
        <v>2.0372662394206498</v>
      </c>
      <c r="CX60">
        <f t="shared" si="48"/>
        <v>-3.6039650528954859</v>
      </c>
      <c r="DD60">
        <f t="shared" si="49"/>
        <v>-1.0094865447747681</v>
      </c>
      <c r="DJ60">
        <f t="shared" si="50"/>
        <v>4.6029675245569672</v>
      </c>
      <c r="DP60">
        <f t="shared" si="51"/>
        <v>-3.3078442255180351</v>
      </c>
      <c r="DV60">
        <f t="shared" si="52"/>
        <v>3.0754915574142516</v>
      </c>
      <c r="EB60">
        <f t="shared" si="53"/>
        <v>6.2612111002620079</v>
      </c>
      <c r="EH60">
        <f t="shared" si="54"/>
        <v>0.52708034724087016</v>
      </c>
      <c r="EN60">
        <f t="shared" si="55"/>
        <v>2.827335335910413</v>
      </c>
      <c r="ET60">
        <f t="shared" si="56"/>
        <v>-1.4643053305866436</v>
      </c>
      <c r="EZ60">
        <f t="shared" si="57"/>
        <v>1.1838040788544415</v>
      </c>
      <c r="FF60">
        <f t="shared" si="58"/>
        <v>1.720107696078065</v>
      </c>
      <c r="FM60">
        <f t="shared" si="59"/>
        <v>0.20849228866704994</v>
      </c>
      <c r="FU60">
        <f t="shared" si="60"/>
        <v>6.3816606114693055</v>
      </c>
      <c r="GC60">
        <f t="shared" si="61"/>
        <v>7.2898713434137532</v>
      </c>
    </row>
    <row r="61" spans="1:185" x14ac:dyDescent="0.25">
      <c r="A61" t="s">
        <v>1068</v>
      </c>
      <c r="B61">
        <f t="shared" si="31"/>
        <v>6.5465009439400541</v>
      </c>
      <c r="H61" t="e">
        <f t="shared" si="32"/>
        <v>#NUM!</v>
      </c>
      <c r="N61">
        <f t="shared" si="33"/>
        <v>-2.0892427817947423</v>
      </c>
      <c r="T61">
        <f t="shared" si="34"/>
        <v>-4.5901783156721043</v>
      </c>
      <c r="Z61">
        <f t="shared" si="35"/>
        <v>7.3558708135342981</v>
      </c>
      <c r="AF61">
        <f t="shared" si="36"/>
        <v>4.8966496711000653</v>
      </c>
      <c r="AL61">
        <f t="shared" si="37"/>
        <v>3.0095926173761027</v>
      </c>
      <c r="AR61">
        <f t="shared" si="38"/>
        <v>-5.1287291283890628</v>
      </c>
      <c r="AX61">
        <f t="shared" si="39"/>
        <v>-12.128716206861252</v>
      </c>
      <c r="BD61">
        <f t="shared" si="40"/>
        <v>2.9543768686605172</v>
      </c>
      <c r="BJ61">
        <f t="shared" si="41"/>
        <v>-0.50577693247179856</v>
      </c>
      <c r="BP61">
        <f t="shared" si="42"/>
        <v>4.5858398733639012</v>
      </c>
      <c r="BV61">
        <f t="shared" si="43"/>
        <v>3.9292039551195823</v>
      </c>
      <c r="CA61">
        <f t="shared" si="44"/>
        <v>2.4026894375548955</v>
      </c>
      <c r="CF61">
        <f t="shared" si="45"/>
        <v>4.749893555892621</v>
      </c>
      <c r="CL61">
        <f t="shared" si="46"/>
        <v>-7.9148612459720455</v>
      </c>
      <c r="CR61">
        <f t="shared" si="47"/>
        <v>4.2134017220285696</v>
      </c>
      <c r="CX61">
        <f t="shared" si="48"/>
        <v>-2.9561235950153808</v>
      </c>
      <c r="DD61">
        <f t="shared" si="49"/>
        <v>5.156914314653239</v>
      </c>
      <c r="DJ61">
        <f t="shared" si="50"/>
        <v>8.5153529190800672</v>
      </c>
      <c r="DP61">
        <f t="shared" si="51"/>
        <v>7.8877080330298064</v>
      </c>
      <c r="DV61">
        <f t="shared" si="52"/>
        <v>4.7650360817584545</v>
      </c>
      <c r="EB61">
        <f t="shared" si="53"/>
        <v>8.0475602000256856</v>
      </c>
      <c r="EH61">
        <f t="shared" si="54"/>
        <v>1.1223281534915039</v>
      </c>
      <c r="EN61">
        <f t="shared" si="55"/>
        <v>7.3849218623792083</v>
      </c>
      <c r="ET61">
        <f t="shared" si="56"/>
        <v>5.9865793156985294</v>
      </c>
      <c r="EZ61">
        <f t="shared" si="57"/>
        <v>5.7715079570073815</v>
      </c>
      <c r="FF61">
        <f t="shared" si="58"/>
        <v>1.96473131018844</v>
      </c>
      <c r="FM61">
        <f t="shared" si="59"/>
        <v>9.279993546601137</v>
      </c>
      <c r="FU61">
        <f t="shared" si="60"/>
        <v>9.7989528892425799</v>
      </c>
      <c r="GC61">
        <f t="shared" si="61"/>
        <v>10.041946566989186</v>
      </c>
    </row>
    <row r="62" spans="1:185" x14ac:dyDescent="0.25">
      <c r="A62" t="s">
        <v>1069</v>
      </c>
      <c r="B62">
        <f t="shared" si="31"/>
        <v>4.2305719419046524</v>
      </c>
      <c r="H62" t="e">
        <f t="shared" si="32"/>
        <v>#NUM!</v>
      </c>
      <c r="N62">
        <f t="shared" si="33"/>
        <v>2.6829058429217598</v>
      </c>
      <c r="T62">
        <f t="shared" si="34"/>
        <v>-14.396619877621752</v>
      </c>
      <c r="Z62">
        <f t="shared" si="35"/>
        <v>5.7637275941816775</v>
      </c>
      <c r="AF62">
        <f t="shared" si="36"/>
        <v>2.0062190191462688</v>
      </c>
      <c r="AL62">
        <f t="shared" si="37"/>
        <v>-3.9353025314662959</v>
      </c>
      <c r="AR62">
        <f t="shared" si="38"/>
        <v>-24.193028642308001</v>
      </c>
      <c r="AX62">
        <f t="shared" si="39"/>
        <v>-16.477497986189217</v>
      </c>
      <c r="BD62">
        <f t="shared" si="40"/>
        <v>9.2826482986659631</v>
      </c>
      <c r="BJ62">
        <f t="shared" si="41"/>
        <v>9.8286077828113907</v>
      </c>
      <c r="BP62">
        <f t="shared" si="42"/>
        <v>6.6288348238858861</v>
      </c>
      <c r="BV62">
        <f t="shared" si="43"/>
        <v>10.05252729613132</v>
      </c>
      <c r="CA62">
        <f t="shared" si="44"/>
        <v>8.3545579468145359</v>
      </c>
      <c r="CF62">
        <f t="shared" si="45"/>
        <v>6.710434521650356</v>
      </c>
      <c r="CL62">
        <f t="shared" si="46"/>
        <v>-10.568883905430726</v>
      </c>
      <c r="CR62">
        <f t="shared" si="47"/>
        <v>-4.0944383729570166</v>
      </c>
      <c r="CX62">
        <f t="shared" si="48"/>
        <v>-1.365440185740169</v>
      </c>
      <c r="DD62">
        <f t="shared" si="49"/>
        <v>4.1960640429356966</v>
      </c>
      <c r="DJ62">
        <f t="shared" si="50"/>
        <v>7.342270274404548</v>
      </c>
      <c r="DP62">
        <f t="shared" si="51"/>
        <v>0.84971909730561168</v>
      </c>
      <c r="DV62">
        <f t="shared" si="52"/>
        <v>-2.0553993887082656</v>
      </c>
      <c r="EB62">
        <f t="shared" si="53"/>
        <v>3.7510887516921319</v>
      </c>
      <c r="EH62">
        <f t="shared" si="54"/>
        <v>4.8303415343860312</v>
      </c>
      <c r="EN62">
        <f t="shared" si="55"/>
        <v>4.0180198654459662</v>
      </c>
      <c r="ET62">
        <f t="shared" si="56"/>
        <v>-2.0033104522628973</v>
      </c>
      <c r="EZ62">
        <f t="shared" si="57"/>
        <v>8.3127967539488274</v>
      </c>
      <c r="FF62">
        <f t="shared" si="58"/>
        <v>-2.2604629309550375</v>
      </c>
      <c r="FM62">
        <f t="shared" si="59"/>
        <v>3.0990393010758872</v>
      </c>
      <c r="FU62">
        <f t="shared" si="60"/>
        <v>6.1972068621052392</v>
      </c>
      <c r="GC62">
        <f t="shared" si="61"/>
        <v>3.5707664965276114</v>
      </c>
    </row>
    <row r="63" spans="1:185" x14ac:dyDescent="0.25">
      <c r="A63" t="s">
        <v>1070</v>
      </c>
      <c r="B63">
        <f t="shared" si="31"/>
        <v>4.0724917255334132</v>
      </c>
      <c r="H63" t="e">
        <f t="shared" si="32"/>
        <v>#NUM!</v>
      </c>
      <c r="N63">
        <f t="shared" si="33"/>
        <v>2.3980602697196702</v>
      </c>
      <c r="T63">
        <f t="shared" si="34"/>
        <v>-14.145534236157648</v>
      </c>
      <c r="Z63">
        <f t="shared" si="35"/>
        <v>5.9849652405585285</v>
      </c>
      <c r="AF63">
        <f t="shared" si="36"/>
        <v>3.9393018140996836</v>
      </c>
      <c r="AL63">
        <f t="shared" si="37"/>
        <v>-0.37892948824734318</v>
      </c>
      <c r="AR63">
        <f t="shared" si="38"/>
        <v>-31.360146259129682</v>
      </c>
      <c r="AX63">
        <f t="shared" si="39"/>
        <v>-17.499090140562572</v>
      </c>
      <c r="BD63">
        <f t="shared" si="40"/>
        <v>7.9966203635711031</v>
      </c>
      <c r="BJ63">
        <f t="shared" si="41"/>
        <v>3.0023892874548515</v>
      </c>
      <c r="BP63">
        <f t="shared" si="42"/>
        <v>8.7226709381907579</v>
      </c>
      <c r="BV63">
        <f t="shared" si="43"/>
        <v>4.2580288980424079</v>
      </c>
      <c r="CA63">
        <f t="shared" si="44"/>
        <v>-0.14956539645922215</v>
      </c>
      <c r="CF63">
        <f t="shared" si="45"/>
        <v>6.7056047426406806</v>
      </c>
      <c r="CL63">
        <f t="shared" si="46"/>
        <v>-10.520530083046225</v>
      </c>
      <c r="CR63">
        <f t="shared" si="47"/>
        <v>-4.1644393528561174</v>
      </c>
      <c r="CX63">
        <f t="shared" si="48"/>
        <v>2.5262391197794254</v>
      </c>
      <c r="DD63">
        <f t="shared" si="49"/>
        <v>4.6515569048525371</v>
      </c>
      <c r="DJ63">
        <f t="shared" si="50"/>
        <v>5.0967509908517687</v>
      </c>
      <c r="DP63">
        <f t="shared" si="51"/>
        <v>8.5402210501733808</v>
      </c>
      <c r="DV63">
        <f t="shared" si="52"/>
        <v>2.6835864235628724</v>
      </c>
      <c r="EB63">
        <f t="shared" si="53"/>
        <v>3.3629467339176271</v>
      </c>
      <c r="EH63">
        <f t="shared" si="54"/>
        <v>0.80391308353919932</v>
      </c>
      <c r="EN63">
        <f t="shared" si="55"/>
        <v>3.8234334814765774</v>
      </c>
      <c r="ET63">
        <f t="shared" si="56"/>
        <v>6.0156202210919636</v>
      </c>
      <c r="EZ63">
        <f t="shared" si="57"/>
        <v>4.6606548520352282</v>
      </c>
      <c r="FF63">
        <f t="shared" si="58"/>
        <v>-1.5329709910534097</v>
      </c>
      <c r="FM63">
        <f t="shared" si="59"/>
        <v>2.6794710914302389</v>
      </c>
      <c r="FU63">
        <f t="shared" si="60"/>
        <v>10.33223799675376</v>
      </c>
      <c r="GC63">
        <f t="shared" si="61"/>
        <v>9.1818429945339446</v>
      </c>
    </row>
    <row r="64" spans="1:185" x14ac:dyDescent="0.25">
      <c r="A64" t="s">
        <v>1071</v>
      </c>
      <c r="B64">
        <f t="shared" si="31"/>
        <v>0.51810201368083175</v>
      </c>
      <c r="H64" t="e">
        <f t="shared" si="32"/>
        <v>#NUM!</v>
      </c>
      <c r="N64">
        <f t="shared" si="33"/>
        <v>-12.568844460410491</v>
      </c>
      <c r="T64">
        <f t="shared" si="34"/>
        <v>-9.6941315244885011</v>
      </c>
      <c r="Z64">
        <f t="shared" si="35"/>
        <v>3.9467121480210237</v>
      </c>
      <c r="AF64">
        <f t="shared" si="36"/>
        <v>0.85805263062004633</v>
      </c>
      <c r="AL64">
        <f t="shared" si="37"/>
        <v>5.236714554392953</v>
      </c>
      <c r="AR64">
        <f t="shared" si="38"/>
        <v>-27.095054153521442</v>
      </c>
      <c r="AX64">
        <f t="shared" si="39"/>
        <v>-19.313696508227025</v>
      </c>
      <c r="BD64">
        <f t="shared" si="40"/>
        <v>7.3566104268786709</v>
      </c>
      <c r="BJ64">
        <f t="shared" si="41"/>
        <v>6.6820394913264183</v>
      </c>
      <c r="BP64">
        <f t="shared" si="42"/>
        <v>6.8459290652406413</v>
      </c>
      <c r="BV64">
        <f t="shared" si="43"/>
        <v>7.5126930634198201</v>
      </c>
      <c r="CA64">
        <f t="shared" si="44"/>
        <v>1.4282228065208884</v>
      </c>
      <c r="CF64">
        <f t="shared" si="45"/>
        <v>10.26478270774547</v>
      </c>
      <c r="CL64">
        <f t="shared" si="46"/>
        <v>-9.8288054726985834</v>
      </c>
      <c r="CR64">
        <f t="shared" si="47"/>
        <v>-3.859262172083139</v>
      </c>
      <c r="CX64">
        <f t="shared" si="48"/>
        <v>3.6060039044377503</v>
      </c>
      <c r="DD64">
        <f t="shared" si="49"/>
        <v>3.5724167749035898</v>
      </c>
      <c r="DJ64">
        <f t="shared" si="50"/>
        <v>6.3605644418617544</v>
      </c>
      <c r="DP64">
        <f t="shared" si="51"/>
        <v>8.3472094275244739</v>
      </c>
      <c r="DV64">
        <f t="shared" si="52"/>
        <v>3.4217349696138522</v>
      </c>
      <c r="EB64">
        <f t="shared" si="53"/>
        <v>10.92179631695023</v>
      </c>
      <c r="EH64">
        <f t="shared" si="54"/>
        <v>12.94842381390913</v>
      </c>
      <c r="EN64">
        <f t="shared" si="55"/>
        <v>7.9338499621730767</v>
      </c>
      <c r="ET64">
        <f t="shared" si="56"/>
        <v>12.079851411116213</v>
      </c>
      <c r="EZ64">
        <f t="shared" si="57"/>
        <v>8.963335396628187</v>
      </c>
      <c r="FF64">
        <f t="shared" si="58"/>
        <v>2.0310351834193945</v>
      </c>
      <c r="FM64">
        <f t="shared" si="59"/>
        <v>6.699287876831777</v>
      </c>
      <c r="FU64">
        <f t="shared" si="60"/>
        <v>5.9250665855422264</v>
      </c>
      <c r="GC64">
        <f t="shared" si="61"/>
        <v>12.356385941477797</v>
      </c>
    </row>
    <row r="66" spans="1:185" x14ac:dyDescent="0.25">
      <c r="A66" t="s">
        <v>1072</v>
      </c>
      <c r="B66">
        <f t="shared" ref="B66:B75" si="62">LOG(B30,2)</f>
        <v>0.3513569502812362</v>
      </c>
      <c r="H66" t="e">
        <f t="shared" ref="H66:H75" si="63">LOG(H30,2)</f>
        <v>#NUM!</v>
      </c>
      <c r="N66">
        <f t="shared" ref="N66:N75" si="64">LOG(N30,2)</f>
        <v>-8.6606308901083349</v>
      </c>
      <c r="T66">
        <f t="shared" ref="T66:T75" si="65">LOG(T30,2)</f>
        <v>-6.3734707765271033</v>
      </c>
      <c r="Z66">
        <f t="shared" ref="Z66:Z75" si="66">LOG(Z30,2)</f>
        <v>11.233391990971922</v>
      </c>
      <c r="AF66">
        <f t="shared" ref="AF66:AF75" si="67">LOG(AF30,2)</f>
        <v>10.035830072835017</v>
      </c>
      <c r="AL66">
        <f t="shared" ref="AL66:AL75" si="68">LOG(AL30,2)</f>
        <v>6.0371867156710648</v>
      </c>
      <c r="AR66">
        <f t="shared" ref="AR66:AR75" si="69">LOG(AR30,2)</f>
        <v>-19.806406823942361</v>
      </c>
      <c r="AX66">
        <f t="shared" ref="AX66:AX75" si="70">LOG(AX30,2)</f>
        <v>-16.770035559488704</v>
      </c>
      <c r="BD66">
        <f t="shared" ref="BD66:BD75" si="71">LOG(BD30,2)</f>
        <v>5.7429897762808482</v>
      </c>
      <c r="BJ66">
        <f t="shared" ref="BJ66:BJ75" si="72">LOG(BJ30,2)</f>
        <v>0.65375711303839823</v>
      </c>
      <c r="BP66">
        <f t="shared" ref="BP66:BP75" si="73">LOG(BP30,2)</f>
        <v>7.7095249994815482</v>
      </c>
      <c r="BV66">
        <f t="shared" ref="BV66:BV75" si="74">LOG(BV30,2)</f>
        <v>4.134820568764292</v>
      </c>
      <c r="CA66">
        <f t="shared" ref="CA66:CA75" si="75">LOG(CA30,2)</f>
        <v>0.62607462032508376</v>
      </c>
      <c r="CF66">
        <f t="shared" ref="CF66:CF75" si="76">LOG(CF30,2)</f>
        <v>3.5266698094021232</v>
      </c>
      <c r="CL66">
        <f t="shared" ref="CL66:CL75" si="77">LOG(CL30,2)</f>
        <v>-11.664079588442927</v>
      </c>
      <c r="CR66">
        <f t="shared" ref="CR66:CR75" si="78">LOG(CR30,2)</f>
        <v>-4.9609503468529645</v>
      </c>
      <c r="CX66">
        <f t="shared" ref="CX66:CX75" si="79">LOG(CX30,2)</f>
        <v>0.94582491505412758</v>
      </c>
      <c r="DD66">
        <f t="shared" ref="DD66:DD75" si="80">LOG(DD30,2)</f>
        <v>1.3753731246174448</v>
      </c>
      <c r="DJ66">
        <f t="shared" ref="DJ66:DJ75" si="81">LOG(DJ30,2)</f>
        <v>8.1435872943439325</v>
      </c>
      <c r="DP66">
        <f t="shared" ref="DP66:DP75" si="82">LOG(DP30,2)</f>
        <v>2.5396923544739063</v>
      </c>
      <c r="DV66">
        <f t="shared" ref="DV66:DV75" si="83">LOG(DV30,2)</f>
        <v>4.4648773380915419</v>
      </c>
      <c r="EB66">
        <f t="shared" ref="EB66:EB75" si="84">LOG(EB30,2)</f>
        <v>1.5320276431605233</v>
      </c>
      <c r="EH66">
        <f t="shared" ref="EH66:EH75" si="85">LOG(EH30,2)</f>
        <v>1.5615754243503248</v>
      </c>
      <c r="EN66">
        <f t="shared" ref="EN66:EN75" si="86">LOG(EN30,2)</f>
        <v>3.1431648160354997</v>
      </c>
      <c r="ET66">
        <f t="shared" ref="ET66:ET75" si="87">LOG(ET30,2)</f>
        <v>8.4437143854787706</v>
      </c>
      <c r="EZ66">
        <f t="shared" ref="EZ66:EZ75" si="88">LOG(EZ30,2)</f>
        <v>8.1821559538048358</v>
      </c>
      <c r="FF66">
        <f t="shared" ref="FF66:FF75" si="89">LOG(FF30,2)</f>
        <v>-1.9660230174915073E-2</v>
      </c>
      <c r="FM66">
        <f t="shared" ref="FM66:FM75" si="90">LOG(FM30,2)</f>
        <v>2.969257342185657</v>
      </c>
      <c r="FU66">
        <f t="shared" ref="FU66:FU75" si="91">LOG(FU30,2)</f>
        <v>3.9175558733833284</v>
      </c>
      <c r="GC66">
        <f t="shared" ref="GC66:GC75" si="92">LOG(GC30,2)</f>
        <v>8.7256082490532503</v>
      </c>
    </row>
    <row r="67" spans="1:185" x14ac:dyDescent="0.25">
      <c r="A67" t="s">
        <v>1073</v>
      </c>
      <c r="B67">
        <f t="shared" si="62"/>
        <v>-2.0847743608905724</v>
      </c>
      <c r="H67" t="e">
        <f t="shared" si="63"/>
        <v>#NUM!</v>
      </c>
      <c r="N67">
        <f t="shared" si="64"/>
        <v>-9.7949362537315459</v>
      </c>
      <c r="T67">
        <f t="shared" si="65"/>
        <v>-11.320067871846998</v>
      </c>
      <c r="Z67">
        <f t="shared" si="66"/>
        <v>10.108642062993271</v>
      </c>
      <c r="AF67">
        <f t="shared" si="67"/>
        <v>2.9108209091664956</v>
      </c>
      <c r="AL67">
        <f t="shared" si="68"/>
        <v>2.5777357646312007</v>
      </c>
      <c r="AR67">
        <f t="shared" si="69"/>
        <v>-31.935436201355319</v>
      </c>
      <c r="AX67">
        <f t="shared" si="70"/>
        <v>-17.306111032750866</v>
      </c>
      <c r="BD67">
        <f t="shared" si="71"/>
        <v>6.0712456738693641</v>
      </c>
      <c r="BJ67">
        <f t="shared" si="72"/>
        <v>3.0325152498224743</v>
      </c>
      <c r="BP67">
        <f t="shared" si="73"/>
        <v>3.4048758806673805</v>
      </c>
      <c r="BV67">
        <f t="shared" si="74"/>
        <v>4.5905121999816396</v>
      </c>
      <c r="CA67">
        <f t="shared" si="75"/>
        <v>-2.0039005447185558</v>
      </c>
      <c r="CF67">
        <f t="shared" si="76"/>
        <v>5.2038041112894611</v>
      </c>
      <c r="CL67">
        <f t="shared" si="77"/>
        <v>-10.602676020122868</v>
      </c>
      <c r="CR67">
        <f t="shared" si="78"/>
        <v>-2.442363468719301</v>
      </c>
      <c r="CX67">
        <f t="shared" si="79"/>
        <v>7.7980440324783249</v>
      </c>
      <c r="DD67">
        <f t="shared" si="80"/>
        <v>1.1989089866842431</v>
      </c>
      <c r="DJ67">
        <f t="shared" si="81"/>
        <v>4.9471050515678741</v>
      </c>
      <c r="DP67">
        <f t="shared" si="82"/>
        <v>7.2882293488167438</v>
      </c>
      <c r="DV67">
        <f t="shared" si="83"/>
        <v>1.1317409231434004</v>
      </c>
      <c r="EB67">
        <f t="shared" si="84"/>
        <v>6.7273214756929534</v>
      </c>
      <c r="EH67">
        <f t="shared" si="85"/>
        <v>-0.24923229961279553</v>
      </c>
      <c r="EN67">
        <f t="shared" si="86"/>
        <v>5.2360218479728564</v>
      </c>
      <c r="ET67">
        <f t="shared" si="87"/>
        <v>3.7887274667398123</v>
      </c>
      <c r="EZ67">
        <f t="shared" si="88"/>
        <v>1.707803054900042</v>
      </c>
      <c r="FF67">
        <f t="shared" si="89"/>
        <v>-0.32845117760686643</v>
      </c>
      <c r="FM67">
        <f t="shared" si="90"/>
        <v>4.4229191942514845</v>
      </c>
      <c r="FU67">
        <f t="shared" si="91"/>
        <v>4.1085160933044147</v>
      </c>
      <c r="GC67">
        <f t="shared" si="92"/>
        <v>13.427339036617621</v>
      </c>
    </row>
    <row r="68" spans="1:185" x14ac:dyDescent="0.25">
      <c r="A68" t="s">
        <v>1074</v>
      </c>
      <c r="B68">
        <f t="shared" si="62"/>
        <v>0.85111936436777458</v>
      </c>
      <c r="H68" t="e">
        <f t="shared" si="63"/>
        <v>#NUM!</v>
      </c>
      <c r="N68">
        <f t="shared" si="64"/>
        <v>-11.519494171690555</v>
      </c>
      <c r="T68">
        <f t="shared" si="65"/>
        <v>-14.223734599514623</v>
      </c>
      <c r="Z68">
        <f t="shared" si="66"/>
        <v>3.8143248245097636</v>
      </c>
      <c r="AF68">
        <f t="shared" si="67"/>
        <v>-3.3435450002638456</v>
      </c>
      <c r="AL68">
        <f t="shared" si="68"/>
        <v>-8.5805520631632533</v>
      </c>
      <c r="AR68">
        <f t="shared" si="69"/>
        <v>-39.8981205257883</v>
      </c>
      <c r="AX68">
        <f t="shared" si="70"/>
        <v>-39.00940491212436</v>
      </c>
      <c r="BD68">
        <f t="shared" si="71"/>
        <v>7.532472816842871</v>
      </c>
      <c r="BJ68">
        <f t="shared" si="72"/>
        <v>1.329060432140899</v>
      </c>
      <c r="BP68">
        <f t="shared" si="73"/>
        <v>6.573368466726226</v>
      </c>
      <c r="BV68">
        <f t="shared" si="74"/>
        <v>4.4662029275286566</v>
      </c>
      <c r="CA68">
        <f t="shared" si="75"/>
        <v>3.5779121632020061</v>
      </c>
      <c r="CF68">
        <f t="shared" si="76"/>
        <v>4.1358795781881845</v>
      </c>
      <c r="CL68">
        <f t="shared" si="77"/>
        <v>-2.9002227433475656</v>
      </c>
      <c r="CR68">
        <f t="shared" si="78"/>
        <v>5.0894684898631279</v>
      </c>
      <c r="CX68">
        <f t="shared" si="79"/>
        <v>1.6902069898639149</v>
      </c>
      <c r="DD68">
        <f t="shared" si="80"/>
        <v>-1.0849763362992819</v>
      </c>
      <c r="DJ68">
        <f t="shared" si="81"/>
        <v>5.1313260746065916</v>
      </c>
      <c r="DP68">
        <f t="shared" si="82"/>
        <v>4.3970088504420399</v>
      </c>
      <c r="DV68">
        <f t="shared" si="83"/>
        <v>1.7890614722492515</v>
      </c>
      <c r="EB68">
        <f t="shared" si="84"/>
        <v>4.9023630542889851</v>
      </c>
      <c r="EH68">
        <f t="shared" si="85"/>
        <v>5.7911550725787713</v>
      </c>
      <c r="EN68">
        <f t="shared" si="86"/>
        <v>5.1310626167824687</v>
      </c>
      <c r="ET68">
        <f t="shared" si="87"/>
        <v>-10.324376982921263</v>
      </c>
      <c r="EZ68">
        <f t="shared" si="88"/>
        <v>2.985788211974663</v>
      </c>
      <c r="FF68">
        <f t="shared" si="89"/>
        <v>7.9926211632376214</v>
      </c>
      <c r="FM68">
        <f t="shared" si="90"/>
        <v>9.5491242841406709</v>
      </c>
      <c r="FU68">
        <f t="shared" si="91"/>
        <v>2.0573393580314492</v>
      </c>
      <c r="GC68">
        <f t="shared" si="92"/>
        <v>8.1149707980767989</v>
      </c>
    </row>
    <row r="69" spans="1:185" x14ac:dyDescent="0.25">
      <c r="A69" t="s">
        <v>1075</v>
      </c>
      <c r="B69">
        <f t="shared" si="62"/>
        <v>6.7322691995014505</v>
      </c>
      <c r="H69" t="e">
        <f t="shared" si="63"/>
        <v>#NUM!</v>
      </c>
      <c r="N69">
        <f t="shared" si="64"/>
        <v>-7.7667873184219793</v>
      </c>
      <c r="T69">
        <f t="shared" si="65"/>
        <v>-15.020951020660485</v>
      </c>
      <c r="Z69">
        <f t="shared" si="66"/>
        <v>10.242554872580536</v>
      </c>
      <c r="AF69">
        <f t="shared" si="67"/>
        <v>4.8966496711000653</v>
      </c>
      <c r="AL69">
        <f t="shared" si="68"/>
        <v>-1.292853380814895</v>
      </c>
      <c r="AR69">
        <f t="shared" si="69"/>
        <v>-18.827829241796696</v>
      </c>
      <c r="AX69">
        <f t="shared" si="70"/>
        <v>-21.070534283875272</v>
      </c>
      <c r="BD69">
        <f t="shared" si="71"/>
        <v>5.0240802740936292</v>
      </c>
      <c r="BJ69">
        <f t="shared" si="72"/>
        <v>6.3708268751149264</v>
      </c>
      <c r="BP69">
        <f t="shared" si="73"/>
        <v>5.2475933769536613</v>
      </c>
      <c r="BV69">
        <f t="shared" si="74"/>
        <v>7.1951211750834378</v>
      </c>
      <c r="CA69">
        <f t="shared" si="75"/>
        <v>2.979460179726118</v>
      </c>
      <c r="CF69">
        <f t="shared" si="76"/>
        <v>1.506901478234532</v>
      </c>
      <c r="CL69">
        <f t="shared" si="77"/>
        <v>-4.9989247273893476</v>
      </c>
      <c r="CR69">
        <f t="shared" si="78"/>
        <v>-3.4484534676951131</v>
      </c>
      <c r="CX69">
        <f t="shared" si="79"/>
        <v>2.8134302851111803</v>
      </c>
      <c r="DD69">
        <f t="shared" si="80"/>
        <v>5.3994206379664718</v>
      </c>
      <c r="DJ69">
        <f t="shared" si="81"/>
        <v>7.4246114186104393</v>
      </c>
      <c r="DP69">
        <f t="shared" si="82"/>
        <v>6.4768725481200571</v>
      </c>
      <c r="DV69">
        <f t="shared" si="83"/>
        <v>2.464697016074695</v>
      </c>
      <c r="EB69">
        <f t="shared" si="84"/>
        <v>5.4863604124528127</v>
      </c>
      <c r="EH69">
        <f t="shared" si="85"/>
        <v>-2.6910473951787415</v>
      </c>
      <c r="EN69">
        <f t="shared" si="86"/>
        <v>4.7820782589949244</v>
      </c>
      <c r="ET69">
        <f t="shared" si="87"/>
        <v>1.3302084395070581</v>
      </c>
      <c r="EZ69">
        <f t="shared" si="88"/>
        <v>4.7168592356182071</v>
      </c>
      <c r="FF69">
        <f t="shared" si="89"/>
        <v>0.18180225515894124</v>
      </c>
      <c r="FM69">
        <f t="shared" si="90"/>
        <v>3.2458074727355863</v>
      </c>
      <c r="FU69">
        <f t="shared" si="91"/>
        <v>5.8716095857580104</v>
      </c>
      <c r="GC69">
        <f t="shared" si="92"/>
        <v>7.2331211179198176</v>
      </c>
    </row>
    <row r="70" spans="1:185" x14ac:dyDescent="0.25">
      <c r="A70" t="s">
        <v>1076</v>
      </c>
      <c r="B70">
        <f t="shared" si="62"/>
        <v>6.0597813946878434</v>
      </c>
      <c r="H70" t="e">
        <f t="shared" si="63"/>
        <v>#NUM!</v>
      </c>
      <c r="N70">
        <f t="shared" si="64"/>
        <v>-8.9243169941091729</v>
      </c>
      <c r="T70">
        <f t="shared" si="65"/>
        <v>-9.331674318687778</v>
      </c>
      <c r="Z70">
        <f t="shared" si="66"/>
        <v>11.137810883416096</v>
      </c>
      <c r="AF70">
        <f t="shared" si="67"/>
        <v>13.909639990065722</v>
      </c>
      <c r="AL70">
        <f t="shared" si="68"/>
        <v>-1.6438516813597666</v>
      </c>
      <c r="AR70">
        <f t="shared" si="69"/>
        <v>-8.7851208126593665</v>
      </c>
      <c r="AX70">
        <f t="shared" si="70"/>
        <v>-20.133758696659282</v>
      </c>
      <c r="BD70">
        <f t="shared" si="71"/>
        <v>5.522730598771675</v>
      </c>
      <c r="BJ70">
        <f t="shared" si="72"/>
        <v>3.7257738703063112</v>
      </c>
      <c r="BP70">
        <f t="shared" si="73"/>
        <v>5.7758222664637273</v>
      </c>
      <c r="BV70">
        <f t="shared" si="74"/>
        <v>4.8145350428356757</v>
      </c>
      <c r="CA70">
        <f t="shared" si="75"/>
        <v>-1.3731702787529816</v>
      </c>
      <c r="CF70">
        <f t="shared" si="76"/>
        <v>8.1175599914501539</v>
      </c>
      <c r="CL70">
        <f t="shared" si="77"/>
        <v>-1.9900280102172112</v>
      </c>
      <c r="CR70">
        <f t="shared" si="78"/>
        <v>-2.175859453398417</v>
      </c>
      <c r="CX70">
        <f t="shared" si="79"/>
        <v>-1.6882365021568631</v>
      </c>
      <c r="DD70">
        <f t="shared" si="80"/>
        <v>-0.5194825576532085</v>
      </c>
      <c r="DJ70">
        <f t="shared" si="81"/>
        <v>4.6786015474648881</v>
      </c>
      <c r="DP70">
        <f t="shared" si="82"/>
        <v>2.1504004514445456</v>
      </c>
      <c r="DV70">
        <f t="shared" si="83"/>
        <v>2.7039246082693706</v>
      </c>
      <c r="EB70">
        <f t="shared" si="84"/>
        <v>6.6187158526109773</v>
      </c>
      <c r="EH70">
        <f t="shared" si="85"/>
        <v>6.5423462805638914</v>
      </c>
      <c r="EN70">
        <f t="shared" si="86"/>
        <v>5.35100280895983</v>
      </c>
      <c r="ET70">
        <f t="shared" si="87"/>
        <v>-0.33193898377303949</v>
      </c>
      <c r="EZ70">
        <f t="shared" si="88"/>
        <v>4.1138421616623226</v>
      </c>
      <c r="FF70">
        <f t="shared" si="89"/>
        <v>2.162064985955666</v>
      </c>
      <c r="FM70">
        <f t="shared" si="90"/>
        <v>2.0655792045300503</v>
      </c>
      <c r="FU70">
        <f t="shared" si="91"/>
        <v>9.7117220306429406</v>
      </c>
      <c r="GC70">
        <f t="shared" si="92"/>
        <v>11.093140223353336</v>
      </c>
    </row>
    <row r="71" spans="1:185" x14ac:dyDescent="0.25">
      <c r="A71" t="s">
        <v>1077</v>
      </c>
      <c r="B71">
        <f t="shared" si="62"/>
        <v>3.6806956736137941</v>
      </c>
      <c r="H71" t="e">
        <f t="shared" si="63"/>
        <v>#NUM!</v>
      </c>
      <c r="N71">
        <f t="shared" si="64"/>
        <v>1.0492404206110653</v>
      </c>
      <c r="T71">
        <f t="shared" si="65"/>
        <v>-14.011303856484396</v>
      </c>
      <c r="Z71">
        <f t="shared" si="66"/>
        <v>3.4590381026897137</v>
      </c>
      <c r="AF71">
        <f t="shared" si="67"/>
        <v>-1.3833223669780075</v>
      </c>
      <c r="AL71">
        <f t="shared" si="68"/>
        <v>0.18238720198969957</v>
      </c>
      <c r="AR71">
        <f t="shared" si="69"/>
        <v>-38.210926015384629</v>
      </c>
      <c r="AX71">
        <f t="shared" si="70"/>
        <v>-27.270264358637469</v>
      </c>
      <c r="BD71">
        <f t="shared" si="71"/>
        <v>3.8964656161894253</v>
      </c>
      <c r="BJ71">
        <f t="shared" si="72"/>
        <v>1.1517224619673012</v>
      </c>
      <c r="BP71">
        <f t="shared" si="73"/>
        <v>5.125618042276308</v>
      </c>
      <c r="BV71">
        <f t="shared" si="74"/>
        <v>2.4091084797189435</v>
      </c>
      <c r="CA71">
        <f t="shared" si="75"/>
        <v>-4.1818850412222455</v>
      </c>
      <c r="CF71">
        <f t="shared" si="76"/>
        <v>2.5675941207444377</v>
      </c>
      <c r="CL71">
        <f t="shared" si="77"/>
        <v>-7.7009506380597719</v>
      </c>
      <c r="CR71">
        <f t="shared" si="78"/>
        <v>1.5164287275538764</v>
      </c>
      <c r="CX71">
        <f t="shared" si="79"/>
        <v>-1.0392688627187421</v>
      </c>
      <c r="DD71">
        <f t="shared" si="80"/>
        <v>1.0792518004335425</v>
      </c>
      <c r="DJ71">
        <f t="shared" si="81"/>
        <v>10.849967994064883</v>
      </c>
      <c r="DP71">
        <f t="shared" si="82"/>
        <v>5.4859677363964332</v>
      </c>
      <c r="DV71">
        <f t="shared" si="83"/>
        <v>2.869504271536707</v>
      </c>
      <c r="EB71">
        <f t="shared" si="84"/>
        <v>10.53373853532378</v>
      </c>
      <c r="EH71">
        <f t="shared" si="85"/>
        <v>3.1201246349472922</v>
      </c>
      <c r="EN71">
        <f t="shared" si="86"/>
        <v>9.0984769330955739</v>
      </c>
      <c r="ET71">
        <f t="shared" si="87"/>
        <v>9.3325982953912643</v>
      </c>
      <c r="EZ71">
        <f t="shared" si="88"/>
        <v>6.5220902840136556</v>
      </c>
      <c r="FF71">
        <f t="shared" si="89"/>
        <v>2.2481643997064866</v>
      </c>
      <c r="FM71">
        <f t="shared" si="90"/>
        <v>3.8427174138817159</v>
      </c>
      <c r="FU71">
        <f t="shared" si="91"/>
        <v>6.1127960312554892</v>
      </c>
      <c r="GC71">
        <f t="shared" si="92"/>
        <v>11.203672236420402</v>
      </c>
    </row>
    <row r="72" spans="1:185" x14ac:dyDescent="0.25">
      <c r="A72" t="s">
        <v>1078</v>
      </c>
      <c r="B72">
        <f t="shared" si="62"/>
        <v>6.6809994071757064</v>
      </c>
      <c r="H72" t="e">
        <f t="shared" si="63"/>
        <v>#NUM!</v>
      </c>
      <c r="N72">
        <f t="shared" si="64"/>
        <v>-2.3392356357973503</v>
      </c>
      <c r="T72">
        <f t="shared" si="65"/>
        <v>-13.333657553291081</v>
      </c>
      <c r="Z72">
        <f t="shared" si="66"/>
        <v>5.3070641622553723</v>
      </c>
      <c r="AF72">
        <f t="shared" si="67"/>
        <v>5.9998805218697173</v>
      </c>
      <c r="AL72">
        <f t="shared" si="68"/>
        <v>-0.15872888172708069</v>
      </c>
      <c r="AR72" t="e">
        <f t="shared" si="69"/>
        <v>#NUM!</v>
      </c>
      <c r="AX72">
        <f t="shared" si="70"/>
        <v>-7.8528640117780215</v>
      </c>
      <c r="BD72">
        <f t="shared" si="71"/>
        <v>5.6317329228836064</v>
      </c>
      <c r="BJ72">
        <f t="shared" si="72"/>
        <v>7.4705612677116555</v>
      </c>
      <c r="BP72">
        <f t="shared" si="73"/>
        <v>5.9014485977780637</v>
      </c>
      <c r="BV72">
        <f t="shared" si="74"/>
        <v>8.3635127829233902</v>
      </c>
      <c r="CA72">
        <f t="shared" si="75"/>
        <v>-3.799064823289672</v>
      </c>
      <c r="CF72">
        <f t="shared" si="76"/>
        <v>4.9121708029499533</v>
      </c>
      <c r="CL72">
        <f t="shared" si="77"/>
        <v>-4.0466206165632501</v>
      </c>
      <c r="CR72">
        <f t="shared" si="78"/>
        <v>0.31452252179161477</v>
      </c>
      <c r="CX72">
        <f t="shared" si="79"/>
        <v>2.2489112478570261</v>
      </c>
      <c r="DD72">
        <f t="shared" si="80"/>
        <v>9.5524020493503521</v>
      </c>
      <c r="DJ72">
        <f t="shared" si="81"/>
        <v>10.932310731557287</v>
      </c>
      <c r="DP72">
        <f t="shared" si="82"/>
        <v>5.284354960140174</v>
      </c>
      <c r="DV72">
        <f t="shared" si="83"/>
        <v>5.8084751519224671</v>
      </c>
      <c r="EB72">
        <f t="shared" si="84"/>
        <v>5.8071101583870908</v>
      </c>
      <c r="EH72">
        <f t="shared" si="85"/>
        <v>5.0377248433535238</v>
      </c>
      <c r="EN72">
        <f t="shared" si="86"/>
        <v>5.6697893095600618</v>
      </c>
      <c r="ET72">
        <f t="shared" si="87"/>
        <v>4.2158338837337324</v>
      </c>
      <c r="EZ72">
        <f t="shared" si="88"/>
        <v>3.6299627161178534</v>
      </c>
      <c r="FF72">
        <f t="shared" si="89"/>
        <v>4.9949190887151103</v>
      </c>
      <c r="FM72">
        <f t="shared" si="90"/>
        <v>4.0114151290556777</v>
      </c>
      <c r="FU72">
        <f t="shared" si="91"/>
        <v>4.2319085175512692</v>
      </c>
      <c r="GC72">
        <f t="shared" si="92"/>
        <v>7.5815696838277908</v>
      </c>
    </row>
    <row r="73" spans="1:185" x14ac:dyDescent="0.25">
      <c r="A73" t="s">
        <v>1079</v>
      </c>
      <c r="B73">
        <f t="shared" si="62"/>
        <v>2.2359904578162921</v>
      </c>
      <c r="H73" t="e">
        <f t="shared" si="63"/>
        <v>#NUM!</v>
      </c>
      <c r="N73">
        <f t="shared" si="64"/>
        <v>-9.3250615664685288</v>
      </c>
      <c r="T73">
        <f t="shared" si="65"/>
        <v>-21.384928416493498</v>
      </c>
      <c r="Z73">
        <f t="shared" si="66"/>
        <v>2.2214409594288225</v>
      </c>
      <c r="AF73">
        <f t="shared" si="67"/>
        <v>3.1751668769549353</v>
      </c>
      <c r="AL73">
        <f t="shared" si="68"/>
        <v>-0.48136616693191958</v>
      </c>
      <c r="AR73">
        <f t="shared" si="69"/>
        <v>-31.442343176621151</v>
      </c>
      <c r="AX73">
        <f t="shared" si="70"/>
        <v>-23.112665666701027</v>
      </c>
      <c r="BD73">
        <f t="shared" si="71"/>
        <v>5.9501954334100509</v>
      </c>
      <c r="BJ73">
        <f t="shared" si="72"/>
        <v>3.2322616582840737</v>
      </c>
      <c r="BP73">
        <f t="shared" si="73"/>
        <v>6.4042815479200481</v>
      </c>
      <c r="BV73">
        <f t="shared" si="74"/>
        <v>4.6482008096196772</v>
      </c>
      <c r="CA73">
        <f t="shared" si="75"/>
        <v>-2.0523622672877813</v>
      </c>
      <c r="CF73">
        <f t="shared" si="76"/>
        <v>6.7774460178292264</v>
      </c>
      <c r="CL73">
        <f t="shared" si="77"/>
        <v>-12.092925588284743</v>
      </c>
      <c r="CR73">
        <f t="shared" si="78"/>
        <v>-1.7115634723612119</v>
      </c>
      <c r="CX73">
        <f t="shared" si="79"/>
        <v>2.3113519791432506</v>
      </c>
      <c r="DD73">
        <f t="shared" si="80"/>
        <v>11.133514721350187</v>
      </c>
      <c r="DJ73">
        <f t="shared" si="81"/>
        <v>6.8141017544981901</v>
      </c>
      <c r="DP73">
        <f t="shared" si="82"/>
        <v>0.62489632220903779</v>
      </c>
      <c r="DV73">
        <f t="shared" si="83"/>
        <v>-1.835687405119405</v>
      </c>
      <c r="EB73">
        <f t="shared" si="84"/>
        <v>6.4980705193757196</v>
      </c>
      <c r="EH73">
        <f t="shared" si="85"/>
        <v>9.5505659562725906</v>
      </c>
      <c r="EN73">
        <f t="shared" si="86"/>
        <v>4.5233361252460016</v>
      </c>
      <c r="ET73">
        <f t="shared" si="87"/>
        <v>5.2794787245390431</v>
      </c>
      <c r="EZ73">
        <f t="shared" si="88"/>
        <v>5.9821334036448714</v>
      </c>
      <c r="FF73">
        <f t="shared" si="89"/>
        <v>-1.088024700025866</v>
      </c>
      <c r="FM73">
        <f t="shared" si="90"/>
        <v>-0.10643431174176098</v>
      </c>
      <c r="FU73">
        <f t="shared" si="91"/>
        <v>8.8416555451885301</v>
      </c>
      <c r="GC73">
        <f t="shared" si="92"/>
        <v>6.2265778884799223</v>
      </c>
    </row>
    <row r="74" spans="1:185" x14ac:dyDescent="0.25">
      <c r="A74" t="s">
        <v>1080</v>
      </c>
      <c r="B74">
        <f t="shared" si="62"/>
        <v>1.8738486256331555</v>
      </c>
      <c r="H74" t="e">
        <f t="shared" si="63"/>
        <v>#NUM!</v>
      </c>
      <c r="N74">
        <f t="shared" si="64"/>
        <v>-2.0892427817947423</v>
      </c>
      <c r="T74">
        <f t="shared" si="65"/>
        <v>-15.399931345548685</v>
      </c>
      <c r="Z74">
        <f t="shared" si="66"/>
        <v>5.8214040945028707</v>
      </c>
      <c r="AF74">
        <f t="shared" si="67"/>
        <v>5.9998805218697173</v>
      </c>
      <c r="AL74">
        <f t="shared" si="68"/>
        <v>-3.1575794534218988</v>
      </c>
      <c r="AR74" t="e">
        <f t="shared" si="69"/>
        <v>#NUM!</v>
      </c>
      <c r="AX74">
        <f t="shared" si="70"/>
        <v>-13.050099715665421</v>
      </c>
      <c r="BD74">
        <f t="shared" si="71"/>
        <v>3.6205746811762229</v>
      </c>
      <c r="BJ74">
        <f t="shared" si="72"/>
        <v>1.0259784628683208</v>
      </c>
      <c r="BP74">
        <f t="shared" si="73"/>
        <v>5.6001597152664129</v>
      </c>
      <c r="BV74">
        <f t="shared" si="74"/>
        <v>3.9292039551195823</v>
      </c>
      <c r="CA74">
        <f t="shared" si="75"/>
        <v>4.445998109980926</v>
      </c>
      <c r="CF74">
        <f t="shared" si="76"/>
        <v>0.55603205244999021</v>
      </c>
      <c r="CL74">
        <f t="shared" si="77"/>
        <v>-9.4629954339747808</v>
      </c>
      <c r="CR74">
        <f t="shared" si="78"/>
        <v>-3.8718312067609344</v>
      </c>
      <c r="CX74">
        <f t="shared" si="79"/>
        <v>1.4983530016145121</v>
      </c>
      <c r="DD74">
        <f t="shared" si="80"/>
        <v>-2.1494469799905431</v>
      </c>
      <c r="DJ74">
        <f t="shared" si="81"/>
        <v>5.0884511730650956</v>
      </c>
      <c r="DP74">
        <f t="shared" si="82"/>
        <v>7.1185569948654601</v>
      </c>
      <c r="DV74">
        <f t="shared" si="83"/>
        <v>8.5249295157521363</v>
      </c>
      <c r="EB74">
        <f t="shared" si="84"/>
        <v>8.0475602000256856</v>
      </c>
      <c r="EH74">
        <f t="shared" si="85"/>
        <v>1.1223281534915039</v>
      </c>
      <c r="EN74">
        <f t="shared" si="86"/>
        <v>5.0983269102138404</v>
      </c>
      <c r="ET74">
        <f t="shared" si="87"/>
        <v>-1.1604273323342309</v>
      </c>
      <c r="EZ74">
        <f t="shared" si="88"/>
        <v>3.0317709962055179</v>
      </c>
      <c r="FF74">
        <f t="shared" si="89"/>
        <v>-0.5482355270235244</v>
      </c>
      <c r="FM74">
        <f t="shared" si="90"/>
        <v>2.7238271988216032</v>
      </c>
      <c r="FU74">
        <f t="shared" si="91"/>
        <v>9.7989528892425799</v>
      </c>
      <c r="GC74">
        <f t="shared" si="92"/>
        <v>10.041946566989186</v>
      </c>
    </row>
    <row r="75" spans="1:185" x14ac:dyDescent="0.25">
      <c r="A75" t="s">
        <v>1081</v>
      </c>
      <c r="B75">
        <f t="shared" si="62"/>
        <v>3.1477820910472016</v>
      </c>
      <c r="H75" t="e">
        <f t="shared" si="63"/>
        <v>#NUM!</v>
      </c>
      <c r="N75">
        <f t="shared" si="64"/>
        <v>-4.4118094764246152</v>
      </c>
      <c r="T75">
        <f t="shared" si="65"/>
        <v>-17.126113071565829</v>
      </c>
      <c r="Z75">
        <f t="shared" si="66"/>
        <v>7.1947371587923676</v>
      </c>
      <c r="AF75">
        <f t="shared" si="67"/>
        <v>4.7328010206315207</v>
      </c>
      <c r="AL75">
        <f t="shared" si="68"/>
        <v>-1.8513287599141335</v>
      </c>
      <c r="AR75">
        <f t="shared" si="69"/>
        <v>-43.484297062223177</v>
      </c>
      <c r="AX75">
        <f t="shared" si="70"/>
        <v>-23.911488152743729</v>
      </c>
      <c r="BD75">
        <f t="shared" si="71"/>
        <v>7.360302816706584</v>
      </c>
      <c r="BJ75">
        <f t="shared" si="72"/>
        <v>6.5796975883707578</v>
      </c>
      <c r="BP75">
        <f t="shared" si="73"/>
        <v>5.9090482149703494</v>
      </c>
      <c r="BV75">
        <f t="shared" si="74"/>
        <v>7.431464174297016</v>
      </c>
      <c r="CA75">
        <f t="shared" si="75"/>
        <v>3.1569676917000971</v>
      </c>
      <c r="CF75">
        <f t="shared" si="76"/>
        <v>5.5952798630989395</v>
      </c>
      <c r="CL75">
        <f t="shared" si="77"/>
        <v>-9.6735679471299942</v>
      </c>
      <c r="CR75">
        <f t="shared" si="78"/>
        <v>4.0243374113263721</v>
      </c>
      <c r="CX75">
        <f t="shared" si="79"/>
        <v>2.8223059434386042</v>
      </c>
      <c r="DD75">
        <f t="shared" si="80"/>
        <v>2.4886358283229337</v>
      </c>
      <c r="DJ75">
        <f t="shared" si="81"/>
        <v>9.9777664647762414</v>
      </c>
      <c r="DP75">
        <f t="shared" si="82"/>
        <v>2.1004462076250401</v>
      </c>
      <c r="DV75">
        <f t="shared" si="83"/>
        <v>2.3621724819686145</v>
      </c>
      <c r="EB75">
        <f t="shared" si="84"/>
        <v>4.9808844444597291</v>
      </c>
      <c r="EH75">
        <f t="shared" si="85"/>
        <v>3.8604861233723606</v>
      </c>
      <c r="EN75">
        <f t="shared" si="86"/>
        <v>5.5810288043519263</v>
      </c>
      <c r="ET75">
        <f t="shared" si="87"/>
        <v>3.1560357358955637</v>
      </c>
      <c r="EZ75">
        <f t="shared" si="88"/>
        <v>5.1688987200254699</v>
      </c>
      <c r="FF75">
        <f t="shared" si="89"/>
        <v>4.5218548027102061</v>
      </c>
      <c r="FM75">
        <f t="shared" si="90"/>
        <v>4.1106889656580607</v>
      </c>
      <c r="FU75">
        <f t="shared" si="91"/>
        <v>6.4603707041368672</v>
      </c>
      <c r="GC75">
        <f t="shared" si="92"/>
        <v>3.3873211785733202</v>
      </c>
    </row>
    <row r="77" spans="1:185" x14ac:dyDescent="0.25">
      <c r="A77" s="21" t="s">
        <v>949</v>
      </c>
      <c r="B77" s="26">
        <f>AVERAGE(B44:B75)</f>
        <v>4.6285364975394341</v>
      </c>
      <c r="H77" s="21" t="e">
        <f>AVERAGE(H44:H75)</f>
        <v>#NUM!</v>
      </c>
      <c r="N77" s="21">
        <f>AVERAGE(N44:N75)</f>
        <v>-4.2814215607442643</v>
      </c>
      <c r="T77" s="21">
        <f>AVERAGE(T44:T75)</f>
        <v>-11.838948383958018</v>
      </c>
      <c r="Z77" s="21">
        <f>AVERAGE(Z44:Z75)</f>
        <v>5.6740749037517979</v>
      </c>
      <c r="AF77" s="21">
        <f>AVERAGE(AF44:AF75)</f>
        <v>4.5639088051398717</v>
      </c>
      <c r="AL77" s="21">
        <f>AVERAGE(AL44:AL75)</f>
        <v>0.75299391628759005</v>
      </c>
      <c r="AR77" s="21" t="e">
        <f>AVERAGE(AR44:AR75)</f>
        <v>#NUM!</v>
      </c>
      <c r="AX77" s="21">
        <f>AVERAGE(AX44:AX75)</f>
        <v>-18.047220872415831</v>
      </c>
      <c r="BD77" s="26">
        <f>AVERAGE(BD44:BD75)</f>
        <v>6.0529381821744543</v>
      </c>
      <c r="BJ77" s="21">
        <f>AVERAGE(BJ44:BJ75)</f>
        <v>4.0228410763020159</v>
      </c>
      <c r="BP77" s="21">
        <f>AVERAGE(BP44:BP75)</f>
        <v>6.257287494324725</v>
      </c>
      <c r="BV77" s="21">
        <f>AVERAGE(BV44:BV75)</f>
        <v>5.4040640911612208</v>
      </c>
      <c r="CA77" s="21">
        <f>AVERAGE(CA44:CA75)</f>
        <v>1.1500641667669329</v>
      </c>
      <c r="CF77" s="21">
        <f>AVERAGE(CF44:CF75)</f>
        <v>5.4805871106646871</v>
      </c>
      <c r="CL77" s="21">
        <f>AVERAGE(CL44:CL75)</f>
        <v>-9.2674544515025996</v>
      </c>
      <c r="CR77" s="21">
        <f>AVERAGE(CR44:CR75)</f>
        <v>-1.8859714021939056</v>
      </c>
      <c r="CX77" s="21">
        <f>AVERAGE(CX44:CX75)</f>
        <v>2.9785511130675357</v>
      </c>
      <c r="DD77" s="21">
        <f>AVERAGE(DD44:DD75)</f>
        <v>4.1709174339547053</v>
      </c>
      <c r="DJ77" s="21">
        <f>AVERAGE(DJ44:DJ75)</f>
        <v>6.9990798119462658</v>
      </c>
      <c r="DP77" s="21">
        <f>AVERAGE(DP44:DP75)</f>
        <v>5.2467680625587887</v>
      </c>
      <c r="DV77" s="21">
        <f>AVERAGE(DV44:DV75)</f>
        <v>4.5131242384172454</v>
      </c>
      <c r="EB77" s="21">
        <f>AVERAGE(EB44:EB75)</f>
        <v>6.6319271540385927</v>
      </c>
      <c r="EH77" s="21">
        <f>AVERAGE(EH44:EH75)</f>
        <v>5.2515519835996116</v>
      </c>
      <c r="EN77" s="21">
        <f>AVERAGE(EN44:EN75)</f>
        <v>6.299243995347906</v>
      </c>
      <c r="ET77" s="21">
        <f>AVERAGE(ET44:ET75)</f>
        <v>4.0221939586421627</v>
      </c>
      <c r="EZ77" s="26">
        <f>AVERAGE(EZ44:EZ75)</f>
        <v>5.7839712586729508</v>
      </c>
      <c r="FF77" s="26">
        <f>AVERAGE(FF44:FF75)</f>
        <v>9.1092117363877151E-2</v>
      </c>
      <c r="FM77" s="26">
        <f>AVERAGE(FM44:FM75)</f>
        <v>5.0967031330353514</v>
      </c>
      <c r="FU77" s="26">
        <f>AVERAGE(FU44:FU75)</f>
        <v>6.1906617520270242</v>
      </c>
      <c r="GC77" s="26">
        <f>AVERAGE(GC44:GC75)</f>
        <v>8.0844573841000962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62"/>
  <sheetViews>
    <sheetView workbookViewId="0">
      <selection activeCell="M32" sqref="M32"/>
    </sheetView>
  </sheetViews>
  <sheetFormatPr defaultRowHeight="15" x14ac:dyDescent="0.25"/>
  <cols>
    <col min="1" max="1" width="17.42578125" customWidth="1"/>
    <col min="2" max="2" width="9.5703125" bestFit="1" customWidth="1"/>
    <col min="7" max="7" width="15" customWidth="1"/>
  </cols>
  <sheetData>
    <row r="1" spans="1:52" x14ac:dyDescent="0.25">
      <c r="A1" t="s">
        <v>1011</v>
      </c>
      <c r="G1" t="s">
        <v>1111</v>
      </c>
    </row>
    <row r="2" spans="1:52" x14ac:dyDescent="0.25">
      <c r="A2" t="s">
        <v>1012</v>
      </c>
      <c r="G2" t="s">
        <v>1112</v>
      </c>
    </row>
    <row r="3" spans="1:52" x14ac:dyDescent="0.25">
      <c r="A3" t="s">
        <v>1013</v>
      </c>
      <c r="G3" t="s">
        <v>1113</v>
      </c>
      <c r="H3" t="s">
        <v>1040</v>
      </c>
      <c r="N3" t="s">
        <v>1114</v>
      </c>
      <c r="U3" t="s">
        <v>1041</v>
      </c>
      <c r="AB3" t="s">
        <v>1022</v>
      </c>
      <c r="AI3" t="s">
        <v>1042</v>
      </c>
      <c r="AO3" t="s">
        <v>1039</v>
      </c>
      <c r="AV3" t="s">
        <v>1043</v>
      </c>
    </row>
    <row r="9" spans="1:52" x14ac:dyDescent="0.25">
      <c r="A9" s="21" t="s">
        <v>1044</v>
      </c>
      <c r="B9" s="21" t="s">
        <v>1045</v>
      </c>
      <c r="C9" s="21" t="s">
        <v>1046</v>
      </c>
      <c r="D9" s="21" t="s">
        <v>1047</v>
      </c>
      <c r="E9" s="21" t="s">
        <v>1048</v>
      </c>
    </row>
    <row r="11" spans="1:52" x14ac:dyDescent="0.25">
      <c r="A11" t="s">
        <v>1115</v>
      </c>
      <c r="B11">
        <v>18.040500000000002</v>
      </c>
      <c r="C11">
        <v>300</v>
      </c>
      <c r="D11">
        <v>105</v>
      </c>
      <c r="E11" t="s">
        <v>12</v>
      </c>
      <c r="G11" t="s">
        <v>1115</v>
      </c>
      <c r="H11">
        <v>9.4516999999999995E-4</v>
      </c>
      <c r="I11">
        <v>300</v>
      </c>
      <c r="J11">
        <v>202</v>
      </c>
      <c r="K11" t="s">
        <v>12</v>
      </c>
      <c r="N11" t="s">
        <v>1115</v>
      </c>
      <c r="O11">
        <v>2.0289099999999999E-4</v>
      </c>
      <c r="P11">
        <v>300</v>
      </c>
      <c r="Q11">
        <v>188</v>
      </c>
      <c r="R11" t="s">
        <v>17</v>
      </c>
      <c r="U11" t="s">
        <v>1115</v>
      </c>
      <c r="V11">
        <v>30.984999999999999</v>
      </c>
      <c r="W11">
        <v>300</v>
      </c>
      <c r="X11">
        <v>290</v>
      </c>
      <c r="Y11" t="s">
        <v>12</v>
      </c>
      <c r="AB11" t="s">
        <v>1115</v>
      </c>
      <c r="AC11">
        <v>27.541699999999999</v>
      </c>
      <c r="AD11">
        <v>300</v>
      </c>
      <c r="AE11">
        <v>92</v>
      </c>
      <c r="AF11" t="s">
        <v>12</v>
      </c>
      <c r="AI11" t="s">
        <v>1115</v>
      </c>
      <c r="AJ11">
        <v>175.21299999999999</v>
      </c>
      <c r="AK11">
        <v>300</v>
      </c>
      <c r="AL11">
        <v>84</v>
      </c>
      <c r="AM11" t="s">
        <v>12</v>
      </c>
      <c r="AO11" t="s">
        <v>1115</v>
      </c>
      <c r="AP11">
        <v>12.6275</v>
      </c>
      <c r="AQ11">
        <v>300</v>
      </c>
      <c r="AR11">
        <v>280</v>
      </c>
      <c r="AS11" t="s">
        <v>17</v>
      </c>
      <c r="AV11" t="s">
        <v>1115</v>
      </c>
      <c r="AW11">
        <v>4857.99</v>
      </c>
      <c r="AX11">
        <v>300</v>
      </c>
      <c r="AY11">
        <v>265</v>
      </c>
      <c r="AZ11" t="s">
        <v>17</v>
      </c>
    </row>
    <row r="12" spans="1:52" x14ac:dyDescent="0.25">
      <c r="A12" t="s">
        <v>1116</v>
      </c>
      <c r="B12">
        <v>0.167161</v>
      </c>
      <c r="C12">
        <v>660</v>
      </c>
      <c r="D12">
        <v>224</v>
      </c>
      <c r="E12" t="s">
        <v>12</v>
      </c>
      <c r="G12" t="s">
        <v>1116</v>
      </c>
      <c r="H12">
        <v>0.23368900000000001</v>
      </c>
      <c r="I12">
        <v>660</v>
      </c>
      <c r="J12">
        <v>1</v>
      </c>
      <c r="K12" t="s">
        <v>17</v>
      </c>
      <c r="N12" t="s">
        <v>1116</v>
      </c>
      <c r="O12">
        <v>3.8493199999999999E-4</v>
      </c>
      <c r="P12">
        <v>660</v>
      </c>
      <c r="Q12">
        <v>615</v>
      </c>
      <c r="R12" t="s">
        <v>17</v>
      </c>
      <c r="U12" t="s">
        <v>1116</v>
      </c>
      <c r="V12">
        <v>6.6322700000000001</v>
      </c>
      <c r="W12">
        <v>660</v>
      </c>
      <c r="X12">
        <v>211</v>
      </c>
      <c r="Y12" t="s">
        <v>12</v>
      </c>
      <c r="AB12" t="s">
        <v>1116</v>
      </c>
      <c r="AC12">
        <v>35.949199999999998</v>
      </c>
      <c r="AD12">
        <v>660</v>
      </c>
      <c r="AE12">
        <v>450</v>
      </c>
      <c r="AF12" t="s">
        <v>12</v>
      </c>
      <c r="AI12" t="s">
        <v>1116</v>
      </c>
      <c r="AJ12">
        <v>80.112700000000004</v>
      </c>
      <c r="AK12">
        <v>660</v>
      </c>
      <c r="AL12">
        <v>490</v>
      </c>
      <c r="AM12" t="s">
        <v>17</v>
      </c>
      <c r="AO12" t="s">
        <v>1116</v>
      </c>
      <c r="AP12">
        <v>53.261499999999998</v>
      </c>
      <c r="AQ12">
        <v>660</v>
      </c>
      <c r="AR12">
        <v>204</v>
      </c>
      <c r="AS12" t="s">
        <v>17</v>
      </c>
      <c r="AV12" t="s">
        <v>1116</v>
      </c>
      <c r="AW12">
        <v>463.976</v>
      </c>
      <c r="AX12">
        <v>660</v>
      </c>
      <c r="AY12">
        <v>456</v>
      </c>
      <c r="AZ12" t="s">
        <v>12</v>
      </c>
    </row>
    <row r="13" spans="1:52" x14ac:dyDescent="0.25">
      <c r="A13" t="s">
        <v>1117</v>
      </c>
      <c r="B13">
        <v>1.8039000000000001</v>
      </c>
      <c r="C13">
        <v>840</v>
      </c>
      <c r="D13">
        <v>35</v>
      </c>
      <c r="E13" t="s">
        <v>17</v>
      </c>
      <c r="G13" t="s">
        <v>1117</v>
      </c>
      <c r="H13">
        <v>254.69399999999999</v>
      </c>
      <c r="I13">
        <v>840</v>
      </c>
      <c r="J13">
        <v>308</v>
      </c>
      <c r="K13" t="s">
        <v>12</v>
      </c>
      <c r="N13" t="s">
        <v>1117</v>
      </c>
      <c r="O13" s="24">
        <v>6.6852899999999998E-5</v>
      </c>
      <c r="P13">
        <v>840</v>
      </c>
      <c r="Q13">
        <v>29</v>
      </c>
      <c r="R13" t="s">
        <v>17</v>
      </c>
      <c r="U13" t="s">
        <v>1117</v>
      </c>
      <c r="V13">
        <v>749.15700000000004</v>
      </c>
      <c r="W13">
        <v>840</v>
      </c>
      <c r="X13">
        <v>127</v>
      </c>
      <c r="Y13" t="s">
        <v>17</v>
      </c>
      <c r="AB13" t="s">
        <v>1117</v>
      </c>
      <c r="AC13">
        <v>5.5601700000000003</v>
      </c>
      <c r="AD13">
        <v>840</v>
      </c>
      <c r="AE13">
        <v>608</v>
      </c>
      <c r="AF13" t="s">
        <v>17</v>
      </c>
      <c r="AI13" t="s">
        <v>1117</v>
      </c>
      <c r="AJ13">
        <v>7.7136899999999997</v>
      </c>
      <c r="AK13">
        <v>840</v>
      </c>
      <c r="AL13">
        <v>693</v>
      </c>
      <c r="AM13" t="s">
        <v>12</v>
      </c>
      <c r="AO13" t="s">
        <v>1117</v>
      </c>
      <c r="AP13">
        <v>61.572899999999997</v>
      </c>
      <c r="AQ13">
        <v>840</v>
      </c>
      <c r="AR13">
        <v>687</v>
      </c>
      <c r="AS13" t="s">
        <v>17</v>
      </c>
      <c r="AV13" t="s">
        <v>1117</v>
      </c>
      <c r="AW13">
        <v>277.23599999999999</v>
      </c>
      <c r="AX13">
        <v>840</v>
      </c>
      <c r="AY13">
        <v>39</v>
      </c>
      <c r="AZ13" t="s">
        <v>12</v>
      </c>
    </row>
    <row r="14" spans="1:52" x14ac:dyDescent="0.25">
      <c r="A14" t="s">
        <v>1118</v>
      </c>
      <c r="B14">
        <v>4.7108600000000003</v>
      </c>
      <c r="C14">
        <v>720</v>
      </c>
      <c r="D14">
        <v>91</v>
      </c>
      <c r="E14" t="s">
        <v>12</v>
      </c>
      <c r="G14" t="s">
        <v>1118</v>
      </c>
      <c r="H14">
        <v>5.6385300000000003</v>
      </c>
      <c r="I14">
        <v>720</v>
      </c>
      <c r="J14">
        <v>204</v>
      </c>
      <c r="K14" t="s">
        <v>17</v>
      </c>
      <c r="N14" t="s">
        <v>1118</v>
      </c>
      <c r="O14">
        <v>1.9963100000000001E-2</v>
      </c>
      <c r="P14">
        <v>720</v>
      </c>
      <c r="Q14">
        <v>339</v>
      </c>
      <c r="R14" t="s">
        <v>12</v>
      </c>
      <c r="U14" t="s">
        <v>1118</v>
      </c>
      <c r="V14">
        <v>37.130000000000003</v>
      </c>
      <c r="W14">
        <v>720</v>
      </c>
      <c r="X14">
        <v>370</v>
      </c>
      <c r="Y14" t="s">
        <v>12</v>
      </c>
      <c r="AB14" t="s">
        <v>1118</v>
      </c>
      <c r="AC14">
        <v>61.828299999999999</v>
      </c>
      <c r="AD14">
        <v>720</v>
      </c>
      <c r="AE14">
        <v>15</v>
      </c>
      <c r="AF14" t="s">
        <v>17</v>
      </c>
      <c r="AI14" t="s">
        <v>1118</v>
      </c>
      <c r="AJ14">
        <v>458.779</v>
      </c>
      <c r="AK14">
        <v>720</v>
      </c>
      <c r="AL14">
        <v>31</v>
      </c>
      <c r="AM14" t="s">
        <v>12</v>
      </c>
      <c r="AO14" t="s">
        <v>1118</v>
      </c>
      <c r="AP14">
        <v>81.769499999999994</v>
      </c>
      <c r="AQ14">
        <v>720</v>
      </c>
      <c r="AR14">
        <v>581</v>
      </c>
      <c r="AS14" t="s">
        <v>12</v>
      </c>
      <c r="AV14" t="s">
        <v>1118</v>
      </c>
      <c r="AW14">
        <v>5573.29</v>
      </c>
      <c r="AX14">
        <v>720</v>
      </c>
      <c r="AY14">
        <v>431</v>
      </c>
      <c r="AZ14" t="s">
        <v>12</v>
      </c>
    </row>
    <row r="15" spans="1:52" x14ac:dyDescent="0.25">
      <c r="A15" t="s">
        <v>1119</v>
      </c>
      <c r="B15">
        <v>0.37230000000000002</v>
      </c>
      <c r="C15">
        <v>900</v>
      </c>
      <c r="D15">
        <v>384</v>
      </c>
      <c r="E15" t="s">
        <v>17</v>
      </c>
      <c r="G15" t="s">
        <v>1119</v>
      </c>
      <c r="H15">
        <v>4.0869799999999996</v>
      </c>
      <c r="I15">
        <v>900</v>
      </c>
      <c r="J15">
        <v>729</v>
      </c>
      <c r="K15" t="s">
        <v>17</v>
      </c>
      <c r="N15" t="s">
        <v>1119</v>
      </c>
      <c r="O15">
        <v>5.5310299999999999E-4</v>
      </c>
      <c r="P15">
        <v>900</v>
      </c>
      <c r="Q15">
        <v>623</v>
      </c>
      <c r="R15" t="s">
        <v>12</v>
      </c>
      <c r="U15" t="s">
        <v>1119</v>
      </c>
      <c r="V15">
        <v>3.2942</v>
      </c>
      <c r="W15">
        <v>900</v>
      </c>
      <c r="X15">
        <v>90</v>
      </c>
      <c r="Y15" t="s">
        <v>12</v>
      </c>
      <c r="AB15" t="s">
        <v>1119</v>
      </c>
      <c r="AC15">
        <v>163.893</v>
      </c>
      <c r="AD15">
        <v>900</v>
      </c>
      <c r="AE15">
        <v>879</v>
      </c>
      <c r="AF15" t="s">
        <v>12</v>
      </c>
      <c r="AI15" t="s">
        <v>1119</v>
      </c>
      <c r="AJ15">
        <v>60.7607</v>
      </c>
      <c r="AK15">
        <v>900</v>
      </c>
      <c r="AL15">
        <v>391</v>
      </c>
      <c r="AM15" t="s">
        <v>12</v>
      </c>
      <c r="AO15" t="s">
        <v>1119</v>
      </c>
      <c r="AP15">
        <v>101.997</v>
      </c>
      <c r="AQ15">
        <v>900</v>
      </c>
      <c r="AR15">
        <v>635</v>
      </c>
      <c r="AS15" t="s">
        <v>12</v>
      </c>
      <c r="AV15" t="s">
        <v>1119</v>
      </c>
      <c r="AW15">
        <v>5243.76</v>
      </c>
      <c r="AX15">
        <v>900</v>
      </c>
      <c r="AY15">
        <v>820</v>
      </c>
      <c r="AZ15" t="s">
        <v>12</v>
      </c>
    </row>
    <row r="16" spans="1:52" x14ac:dyDescent="0.25">
      <c r="A16" t="s">
        <v>1120</v>
      </c>
      <c r="B16">
        <v>1.36907</v>
      </c>
      <c r="C16">
        <v>420</v>
      </c>
      <c r="D16">
        <v>231</v>
      </c>
      <c r="E16" t="s">
        <v>12</v>
      </c>
      <c r="G16" t="s">
        <v>1120</v>
      </c>
      <c r="H16">
        <v>6.3022800000000004E-2</v>
      </c>
      <c r="I16">
        <v>420</v>
      </c>
      <c r="J16">
        <v>382</v>
      </c>
      <c r="K16" t="s">
        <v>12</v>
      </c>
      <c r="N16" t="s">
        <v>1120</v>
      </c>
      <c r="O16">
        <v>4.0904599999999999E-4</v>
      </c>
      <c r="P16">
        <v>420</v>
      </c>
      <c r="Q16">
        <v>231</v>
      </c>
      <c r="R16" t="s">
        <v>12</v>
      </c>
      <c r="U16" t="s">
        <v>1120</v>
      </c>
      <c r="V16">
        <v>0.29336400000000001</v>
      </c>
      <c r="W16">
        <v>420</v>
      </c>
      <c r="X16">
        <v>75</v>
      </c>
      <c r="Y16" t="s">
        <v>17</v>
      </c>
      <c r="AB16" t="s">
        <v>1120</v>
      </c>
      <c r="AC16">
        <v>55.7851</v>
      </c>
      <c r="AD16">
        <v>420</v>
      </c>
      <c r="AE16">
        <v>305</v>
      </c>
      <c r="AF16" t="s">
        <v>12</v>
      </c>
      <c r="AI16" t="s">
        <v>1120</v>
      </c>
      <c r="AJ16">
        <v>135.23699999999999</v>
      </c>
      <c r="AK16">
        <v>420</v>
      </c>
      <c r="AL16">
        <v>38</v>
      </c>
      <c r="AM16" t="s">
        <v>17</v>
      </c>
      <c r="AO16" t="s">
        <v>1120</v>
      </c>
      <c r="AP16">
        <v>1363.17</v>
      </c>
      <c r="AQ16">
        <v>420</v>
      </c>
      <c r="AR16">
        <v>211</v>
      </c>
      <c r="AS16" t="s">
        <v>17</v>
      </c>
      <c r="AV16" t="s">
        <v>1120</v>
      </c>
      <c r="AW16">
        <v>3937.19</v>
      </c>
      <c r="AX16">
        <v>420</v>
      </c>
      <c r="AY16">
        <v>314</v>
      </c>
      <c r="AZ16" t="s">
        <v>17</v>
      </c>
    </row>
    <row r="17" spans="1:52" x14ac:dyDescent="0.25">
      <c r="A17" t="s">
        <v>1121</v>
      </c>
      <c r="B17">
        <v>12.8233</v>
      </c>
      <c r="C17">
        <v>420</v>
      </c>
      <c r="D17">
        <v>200</v>
      </c>
      <c r="E17" t="s">
        <v>12</v>
      </c>
      <c r="G17" t="s">
        <v>1121</v>
      </c>
      <c r="H17">
        <v>4.7507799999999998</v>
      </c>
      <c r="I17">
        <v>420</v>
      </c>
      <c r="J17">
        <v>356</v>
      </c>
      <c r="K17" t="s">
        <v>17</v>
      </c>
      <c r="N17" t="s">
        <v>1121</v>
      </c>
      <c r="O17">
        <v>6.0939300000000002E-2</v>
      </c>
      <c r="P17">
        <v>420</v>
      </c>
      <c r="Q17">
        <v>36</v>
      </c>
      <c r="R17" t="s">
        <v>17</v>
      </c>
      <c r="U17" t="s">
        <v>1121</v>
      </c>
      <c r="V17">
        <v>14.3474</v>
      </c>
      <c r="W17">
        <v>420</v>
      </c>
      <c r="X17">
        <v>35</v>
      </c>
      <c r="Y17" t="s">
        <v>12</v>
      </c>
      <c r="AB17" t="s">
        <v>1121</v>
      </c>
      <c r="AC17">
        <v>14.891999999999999</v>
      </c>
      <c r="AD17">
        <v>420</v>
      </c>
      <c r="AE17">
        <v>305</v>
      </c>
      <c r="AF17" t="s">
        <v>12</v>
      </c>
      <c r="AI17" t="s">
        <v>1121</v>
      </c>
      <c r="AJ17">
        <v>69.204599999999999</v>
      </c>
      <c r="AK17">
        <v>420</v>
      </c>
      <c r="AL17">
        <v>76</v>
      </c>
      <c r="AM17" t="s">
        <v>17</v>
      </c>
      <c r="AO17" t="s">
        <v>1121</v>
      </c>
      <c r="AP17">
        <v>91.906199999999998</v>
      </c>
      <c r="AQ17">
        <v>420</v>
      </c>
      <c r="AR17">
        <v>61</v>
      </c>
      <c r="AS17" t="s">
        <v>12</v>
      </c>
      <c r="AV17" t="s">
        <v>1121</v>
      </c>
      <c r="AW17">
        <v>2358.5300000000002</v>
      </c>
      <c r="AX17">
        <v>420</v>
      </c>
      <c r="AY17">
        <v>306</v>
      </c>
      <c r="AZ17" t="s">
        <v>17</v>
      </c>
    </row>
    <row r="18" spans="1:52" x14ac:dyDescent="0.25">
      <c r="A18" t="s">
        <v>1122</v>
      </c>
      <c r="B18">
        <v>3142.33</v>
      </c>
      <c r="C18">
        <v>600</v>
      </c>
      <c r="D18">
        <v>105</v>
      </c>
      <c r="E18" t="s">
        <v>12</v>
      </c>
      <c r="G18" t="s">
        <v>1122</v>
      </c>
      <c r="H18">
        <v>0.17819599999999999</v>
      </c>
      <c r="I18">
        <v>600</v>
      </c>
      <c r="J18">
        <v>84</v>
      </c>
      <c r="K18" t="s">
        <v>12</v>
      </c>
      <c r="N18" t="s">
        <v>1122</v>
      </c>
      <c r="O18">
        <v>18.558</v>
      </c>
      <c r="P18">
        <v>600</v>
      </c>
      <c r="Q18">
        <v>106</v>
      </c>
      <c r="R18" t="s">
        <v>12</v>
      </c>
      <c r="U18" t="s">
        <v>1122</v>
      </c>
      <c r="V18">
        <v>265.49099999999999</v>
      </c>
      <c r="W18">
        <v>600</v>
      </c>
      <c r="X18">
        <v>144</v>
      </c>
      <c r="Y18" t="s">
        <v>12</v>
      </c>
      <c r="AB18" t="s">
        <v>1122</v>
      </c>
      <c r="AC18">
        <v>62.724299999999999</v>
      </c>
      <c r="AD18">
        <v>600</v>
      </c>
      <c r="AE18">
        <v>420</v>
      </c>
      <c r="AF18" t="s">
        <v>12</v>
      </c>
      <c r="AI18" t="s">
        <v>1122</v>
      </c>
      <c r="AJ18">
        <v>61.225700000000003</v>
      </c>
      <c r="AK18">
        <v>600</v>
      </c>
      <c r="AL18">
        <v>173</v>
      </c>
      <c r="AM18" t="s">
        <v>17</v>
      </c>
      <c r="AO18" t="s">
        <v>1122</v>
      </c>
      <c r="AP18">
        <v>165.97</v>
      </c>
      <c r="AQ18">
        <v>600</v>
      </c>
      <c r="AR18">
        <v>446</v>
      </c>
      <c r="AS18" t="s">
        <v>12</v>
      </c>
      <c r="AV18" t="s">
        <v>1122</v>
      </c>
      <c r="AW18">
        <v>1125.6600000000001</v>
      </c>
      <c r="AX18">
        <v>600</v>
      </c>
      <c r="AY18">
        <v>204</v>
      </c>
      <c r="AZ18" t="s">
        <v>12</v>
      </c>
    </row>
    <row r="19" spans="1:52" x14ac:dyDescent="0.25">
      <c r="A19" t="s">
        <v>1123</v>
      </c>
      <c r="B19">
        <v>0.32167200000000001</v>
      </c>
      <c r="C19">
        <v>300</v>
      </c>
      <c r="D19">
        <v>161</v>
      </c>
      <c r="E19" t="s">
        <v>12</v>
      </c>
      <c r="G19" t="s">
        <v>1123</v>
      </c>
      <c r="H19">
        <v>6.9650600000000003</v>
      </c>
      <c r="I19">
        <v>300</v>
      </c>
      <c r="J19">
        <v>100</v>
      </c>
      <c r="K19" t="s">
        <v>12</v>
      </c>
      <c r="N19" t="s">
        <v>1123</v>
      </c>
      <c r="O19" s="24">
        <v>3.7443600000000002E-5</v>
      </c>
      <c r="P19">
        <v>300</v>
      </c>
      <c r="Q19">
        <v>78</v>
      </c>
      <c r="R19" t="s">
        <v>12</v>
      </c>
      <c r="U19" t="s">
        <v>1123</v>
      </c>
      <c r="V19">
        <v>5.8612500000000001</v>
      </c>
      <c r="W19">
        <v>300</v>
      </c>
      <c r="X19">
        <v>265</v>
      </c>
      <c r="Y19" t="s">
        <v>12</v>
      </c>
      <c r="AB19" t="s">
        <v>1123</v>
      </c>
      <c r="AC19">
        <v>48.358499999999999</v>
      </c>
      <c r="AD19">
        <v>300</v>
      </c>
      <c r="AE19">
        <v>188</v>
      </c>
      <c r="AF19" t="s">
        <v>17</v>
      </c>
      <c r="AI19" t="s">
        <v>1123</v>
      </c>
      <c r="AJ19">
        <v>39.398699999999998</v>
      </c>
      <c r="AK19">
        <v>300</v>
      </c>
      <c r="AL19">
        <v>150</v>
      </c>
      <c r="AM19" t="s">
        <v>12</v>
      </c>
      <c r="AO19" t="s">
        <v>1123</v>
      </c>
      <c r="AP19">
        <v>12.8073</v>
      </c>
      <c r="AQ19">
        <v>300</v>
      </c>
      <c r="AR19">
        <v>68</v>
      </c>
      <c r="AS19" t="s">
        <v>17</v>
      </c>
      <c r="AV19" t="s">
        <v>1123</v>
      </c>
      <c r="AW19">
        <v>19.561900000000001</v>
      </c>
      <c r="AX19">
        <v>300</v>
      </c>
      <c r="AY19">
        <v>155</v>
      </c>
      <c r="AZ19" t="s">
        <v>17</v>
      </c>
    </row>
    <row r="20" spans="1:52" x14ac:dyDescent="0.25">
      <c r="A20" t="s">
        <v>1124</v>
      </c>
      <c r="B20">
        <v>4.8936099999999998</v>
      </c>
      <c r="C20">
        <v>300</v>
      </c>
      <c r="D20">
        <v>276</v>
      </c>
      <c r="E20" t="s">
        <v>12</v>
      </c>
      <c r="G20" t="s">
        <v>1124</v>
      </c>
      <c r="H20">
        <v>0.71336599999999994</v>
      </c>
      <c r="I20">
        <v>300</v>
      </c>
      <c r="J20">
        <v>80</v>
      </c>
      <c r="K20" t="s">
        <v>17</v>
      </c>
      <c r="N20" t="s">
        <v>1124</v>
      </c>
      <c r="O20">
        <v>2.38434E-3</v>
      </c>
      <c r="P20">
        <v>300</v>
      </c>
      <c r="Q20">
        <v>199</v>
      </c>
      <c r="R20" t="s">
        <v>12</v>
      </c>
      <c r="U20" t="s">
        <v>1124</v>
      </c>
      <c r="V20">
        <v>39.928100000000001</v>
      </c>
      <c r="W20">
        <v>300</v>
      </c>
      <c r="X20">
        <v>2</v>
      </c>
      <c r="Y20" t="s">
        <v>17</v>
      </c>
      <c r="AB20" t="s">
        <v>1124</v>
      </c>
      <c r="AC20">
        <v>22.3748</v>
      </c>
      <c r="AD20">
        <v>300</v>
      </c>
      <c r="AE20">
        <v>224</v>
      </c>
      <c r="AF20" t="s">
        <v>17</v>
      </c>
      <c r="AI20" t="s">
        <v>1124</v>
      </c>
      <c r="AJ20">
        <v>11.3939</v>
      </c>
      <c r="AK20">
        <v>300</v>
      </c>
      <c r="AL20">
        <v>156</v>
      </c>
      <c r="AM20" t="s">
        <v>12</v>
      </c>
      <c r="AO20" t="s">
        <v>1124</v>
      </c>
      <c r="AP20">
        <v>25.277000000000001</v>
      </c>
      <c r="AQ20">
        <v>300</v>
      </c>
      <c r="AR20">
        <v>293</v>
      </c>
      <c r="AS20" t="s">
        <v>12</v>
      </c>
      <c r="AV20" t="s">
        <v>1124</v>
      </c>
      <c r="AW20">
        <v>7.3432700000000004</v>
      </c>
      <c r="AX20">
        <v>300</v>
      </c>
      <c r="AY20">
        <v>235</v>
      </c>
      <c r="AZ20" t="s">
        <v>12</v>
      </c>
    </row>
    <row r="21" spans="1:52" x14ac:dyDescent="0.25">
      <c r="A21" t="s">
        <v>1125</v>
      </c>
      <c r="B21">
        <v>16.927800000000001</v>
      </c>
      <c r="C21">
        <v>300</v>
      </c>
      <c r="D21">
        <v>170</v>
      </c>
      <c r="E21" t="s">
        <v>17</v>
      </c>
      <c r="G21" t="s">
        <v>1125</v>
      </c>
      <c r="H21">
        <v>6.8293199999999998E-2</v>
      </c>
      <c r="I21">
        <v>300</v>
      </c>
      <c r="J21">
        <v>206</v>
      </c>
      <c r="K21" t="s">
        <v>12</v>
      </c>
      <c r="N21" t="s">
        <v>1125</v>
      </c>
      <c r="O21">
        <v>4.8245800000000002E-3</v>
      </c>
      <c r="P21">
        <v>300</v>
      </c>
      <c r="Q21">
        <v>171</v>
      </c>
      <c r="R21" t="s">
        <v>12</v>
      </c>
      <c r="U21" t="s">
        <v>1125</v>
      </c>
      <c r="V21">
        <v>423.68700000000001</v>
      </c>
      <c r="W21">
        <v>300</v>
      </c>
      <c r="X21">
        <v>127</v>
      </c>
      <c r="Y21" t="s">
        <v>12</v>
      </c>
      <c r="AB21" t="s">
        <v>1125</v>
      </c>
      <c r="AC21">
        <v>9.8632200000000001</v>
      </c>
      <c r="AD21">
        <v>300</v>
      </c>
      <c r="AE21">
        <v>125</v>
      </c>
      <c r="AF21" t="s">
        <v>17</v>
      </c>
      <c r="AI21" t="s">
        <v>1125</v>
      </c>
      <c r="AJ21">
        <v>63.116199999999999</v>
      </c>
      <c r="AK21">
        <v>300</v>
      </c>
      <c r="AL21">
        <v>122</v>
      </c>
      <c r="AM21" t="s">
        <v>17</v>
      </c>
      <c r="AO21" t="s">
        <v>1125</v>
      </c>
      <c r="AP21">
        <v>373.66399999999999</v>
      </c>
      <c r="AQ21">
        <v>300</v>
      </c>
      <c r="AR21">
        <v>184</v>
      </c>
      <c r="AS21" t="s">
        <v>12</v>
      </c>
      <c r="AV21" t="s">
        <v>1125</v>
      </c>
      <c r="AW21">
        <v>1282.42</v>
      </c>
      <c r="AX21">
        <v>300</v>
      </c>
      <c r="AY21">
        <v>69</v>
      </c>
      <c r="AZ21" t="s">
        <v>12</v>
      </c>
    </row>
    <row r="22" spans="1:52" x14ac:dyDescent="0.25">
      <c r="A22" t="s">
        <v>1126</v>
      </c>
      <c r="B22">
        <v>2.9283300000000002E-2</v>
      </c>
      <c r="C22">
        <v>180</v>
      </c>
      <c r="D22">
        <v>172</v>
      </c>
      <c r="E22" t="s">
        <v>12</v>
      </c>
      <c r="G22" t="s">
        <v>1126</v>
      </c>
      <c r="H22">
        <v>9.8638299999999998E-2</v>
      </c>
      <c r="I22">
        <v>180</v>
      </c>
      <c r="J22">
        <v>129</v>
      </c>
      <c r="K22" t="s">
        <v>12</v>
      </c>
      <c r="N22" t="s">
        <v>1126</v>
      </c>
      <c r="O22" s="24">
        <v>1.5938199999999999E-5</v>
      </c>
      <c r="P22">
        <v>180</v>
      </c>
      <c r="Q22">
        <v>1</v>
      </c>
      <c r="R22" t="s">
        <v>17</v>
      </c>
      <c r="U22" t="s">
        <v>1126</v>
      </c>
      <c r="V22">
        <v>4.3418099999999997</v>
      </c>
      <c r="W22">
        <v>180</v>
      </c>
      <c r="X22">
        <v>20</v>
      </c>
      <c r="Y22" t="s">
        <v>12</v>
      </c>
      <c r="AB22" t="s">
        <v>1126</v>
      </c>
      <c r="AC22">
        <v>3.6513399999999998</v>
      </c>
      <c r="AD22">
        <v>180</v>
      </c>
      <c r="AE22">
        <v>165</v>
      </c>
      <c r="AF22" t="s">
        <v>17</v>
      </c>
      <c r="AI22" t="s">
        <v>1126</v>
      </c>
      <c r="AJ22">
        <v>0.58626900000000004</v>
      </c>
      <c r="AK22">
        <v>180</v>
      </c>
      <c r="AL22">
        <v>102</v>
      </c>
      <c r="AM22" t="s">
        <v>12</v>
      </c>
      <c r="AO22" t="s">
        <v>1126</v>
      </c>
      <c r="AP22">
        <v>2.8739300000000001</v>
      </c>
      <c r="AQ22">
        <v>180</v>
      </c>
      <c r="AR22">
        <v>32</v>
      </c>
      <c r="AS22" t="s">
        <v>17</v>
      </c>
      <c r="AV22" t="s">
        <v>1126</v>
      </c>
      <c r="AW22">
        <v>1054.21</v>
      </c>
      <c r="AX22">
        <v>180</v>
      </c>
      <c r="AY22">
        <v>70</v>
      </c>
      <c r="AZ22" t="s">
        <v>12</v>
      </c>
    </row>
    <row r="23" spans="1:52" x14ac:dyDescent="0.25">
      <c r="A23" t="s">
        <v>1127</v>
      </c>
      <c r="B23">
        <v>658.77</v>
      </c>
      <c r="C23">
        <v>480</v>
      </c>
      <c r="D23">
        <v>248</v>
      </c>
      <c r="E23" t="s">
        <v>17</v>
      </c>
      <c r="G23" t="s">
        <v>1127</v>
      </c>
      <c r="H23">
        <v>6.8428699999999996</v>
      </c>
      <c r="I23">
        <v>480</v>
      </c>
      <c r="J23">
        <v>140</v>
      </c>
      <c r="K23" t="s">
        <v>12</v>
      </c>
      <c r="N23" t="s">
        <v>1127</v>
      </c>
      <c r="O23">
        <v>1.7555099999999999</v>
      </c>
      <c r="P23">
        <v>480</v>
      </c>
      <c r="Q23">
        <v>422</v>
      </c>
      <c r="R23" t="s">
        <v>12</v>
      </c>
      <c r="U23" t="s">
        <v>1127</v>
      </c>
      <c r="V23">
        <v>27.002400000000002</v>
      </c>
      <c r="W23">
        <v>480</v>
      </c>
      <c r="X23">
        <v>397</v>
      </c>
      <c r="Y23" t="s">
        <v>12</v>
      </c>
      <c r="AB23" t="s">
        <v>1127</v>
      </c>
      <c r="AC23">
        <v>37.235100000000003</v>
      </c>
      <c r="AD23">
        <v>480</v>
      </c>
      <c r="AE23">
        <v>363</v>
      </c>
      <c r="AF23" t="s">
        <v>17</v>
      </c>
      <c r="AI23" t="s">
        <v>1127</v>
      </c>
      <c r="AJ23">
        <v>62.914499999999997</v>
      </c>
      <c r="AK23">
        <v>480</v>
      </c>
      <c r="AL23">
        <v>351</v>
      </c>
      <c r="AM23" t="s">
        <v>17</v>
      </c>
      <c r="AO23" t="s">
        <v>1127</v>
      </c>
      <c r="AP23">
        <v>668.33699999999999</v>
      </c>
      <c r="AQ23">
        <v>480</v>
      </c>
      <c r="AR23">
        <v>341</v>
      </c>
      <c r="AS23" t="s">
        <v>17</v>
      </c>
      <c r="AV23" t="s">
        <v>1127</v>
      </c>
      <c r="AW23">
        <v>276.68099999999998</v>
      </c>
      <c r="AX23">
        <v>480</v>
      </c>
      <c r="AY23">
        <v>341</v>
      </c>
      <c r="AZ23" t="s">
        <v>17</v>
      </c>
    </row>
    <row r="24" spans="1:52" x14ac:dyDescent="0.25">
      <c r="A24" t="s">
        <v>1128</v>
      </c>
      <c r="B24">
        <v>630.65499999999997</v>
      </c>
      <c r="C24">
        <v>420</v>
      </c>
      <c r="D24">
        <v>308</v>
      </c>
      <c r="E24" t="s">
        <v>12</v>
      </c>
      <c r="G24" t="s">
        <v>1128</v>
      </c>
      <c r="H24">
        <v>4.3300400000000003E-3</v>
      </c>
      <c r="I24">
        <v>420</v>
      </c>
      <c r="J24">
        <v>47</v>
      </c>
      <c r="K24" t="s">
        <v>17</v>
      </c>
      <c r="N24" t="s">
        <v>1128</v>
      </c>
      <c r="O24">
        <v>4.8647100000000004E-3</v>
      </c>
      <c r="P24">
        <v>420</v>
      </c>
      <c r="Q24">
        <v>309</v>
      </c>
      <c r="R24" t="s">
        <v>12</v>
      </c>
      <c r="U24" t="s">
        <v>1128</v>
      </c>
      <c r="V24">
        <v>8.2934400000000004</v>
      </c>
      <c r="W24">
        <v>420</v>
      </c>
      <c r="X24" s="25">
        <v>140229</v>
      </c>
      <c r="Y24" t="s">
        <v>17</v>
      </c>
      <c r="AB24" t="s">
        <v>1128</v>
      </c>
      <c r="AC24">
        <v>52.629199999999997</v>
      </c>
      <c r="AD24">
        <v>420</v>
      </c>
      <c r="AE24" s="25">
        <v>270325</v>
      </c>
      <c r="AF24" t="s">
        <v>17</v>
      </c>
      <c r="AI24" t="s">
        <v>1128</v>
      </c>
      <c r="AJ24">
        <v>98.846800000000002</v>
      </c>
      <c r="AK24">
        <v>420</v>
      </c>
      <c r="AL24">
        <v>300</v>
      </c>
      <c r="AM24" t="s">
        <v>17</v>
      </c>
      <c r="AO24" t="s">
        <v>1128</v>
      </c>
      <c r="AP24">
        <v>143.488</v>
      </c>
      <c r="AQ24">
        <v>420</v>
      </c>
      <c r="AR24">
        <v>290</v>
      </c>
      <c r="AS24" t="s">
        <v>17</v>
      </c>
      <c r="AV24" t="s">
        <v>1128</v>
      </c>
      <c r="AW24">
        <v>343.96600000000001</v>
      </c>
      <c r="AX24">
        <v>420</v>
      </c>
      <c r="AY24">
        <v>349</v>
      </c>
      <c r="AZ24" t="s">
        <v>17</v>
      </c>
    </row>
    <row r="25" spans="1:52" x14ac:dyDescent="0.25">
      <c r="A25" t="s">
        <v>1129</v>
      </c>
      <c r="B25">
        <v>16.8245</v>
      </c>
      <c r="C25">
        <v>300</v>
      </c>
      <c r="D25">
        <v>210</v>
      </c>
      <c r="E25" t="s">
        <v>12</v>
      </c>
      <c r="G25" t="s">
        <v>1129</v>
      </c>
      <c r="H25">
        <v>2.5415500000000001E-3</v>
      </c>
      <c r="I25">
        <v>300</v>
      </c>
      <c r="J25">
        <v>157</v>
      </c>
      <c r="K25" t="s">
        <v>17</v>
      </c>
      <c r="N25" t="s">
        <v>1129</v>
      </c>
      <c r="O25">
        <v>0.16531000000000001</v>
      </c>
      <c r="P25">
        <v>300</v>
      </c>
      <c r="Q25">
        <v>211</v>
      </c>
      <c r="R25" t="s">
        <v>12</v>
      </c>
      <c r="U25" t="s">
        <v>1129</v>
      </c>
      <c r="V25">
        <v>1.8774900000000001</v>
      </c>
      <c r="W25">
        <v>300</v>
      </c>
      <c r="X25">
        <v>124</v>
      </c>
      <c r="Y25" t="s">
        <v>17</v>
      </c>
      <c r="AB25" t="s">
        <v>1129</v>
      </c>
      <c r="AC25">
        <v>19.586099999999998</v>
      </c>
      <c r="AD25">
        <v>300</v>
      </c>
      <c r="AE25">
        <v>142</v>
      </c>
      <c r="AF25" t="s">
        <v>12</v>
      </c>
      <c r="AI25" t="s">
        <v>1129</v>
      </c>
      <c r="AJ25">
        <v>216.05500000000001</v>
      </c>
      <c r="AK25">
        <v>300</v>
      </c>
      <c r="AL25">
        <v>23</v>
      </c>
      <c r="AM25" t="s">
        <v>12</v>
      </c>
      <c r="AO25" t="s">
        <v>1129</v>
      </c>
      <c r="AP25">
        <v>25.2928</v>
      </c>
      <c r="AQ25">
        <v>300</v>
      </c>
      <c r="AR25">
        <v>190</v>
      </c>
      <c r="AS25" t="s">
        <v>17</v>
      </c>
      <c r="AV25" t="s">
        <v>1129</v>
      </c>
      <c r="AW25">
        <v>23.450800000000001</v>
      </c>
      <c r="AX25">
        <v>300</v>
      </c>
      <c r="AY25">
        <v>133</v>
      </c>
      <c r="AZ25" t="s">
        <v>12</v>
      </c>
    </row>
    <row r="26" spans="1:52" x14ac:dyDescent="0.25">
      <c r="A26" t="s">
        <v>1130</v>
      </c>
      <c r="B26">
        <v>1.41554</v>
      </c>
      <c r="C26">
        <v>600</v>
      </c>
      <c r="D26">
        <v>29</v>
      </c>
      <c r="E26" t="s">
        <v>12</v>
      </c>
      <c r="G26" t="s">
        <v>1130</v>
      </c>
      <c r="H26">
        <v>1.23699E-2</v>
      </c>
      <c r="I26">
        <v>600</v>
      </c>
      <c r="J26">
        <v>519</v>
      </c>
      <c r="K26" t="s">
        <v>17</v>
      </c>
      <c r="N26" t="s">
        <v>1130</v>
      </c>
      <c r="O26">
        <v>1.9170999999999999E-4</v>
      </c>
      <c r="P26">
        <v>600</v>
      </c>
      <c r="Q26">
        <v>586</v>
      </c>
      <c r="R26" t="s">
        <v>12</v>
      </c>
      <c r="U26" t="s">
        <v>1130</v>
      </c>
      <c r="V26">
        <v>274.10000000000002</v>
      </c>
      <c r="W26">
        <v>600</v>
      </c>
      <c r="X26">
        <v>67</v>
      </c>
      <c r="Y26" t="s">
        <v>12</v>
      </c>
      <c r="AB26" t="s">
        <v>1130</v>
      </c>
      <c r="AC26">
        <v>179.279</v>
      </c>
      <c r="AD26">
        <v>600</v>
      </c>
      <c r="AE26">
        <v>20</v>
      </c>
      <c r="AF26" t="s">
        <v>12</v>
      </c>
      <c r="AI26" t="s">
        <v>1130</v>
      </c>
      <c r="AJ26">
        <v>68.400999999999996</v>
      </c>
      <c r="AK26">
        <v>600</v>
      </c>
      <c r="AL26">
        <v>383</v>
      </c>
      <c r="AM26" t="s">
        <v>17</v>
      </c>
      <c r="AO26" t="s">
        <v>1130</v>
      </c>
      <c r="AP26">
        <v>9.07789</v>
      </c>
      <c r="AQ26">
        <v>600</v>
      </c>
      <c r="AR26">
        <v>66</v>
      </c>
      <c r="AS26" t="s">
        <v>12</v>
      </c>
      <c r="AV26" t="s">
        <v>1130</v>
      </c>
      <c r="AW26">
        <v>896.04</v>
      </c>
      <c r="AX26">
        <v>600</v>
      </c>
      <c r="AY26">
        <v>377</v>
      </c>
      <c r="AZ26" t="s">
        <v>17</v>
      </c>
    </row>
    <row r="27" spans="1:52" x14ac:dyDescent="0.25">
      <c r="A27" t="s">
        <v>1131</v>
      </c>
      <c r="B27">
        <v>0.73455499999999996</v>
      </c>
      <c r="C27">
        <v>240</v>
      </c>
      <c r="D27">
        <v>101</v>
      </c>
      <c r="E27" t="s">
        <v>12</v>
      </c>
      <c r="G27" t="s">
        <v>1131</v>
      </c>
      <c r="H27">
        <v>3.5549900000000002E-2</v>
      </c>
      <c r="I27">
        <v>240</v>
      </c>
      <c r="J27">
        <v>2</v>
      </c>
      <c r="K27" t="s">
        <v>17</v>
      </c>
      <c r="N27" t="s">
        <v>1131</v>
      </c>
      <c r="O27" s="24">
        <v>8.3800699999999999E-5</v>
      </c>
      <c r="P27">
        <v>240</v>
      </c>
      <c r="Q27">
        <v>58</v>
      </c>
      <c r="R27" t="s">
        <v>12</v>
      </c>
      <c r="U27" t="s">
        <v>1131</v>
      </c>
      <c r="V27">
        <v>9.1555800000000005</v>
      </c>
      <c r="W27">
        <v>240</v>
      </c>
      <c r="X27">
        <v>97</v>
      </c>
      <c r="Y27" t="s">
        <v>17</v>
      </c>
      <c r="AB27" t="s">
        <v>1131</v>
      </c>
      <c r="AC27">
        <v>16.801600000000001</v>
      </c>
      <c r="AD27">
        <v>240</v>
      </c>
      <c r="AE27">
        <v>191</v>
      </c>
      <c r="AF27" t="s">
        <v>17</v>
      </c>
      <c r="AI27" t="s">
        <v>1131</v>
      </c>
      <c r="AJ27">
        <v>23.601800000000001</v>
      </c>
      <c r="AK27">
        <v>240</v>
      </c>
      <c r="AL27">
        <v>180</v>
      </c>
      <c r="AM27" t="s">
        <v>12</v>
      </c>
      <c r="AO27" t="s">
        <v>1131</v>
      </c>
      <c r="AP27">
        <v>8.2174399999999999</v>
      </c>
      <c r="AQ27">
        <v>240</v>
      </c>
      <c r="AR27">
        <v>33</v>
      </c>
      <c r="AS27" t="s">
        <v>17</v>
      </c>
      <c r="AV27" t="s">
        <v>1131</v>
      </c>
      <c r="AW27">
        <v>70.278999999999996</v>
      </c>
      <c r="AX27">
        <v>240</v>
      </c>
      <c r="AY27">
        <v>29</v>
      </c>
      <c r="AZ27" t="s">
        <v>12</v>
      </c>
    </row>
    <row r="28" spans="1:52" x14ac:dyDescent="0.25">
      <c r="A28" t="s">
        <v>1132</v>
      </c>
      <c r="B28">
        <v>0.58100600000000002</v>
      </c>
      <c r="C28">
        <v>240</v>
      </c>
      <c r="D28">
        <v>205</v>
      </c>
      <c r="E28" t="s">
        <v>12</v>
      </c>
      <c r="G28" t="s">
        <v>1132</v>
      </c>
      <c r="H28">
        <v>2.2677099999999999E-2</v>
      </c>
      <c r="I28">
        <v>240</v>
      </c>
      <c r="J28">
        <v>219</v>
      </c>
      <c r="K28" t="s">
        <v>12</v>
      </c>
      <c r="N28" t="s">
        <v>1132</v>
      </c>
      <c r="O28" s="24">
        <v>4.0183699999999999E-5</v>
      </c>
      <c r="P28">
        <v>240</v>
      </c>
      <c r="Q28">
        <v>206</v>
      </c>
      <c r="R28" t="s">
        <v>12</v>
      </c>
      <c r="U28" t="s">
        <v>1132</v>
      </c>
      <c r="V28">
        <v>16.879200000000001</v>
      </c>
      <c r="W28">
        <v>240</v>
      </c>
      <c r="X28">
        <v>214</v>
      </c>
      <c r="Y28" t="s">
        <v>12</v>
      </c>
      <c r="AB28" t="s">
        <v>1132</v>
      </c>
      <c r="AC28">
        <v>79.725999999999999</v>
      </c>
      <c r="AD28">
        <v>240</v>
      </c>
      <c r="AE28">
        <v>121</v>
      </c>
      <c r="AF28" t="s">
        <v>12</v>
      </c>
      <c r="AI28" t="s">
        <v>1132</v>
      </c>
      <c r="AJ28">
        <v>12.211600000000001</v>
      </c>
      <c r="AK28">
        <v>240</v>
      </c>
      <c r="AL28">
        <v>33</v>
      </c>
      <c r="AM28" t="s">
        <v>17</v>
      </c>
      <c r="AO28" t="s">
        <v>1132</v>
      </c>
      <c r="AP28">
        <v>10.885300000000001</v>
      </c>
      <c r="AQ28">
        <v>240</v>
      </c>
      <c r="AR28">
        <v>191</v>
      </c>
      <c r="AS28" t="s">
        <v>12</v>
      </c>
      <c r="AV28" t="s">
        <v>1132</v>
      </c>
      <c r="AW28">
        <v>596.78599999999994</v>
      </c>
      <c r="AX28">
        <v>240</v>
      </c>
      <c r="AY28">
        <v>194</v>
      </c>
      <c r="AZ28" t="s">
        <v>12</v>
      </c>
    </row>
    <row r="29" spans="1:52" x14ac:dyDescent="0.25">
      <c r="A29" t="s">
        <v>1133</v>
      </c>
      <c r="B29">
        <v>106.32</v>
      </c>
      <c r="C29">
        <v>480</v>
      </c>
      <c r="D29">
        <v>60</v>
      </c>
      <c r="E29" t="s">
        <v>12</v>
      </c>
      <c r="G29" t="s">
        <v>1133</v>
      </c>
      <c r="H29">
        <v>1.1343000000000001</v>
      </c>
      <c r="I29">
        <v>480</v>
      </c>
      <c r="J29">
        <v>46</v>
      </c>
      <c r="K29" t="s">
        <v>17</v>
      </c>
      <c r="N29" t="s">
        <v>1133</v>
      </c>
      <c r="O29">
        <v>1.9900999999999999E-3</v>
      </c>
      <c r="P29">
        <v>480</v>
      </c>
      <c r="Q29">
        <v>61</v>
      </c>
      <c r="R29" t="s">
        <v>12</v>
      </c>
      <c r="U29" t="s">
        <v>1133</v>
      </c>
      <c r="V29">
        <v>9.4860500000000005</v>
      </c>
      <c r="W29">
        <v>480</v>
      </c>
      <c r="X29">
        <v>35</v>
      </c>
      <c r="Y29" t="s">
        <v>17</v>
      </c>
      <c r="AB29" t="s">
        <v>1133</v>
      </c>
      <c r="AC29">
        <v>32.538600000000002</v>
      </c>
      <c r="AD29">
        <v>480</v>
      </c>
      <c r="AE29">
        <v>376</v>
      </c>
      <c r="AF29" t="s">
        <v>17</v>
      </c>
      <c r="AI29" t="s">
        <v>1133</v>
      </c>
      <c r="AJ29">
        <v>15.446300000000001</v>
      </c>
      <c r="AK29">
        <v>480</v>
      </c>
      <c r="AL29">
        <v>213</v>
      </c>
      <c r="AM29" t="s">
        <v>17</v>
      </c>
      <c r="AO29" t="s">
        <v>1133</v>
      </c>
      <c r="AP29">
        <v>26.297599999999999</v>
      </c>
      <c r="AQ29">
        <v>480</v>
      </c>
      <c r="AR29">
        <v>451</v>
      </c>
      <c r="AS29" t="s">
        <v>17</v>
      </c>
      <c r="AV29" t="s">
        <v>1133</v>
      </c>
      <c r="AW29">
        <v>150.44800000000001</v>
      </c>
      <c r="AX29">
        <v>480</v>
      </c>
      <c r="AY29">
        <v>430</v>
      </c>
      <c r="AZ29" t="s">
        <v>17</v>
      </c>
    </row>
    <row r="30" spans="1:52" x14ac:dyDescent="0.25">
      <c r="A30" t="s">
        <v>1134</v>
      </c>
      <c r="B30">
        <v>2.0221800000000001</v>
      </c>
      <c r="C30">
        <v>480</v>
      </c>
      <c r="D30">
        <v>452</v>
      </c>
      <c r="E30" t="s">
        <v>12</v>
      </c>
      <c r="G30" t="s">
        <v>1134</v>
      </c>
      <c r="H30">
        <v>0.240981</v>
      </c>
      <c r="I30">
        <v>480</v>
      </c>
      <c r="J30">
        <v>221</v>
      </c>
      <c r="K30" t="s">
        <v>17</v>
      </c>
      <c r="N30" t="s">
        <v>1134</v>
      </c>
      <c r="O30">
        <v>3.5710199999999998E-3</v>
      </c>
      <c r="P30">
        <v>480</v>
      </c>
      <c r="Q30">
        <v>121</v>
      </c>
      <c r="R30" t="s">
        <v>12</v>
      </c>
      <c r="U30" t="s">
        <v>1134</v>
      </c>
      <c r="V30">
        <v>127.99299999999999</v>
      </c>
      <c r="W30">
        <v>480</v>
      </c>
      <c r="X30">
        <v>270</v>
      </c>
      <c r="Y30" t="s">
        <v>17</v>
      </c>
      <c r="AB30" t="s">
        <v>1134</v>
      </c>
      <c r="AC30">
        <v>45.973500000000001</v>
      </c>
      <c r="AD30">
        <v>480</v>
      </c>
      <c r="AE30">
        <v>194</v>
      </c>
      <c r="AF30" t="s">
        <v>17</v>
      </c>
      <c r="AI30" t="s">
        <v>1134</v>
      </c>
      <c r="AJ30">
        <v>57.133899999999997</v>
      </c>
      <c r="AK30">
        <v>480</v>
      </c>
      <c r="AL30">
        <v>323</v>
      </c>
      <c r="AM30" t="s">
        <v>12</v>
      </c>
      <c r="AO30" t="s">
        <v>1134</v>
      </c>
      <c r="AP30">
        <v>854.53300000000002</v>
      </c>
      <c r="AQ30">
        <v>480</v>
      </c>
      <c r="AR30">
        <v>214</v>
      </c>
      <c r="AS30" t="s">
        <v>17</v>
      </c>
      <c r="AV30" t="s">
        <v>1134</v>
      </c>
      <c r="AW30">
        <v>75.620999999999995</v>
      </c>
      <c r="AX30">
        <v>480</v>
      </c>
      <c r="AY30">
        <v>433</v>
      </c>
      <c r="AZ30" t="s">
        <v>17</v>
      </c>
    </row>
    <row r="31" spans="1:52" x14ac:dyDescent="0.25">
      <c r="A31" t="s">
        <v>1135</v>
      </c>
      <c r="B31">
        <v>0.30327700000000002</v>
      </c>
      <c r="C31">
        <v>240</v>
      </c>
      <c r="D31">
        <v>202</v>
      </c>
      <c r="E31" t="s">
        <v>12</v>
      </c>
      <c r="G31" t="s">
        <v>1135</v>
      </c>
      <c r="H31">
        <v>1.8545400000000001</v>
      </c>
      <c r="I31">
        <v>240</v>
      </c>
      <c r="J31">
        <v>222</v>
      </c>
      <c r="K31" t="s">
        <v>12</v>
      </c>
      <c r="N31" t="s">
        <v>1135</v>
      </c>
      <c r="O31">
        <v>2.5021800000000001E-3</v>
      </c>
      <c r="P31">
        <v>240</v>
      </c>
      <c r="Q31">
        <v>134</v>
      </c>
      <c r="R31" t="s">
        <v>17</v>
      </c>
      <c r="U31" t="s">
        <v>1135</v>
      </c>
      <c r="V31">
        <v>150.27000000000001</v>
      </c>
      <c r="W31">
        <v>240</v>
      </c>
      <c r="X31">
        <v>197</v>
      </c>
      <c r="Y31" t="s">
        <v>12</v>
      </c>
      <c r="AB31" t="s">
        <v>1135</v>
      </c>
      <c r="AC31">
        <v>34.397799999999997</v>
      </c>
      <c r="AD31">
        <v>240</v>
      </c>
      <c r="AE31">
        <v>197</v>
      </c>
      <c r="AF31" t="s">
        <v>12</v>
      </c>
      <c r="AI31" t="s">
        <v>1135</v>
      </c>
      <c r="AJ31">
        <v>4.9923599999999997</v>
      </c>
      <c r="AK31">
        <v>240</v>
      </c>
      <c r="AL31">
        <v>145</v>
      </c>
      <c r="AM31" t="s">
        <v>12</v>
      </c>
      <c r="AO31" t="s">
        <v>1135</v>
      </c>
      <c r="AP31">
        <v>516.875</v>
      </c>
      <c r="AQ31">
        <v>240</v>
      </c>
      <c r="AR31">
        <v>42</v>
      </c>
      <c r="AS31" t="s">
        <v>17</v>
      </c>
      <c r="AV31" t="s">
        <v>1135</v>
      </c>
      <c r="AW31">
        <v>48.723399999999998</v>
      </c>
      <c r="AX31">
        <v>240</v>
      </c>
      <c r="AY31">
        <v>192</v>
      </c>
      <c r="AZ31" t="s">
        <v>12</v>
      </c>
    </row>
    <row r="32" spans="1:52" x14ac:dyDescent="0.25">
      <c r="A32" t="s">
        <v>1136</v>
      </c>
      <c r="B32">
        <v>66.707700000000003</v>
      </c>
      <c r="C32">
        <v>480</v>
      </c>
      <c r="D32">
        <v>323</v>
      </c>
      <c r="E32" t="s">
        <v>17</v>
      </c>
      <c r="G32" t="s">
        <v>1136</v>
      </c>
      <c r="H32">
        <v>0.13952400000000001</v>
      </c>
      <c r="I32">
        <v>480</v>
      </c>
      <c r="J32">
        <v>87</v>
      </c>
      <c r="K32" t="s">
        <v>12</v>
      </c>
      <c r="N32" t="s">
        <v>1136</v>
      </c>
      <c r="O32" s="24">
        <v>9.1907100000000006E-5</v>
      </c>
      <c r="P32">
        <v>480</v>
      </c>
      <c r="Q32">
        <v>201</v>
      </c>
      <c r="R32" t="s">
        <v>17</v>
      </c>
      <c r="U32" t="s">
        <v>1136</v>
      </c>
      <c r="V32">
        <v>4.1860200000000001</v>
      </c>
      <c r="W32">
        <v>480</v>
      </c>
      <c r="X32">
        <v>416</v>
      </c>
      <c r="Y32" t="s">
        <v>12</v>
      </c>
      <c r="AB32" t="s">
        <v>1136</v>
      </c>
      <c r="AC32">
        <v>45.973500000000001</v>
      </c>
      <c r="AD32">
        <v>480</v>
      </c>
      <c r="AE32">
        <v>278</v>
      </c>
      <c r="AF32" t="s">
        <v>17</v>
      </c>
      <c r="AI32" t="s">
        <v>1136</v>
      </c>
      <c r="AJ32">
        <v>838.53200000000004</v>
      </c>
      <c r="AK32">
        <v>480</v>
      </c>
      <c r="AL32">
        <v>87</v>
      </c>
      <c r="AM32" t="s">
        <v>12</v>
      </c>
      <c r="AO32" t="s">
        <v>1136</v>
      </c>
      <c r="AP32">
        <v>17.313700000000001</v>
      </c>
      <c r="AQ32">
        <v>480</v>
      </c>
      <c r="AR32">
        <v>46</v>
      </c>
      <c r="AS32" t="s">
        <v>17</v>
      </c>
      <c r="AV32" t="s">
        <v>1136</v>
      </c>
      <c r="AW32">
        <v>2184.58</v>
      </c>
      <c r="AX32">
        <v>480</v>
      </c>
      <c r="AY32">
        <v>43</v>
      </c>
      <c r="AZ32" t="s">
        <v>17</v>
      </c>
    </row>
    <row r="33" spans="1:52" x14ac:dyDescent="0.25">
      <c r="A33" t="s">
        <v>1137</v>
      </c>
      <c r="B33">
        <v>1.6575</v>
      </c>
      <c r="C33">
        <v>540</v>
      </c>
      <c r="D33">
        <v>378</v>
      </c>
      <c r="E33" t="s">
        <v>17</v>
      </c>
      <c r="G33" t="s">
        <v>1137</v>
      </c>
      <c r="H33">
        <v>4.5540299999999997E-3</v>
      </c>
      <c r="I33">
        <v>540</v>
      </c>
      <c r="J33">
        <v>176</v>
      </c>
      <c r="K33" t="s">
        <v>17</v>
      </c>
      <c r="N33" t="s">
        <v>1137</v>
      </c>
      <c r="O33">
        <v>1.7931900000000001E-3</v>
      </c>
      <c r="P33">
        <v>540</v>
      </c>
      <c r="Q33">
        <v>496</v>
      </c>
      <c r="R33" t="s">
        <v>12</v>
      </c>
      <c r="U33" t="s">
        <v>1137</v>
      </c>
      <c r="V33">
        <v>4.7176499999999999</v>
      </c>
      <c r="W33">
        <v>540</v>
      </c>
      <c r="X33">
        <v>508</v>
      </c>
      <c r="Y33" t="s">
        <v>17</v>
      </c>
      <c r="AB33" t="s">
        <v>1137</v>
      </c>
      <c r="AC33">
        <v>157.13499999999999</v>
      </c>
      <c r="AD33">
        <v>540</v>
      </c>
      <c r="AE33">
        <v>142</v>
      </c>
      <c r="AF33" t="s">
        <v>17</v>
      </c>
      <c r="AI33" t="s">
        <v>1137</v>
      </c>
      <c r="AJ33">
        <v>604.56399999999996</v>
      </c>
      <c r="AK33">
        <v>540</v>
      </c>
      <c r="AL33" t="s">
        <v>1138</v>
      </c>
      <c r="AM33" t="s">
        <v>17</v>
      </c>
      <c r="AO33" t="s">
        <v>1137</v>
      </c>
      <c r="AP33">
        <v>371.90499999999997</v>
      </c>
      <c r="AQ33">
        <v>540</v>
      </c>
      <c r="AR33">
        <v>287</v>
      </c>
      <c r="AS33" t="s">
        <v>12</v>
      </c>
      <c r="AV33" t="s">
        <v>1137</v>
      </c>
      <c r="AW33">
        <v>1414.68</v>
      </c>
      <c r="AX33">
        <v>540</v>
      </c>
      <c r="AY33">
        <v>341</v>
      </c>
      <c r="AZ33" t="s">
        <v>12</v>
      </c>
    </row>
    <row r="34" spans="1:52" x14ac:dyDescent="0.25">
      <c r="A34" t="s">
        <v>1139</v>
      </c>
      <c r="B34">
        <v>48.639499999999998</v>
      </c>
      <c r="C34">
        <v>300</v>
      </c>
      <c r="D34">
        <v>249</v>
      </c>
      <c r="E34" t="s">
        <v>12</v>
      </c>
      <c r="G34" t="s">
        <v>1139</v>
      </c>
      <c r="H34">
        <v>3.7640999999999998E-3</v>
      </c>
      <c r="I34">
        <v>300</v>
      </c>
      <c r="J34">
        <v>25</v>
      </c>
      <c r="K34" t="s">
        <v>17</v>
      </c>
      <c r="N34" t="s">
        <v>1139</v>
      </c>
      <c r="O34">
        <v>0.13564999999999999</v>
      </c>
      <c r="P34">
        <v>300</v>
      </c>
      <c r="Q34">
        <v>250</v>
      </c>
      <c r="R34" t="s">
        <v>12</v>
      </c>
      <c r="U34" t="s">
        <v>1139</v>
      </c>
      <c r="V34">
        <v>7.6469500000000004</v>
      </c>
      <c r="W34">
        <v>300</v>
      </c>
      <c r="X34">
        <v>173</v>
      </c>
      <c r="Y34" t="s">
        <v>17</v>
      </c>
      <c r="AB34" t="s">
        <v>1139</v>
      </c>
      <c r="AC34">
        <v>10281.299999999999</v>
      </c>
      <c r="AD34">
        <v>300</v>
      </c>
      <c r="AE34">
        <v>252</v>
      </c>
      <c r="AF34" t="s">
        <v>17</v>
      </c>
      <c r="AI34" t="s">
        <v>1139</v>
      </c>
      <c r="AJ34">
        <v>389.95</v>
      </c>
      <c r="AK34">
        <v>300</v>
      </c>
      <c r="AL34">
        <v>206</v>
      </c>
      <c r="AM34" t="s">
        <v>12</v>
      </c>
      <c r="AO34" t="s">
        <v>1139</v>
      </c>
      <c r="AP34">
        <v>21.4815</v>
      </c>
      <c r="AQ34">
        <v>300</v>
      </c>
      <c r="AR34">
        <v>176</v>
      </c>
      <c r="AS34" t="s">
        <v>12</v>
      </c>
      <c r="AV34" t="s">
        <v>1139</v>
      </c>
      <c r="AW34">
        <v>19.537199999999999</v>
      </c>
      <c r="AX34">
        <v>300</v>
      </c>
      <c r="AY34">
        <v>289</v>
      </c>
      <c r="AZ34" t="s">
        <v>12</v>
      </c>
    </row>
    <row r="35" spans="1:52" x14ac:dyDescent="0.25">
      <c r="A35" t="s">
        <v>1140</v>
      </c>
      <c r="B35">
        <v>8.5947899999999997</v>
      </c>
      <c r="C35">
        <v>420</v>
      </c>
      <c r="D35">
        <v>105</v>
      </c>
      <c r="E35" t="s">
        <v>17</v>
      </c>
      <c r="G35" t="s">
        <v>1140</v>
      </c>
      <c r="H35">
        <v>68.180300000000003</v>
      </c>
      <c r="I35">
        <v>420</v>
      </c>
      <c r="J35">
        <v>136</v>
      </c>
      <c r="K35" t="s">
        <v>12</v>
      </c>
      <c r="N35" t="s">
        <v>1140</v>
      </c>
      <c r="O35">
        <v>0.31895600000000002</v>
      </c>
      <c r="P35">
        <v>420</v>
      </c>
      <c r="Q35">
        <v>98</v>
      </c>
      <c r="R35" t="s">
        <v>17</v>
      </c>
      <c r="U35" t="s">
        <v>1140</v>
      </c>
      <c r="V35">
        <v>631.40899999999999</v>
      </c>
      <c r="W35">
        <v>420</v>
      </c>
      <c r="X35">
        <v>116</v>
      </c>
      <c r="Y35" t="s">
        <v>17</v>
      </c>
      <c r="AB35" t="s">
        <v>1140</v>
      </c>
      <c r="AC35">
        <v>1003.48</v>
      </c>
      <c r="AD35">
        <v>420</v>
      </c>
      <c r="AE35">
        <v>40</v>
      </c>
      <c r="AF35" t="s">
        <v>12</v>
      </c>
      <c r="AI35" t="s">
        <v>1140</v>
      </c>
      <c r="AJ35">
        <v>5.9966499999999998</v>
      </c>
      <c r="AK35">
        <v>420</v>
      </c>
      <c r="AL35">
        <v>103</v>
      </c>
      <c r="AM35" t="s">
        <v>17</v>
      </c>
      <c r="AO35" t="s">
        <v>1140</v>
      </c>
      <c r="AP35">
        <v>15.166399999999999</v>
      </c>
      <c r="AQ35">
        <v>420</v>
      </c>
      <c r="AR35">
        <v>117</v>
      </c>
      <c r="AS35" t="s">
        <v>12</v>
      </c>
      <c r="AV35" t="s">
        <v>1140</v>
      </c>
      <c r="AW35">
        <v>3.33866</v>
      </c>
      <c r="AX35">
        <v>420</v>
      </c>
      <c r="AY35">
        <v>37</v>
      </c>
      <c r="AZ35" t="s">
        <v>12</v>
      </c>
    </row>
    <row r="36" spans="1:52" x14ac:dyDescent="0.25">
      <c r="A36" t="s">
        <v>1141</v>
      </c>
      <c r="B36">
        <v>7.0119699999999998</v>
      </c>
      <c r="C36">
        <v>180</v>
      </c>
      <c r="D36">
        <v>107</v>
      </c>
      <c r="E36" t="s">
        <v>12</v>
      </c>
      <c r="G36" t="s">
        <v>1141</v>
      </c>
      <c r="H36">
        <v>1.7726E-3</v>
      </c>
      <c r="I36">
        <v>180</v>
      </c>
      <c r="J36">
        <v>16</v>
      </c>
      <c r="K36" t="s">
        <v>12</v>
      </c>
      <c r="N36" t="s">
        <v>1141</v>
      </c>
      <c r="O36">
        <v>3.7945299999999997E-4</v>
      </c>
      <c r="P36">
        <v>180</v>
      </c>
      <c r="Q36">
        <v>34</v>
      </c>
      <c r="R36" t="s">
        <v>17</v>
      </c>
      <c r="U36" t="s">
        <v>1141</v>
      </c>
      <c r="V36">
        <v>59.316499999999998</v>
      </c>
      <c r="W36">
        <v>180</v>
      </c>
      <c r="X36">
        <v>99</v>
      </c>
      <c r="Y36" t="s">
        <v>12</v>
      </c>
      <c r="AB36" t="s">
        <v>1141</v>
      </c>
      <c r="AC36">
        <v>7.4738600000000002</v>
      </c>
      <c r="AD36">
        <v>180</v>
      </c>
      <c r="AE36">
        <v>149</v>
      </c>
      <c r="AF36" t="s">
        <v>12</v>
      </c>
      <c r="AI36" t="s">
        <v>1141</v>
      </c>
      <c r="AJ36">
        <v>0.77051800000000004</v>
      </c>
      <c r="AK36">
        <v>180</v>
      </c>
      <c r="AL36">
        <v>87</v>
      </c>
      <c r="AM36" t="s">
        <v>12</v>
      </c>
      <c r="AO36" t="s">
        <v>1141</v>
      </c>
      <c r="AP36">
        <v>7.1059599999999996</v>
      </c>
      <c r="AQ36">
        <v>180</v>
      </c>
      <c r="AR36">
        <v>87</v>
      </c>
      <c r="AS36" t="s">
        <v>17</v>
      </c>
      <c r="AV36" t="s">
        <v>1141</v>
      </c>
      <c r="AW36">
        <v>35.386000000000003</v>
      </c>
      <c r="AX36">
        <v>180</v>
      </c>
      <c r="AY36">
        <v>72</v>
      </c>
      <c r="AZ36" t="s">
        <v>12</v>
      </c>
    </row>
    <row r="37" spans="1:52" x14ac:dyDescent="0.25">
      <c r="A37" t="s">
        <v>1142</v>
      </c>
      <c r="B37">
        <v>0.14669099999999999</v>
      </c>
      <c r="C37">
        <v>300</v>
      </c>
      <c r="D37">
        <v>162</v>
      </c>
      <c r="E37" t="s">
        <v>12</v>
      </c>
      <c r="G37" t="s">
        <v>1142</v>
      </c>
      <c r="H37">
        <v>1.5794900000000001E-2</v>
      </c>
      <c r="I37">
        <v>300</v>
      </c>
      <c r="J37">
        <v>255</v>
      </c>
      <c r="K37" t="s">
        <v>17</v>
      </c>
      <c r="N37" t="s">
        <v>1142</v>
      </c>
      <c r="O37" s="24">
        <v>4.8875599999999997E-5</v>
      </c>
      <c r="P37">
        <v>300</v>
      </c>
      <c r="Q37">
        <v>252</v>
      </c>
      <c r="R37" t="s">
        <v>12</v>
      </c>
      <c r="U37" t="s">
        <v>1142</v>
      </c>
      <c r="V37">
        <v>6.7439299999999998</v>
      </c>
      <c r="W37">
        <v>300</v>
      </c>
      <c r="X37">
        <v>220</v>
      </c>
      <c r="Y37" t="s">
        <v>17</v>
      </c>
      <c r="AB37" t="s">
        <v>1142</v>
      </c>
      <c r="AC37">
        <v>12.834199999999999</v>
      </c>
      <c r="AD37">
        <v>300</v>
      </c>
      <c r="AE37">
        <v>94</v>
      </c>
      <c r="AF37" t="s">
        <v>12</v>
      </c>
      <c r="AI37" t="s">
        <v>1142</v>
      </c>
      <c r="AJ37">
        <v>42.447400000000002</v>
      </c>
      <c r="AK37">
        <v>300</v>
      </c>
      <c r="AL37">
        <v>44</v>
      </c>
      <c r="AM37" t="s">
        <v>12</v>
      </c>
      <c r="AO37" t="s">
        <v>1142</v>
      </c>
      <c r="AP37">
        <v>2.6291099999999998</v>
      </c>
      <c r="AQ37">
        <v>300</v>
      </c>
      <c r="AR37">
        <v>24</v>
      </c>
      <c r="AS37" t="s">
        <v>12</v>
      </c>
      <c r="AV37" t="s">
        <v>1142</v>
      </c>
      <c r="AW37">
        <v>41.3917</v>
      </c>
      <c r="AX37">
        <v>300</v>
      </c>
      <c r="AY37">
        <v>57</v>
      </c>
      <c r="AZ37" t="s">
        <v>12</v>
      </c>
    </row>
    <row r="38" spans="1:52" x14ac:dyDescent="0.25">
      <c r="A38" t="s">
        <v>1143</v>
      </c>
      <c r="B38">
        <v>337.92200000000003</v>
      </c>
      <c r="C38">
        <v>420</v>
      </c>
      <c r="D38">
        <v>234</v>
      </c>
      <c r="E38" t="s">
        <v>12</v>
      </c>
      <c r="G38" t="s">
        <v>1143</v>
      </c>
      <c r="H38">
        <v>3.4947099999999998E-3</v>
      </c>
      <c r="I38">
        <v>420</v>
      </c>
      <c r="J38">
        <v>168</v>
      </c>
      <c r="K38" t="s">
        <v>12</v>
      </c>
      <c r="N38" t="s">
        <v>1143</v>
      </c>
      <c r="O38">
        <v>0.20541400000000001</v>
      </c>
      <c r="P38">
        <v>420</v>
      </c>
      <c r="Q38">
        <v>235</v>
      </c>
      <c r="R38" t="s">
        <v>12</v>
      </c>
      <c r="U38" t="s">
        <v>1143</v>
      </c>
      <c r="V38">
        <v>6.3248100000000003</v>
      </c>
      <c r="W38">
        <v>420</v>
      </c>
      <c r="X38">
        <v>1</v>
      </c>
      <c r="Y38" t="s">
        <v>17</v>
      </c>
      <c r="AB38" t="s">
        <v>1143</v>
      </c>
      <c r="AC38">
        <v>148.01400000000001</v>
      </c>
      <c r="AD38">
        <v>420</v>
      </c>
      <c r="AE38">
        <v>72</v>
      </c>
      <c r="AF38" t="s">
        <v>17</v>
      </c>
      <c r="AI38" t="s">
        <v>1143</v>
      </c>
      <c r="AJ38">
        <v>82.608800000000002</v>
      </c>
      <c r="AK38">
        <v>420</v>
      </c>
      <c r="AL38">
        <v>321</v>
      </c>
      <c r="AM38" t="s">
        <v>17</v>
      </c>
      <c r="AO38" t="s">
        <v>1143</v>
      </c>
      <c r="AP38">
        <v>13.817</v>
      </c>
      <c r="AQ38">
        <v>420</v>
      </c>
      <c r="AR38">
        <v>373</v>
      </c>
      <c r="AS38" t="s">
        <v>17</v>
      </c>
      <c r="AV38" t="s">
        <v>1143</v>
      </c>
      <c r="AW38">
        <v>43.076700000000002</v>
      </c>
      <c r="AX38">
        <v>420</v>
      </c>
      <c r="AY38">
        <v>355</v>
      </c>
      <c r="AZ38" t="s">
        <v>17</v>
      </c>
    </row>
    <row r="39" spans="1:52" x14ac:dyDescent="0.25">
      <c r="A39" t="s">
        <v>1144</v>
      </c>
      <c r="B39">
        <v>0.29241</v>
      </c>
      <c r="C39">
        <v>260</v>
      </c>
      <c r="D39">
        <v>229</v>
      </c>
      <c r="E39" t="s">
        <v>17</v>
      </c>
      <c r="G39" t="s">
        <v>1144</v>
      </c>
      <c r="H39">
        <v>3.2526199999999999E-4</v>
      </c>
      <c r="I39">
        <v>260</v>
      </c>
      <c r="J39">
        <v>20</v>
      </c>
      <c r="K39" t="s">
        <v>12</v>
      </c>
      <c r="N39" t="s">
        <v>1144</v>
      </c>
      <c r="O39">
        <v>6.8613599999999995E-4</v>
      </c>
      <c r="P39">
        <v>260</v>
      </c>
      <c r="Q39">
        <v>38</v>
      </c>
      <c r="R39" t="s">
        <v>17</v>
      </c>
      <c r="U39" t="s">
        <v>1144</v>
      </c>
      <c r="V39">
        <v>57.777299999999997</v>
      </c>
      <c r="W39">
        <v>260</v>
      </c>
      <c r="X39">
        <v>69</v>
      </c>
      <c r="Y39" t="s">
        <v>12</v>
      </c>
      <c r="AB39" t="s">
        <v>1144</v>
      </c>
      <c r="AC39">
        <v>4.5469600000000003</v>
      </c>
      <c r="AD39">
        <v>260</v>
      </c>
      <c r="AE39">
        <v>147</v>
      </c>
      <c r="AF39" t="s">
        <v>17</v>
      </c>
      <c r="AI39" t="s">
        <v>1144</v>
      </c>
      <c r="AJ39">
        <v>17.726199999999999</v>
      </c>
      <c r="AK39">
        <v>260</v>
      </c>
      <c r="AL39">
        <v>144</v>
      </c>
      <c r="AM39" t="s">
        <v>17</v>
      </c>
      <c r="AO39" t="s">
        <v>1144</v>
      </c>
      <c r="AP39">
        <v>15.188599999999999</v>
      </c>
      <c r="AQ39">
        <v>260</v>
      </c>
      <c r="AR39">
        <v>247</v>
      </c>
      <c r="AS39" t="s">
        <v>12</v>
      </c>
      <c r="AV39" t="s">
        <v>1144</v>
      </c>
      <c r="AW39">
        <v>1.70916</v>
      </c>
      <c r="AX39">
        <v>260</v>
      </c>
      <c r="AY39">
        <v>107</v>
      </c>
      <c r="AZ39" t="s">
        <v>12</v>
      </c>
    </row>
    <row r="40" spans="1:52" x14ac:dyDescent="0.25">
      <c r="A40" t="s">
        <v>1145</v>
      </c>
      <c r="B40">
        <v>27.085599999999999</v>
      </c>
      <c r="C40">
        <v>420</v>
      </c>
      <c r="D40">
        <v>171</v>
      </c>
      <c r="E40" t="s">
        <v>17</v>
      </c>
      <c r="G40" t="s">
        <v>1145</v>
      </c>
      <c r="H40">
        <v>9.08898E-4</v>
      </c>
      <c r="I40">
        <v>420</v>
      </c>
      <c r="J40">
        <v>338</v>
      </c>
      <c r="K40" t="s">
        <v>12</v>
      </c>
      <c r="N40" t="s">
        <v>1145</v>
      </c>
      <c r="O40">
        <v>2.8123999999999998E-4</v>
      </c>
      <c r="P40">
        <v>420</v>
      </c>
      <c r="Q40">
        <v>78</v>
      </c>
      <c r="R40" t="s">
        <v>12</v>
      </c>
      <c r="U40" t="s">
        <v>1145</v>
      </c>
      <c r="V40">
        <v>149.43600000000001</v>
      </c>
      <c r="W40">
        <v>420</v>
      </c>
      <c r="X40">
        <v>231</v>
      </c>
      <c r="Y40" t="s">
        <v>12</v>
      </c>
      <c r="AB40" t="s">
        <v>1145</v>
      </c>
      <c r="AC40">
        <v>25.8291</v>
      </c>
      <c r="AD40">
        <v>420</v>
      </c>
      <c r="AE40">
        <v>174</v>
      </c>
      <c r="AF40" t="s">
        <v>17</v>
      </c>
      <c r="AI40" t="s">
        <v>1145</v>
      </c>
      <c r="AJ40">
        <v>5.2292800000000002</v>
      </c>
      <c r="AK40">
        <v>420</v>
      </c>
      <c r="AL40">
        <v>101</v>
      </c>
      <c r="AM40" t="s">
        <v>17</v>
      </c>
      <c r="AO40" t="s">
        <v>1145</v>
      </c>
      <c r="AP40">
        <v>16.087299999999999</v>
      </c>
      <c r="AQ40">
        <v>420</v>
      </c>
      <c r="AR40">
        <v>359</v>
      </c>
      <c r="AS40" t="s">
        <v>17</v>
      </c>
      <c r="AV40" t="s">
        <v>1145</v>
      </c>
      <c r="AW40">
        <v>31.116399999999999</v>
      </c>
      <c r="AX40">
        <v>420</v>
      </c>
      <c r="AY40">
        <v>264</v>
      </c>
      <c r="AZ40" t="s">
        <v>12</v>
      </c>
    </row>
    <row r="41" spans="1:52" x14ac:dyDescent="0.25">
      <c r="A41" t="s">
        <v>1146</v>
      </c>
      <c r="B41">
        <v>2955.27</v>
      </c>
      <c r="C41">
        <v>600</v>
      </c>
      <c r="D41">
        <v>480</v>
      </c>
      <c r="E41" t="s">
        <v>17</v>
      </c>
      <c r="G41" t="s">
        <v>1146</v>
      </c>
      <c r="H41">
        <v>6.5108600000000003E-3</v>
      </c>
      <c r="I41">
        <v>600</v>
      </c>
      <c r="J41">
        <v>239</v>
      </c>
      <c r="K41" t="s">
        <v>17</v>
      </c>
      <c r="N41" t="s">
        <v>1146</v>
      </c>
      <c r="O41">
        <v>0.17826900000000001</v>
      </c>
      <c r="P41">
        <v>600</v>
      </c>
      <c r="Q41">
        <v>479</v>
      </c>
      <c r="R41" t="s">
        <v>17</v>
      </c>
      <c r="U41" t="s">
        <v>1146</v>
      </c>
      <c r="V41">
        <v>31.676100000000002</v>
      </c>
      <c r="W41">
        <v>600</v>
      </c>
      <c r="X41">
        <v>100</v>
      </c>
      <c r="Y41" t="s">
        <v>17</v>
      </c>
      <c r="AB41" t="s">
        <v>1146</v>
      </c>
      <c r="AC41">
        <v>665.476</v>
      </c>
      <c r="AD41">
        <v>600</v>
      </c>
      <c r="AE41">
        <v>508</v>
      </c>
      <c r="AF41" t="s">
        <v>12</v>
      </c>
      <c r="AI41" t="s">
        <v>1146</v>
      </c>
      <c r="AJ41">
        <v>63.116199999999999</v>
      </c>
      <c r="AK41">
        <v>600</v>
      </c>
      <c r="AL41">
        <v>239</v>
      </c>
      <c r="AM41" t="s">
        <v>17</v>
      </c>
      <c r="AO41" t="s">
        <v>1146</v>
      </c>
      <c r="AP41">
        <v>34.449199999999998</v>
      </c>
      <c r="AQ41">
        <v>600</v>
      </c>
      <c r="AR41">
        <v>222</v>
      </c>
      <c r="AS41" t="s">
        <v>12</v>
      </c>
      <c r="AV41" t="s">
        <v>1146</v>
      </c>
      <c r="AW41">
        <v>390.137</v>
      </c>
      <c r="AX41">
        <v>600</v>
      </c>
      <c r="AY41" s="25">
        <v>262410</v>
      </c>
      <c r="AZ41" t="s">
        <v>12</v>
      </c>
    </row>
    <row r="42" spans="1:52" x14ac:dyDescent="0.25">
      <c r="A42" t="s">
        <v>1147</v>
      </c>
      <c r="B42">
        <v>14.307399999999999</v>
      </c>
      <c r="C42">
        <v>240</v>
      </c>
      <c r="D42">
        <v>28</v>
      </c>
      <c r="E42" t="s">
        <v>17</v>
      </c>
      <c r="G42" t="s">
        <v>1147</v>
      </c>
      <c r="H42">
        <v>4.0749800000000001E-4</v>
      </c>
      <c r="I42">
        <v>240</v>
      </c>
      <c r="J42">
        <v>80</v>
      </c>
      <c r="K42" t="s">
        <v>17</v>
      </c>
      <c r="N42" t="s">
        <v>1147</v>
      </c>
      <c r="O42">
        <v>3.75297E-3</v>
      </c>
      <c r="P42">
        <v>240</v>
      </c>
      <c r="Q42">
        <v>111</v>
      </c>
      <c r="R42" t="s">
        <v>17</v>
      </c>
      <c r="U42" t="s">
        <v>1147</v>
      </c>
      <c r="V42">
        <v>94.662300000000002</v>
      </c>
      <c r="W42">
        <v>240</v>
      </c>
      <c r="X42">
        <v>130</v>
      </c>
      <c r="Y42" t="s">
        <v>17</v>
      </c>
      <c r="AB42" t="s">
        <v>1147</v>
      </c>
      <c r="AC42">
        <v>4.3066500000000003</v>
      </c>
      <c r="AD42">
        <v>240</v>
      </c>
      <c r="AE42">
        <v>64</v>
      </c>
      <c r="AF42" t="s">
        <v>12</v>
      </c>
      <c r="AI42" t="s">
        <v>1147</v>
      </c>
      <c r="AJ42">
        <v>12.797000000000001</v>
      </c>
      <c r="AK42">
        <v>240</v>
      </c>
      <c r="AL42">
        <v>5</v>
      </c>
      <c r="AM42" t="s">
        <v>17</v>
      </c>
      <c r="AO42" t="s">
        <v>1147</v>
      </c>
      <c r="AP42">
        <v>93.251199999999997</v>
      </c>
      <c r="AQ42">
        <v>240</v>
      </c>
      <c r="AR42">
        <v>46</v>
      </c>
      <c r="AS42" t="s">
        <v>12</v>
      </c>
      <c r="AV42" t="s">
        <v>1147</v>
      </c>
      <c r="AW42">
        <v>148.047</v>
      </c>
      <c r="AX42">
        <v>240</v>
      </c>
      <c r="AY42">
        <v>136</v>
      </c>
      <c r="AZ42" t="s">
        <v>12</v>
      </c>
    </row>
    <row r="43" spans="1:52" x14ac:dyDescent="0.25">
      <c r="A43" t="s">
        <v>1148</v>
      </c>
      <c r="B43">
        <v>0.65053799999999995</v>
      </c>
      <c r="C43">
        <v>480</v>
      </c>
      <c r="D43">
        <v>375</v>
      </c>
      <c r="E43" t="s">
        <v>17</v>
      </c>
      <c r="G43" t="s">
        <v>1148</v>
      </c>
      <c r="H43">
        <v>6.74535E-2</v>
      </c>
      <c r="I43">
        <v>480</v>
      </c>
      <c r="J43">
        <v>236</v>
      </c>
      <c r="K43" t="s">
        <v>12</v>
      </c>
      <c r="N43" t="s">
        <v>1148</v>
      </c>
      <c r="O43">
        <v>5.4788700000000005E-4</v>
      </c>
      <c r="P43">
        <v>480</v>
      </c>
      <c r="Q43">
        <v>401</v>
      </c>
      <c r="R43" t="s">
        <v>17</v>
      </c>
      <c r="U43" t="s">
        <v>1148</v>
      </c>
      <c r="V43">
        <v>1.39801</v>
      </c>
      <c r="W43">
        <v>480</v>
      </c>
      <c r="X43">
        <v>224</v>
      </c>
      <c r="Y43" t="s">
        <v>12</v>
      </c>
      <c r="AB43" t="s">
        <v>1148</v>
      </c>
      <c r="AC43">
        <v>90.020300000000006</v>
      </c>
      <c r="AD43">
        <v>480</v>
      </c>
      <c r="AE43">
        <v>8</v>
      </c>
      <c r="AF43" t="s">
        <v>17</v>
      </c>
      <c r="AI43" t="s">
        <v>1148</v>
      </c>
      <c r="AJ43">
        <v>26.0303</v>
      </c>
      <c r="AK43">
        <v>480</v>
      </c>
      <c r="AL43">
        <v>213</v>
      </c>
      <c r="AM43" t="s">
        <v>17</v>
      </c>
      <c r="AO43" t="s">
        <v>1148</v>
      </c>
      <c r="AP43">
        <v>1119.98</v>
      </c>
      <c r="AQ43">
        <v>480</v>
      </c>
      <c r="AR43">
        <v>243</v>
      </c>
      <c r="AS43" t="s">
        <v>12</v>
      </c>
      <c r="AV43" t="s">
        <v>1148</v>
      </c>
      <c r="AW43">
        <v>1835.54</v>
      </c>
      <c r="AX43">
        <v>480</v>
      </c>
      <c r="AY43">
        <v>71</v>
      </c>
      <c r="AZ43" t="s">
        <v>17</v>
      </c>
    </row>
    <row r="44" spans="1:52" x14ac:dyDescent="0.25">
      <c r="A44" t="s">
        <v>1149</v>
      </c>
      <c r="B44">
        <v>62.379899999999999</v>
      </c>
      <c r="C44">
        <v>480</v>
      </c>
      <c r="D44">
        <v>365</v>
      </c>
      <c r="E44" t="s">
        <v>17</v>
      </c>
      <c r="G44" t="s">
        <v>1149</v>
      </c>
      <c r="H44">
        <v>3.29461</v>
      </c>
      <c r="I44">
        <v>480</v>
      </c>
      <c r="J44">
        <v>21</v>
      </c>
      <c r="K44" t="s">
        <v>17</v>
      </c>
      <c r="N44" t="s">
        <v>1149</v>
      </c>
      <c r="O44">
        <v>2.45975E-4</v>
      </c>
      <c r="P44">
        <v>480</v>
      </c>
      <c r="Q44">
        <v>364</v>
      </c>
      <c r="R44" t="s">
        <v>17</v>
      </c>
      <c r="U44" t="s">
        <v>1149</v>
      </c>
      <c r="V44">
        <v>1.1554800000000001</v>
      </c>
      <c r="W44">
        <v>480</v>
      </c>
      <c r="X44">
        <v>458</v>
      </c>
      <c r="Y44" t="s">
        <v>12</v>
      </c>
      <c r="AB44" t="s">
        <v>1149</v>
      </c>
      <c r="AC44">
        <v>8.4513200000000008</v>
      </c>
      <c r="AD44">
        <v>480</v>
      </c>
      <c r="AE44">
        <v>349</v>
      </c>
      <c r="AF44" t="s">
        <v>12</v>
      </c>
      <c r="AI44" t="s">
        <v>1149</v>
      </c>
      <c r="AJ44">
        <v>31.1402</v>
      </c>
      <c r="AK44">
        <v>480</v>
      </c>
      <c r="AL44">
        <v>172</v>
      </c>
      <c r="AM44" t="s">
        <v>17</v>
      </c>
      <c r="AO44" t="s">
        <v>1149</v>
      </c>
      <c r="AP44">
        <v>2.2717499999999999</v>
      </c>
      <c r="AQ44">
        <v>480</v>
      </c>
      <c r="AR44">
        <v>66</v>
      </c>
      <c r="AS44" t="s">
        <v>17</v>
      </c>
      <c r="AV44" t="s">
        <v>1149</v>
      </c>
      <c r="AW44">
        <v>156.48400000000001</v>
      </c>
      <c r="AX44">
        <v>480</v>
      </c>
      <c r="AY44">
        <v>337</v>
      </c>
      <c r="AZ44" t="s">
        <v>17</v>
      </c>
    </row>
    <row r="45" spans="1:52" x14ac:dyDescent="0.25">
      <c r="A45" t="s">
        <v>1150</v>
      </c>
      <c r="B45">
        <v>2.0935099999999998E-3</v>
      </c>
      <c r="C45">
        <v>180</v>
      </c>
      <c r="D45">
        <v>120</v>
      </c>
      <c r="E45" t="s">
        <v>12</v>
      </c>
      <c r="G45" t="s">
        <v>1150</v>
      </c>
      <c r="H45">
        <v>6.23721E-3</v>
      </c>
      <c r="I45">
        <v>180</v>
      </c>
      <c r="J45">
        <v>99</v>
      </c>
      <c r="K45" t="s">
        <v>12</v>
      </c>
      <c r="N45" t="s">
        <v>1150</v>
      </c>
      <c r="O45" s="24">
        <v>1.50925E-6</v>
      </c>
      <c r="P45">
        <v>180</v>
      </c>
      <c r="Q45">
        <v>121</v>
      </c>
      <c r="R45" t="s">
        <v>12</v>
      </c>
      <c r="U45" t="s">
        <v>1150</v>
      </c>
      <c r="V45">
        <v>6.7872600000000005E-2</v>
      </c>
      <c r="W45">
        <v>180</v>
      </c>
      <c r="X45">
        <v>151</v>
      </c>
      <c r="Y45" t="s">
        <v>12</v>
      </c>
      <c r="AB45" t="s">
        <v>1150</v>
      </c>
      <c r="AC45">
        <v>2676.6</v>
      </c>
      <c r="AD45">
        <v>180</v>
      </c>
      <c r="AE45">
        <v>130</v>
      </c>
      <c r="AF45" t="s">
        <v>12</v>
      </c>
      <c r="AI45" t="s">
        <v>1150</v>
      </c>
      <c r="AJ45">
        <v>10.881600000000001</v>
      </c>
      <c r="AK45">
        <v>180</v>
      </c>
      <c r="AL45">
        <v>1</v>
      </c>
      <c r="AM45" t="s">
        <v>17</v>
      </c>
      <c r="AO45" t="s">
        <v>1150</v>
      </c>
      <c r="AP45">
        <v>4.7438000000000002</v>
      </c>
      <c r="AQ45">
        <v>180</v>
      </c>
      <c r="AR45">
        <v>81</v>
      </c>
      <c r="AS45" t="s">
        <v>17</v>
      </c>
      <c r="AV45" t="s">
        <v>1150</v>
      </c>
      <c r="AW45">
        <v>69.245199999999997</v>
      </c>
      <c r="AX45">
        <v>180</v>
      </c>
      <c r="AY45">
        <v>104</v>
      </c>
      <c r="AZ45" t="s">
        <v>17</v>
      </c>
    </row>
    <row r="46" spans="1:52" x14ac:dyDescent="0.25">
      <c r="A46" t="s">
        <v>1151</v>
      </c>
      <c r="B46">
        <v>6.8370199999999999</v>
      </c>
      <c r="C46">
        <v>480</v>
      </c>
      <c r="D46">
        <v>81</v>
      </c>
      <c r="E46" t="s">
        <v>12</v>
      </c>
      <c r="G46" t="s">
        <v>1151</v>
      </c>
      <c r="H46">
        <v>0.331592</v>
      </c>
      <c r="I46">
        <v>480</v>
      </c>
      <c r="J46">
        <v>16</v>
      </c>
      <c r="K46" t="s">
        <v>17</v>
      </c>
      <c r="N46" t="s">
        <v>1151</v>
      </c>
      <c r="O46">
        <v>5.4972700000000003E-3</v>
      </c>
      <c r="P46">
        <v>480</v>
      </c>
      <c r="Q46">
        <v>87</v>
      </c>
      <c r="R46" t="s">
        <v>12</v>
      </c>
      <c r="U46" t="s">
        <v>1151</v>
      </c>
      <c r="V46">
        <v>1.9140200000000001</v>
      </c>
      <c r="W46">
        <v>480</v>
      </c>
      <c r="X46">
        <v>435</v>
      </c>
      <c r="Y46" t="s">
        <v>12</v>
      </c>
      <c r="AB46" t="s">
        <v>1151</v>
      </c>
      <c r="AC46">
        <v>308.67599999999999</v>
      </c>
      <c r="AD46">
        <v>480</v>
      </c>
      <c r="AE46">
        <v>312</v>
      </c>
      <c r="AF46" t="s">
        <v>17</v>
      </c>
      <c r="AI46" t="s">
        <v>1151</v>
      </c>
      <c r="AJ46">
        <v>20.384499999999999</v>
      </c>
      <c r="AK46">
        <v>480</v>
      </c>
      <c r="AL46">
        <v>444</v>
      </c>
      <c r="AM46" t="s">
        <v>17</v>
      </c>
      <c r="AO46" t="s">
        <v>1151</v>
      </c>
      <c r="AP46">
        <v>218.751</v>
      </c>
      <c r="AQ46">
        <v>480</v>
      </c>
      <c r="AR46">
        <v>344</v>
      </c>
      <c r="AS46" t="s">
        <v>17</v>
      </c>
      <c r="AV46" t="s">
        <v>1151</v>
      </c>
      <c r="AW46">
        <v>1923.23</v>
      </c>
      <c r="AX46">
        <v>480</v>
      </c>
      <c r="AY46">
        <v>306</v>
      </c>
      <c r="AZ46" t="s">
        <v>17</v>
      </c>
    </row>
    <row r="47" spans="1:52" x14ac:dyDescent="0.25">
      <c r="A47" t="s">
        <v>1152</v>
      </c>
      <c r="B47">
        <v>554.32000000000005</v>
      </c>
      <c r="C47">
        <v>300</v>
      </c>
      <c r="D47">
        <v>118</v>
      </c>
      <c r="E47" t="s">
        <v>12</v>
      </c>
      <c r="G47" t="s">
        <v>1152</v>
      </c>
      <c r="H47">
        <v>1.0782699999999999E-2</v>
      </c>
      <c r="I47">
        <v>300</v>
      </c>
      <c r="J47">
        <v>232</v>
      </c>
      <c r="K47" t="s">
        <v>12</v>
      </c>
      <c r="N47" t="s">
        <v>1152</v>
      </c>
      <c r="O47">
        <v>3.5011200000000003E-4</v>
      </c>
      <c r="P47">
        <v>300</v>
      </c>
      <c r="Q47">
        <v>60</v>
      </c>
      <c r="R47" t="s">
        <v>12</v>
      </c>
      <c r="U47" t="s">
        <v>1152</v>
      </c>
      <c r="V47">
        <v>3.91113</v>
      </c>
      <c r="W47">
        <v>300</v>
      </c>
      <c r="X47">
        <v>107</v>
      </c>
      <c r="Y47" t="s">
        <v>12</v>
      </c>
      <c r="AB47" t="s">
        <v>1152</v>
      </c>
      <c r="AC47">
        <v>72.475499999999997</v>
      </c>
      <c r="AD47">
        <v>300</v>
      </c>
      <c r="AE47">
        <v>15</v>
      </c>
      <c r="AF47" t="s">
        <v>17</v>
      </c>
      <c r="AI47" t="s">
        <v>1152</v>
      </c>
      <c r="AJ47">
        <v>182.809</v>
      </c>
      <c r="AK47">
        <v>300</v>
      </c>
      <c r="AL47">
        <v>0</v>
      </c>
      <c r="AM47" t="s">
        <v>17</v>
      </c>
      <c r="AO47" t="s">
        <v>1152</v>
      </c>
      <c r="AP47">
        <v>22.537600000000001</v>
      </c>
      <c r="AQ47">
        <v>300</v>
      </c>
      <c r="AR47">
        <v>103</v>
      </c>
      <c r="AS47" t="s">
        <v>17</v>
      </c>
      <c r="AV47" t="s">
        <v>1152</v>
      </c>
      <c r="AW47">
        <v>1014.13</v>
      </c>
      <c r="AX47">
        <v>300</v>
      </c>
      <c r="AY47">
        <v>212</v>
      </c>
      <c r="AZ47" t="s">
        <v>17</v>
      </c>
    </row>
    <row r="48" spans="1:52" x14ac:dyDescent="0.25">
      <c r="A48" t="s">
        <v>1153</v>
      </c>
      <c r="B48">
        <v>7.1930300000000003</v>
      </c>
      <c r="C48">
        <v>240</v>
      </c>
      <c r="D48">
        <v>192</v>
      </c>
      <c r="E48" t="s">
        <v>12</v>
      </c>
      <c r="G48" t="s">
        <v>1153</v>
      </c>
      <c r="H48">
        <v>1.97355E-2</v>
      </c>
      <c r="I48">
        <v>240</v>
      </c>
      <c r="J48">
        <v>42</v>
      </c>
      <c r="K48" t="s">
        <v>17</v>
      </c>
      <c r="N48" t="s">
        <v>1153</v>
      </c>
      <c r="O48">
        <v>4.1121699999999997E-2</v>
      </c>
      <c r="P48">
        <v>240</v>
      </c>
      <c r="Q48">
        <v>193</v>
      </c>
      <c r="R48" t="s">
        <v>12</v>
      </c>
      <c r="U48" t="s">
        <v>1153</v>
      </c>
      <c r="V48">
        <v>0.116048</v>
      </c>
      <c r="W48">
        <v>240</v>
      </c>
      <c r="X48">
        <v>179</v>
      </c>
      <c r="Y48" t="s">
        <v>12</v>
      </c>
      <c r="AB48" t="s">
        <v>1153</v>
      </c>
      <c r="AC48">
        <v>7.8727499999999999</v>
      </c>
      <c r="AD48">
        <v>240</v>
      </c>
      <c r="AE48">
        <v>205</v>
      </c>
      <c r="AF48" t="s">
        <v>17</v>
      </c>
      <c r="AI48" t="s">
        <v>1153</v>
      </c>
      <c r="AJ48">
        <v>1828.96</v>
      </c>
      <c r="AK48">
        <v>240</v>
      </c>
      <c r="AL48">
        <v>77</v>
      </c>
      <c r="AM48" t="s">
        <v>17</v>
      </c>
      <c r="AO48" t="s">
        <v>1153</v>
      </c>
      <c r="AP48">
        <v>9.6257199999999994</v>
      </c>
      <c r="AQ48">
        <v>240</v>
      </c>
      <c r="AR48">
        <v>131</v>
      </c>
      <c r="AS48" t="s">
        <v>17</v>
      </c>
      <c r="AV48" t="s">
        <v>1153</v>
      </c>
      <c r="AW48">
        <v>142.001</v>
      </c>
      <c r="AX48">
        <v>240</v>
      </c>
      <c r="AY48">
        <v>129</v>
      </c>
      <c r="AZ48" t="s">
        <v>12</v>
      </c>
    </row>
    <row r="49" spans="1:52" x14ac:dyDescent="0.25">
      <c r="A49" t="s">
        <v>1154</v>
      </c>
      <c r="B49">
        <v>89.763900000000007</v>
      </c>
      <c r="C49">
        <v>480</v>
      </c>
      <c r="D49">
        <v>238</v>
      </c>
      <c r="E49" t="s">
        <v>17</v>
      </c>
      <c r="G49" t="s">
        <v>1154</v>
      </c>
      <c r="H49">
        <v>1.5906099999999999E-3</v>
      </c>
      <c r="I49">
        <v>480</v>
      </c>
      <c r="J49">
        <v>68</v>
      </c>
      <c r="K49" t="s">
        <v>17</v>
      </c>
      <c r="N49" t="s">
        <v>1154</v>
      </c>
      <c r="O49">
        <v>0.38510699999999998</v>
      </c>
      <c r="P49">
        <v>480</v>
      </c>
      <c r="Q49">
        <v>419</v>
      </c>
      <c r="R49" t="s">
        <v>17</v>
      </c>
      <c r="U49" t="s">
        <v>1154</v>
      </c>
      <c r="V49">
        <v>33.9298</v>
      </c>
      <c r="W49">
        <v>480</v>
      </c>
      <c r="X49">
        <v>470</v>
      </c>
      <c r="Y49" t="s">
        <v>12</v>
      </c>
      <c r="AB49" t="s">
        <v>1154</v>
      </c>
      <c r="AC49">
        <v>335.899</v>
      </c>
      <c r="AD49">
        <v>480</v>
      </c>
      <c r="AE49">
        <v>294</v>
      </c>
      <c r="AF49" t="s">
        <v>17</v>
      </c>
      <c r="AI49" t="s">
        <v>1154</v>
      </c>
      <c r="AJ49">
        <v>47.492100000000001</v>
      </c>
      <c r="AK49">
        <v>480</v>
      </c>
      <c r="AL49">
        <v>439</v>
      </c>
      <c r="AM49" t="s">
        <v>17</v>
      </c>
      <c r="AO49" t="s">
        <v>1154</v>
      </c>
      <c r="AP49">
        <v>98.424599999999998</v>
      </c>
      <c r="AQ49">
        <v>480</v>
      </c>
      <c r="AR49">
        <v>262</v>
      </c>
      <c r="AS49" t="s">
        <v>12</v>
      </c>
      <c r="AV49" t="s">
        <v>1154</v>
      </c>
      <c r="AW49">
        <v>20.723800000000001</v>
      </c>
      <c r="AX49">
        <v>480</v>
      </c>
      <c r="AY49">
        <v>105</v>
      </c>
      <c r="AZ49" t="s">
        <v>12</v>
      </c>
    </row>
    <row r="50" spans="1:52" x14ac:dyDescent="0.25">
      <c r="A50" t="s">
        <v>1155</v>
      </c>
      <c r="B50">
        <v>10.585800000000001</v>
      </c>
      <c r="C50">
        <v>240</v>
      </c>
      <c r="D50">
        <v>7</v>
      </c>
      <c r="E50" t="s">
        <v>17</v>
      </c>
      <c r="G50" t="s">
        <v>1155</v>
      </c>
      <c r="H50">
        <v>3.0013600000000001E-2</v>
      </c>
      <c r="I50">
        <v>240</v>
      </c>
      <c r="J50">
        <v>173</v>
      </c>
      <c r="K50" t="s">
        <v>17</v>
      </c>
      <c r="N50" t="s">
        <v>1155</v>
      </c>
      <c r="O50">
        <v>4.3888400000000001E-4</v>
      </c>
      <c r="P50">
        <v>240</v>
      </c>
      <c r="Q50">
        <v>105</v>
      </c>
      <c r="R50" t="s">
        <v>12</v>
      </c>
      <c r="U50" t="s">
        <v>1155</v>
      </c>
      <c r="V50">
        <v>8.5011799999999997</v>
      </c>
      <c r="W50">
        <v>240</v>
      </c>
      <c r="X50">
        <v>151</v>
      </c>
      <c r="Y50" t="s">
        <v>17</v>
      </c>
      <c r="AB50" t="s">
        <v>1155</v>
      </c>
      <c r="AC50">
        <v>45.674599999999998</v>
      </c>
      <c r="AD50">
        <v>240</v>
      </c>
      <c r="AE50">
        <v>52</v>
      </c>
      <c r="AF50" t="s">
        <v>17</v>
      </c>
      <c r="AI50" t="s">
        <v>1155</v>
      </c>
      <c r="AJ50">
        <v>86.3416</v>
      </c>
      <c r="AK50">
        <v>240</v>
      </c>
      <c r="AL50">
        <v>191</v>
      </c>
      <c r="AM50" t="s">
        <v>12</v>
      </c>
      <c r="AO50" t="s">
        <v>1155</v>
      </c>
      <c r="AP50">
        <v>388.01600000000002</v>
      </c>
      <c r="AQ50">
        <v>240</v>
      </c>
      <c r="AR50">
        <v>194</v>
      </c>
      <c r="AS50" t="s">
        <v>17</v>
      </c>
      <c r="AV50" t="s">
        <v>1155</v>
      </c>
      <c r="AW50">
        <v>71.035499999999999</v>
      </c>
      <c r="AX50">
        <v>240</v>
      </c>
      <c r="AY50">
        <v>93</v>
      </c>
      <c r="AZ50" t="s">
        <v>12</v>
      </c>
    </row>
    <row r="51" spans="1:52" x14ac:dyDescent="0.25">
      <c r="A51" t="s">
        <v>1156</v>
      </c>
      <c r="B51">
        <v>38.762</v>
      </c>
      <c r="C51">
        <v>660</v>
      </c>
      <c r="D51">
        <v>110</v>
      </c>
      <c r="E51" t="s">
        <v>17</v>
      </c>
      <c r="G51" t="s">
        <v>1156</v>
      </c>
      <c r="H51">
        <v>1.5063299999999999</v>
      </c>
      <c r="I51">
        <v>660</v>
      </c>
      <c r="J51" s="25">
        <v>312418</v>
      </c>
      <c r="K51" t="s">
        <v>17</v>
      </c>
      <c r="N51" t="s">
        <v>1156</v>
      </c>
      <c r="O51">
        <v>4.1020300000000004E-3</v>
      </c>
      <c r="P51">
        <v>660</v>
      </c>
      <c r="Q51">
        <v>205</v>
      </c>
      <c r="R51" t="s">
        <v>17</v>
      </c>
      <c r="U51" t="s">
        <v>1156</v>
      </c>
      <c r="V51">
        <v>8.7035300000000007</v>
      </c>
      <c r="W51">
        <v>660</v>
      </c>
      <c r="X51">
        <v>93</v>
      </c>
      <c r="Y51" t="s">
        <v>17</v>
      </c>
      <c r="AB51" t="s">
        <v>1156</v>
      </c>
      <c r="AC51">
        <v>308.15499999999997</v>
      </c>
      <c r="AD51">
        <v>660</v>
      </c>
      <c r="AE51">
        <v>524</v>
      </c>
      <c r="AF51" t="s">
        <v>17</v>
      </c>
      <c r="AI51" t="s">
        <v>1156</v>
      </c>
      <c r="AJ51">
        <v>268.11399999999998</v>
      </c>
      <c r="AK51">
        <v>660</v>
      </c>
      <c r="AL51">
        <v>104</v>
      </c>
      <c r="AM51" t="s">
        <v>12</v>
      </c>
      <c r="AO51" t="s">
        <v>1156</v>
      </c>
      <c r="AP51">
        <v>914.08199999999999</v>
      </c>
      <c r="AQ51">
        <v>660</v>
      </c>
      <c r="AR51">
        <v>547</v>
      </c>
      <c r="AS51" t="s">
        <v>17</v>
      </c>
      <c r="AV51" t="s">
        <v>1156</v>
      </c>
      <c r="AW51">
        <v>2165.4499999999998</v>
      </c>
      <c r="AX51">
        <v>660</v>
      </c>
      <c r="AY51">
        <v>338</v>
      </c>
      <c r="AZ51" t="s">
        <v>17</v>
      </c>
    </row>
    <row r="52" spans="1:52" x14ac:dyDescent="0.25">
      <c r="A52" t="s">
        <v>1157</v>
      </c>
      <c r="B52">
        <v>1.1456900000000001E-2</v>
      </c>
      <c r="C52">
        <v>180</v>
      </c>
      <c r="D52">
        <v>147</v>
      </c>
      <c r="E52" t="s">
        <v>12</v>
      </c>
      <c r="G52" t="s">
        <v>1157</v>
      </c>
      <c r="H52">
        <v>1.3351999999999999E-2</v>
      </c>
      <c r="I52">
        <v>180</v>
      </c>
      <c r="J52">
        <v>65</v>
      </c>
      <c r="K52" t="s">
        <v>12</v>
      </c>
      <c r="N52" t="s">
        <v>1157</v>
      </c>
      <c r="O52" s="24">
        <v>3.41422E-5</v>
      </c>
      <c r="P52">
        <v>180</v>
      </c>
      <c r="Q52">
        <v>148</v>
      </c>
      <c r="R52" t="s">
        <v>12</v>
      </c>
      <c r="U52" t="s">
        <v>1157</v>
      </c>
      <c r="V52">
        <v>3.5782500000000002</v>
      </c>
      <c r="W52">
        <v>180</v>
      </c>
      <c r="X52">
        <v>91</v>
      </c>
      <c r="Y52" t="s">
        <v>17</v>
      </c>
      <c r="AB52" t="s">
        <v>1157</v>
      </c>
      <c r="AC52">
        <v>2.03912</v>
      </c>
      <c r="AD52">
        <v>180</v>
      </c>
      <c r="AE52">
        <v>97</v>
      </c>
      <c r="AF52" t="s">
        <v>12</v>
      </c>
      <c r="AI52" t="s">
        <v>1157</v>
      </c>
      <c r="AJ52">
        <v>24.102699999999999</v>
      </c>
      <c r="AK52">
        <v>180</v>
      </c>
      <c r="AL52">
        <v>104</v>
      </c>
      <c r="AM52" t="s">
        <v>17</v>
      </c>
      <c r="AO52" t="s">
        <v>1157</v>
      </c>
      <c r="AP52">
        <v>0.80821900000000002</v>
      </c>
      <c r="AQ52">
        <v>180</v>
      </c>
      <c r="AR52">
        <v>96</v>
      </c>
      <c r="AS52" t="s">
        <v>17</v>
      </c>
      <c r="AV52" t="s">
        <v>1157</v>
      </c>
      <c r="AW52">
        <v>102.30200000000001</v>
      </c>
      <c r="AX52">
        <v>180</v>
      </c>
      <c r="AY52">
        <v>133</v>
      </c>
      <c r="AZ52" t="s">
        <v>17</v>
      </c>
    </row>
    <row r="53" spans="1:52" x14ac:dyDescent="0.25">
      <c r="A53" t="s">
        <v>1158</v>
      </c>
      <c r="B53">
        <v>2.5120499999999999</v>
      </c>
      <c r="C53">
        <v>660</v>
      </c>
      <c r="D53">
        <v>486</v>
      </c>
      <c r="E53" t="s">
        <v>12</v>
      </c>
      <c r="G53" t="s">
        <v>1158</v>
      </c>
      <c r="H53">
        <v>8.3059299999999996E-3</v>
      </c>
      <c r="I53">
        <v>660</v>
      </c>
      <c r="J53">
        <v>579</v>
      </c>
      <c r="K53" t="s">
        <v>12</v>
      </c>
      <c r="N53" t="s">
        <v>1158</v>
      </c>
      <c r="O53">
        <v>4.0259200000000001E-4</v>
      </c>
      <c r="P53">
        <v>660</v>
      </c>
      <c r="Q53">
        <v>487</v>
      </c>
      <c r="R53" t="s">
        <v>12</v>
      </c>
      <c r="U53" t="s">
        <v>1158</v>
      </c>
      <c r="V53">
        <v>32.0319</v>
      </c>
      <c r="W53">
        <v>660</v>
      </c>
      <c r="X53">
        <v>439</v>
      </c>
      <c r="Y53" t="s">
        <v>12</v>
      </c>
      <c r="AB53" t="s">
        <v>1158</v>
      </c>
      <c r="AC53">
        <v>151.346</v>
      </c>
      <c r="AD53">
        <v>660</v>
      </c>
      <c r="AE53">
        <v>518</v>
      </c>
      <c r="AF53" t="s">
        <v>12</v>
      </c>
      <c r="AI53" t="s">
        <v>1158</v>
      </c>
      <c r="AJ53">
        <v>77.1721</v>
      </c>
      <c r="AK53">
        <v>660</v>
      </c>
      <c r="AL53">
        <v>523</v>
      </c>
      <c r="AM53" t="s">
        <v>17</v>
      </c>
      <c r="AO53" t="s">
        <v>1158</v>
      </c>
      <c r="AP53">
        <v>580.35199999999998</v>
      </c>
      <c r="AQ53">
        <v>660</v>
      </c>
      <c r="AR53">
        <v>433</v>
      </c>
      <c r="AS53" t="s">
        <v>12</v>
      </c>
      <c r="AV53" t="s">
        <v>1158</v>
      </c>
      <c r="AW53">
        <v>818.65</v>
      </c>
      <c r="AX53">
        <v>660</v>
      </c>
      <c r="AY53">
        <v>559</v>
      </c>
      <c r="AZ53" t="s">
        <v>17</v>
      </c>
    </row>
    <row r="54" spans="1:52" x14ac:dyDescent="0.25">
      <c r="A54" t="s">
        <v>1159</v>
      </c>
      <c r="B54">
        <v>1.8613500000000001</v>
      </c>
      <c r="C54">
        <v>540</v>
      </c>
      <c r="D54">
        <v>420</v>
      </c>
      <c r="E54" t="s">
        <v>12</v>
      </c>
      <c r="G54" t="s">
        <v>1159</v>
      </c>
      <c r="H54">
        <v>1.0062400000000001E-2</v>
      </c>
      <c r="I54">
        <v>540</v>
      </c>
      <c r="J54">
        <v>181</v>
      </c>
      <c r="K54" t="s">
        <v>12</v>
      </c>
      <c r="N54" t="s">
        <v>1159</v>
      </c>
      <c r="O54">
        <v>4.60553E-3</v>
      </c>
      <c r="P54">
        <v>540</v>
      </c>
      <c r="Q54">
        <v>514</v>
      </c>
      <c r="R54" t="s">
        <v>12</v>
      </c>
      <c r="U54" t="s">
        <v>1159</v>
      </c>
      <c r="V54">
        <v>65.328400000000002</v>
      </c>
      <c r="W54">
        <v>540</v>
      </c>
      <c r="X54">
        <v>111</v>
      </c>
      <c r="Y54" t="s">
        <v>17</v>
      </c>
      <c r="AB54" t="s">
        <v>1159</v>
      </c>
      <c r="AC54">
        <v>202.87799999999999</v>
      </c>
      <c r="AD54">
        <v>540</v>
      </c>
      <c r="AE54">
        <v>466</v>
      </c>
      <c r="AF54" t="s">
        <v>12</v>
      </c>
      <c r="AI54" t="s">
        <v>1159</v>
      </c>
      <c r="AJ54">
        <v>48.548299999999998</v>
      </c>
      <c r="AK54">
        <v>540</v>
      </c>
      <c r="AL54">
        <v>320</v>
      </c>
      <c r="AM54" t="s">
        <v>12</v>
      </c>
      <c r="AO54" t="s">
        <v>1159</v>
      </c>
      <c r="AP54">
        <v>3001.74</v>
      </c>
      <c r="AQ54">
        <v>540</v>
      </c>
      <c r="AR54">
        <v>388</v>
      </c>
      <c r="AS54" t="s">
        <v>12</v>
      </c>
      <c r="AV54" t="s">
        <v>1159</v>
      </c>
      <c r="AW54">
        <v>338.59199999999998</v>
      </c>
      <c r="AX54">
        <v>540</v>
      </c>
      <c r="AY54">
        <v>90</v>
      </c>
      <c r="AZ54" t="s">
        <v>17</v>
      </c>
    </row>
    <row r="55" spans="1:52" x14ac:dyDescent="0.25">
      <c r="A55" t="s">
        <v>1160</v>
      </c>
      <c r="B55">
        <v>14.336399999999999</v>
      </c>
      <c r="C55">
        <v>480</v>
      </c>
      <c r="D55">
        <v>318</v>
      </c>
      <c r="E55" t="s">
        <v>12</v>
      </c>
      <c r="G55" t="s">
        <v>1160</v>
      </c>
      <c r="H55">
        <v>3.7717699999999998E-3</v>
      </c>
      <c r="I55">
        <v>480</v>
      </c>
      <c r="J55">
        <v>24</v>
      </c>
      <c r="K55" t="s">
        <v>12</v>
      </c>
      <c r="N55" t="s">
        <v>1160</v>
      </c>
      <c r="O55">
        <v>0.25088300000000002</v>
      </c>
      <c r="P55">
        <v>480</v>
      </c>
      <c r="Q55">
        <v>205</v>
      </c>
      <c r="R55" t="s">
        <v>17</v>
      </c>
      <c r="U55" t="s">
        <v>1160</v>
      </c>
      <c r="V55">
        <v>23.069900000000001</v>
      </c>
      <c r="W55">
        <v>480</v>
      </c>
      <c r="X55">
        <v>157</v>
      </c>
      <c r="Y55" t="s">
        <v>17</v>
      </c>
      <c r="AB55" t="s">
        <v>1160</v>
      </c>
      <c r="AC55">
        <v>1787.21</v>
      </c>
      <c r="AD55">
        <v>480</v>
      </c>
      <c r="AE55">
        <v>121</v>
      </c>
      <c r="AF55" t="s">
        <v>12</v>
      </c>
      <c r="AI55" t="s">
        <v>1160</v>
      </c>
      <c r="AJ55">
        <v>55.591900000000003</v>
      </c>
      <c r="AK55">
        <v>480</v>
      </c>
      <c r="AL55">
        <v>248</v>
      </c>
      <c r="AM55" t="s">
        <v>12</v>
      </c>
      <c r="AO55" t="s">
        <v>1160</v>
      </c>
      <c r="AP55">
        <v>10.144500000000001</v>
      </c>
      <c r="AQ55">
        <v>480</v>
      </c>
      <c r="AR55">
        <v>235</v>
      </c>
      <c r="AS55" t="s">
        <v>12</v>
      </c>
      <c r="AV55" t="s">
        <v>1160</v>
      </c>
      <c r="AW55">
        <v>404.19400000000002</v>
      </c>
      <c r="AX55">
        <v>480</v>
      </c>
      <c r="AY55">
        <v>228</v>
      </c>
      <c r="AZ55" t="s">
        <v>17</v>
      </c>
    </row>
    <row r="56" spans="1:52" x14ac:dyDescent="0.25">
      <c r="A56" t="s">
        <v>1161</v>
      </c>
      <c r="B56">
        <v>5.77264</v>
      </c>
      <c r="C56">
        <v>420</v>
      </c>
      <c r="D56">
        <v>223</v>
      </c>
      <c r="E56" t="s">
        <v>12</v>
      </c>
      <c r="G56" t="s">
        <v>1161</v>
      </c>
      <c r="H56">
        <v>4.1303899999999998E-2</v>
      </c>
      <c r="I56">
        <v>420</v>
      </c>
      <c r="J56">
        <v>35</v>
      </c>
      <c r="K56" t="s">
        <v>12</v>
      </c>
      <c r="N56" t="s">
        <v>1161</v>
      </c>
      <c r="O56">
        <v>3.7409299999999998E-4</v>
      </c>
      <c r="P56">
        <v>420</v>
      </c>
      <c r="Q56">
        <v>85</v>
      </c>
      <c r="R56" t="s">
        <v>12</v>
      </c>
      <c r="U56" t="s">
        <v>1161</v>
      </c>
      <c r="V56">
        <v>24.088100000000001</v>
      </c>
      <c r="W56">
        <v>420</v>
      </c>
      <c r="X56">
        <v>246</v>
      </c>
      <c r="Y56" t="s">
        <v>17</v>
      </c>
      <c r="AB56" t="s">
        <v>1161</v>
      </c>
      <c r="AC56">
        <v>1644.13</v>
      </c>
      <c r="AD56">
        <v>420</v>
      </c>
      <c r="AE56">
        <v>403</v>
      </c>
      <c r="AF56" t="s">
        <v>12</v>
      </c>
      <c r="AI56" t="s">
        <v>1161</v>
      </c>
      <c r="AJ56">
        <v>1615.92</v>
      </c>
      <c r="AK56">
        <v>420</v>
      </c>
      <c r="AL56">
        <v>228</v>
      </c>
      <c r="AM56" t="s">
        <v>17</v>
      </c>
      <c r="AO56" t="s">
        <v>1161</v>
      </c>
      <c r="AP56">
        <v>111.681</v>
      </c>
      <c r="AQ56">
        <v>420</v>
      </c>
      <c r="AR56">
        <v>252</v>
      </c>
      <c r="AS56" t="s">
        <v>12</v>
      </c>
      <c r="AV56" t="s">
        <v>1161</v>
      </c>
      <c r="AW56">
        <v>49.840899999999998</v>
      </c>
      <c r="AX56">
        <v>420</v>
      </c>
      <c r="AY56">
        <v>92</v>
      </c>
      <c r="AZ56" t="s">
        <v>17</v>
      </c>
    </row>
    <row r="57" spans="1:52" x14ac:dyDescent="0.25">
      <c r="A57" t="s">
        <v>1162</v>
      </c>
      <c r="B57">
        <v>22.7788</v>
      </c>
      <c r="C57">
        <v>360</v>
      </c>
      <c r="D57">
        <v>251</v>
      </c>
      <c r="E57" t="s">
        <v>17</v>
      </c>
      <c r="G57" t="s">
        <v>1162</v>
      </c>
      <c r="H57">
        <v>9.4986299999999996E-2</v>
      </c>
      <c r="I57">
        <v>360</v>
      </c>
      <c r="J57">
        <v>58</v>
      </c>
      <c r="K57" t="s">
        <v>17</v>
      </c>
      <c r="N57" t="s">
        <v>1162</v>
      </c>
      <c r="O57">
        <v>0.42865799999999998</v>
      </c>
      <c r="P57">
        <v>360</v>
      </c>
      <c r="Q57">
        <v>250</v>
      </c>
      <c r="R57" t="s">
        <v>17</v>
      </c>
      <c r="U57" t="s">
        <v>1162</v>
      </c>
      <c r="V57">
        <v>6.8380099999999997</v>
      </c>
      <c r="W57">
        <v>360</v>
      </c>
      <c r="X57">
        <v>150</v>
      </c>
      <c r="Y57" t="s">
        <v>12</v>
      </c>
      <c r="AB57" t="s">
        <v>1162</v>
      </c>
      <c r="AC57">
        <v>403.95600000000002</v>
      </c>
      <c r="AD57">
        <v>360</v>
      </c>
      <c r="AE57">
        <v>207</v>
      </c>
      <c r="AF57" t="s">
        <v>17</v>
      </c>
      <c r="AI57" t="s">
        <v>1162</v>
      </c>
      <c r="AJ57">
        <v>41.576000000000001</v>
      </c>
      <c r="AK57">
        <v>360</v>
      </c>
      <c r="AL57">
        <v>236</v>
      </c>
      <c r="AM57" t="s">
        <v>17</v>
      </c>
      <c r="AO57" t="s">
        <v>1162</v>
      </c>
      <c r="AP57">
        <v>601.65599999999995</v>
      </c>
      <c r="AQ57">
        <v>360</v>
      </c>
      <c r="AR57">
        <v>184</v>
      </c>
      <c r="AS57" t="s">
        <v>17</v>
      </c>
      <c r="AV57" t="s">
        <v>1162</v>
      </c>
      <c r="AW57">
        <v>455.041</v>
      </c>
      <c r="AX57">
        <v>360</v>
      </c>
      <c r="AY57">
        <v>268</v>
      </c>
      <c r="AZ57" t="s">
        <v>12</v>
      </c>
    </row>
    <row r="58" spans="1:52" x14ac:dyDescent="0.25">
      <c r="A58" t="s">
        <v>1163</v>
      </c>
      <c r="B58">
        <v>2.5746600000000002</v>
      </c>
      <c r="C58">
        <v>420</v>
      </c>
      <c r="D58">
        <v>228</v>
      </c>
      <c r="E58" t="s">
        <v>17</v>
      </c>
      <c r="G58" t="s">
        <v>1163</v>
      </c>
      <c r="H58">
        <v>2.3020100000000002E-3</v>
      </c>
      <c r="I58">
        <v>420</v>
      </c>
      <c r="J58">
        <v>193</v>
      </c>
      <c r="K58" t="s">
        <v>17</v>
      </c>
      <c r="N58" t="s">
        <v>1163</v>
      </c>
      <c r="O58">
        <v>1.4696100000000001E-3</v>
      </c>
      <c r="P58">
        <v>420</v>
      </c>
      <c r="Q58">
        <v>227</v>
      </c>
      <c r="R58" t="s">
        <v>17</v>
      </c>
      <c r="U58" t="s">
        <v>1163</v>
      </c>
      <c r="V58">
        <v>163.172</v>
      </c>
      <c r="W58">
        <v>420</v>
      </c>
      <c r="X58">
        <v>118</v>
      </c>
      <c r="Y58" t="s">
        <v>17</v>
      </c>
      <c r="AB58" t="s">
        <v>1163</v>
      </c>
      <c r="AC58">
        <v>8.3184199999999997</v>
      </c>
      <c r="AD58">
        <v>420</v>
      </c>
      <c r="AE58">
        <v>225</v>
      </c>
      <c r="AF58" t="s">
        <v>17</v>
      </c>
      <c r="AI58" t="s">
        <v>1163</v>
      </c>
      <c r="AJ58">
        <v>89.375100000000003</v>
      </c>
      <c r="AK58">
        <v>420</v>
      </c>
      <c r="AL58" t="s">
        <v>1164</v>
      </c>
      <c r="AM58" t="s">
        <v>17</v>
      </c>
      <c r="AO58" t="s">
        <v>1163</v>
      </c>
      <c r="AP58">
        <v>21.1996</v>
      </c>
      <c r="AQ58">
        <v>420</v>
      </c>
      <c r="AR58">
        <v>252</v>
      </c>
      <c r="AS58" t="s">
        <v>12</v>
      </c>
      <c r="AV58" t="s">
        <v>1163</v>
      </c>
      <c r="AW58">
        <v>1849.99</v>
      </c>
      <c r="AX58">
        <v>420</v>
      </c>
      <c r="AY58">
        <v>371</v>
      </c>
      <c r="AZ58" t="s">
        <v>17</v>
      </c>
    </row>
    <row r="59" spans="1:52" x14ac:dyDescent="0.25">
      <c r="A59" t="s">
        <v>1165</v>
      </c>
      <c r="B59">
        <v>2.1148899999999999</v>
      </c>
      <c r="C59">
        <v>840</v>
      </c>
      <c r="D59">
        <v>23</v>
      </c>
      <c r="E59" t="s">
        <v>12</v>
      </c>
      <c r="G59" t="s">
        <v>1165</v>
      </c>
      <c r="H59">
        <v>1.6880200000000001</v>
      </c>
      <c r="I59">
        <v>840</v>
      </c>
      <c r="J59">
        <v>281</v>
      </c>
      <c r="K59" t="s">
        <v>17</v>
      </c>
      <c r="N59" t="s">
        <v>1165</v>
      </c>
      <c r="O59">
        <v>0.78112999999999999</v>
      </c>
      <c r="P59">
        <v>840</v>
      </c>
      <c r="Q59">
        <v>30</v>
      </c>
      <c r="R59" t="s">
        <v>12</v>
      </c>
      <c r="U59" t="s">
        <v>1165</v>
      </c>
      <c r="V59">
        <v>60.011499999999998</v>
      </c>
      <c r="W59">
        <v>840</v>
      </c>
      <c r="X59">
        <v>274</v>
      </c>
      <c r="Y59" t="s">
        <v>17</v>
      </c>
      <c r="AB59" t="s">
        <v>1165</v>
      </c>
      <c r="AC59">
        <v>203.387</v>
      </c>
      <c r="AD59">
        <v>840</v>
      </c>
      <c r="AE59">
        <v>502</v>
      </c>
      <c r="AF59" t="s">
        <v>12</v>
      </c>
      <c r="AI59" t="s">
        <v>1165</v>
      </c>
      <c r="AJ59">
        <v>11.5131</v>
      </c>
      <c r="AK59">
        <v>840</v>
      </c>
      <c r="AL59">
        <v>221</v>
      </c>
      <c r="AM59" t="s">
        <v>17</v>
      </c>
      <c r="AO59" t="s">
        <v>1165</v>
      </c>
      <c r="AP59">
        <v>252.172</v>
      </c>
      <c r="AQ59">
        <v>840</v>
      </c>
      <c r="AR59">
        <v>11</v>
      </c>
      <c r="AS59" t="s">
        <v>17</v>
      </c>
      <c r="AV59" t="s">
        <v>1165</v>
      </c>
      <c r="AW59">
        <v>818.65</v>
      </c>
      <c r="AX59">
        <v>840</v>
      </c>
      <c r="AY59">
        <v>520</v>
      </c>
      <c r="AZ59" t="s">
        <v>17</v>
      </c>
    </row>
    <row r="60" spans="1:52" x14ac:dyDescent="0.25">
      <c r="A60" t="s">
        <v>1166</v>
      </c>
      <c r="B60">
        <v>11.7378</v>
      </c>
      <c r="C60">
        <v>780</v>
      </c>
      <c r="D60">
        <v>710</v>
      </c>
      <c r="E60" t="s">
        <v>17</v>
      </c>
      <c r="G60" t="s">
        <v>1166</v>
      </c>
      <c r="H60">
        <v>0.150116</v>
      </c>
      <c r="I60">
        <v>780</v>
      </c>
      <c r="J60">
        <v>406</v>
      </c>
      <c r="K60" t="s">
        <v>17</v>
      </c>
      <c r="N60" t="s">
        <v>1166</v>
      </c>
      <c r="O60">
        <v>0.78669599999999995</v>
      </c>
      <c r="P60">
        <v>780</v>
      </c>
      <c r="Q60">
        <v>45</v>
      </c>
      <c r="R60" t="s">
        <v>17</v>
      </c>
      <c r="U60" t="s">
        <v>1166</v>
      </c>
      <c r="V60">
        <v>182.22399999999999</v>
      </c>
      <c r="W60">
        <v>780</v>
      </c>
      <c r="X60">
        <v>633</v>
      </c>
      <c r="Y60" t="s">
        <v>12</v>
      </c>
      <c r="AB60" t="s">
        <v>1166</v>
      </c>
      <c r="AC60">
        <v>17.226500000000001</v>
      </c>
      <c r="AD60">
        <v>780</v>
      </c>
      <c r="AE60">
        <v>184</v>
      </c>
      <c r="AF60" t="s">
        <v>12</v>
      </c>
      <c r="AI60" t="s">
        <v>1166</v>
      </c>
      <c r="AJ60">
        <v>474.69400000000002</v>
      </c>
      <c r="AK60">
        <v>780</v>
      </c>
      <c r="AL60">
        <v>543</v>
      </c>
      <c r="AM60" t="s">
        <v>17</v>
      </c>
      <c r="AO60" t="s">
        <v>1166</v>
      </c>
      <c r="AP60">
        <v>15.3262</v>
      </c>
      <c r="AQ60">
        <v>780</v>
      </c>
      <c r="AR60">
        <v>126</v>
      </c>
      <c r="AS60" t="s">
        <v>12</v>
      </c>
      <c r="AV60" t="s">
        <v>1166</v>
      </c>
      <c r="AW60">
        <v>1304.94</v>
      </c>
      <c r="AX60">
        <v>780</v>
      </c>
      <c r="AY60">
        <v>306</v>
      </c>
      <c r="AZ60" t="s">
        <v>12</v>
      </c>
    </row>
    <row r="61" spans="1:52" x14ac:dyDescent="0.25">
      <c r="A61" t="s">
        <v>1167</v>
      </c>
      <c r="B61">
        <v>271.13499999999999</v>
      </c>
      <c r="C61">
        <v>243</v>
      </c>
      <c r="D61">
        <v>213</v>
      </c>
      <c r="E61" t="s">
        <v>12</v>
      </c>
      <c r="G61" t="s">
        <v>1167</v>
      </c>
      <c r="H61">
        <v>0.28438999999999998</v>
      </c>
      <c r="I61">
        <v>243</v>
      </c>
      <c r="J61">
        <v>177</v>
      </c>
      <c r="K61" t="s">
        <v>12</v>
      </c>
      <c r="N61" t="s">
        <v>1167</v>
      </c>
      <c r="O61">
        <v>2.5512700000000001</v>
      </c>
      <c r="P61">
        <v>243</v>
      </c>
      <c r="Q61">
        <v>208</v>
      </c>
      <c r="R61" t="s">
        <v>12</v>
      </c>
      <c r="U61" t="s">
        <v>1167</v>
      </c>
      <c r="V61">
        <v>433.36200000000002</v>
      </c>
      <c r="W61">
        <v>243</v>
      </c>
      <c r="X61">
        <v>218</v>
      </c>
      <c r="Y61" t="s">
        <v>17</v>
      </c>
      <c r="AB61" t="s">
        <v>1167</v>
      </c>
      <c r="AC61">
        <v>89.5505</v>
      </c>
      <c r="AD61">
        <v>243</v>
      </c>
      <c r="AE61">
        <v>107</v>
      </c>
      <c r="AF61" t="s">
        <v>17</v>
      </c>
      <c r="AI61" t="s">
        <v>1167</v>
      </c>
      <c r="AJ61">
        <v>29410.400000000001</v>
      </c>
      <c r="AK61">
        <v>243</v>
      </c>
      <c r="AL61">
        <v>157</v>
      </c>
      <c r="AM61" t="s">
        <v>12</v>
      </c>
      <c r="AO61" t="s">
        <v>1167</v>
      </c>
      <c r="AP61">
        <v>18526.400000000001</v>
      </c>
      <c r="AQ61">
        <v>243</v>
      </c>
      <c r="AR61">
        <v>153</v>
      </c>
      <c r="AS61" t="s">
        <v>17</v>
      </c>
      <c r="AV61" t="s">
        <v>1167</v>
      </c>
      <c r="AW61">
        <v>1081.51</v>
      </c>
      <c r="AX61">
        <v>243</v>
      </c>
      <c r="AY61">
        <v>112</v>
      </c>
      <c r="AZ61" t="s">
        <v>17</v>
      </c>
    </row>
    <row r="62" spans="1:52" x14ac:dyDescent="0.25">
      <c r="E62" s="21"/>
    </row>
    <row r="63" spans="1:52" s="21" customFormat="1" x14ac:dyDescent="0.25">
      <c r="A63" s="21" t="s">
        <v>949</v>
      </c>
      <c r="B63" s="26">
        <f>AVERAGE(B11:B62)</f>
        <v>180.2819687001961</v>
      </c>
      <c r="E63"/>
      <c r="H63" s="26">
        <f>AVERAGE(H11:H62)</f>
        <v>7.1287053381960765</v>
      </c>
      <c r="O63" s="26">
        <f>AVERAGE(O11:O62)</f>
        <v>0.52294320269117667</v>
      </c>
      <c r="V63" s="26">
        <f>AVERAGE(V11:V62)</f>
        <v>84.578494992156877</v>
      </c>
      <c r="AC63" s="26">
        <f>AVERAGE(AC11:AC62)</f>
        <v>426.09458450980389</v>
      </c>
      <c r="AJ63" s="26">
        <f>AVERAGE(AJ11:AJ62)</f>
        <v>747.78684837254912</v>
      </c>
      <c r="AP63" s="26">
        <f>AVERAGE(AP11:AP62)</f>
        <v>610.16093762745106</v>
      </c>
      <c r="AW63" s="26">
        <f>AVERAGE(AW11:AW62)</f>
        <v>933.6806194117645</v>
      </c>
    </row>
    <row r="64" spans="1:52" s="21" customFormat="1" x14ac:dyDescent="0.25">
      <c r="A64" s="21" t="s">
        <v>1082</v>
      </c>
      <c r="B64" s="21" t="s">
        <v>1083</v>
      </c>
      <c r="E64"/>
      <c r="H64" s="21" t="s">
        <v>1040</v>
      </c>
      <c r="N64" s="21" t="s">
        <v>1114</v>
      </c>
      <c r="U64" s="21" t="s">
        <v>1041</v>
      </c>
      <c r="AB64" s="21" t="s">
        <v>1022</v>
      </c>
      <c r="AI64" s="21" t="s">
        <v>1042</v>
      </c>
      <c r="AO64" s="21" t="s">
        <v>1039</v>
      </c>
      <c r="AV64" t="s">
        <v>1043</v>
      </c>
    </row>
    <row r="66" spans="1:49" x14ac:dyDescent="0.25">
      <c r="A66" t="s">
        <v>1115</v>
      </c>
      <c r="B66">
        <f>LOG(B11,2)</f>
        <v>4.1731674189309969</v>
      </c>
      <c r="H66">
        <f>LOG(H11,2)</f>
        <v>-10.04713854111591</v>
      </c>
      <c r="O66">
        <f>LOG(O11,2)</f>
        <v>-12.267007509247122</v>
      </c>
      <c r="V66">
        <f>LOG(V11,2)</f>
        <v>4.9534980631968848</v>
      </c>
      <c r="AC66">
        <f>LOG(AC11,2)</f>
        <v>4.7835457068611715</v>
      </c>
      <c r="AJ66">
        <f>LOG(AJ11,2)</f>
        <v>7.4529660100319939</v>
      </c>
      <c r="AP66">
        <f>LOG(AP11,2)</f>
        <v>3.6584971366564778</v>
      </c>
      <c r="AW66">
        <f>LOG(AW11,2)</f>
        <v>12.246143804902385</v>
      </c>
    </row>
    <row r="67" spans="1:49" x14ac:dyDescent="0.25">
      <c r="A67" t="s">
        <v>1116</v>
      </c>
      <c r="B67">
        <f t="shared" ref="B67:B116" si="0">LOG(B12,2)</f>
        <v>-2.5806898005166183</v>
      </c>
      <c r="H67">
        <f t="shared" ref="H67:H116" si="1">LOG(H12,2)</f>
        <v>-2.0973382684215012</v>
      </c>
      <c r="O67">
        <f t="shared" ref="O67:O116" si="2">LOG(O12,2)</f>
        <v>-11.343108769917146</v>
      </c>
      <c r="V67">
        <f t="shared" ref="V67:V116" si="3">LOG(V12,2)</f>
        <v>2.729502740207018</v>
      </c>
      <c r="AC67">
        <f t="shared" ref="AC67:AC116" si="4">LOG(AC12,2)</f>
        <v>5.1678877607153657</v>
      </c>
      <c r="AJ67">
        <f t="shared" ref="AJ67:AJ116" si="5">LOG(AJ12,2)</f>
        <v>6.3239590612998962</v>
      </c>
      <c r="AP67">
        <f t="shared" ref="AP67:AP116" si="6">LOG(AP12,2)</f>
        <v>5.7350211545302976</v>
      </c>
      <c r="AW67">
        <f t="shared" ref="AW67:AW116" si="7">LOG(AW12,2)</f>
        <v>8.8579063710403343</v>
      </c>
    </row>
    <row r="68" spans="1:49" x14ac:dyDescent="0.25">
      <c r="A68" t="s">
        <v>1117</v>
      </c>
      <c r="B68">
        <f t="shared" si="0"/>
        <v>0.85111936436777458</v>
      </c>
      <c r="H68">
        <f t="shared" si="1"/>
        <v>7.9926211632376214</v>
      </c>
      <c r="O68">
        <f t="shared" si="2"/>
        <v>-13.868650330350453</v>
      </c>
      <c r="V68">
        <f t="shared" si="3"/>
        <v>9.5491242841406709</v>
      </c>
      <c r="AC68">
        <f t="shared" si="4"/>
        <v>2.4751289934537426</v>
      </c>
      <c r="AJ68">
        <f t="shared" si="5"/>
        <v>2.9474211676870055</v>
      </c>
      <c r="AP68">
        <f t="shared" si="6"/>
        <v>5.944223614018421</v>
      </c>
      <c r="AW68">
        <f t="shared" si="7"/>
        <v>8.1149707980767989</v>
      </c>
    </row>
    <row r="69" spans="1:49" x14ac:dyDescent="0.25">
      <c r="A69" t="s">
        <v>1118</v>
      </c>
      <c r="B69">
        <f t="shared" si="0"/>
        <v>2.2359904578162921</v>
      </c>
      <c r="H69">
        <f t="shared" si="1"/>
        <v>2.495319092032934</v>
      </c>
      <c r="O69">
        <f t="shared" si="2"/>
        <v>-5.64652042063459</v>
      </c>
      <c r="V69">
        <f t="shared" si="3"/>
        <v>5.2145134100800155</v>
      </c>
      <c r="AC69">
        <f t="shared" si="4"/>
        <v>5.9501954334100509</v>
      </c>
      <c r="AJ69">
        <f t="shared" si="5"/>
        <v>8.8416555451885301</v>
      </c>
      <c r="AP69">
        <f t="shared" si="6"/>
        <v>6.353490913554011</v>
      </c>
      <c r="AW69">
        <f t="shared" si="7"/>
        <v>12.444313509076968</v>
      </c>
    </row>
    <row r="70" spans="1:49" x14ac:dyDescent="0.25">
      <c r="A70" t="s">
        <v>1119</v>
      </c>
      <c r="B70">
        <f t="shared" si="0"/>
        <v>-1.4254624786979366</v>
      </c>
      <c r="H70">
        <f t="shared" si="1"/>
        <v>2.0310351834193945</v>
      </c>
      <c r="O70">
        <f t="shared" si="2"/>
        <v>-10.820164212376493</v>
      </c>
      <c r="V70">
        <f t="shared" si="3"/>
        <v>1.7199281477324522</v>
      </c>
      <c r="AC70">
        <f t="shared" si="4"/>
        <v>7.3566104268786709</v>
      </c>
      <c r="AJ70">
        <f t="shared" si="5"/>
        <v>5.9250665855422264</v>
      </c>
      <c r="AP70">
        <f t="shared" si="6"/>
        <v>6.6723829091403966</v>
      </c>
      <c r="AW70">
        <f t="shared" si="7"/>
        <v>12.356385941477797</v>
      </c>
    </row>
    <row r="71" spans="1:49" x14ac:dyDescent="0.25">
      <c r="A71" t="s">
        <v>1120</v>
      </c>
      <c r="B71">
        <f t="shared" si="0"/>
        <v>0.45319621290046086</v>
      </c>
      <c r="H71">
        <f t="shared" si="1"/>
        <v>-3.9879823374126402</v>
      </c>
      <c r="O71">
        <f t="shared" si="2"/>
        <v>-11.255449286406384</v>
      </c>
      <c r="V71">
        <f t="shared" si="3"/>
        <v>-1.7692362525333634</v>
      </c>
      <c r="AC71">
        <f t="shared" si="4"/>
        <v>5.8018079297262926</v>
      </c>
      <c r="AJ71">
        <f t="shared" si="5"/>
        <v>7.0793461077681075</v>
      </c>
      <c r="AP71">
        <f t="shared" si="6"/>
        <v>10.412749775538392</v>
      </c>
      <c r="AW71">
        <f t="shared" si="7"/>
        <v>11.942950620080973</v>
      </c>
    </row>
    <row r="72" spans="1:49" x14ac:dyDescent="0.25">
      <c r="A72" t="s">
        <v>1121</v>
      </c>
      <c r="B72">
        <f t="shared" si="0"/>
        <v>3.6806956736137941</v>
      </c>
      <c r="H72">
        <f t="shared" si="1"/>
        <v>2.2481643997064866</v>
      </c>
      <c r="O72">
        <f t="shared" si="2"/>
        <v>-4.0364832616625153</v>
      </c>
      <c r="V72">
        <f t="shared" si="3"/>
        <v>3.8427174138817159</v>
      </c>
      <c r="AC72">
        <f t="shared" si="4"/>
        <v>3.8964656161894253</v>
      </c>
      <c r="AJ72">
        <f t="shared" si="5"/>
        <v>6.1127960312554892</v>
      </c>
      <c r="AP72">
        <f t="shared" si="6"/>
        <v>6.5220902840136556</v>
      </c>
      <c r="AW72">
        <f t="shared" si="7"/>
        <v>11.203672236420402</v>
      </c>
    </row>
    <row r="73" spans="1:49" x14ac:dyDescent="0.25">
      <c r="A73" t="s">
        <v>1122</v>
      </c>
      <c r="B73">
        <f t="shared" si="0"/>
        <v>11.617618981641661</v>
      </c>
      <c r="H73">
        <f t="shared" si="1"/>
        <v>-2.488463142118055</v>
      </c>
      <c r="O73">
        <f t="shared" si="2"/>
        <v>4.2139693341483335</v>
      </c>
      <c r="V73">
        <f t="shared" si="3"/>
        <v>8.0525191450585982</v>
      </c>
      <c r="AC73">
        <f t="shared" si="4"/>
        <v>5.9709525602083193</v>
      </c>
      <c r="AJ73">
        <f t="shared" si="5"/>
        <v>5.9360654582581676</v>
      </c>
      <c r="AP73">
        <f t="shared" si="6"/>
        <v>7.374778679764888</v>
      </c>
      <c r="AW73">
        <f t="shared" si="7"/>
        <v>10.136555419020327</v>
      </c>
    </row>
    <row r="74" spans="1:49" x14ac:dyDescent="0.25">
      <c r="A74" t="s">
        <v>1123</v>
      </c>
      <c r="B74">
        <f t="shared" si="0"/>
        <v>-1.6363377330938174</v>
      </c>
      <c r="H74">
        <f t="shared" si="1"/>
        <v>2.8001357808709813</v>
      </c>
      <c r="O74">
        <f t="shared" si="2"/>
        <v>-14.704921325507321</v>
      </c>
      <c r="V74">
        <f t="shared" si="3"/>
        <v>2.5512083739460958</v>
      </c>
      <c r="AC74">
        <f t="shared" si="4"/>
        <v>5.5956975901749058</v>
      </c>
      <c r="AJ74">
        <f t="shared" si="5"/>
        <v>5.3000761221706671</v>
      </c>
      <c r="AP74">
        <f t="shared" si="6"/>
        <v>3.6788944575944522</v>
      </c>
      <c r="AW74">
        <f t="shared" si="7"/>
        <v>4.2899745974604429</v>
      </c>
    </row>
    <row r="75" spans="1:49" x14ac:dyDescent="0.25">
      <c r="A75" t="s">
        <v>1124</v>
      </c>
      <c r="B75">
        <f t="shared" si="0"/>
        <v>2.2908991293114989</v>
      </c>
      <c r="H75">
        <f t="shared" si="1"/>
        <v>-0.48728563826445076</v>
      </c>
      <c r="O75">
        <f t="shared" si="2"/>
        <v>-8.7121943100452608</v>
      </c>
      <c r="V75">
        <f t="shared" si="3"/>
        <v>5.319332517076317</v>
      </c>
      <c r="AC75">
        <f t="shared" si="4"/>
        <v>4.4838028816084918</v>
      </c>
      <c r="AJ75">
        <f t="shared" si="5"/>
        <v>3.5101897442691965</v>
      </c>
      <c r="AP75">
        <f t="shared" si="6"/>
        <v>4.6597533423441568</v>
      </c>
      <c r="AW75">
        <f t="shared" si="7"/>
        <v>2.8764226464796354</v>
      </c>
    </row>
    <row r="76" spans="1:49" x14ac:dyDescent="0.25">
      <c r="A76" t="s">
        <v>1125</v>
      </c>
      <c r="B76">
        <f t="shared" si="0"/>
        <v>4.0813225822775117</v>
      </c>
      <c r="H76">
        <f t="shared" si="1"/>
        <v>-3.8721142542267417</v>
      </c>
      <c r="O76">
        <f t="shared" si="2"/>
        <v>-7.695380929491912</v>
      </c>
      <c r="V76">
        <f t="shared" si="3"/>
        <v>8.7268550529035771</v>
      </c>
      <c r="AC76">
        <f t="shared" si="4"/>
        <v>3.3020587135053394</v>
      </c>
      <c r="AJ76">
        <f t="shared" si="5"/>
        <v>5.9799384433600089</v>
      </c>
      <c r="AP76">
        <f t="shared" si="6"/>
        <v>8.5455977662756073</v>
      </c>
      <c r="AW76">
        <f t="shared" si="7"/>
        <v>10.324653115014394</v>
      </c>
    </row>
    <row r="77" spans="1:49" x14ac:dyDescent="0.25">
      <c r="A77" t="s">
        <v>1126</v>
      </c>
      <c r="B77">
        <f t="shared" si="0"/>
        <v>-5.0937780464885947</v>
      </c>
      <c r="H77">
        <f t="shared" si="1"/>
        <v>-3.3417082542138608</v>
      </c>
      <c r="O77">
        <f t="shared" si="2"/>
        <v>-15.937151768427585</v>
      </c>
      <c r="V77">
        <f t="shared" si="3"/>
        <v>2.1182965942037875</v>
      </c>
      <c r="AC77">
        <f t="shared" si="4"/>
        <v>1.8684260137400974</v>
      </c>
      <c r="AJ77">
        <f t="shared" si="5"/>
        <v>-0.77036532116280854</v>
      </c>
      <c r="AP77">
        <f t="shared" si="6"/>
        <v>1.5230249226572061</v>
      </c>
      <c r="AW77">
        <f t="shared" si="7"/>
        <v>10.041946566989186</v>
      </c>
    </row>
    <row r="78" spans="1:49" x14ac:dyDescent="0.25">
      <c r="A78" t="s">
        <v>1127</v>
      </c>
      <c r="B78">
        <f t="shared" si="0"/>
        <v>9.3636310468476385</v>
      </c>
      <c r="H78">
        <f t="shared" si="1"/>
        <v>2.7746015394891614</v>
      </c>
      <c r="O78">
        <f t="shared" si="2"/>
        <v>0.8118902143384733</v>
      </c>
      <c r="V78">
        <f t="shared" si="3"/>
        <v>4.7550157360234611</v>
      </c>
      <c r="AC78">
        <f t="shared" si="4"/>
        <v>5.218591326999416</v>
      </c>
      <c r="AJ78">
        <f t="shared" si="5"/>
        <v>5.9753206504224821</v>
      </c>
      <c r="AP78">
        <f t="shared" si="6"/>
        <v>9.3844319356345522</v>
      </c>
      <c r="AW78">
        <f t="shared" si="7"/>
        <v>8.112079765609348</v>
      </c>
    </row>
    <row r="79" spans="1:49" x14ac:dyDescent="0.25">
      <c r="A79" t="s">
        <v>1128</v>
      </c>
      <c r="B79">
        <f t="shared" si="0"/>
        <v>9.3007071840381741</v>
      </c>
      <c r="H79">
        <f t="shared" si="1"/>
        <v>-7.8514039323347768</v>
      </c>
      <c r="O79">
        <f t="shared" si="2"/>
        <v>-7.6834304804844979</v>
      </c>
      <c r="V79">
        <f t="shared" si="3"/>
        <v>3.0519706350786215</v>
      </c>
      <c r="AC79">
        <f t="shared" si="4"/>
        <v>5.7177915599288678</v>
      </c>
      <c r="AJ79">
        <f t="shared" si="5"/>
        <v>6.627122356756284</v>
      </c>
      <c r="AP79">
        <f t="shared" si="6"/>
        <v>7.1647862781433398</v>
      </c>
      <c r="AW79">
        <f t="shared" si="7"/>
        <v>8.426122155703224</v>
      </c>
    </row>
    <row r="80" spans="1:49" x14ac:dyDescent="0.25">
      <c r="A80" t="s">
        <v>1129</v>
      </c>
      <c r="B80">
        <f t="shared" si="0"/>
        <v>4.0724917255334132</v>
      </c>
      <c r="H80">
        <f t="shared" si="1"/>
        <v>-8.6200756714077045</v>
      </c>
      <c r="O80">
        <f t="shared" si="2"/>
        <v>-2.5967540955200539</v>
      </c>
      <c r="V80">
        <f t="shared" si="3"/>
        <v>0.90880522359103599</v>
      </c>
      <c r="AC80">
        <f t="shared" si="4"/>
        <v>4.2917582504918439</v>
      </c>
      <c r="AJ80">
        <f t="shared" si="5"/>
        <v>7.7552548083058701</v>
      </c>
      <c r="AP80">
        <f t="shared" si="6"/>
        <v>4.6606548520352282</v>
      </c>
      <c r="AW80">
        <f t="shared" si="7"/>
        <v>4.5515652345297655</v>
      </c>
    </row>
    <row r="81" spans="1:49" x14ac:dyDescent="0.25">
      <c r="A81" t="s">
        <v>1130</v>
      </c>
      <c r="B81">
        <f t="shared" si="0"/>
        <v>0.50135251716049589</v>
      </c>
      <c r="H81">
        <f t="shared" si="1"/>
        <v>-6.3370223523615934</v>
      </c>
      <c r="O81">
        <f t="shared" si="2"/>
        <v>-12.348786786548958</v>
      </c>
      <c r="V81">
        <f t="shared" si="3"/>
        <v>8.0985585179384127</v>
      </c>
      <c r="AC81">
        <f t="shared" si="4"/>
        <v>7.4860626965521329</v>
      </c>
      <c r="AJ81">
        <f t="shared" si="5"/>
        <v>6.0959455118771171</v>
      </c>
      <c r="AP81">
        <f t="shared" si="6"/>
        <v>3.1823570067362623</v>
      </c>
      <c r="AW81">
        <f t="shared" si="7"/>
        <v>9.807419326648624</v>
      </c>
    </row>
    <row r="82" spans="1:49" x14ac:dyDescent="0.25">
      <c r="A82" t="s">
        <v>1131</v>
      </c>
      <c r="B82">
        <f t="shared" si="0"/>
        <v>-0.44505757788856432</v>
      </c>
      <c r="H82">
        <f t="shared" si="1"/>
        <v>-4.8140106881496401</v>
      </c>
      <c r="O82">
        <f t="shared" si="2"/>
        <v>-13.542678179410625</v>
      </c>
      <c r="V82">
        <f t="shared" si="3"/>
        <v>3.1946512827040938</v>
      </c>
      <c r="AC82">
        <f t="shared" si="4"/>
        <v>4.0705267208766829</v>
      </c>
      <c r="AJ82">
        <f t="shared" si="5"/>
        <v>4.560824986340843</v>
      </c>
      <c r="AP82">
        <f t="shared" si="6"/>
        <v>3.0386890174426751</v>
      </c>
      <c r="AW82">
        <f t="shared" si="7"/>
        <v>6.1350217582697226</v>
      </c>
    </row>
    <row r="83" spans="1:49" x14ac:dyDescent="0.25">
      <c r="A83" t="s">
        <v>1132</v>
      </c>
      <c r="B83">
        <f t="shared" si="0"/>
        <v>-0.78337503259051955</v>
      </c>
      <c r="H83">
        <f t="shared" si="1"/>
        <v>-5.4626200328775276</v>
      </c>
      <c r="O83">
        <f t="shared" si="2"/>
        <v>-14.603030065022374</v>
      </c>
      <c r="V83">
        <f t="shared" si="3"/>
        <v>4.0771746231396149</v>
      </c>
      <c r="AC83">
        <f t="shared" si="4"/>
        <v>6.3169783831440522</v>
      </c>
      <c r="AJ83">
        <f t="shared" si="5"/>
        <v>3.610180333774339</v>
      </c>
      <c r="AP83">
        <f t="shared" si="6"/>
        <v>3.4443092637867565</v>
      </c>
      <c r="AW83">
        <f t="shared" si="7"/>
        <v>9.2210698815885852</v>
      </c>
    </row>
    <row r="84" spans="1:49" x14ac:dyDescent="0.25">
      <c r="A84" t="s">
        <v>1133</v>
      </c>
      <c r="B84">
        <f t="shared" si="0"/>
        <v>6.7322691995014505</v>
      </c>
      <c r="H84">
        <f t="shared" si="1"/>
        <v>0.18180225515894124</v>
      </c>
      <c r="O84">
        <f t="shared" si="2"/>
        <v>-8.9729433584764049</v>
      </c>
      <c r="V84">
        <f t="shared" si="3"/>
        <v>3.2458074727355863</v>
      </c>
      <c r="AC84">
        <f t="shared" si="4"/>
        <v>5.0240802740936292</v>
      </c>
      <c r="AJ84">
        <f t="shared" si="5"/>
        <v>3.9491893918566268</v>
      </c>
      <c r="AP84">
        <f t="shared" si="6"/>
        <v>4.7168592356182071</v>
      </c>
      <c r="AW84">
        <f t="shared" si="7"/>
        <v>7.2331211179198176</v>
      </c>
    </row>
    <row r="85" spans="1:49" x14ac:dyDescent="0.25">
      <c r="A85" t="s">
        <v>1134</v>
      </c>
      <c r="B85">
        <f t="shared" si="0"/>
        <v>1.0159114213504044</v>
      </c>
      <c r="H85">
        <f t="shared" si="1"/>
        <v>-2.0530086923589241</v>
      </c>
      <c r="O85">
        <f t="shared" si="2"/>
        <v>-8.1294480706988992</v>
      </c>
      <c r="V85">
        <f t="shared" si="3"/>
        <v>6.9999211004575219</v>
      </c>
      <c r="AC85">
        <f t="shared" si="4"/>
        <v>5.522730598771675</v>
      </c>
      <c r="AJ85">
        <f t="shared" si="5"/>
        <v>5.8362751075436945</v>
      </c>
      <c r="AP85">
        <f t="shared" si="6"/>
        <v>9.7389923961490084</v>
      </c>
      <c r="AW85">
        <f t="shared" si="7"/>
        <v>6.2407150223069543</v>
      </c>
    </row>
    <row r="86" spans="1:49" x14ac:dyDescent="0.25">
      <c r="A86" t="s">
        <v>1135</v>
      </c>
      <c r="B86">
        <f t="shared" si="0"/>
        <v>-1.7212920042584163</v>
      </c>
      <c r="H86">
        <f t="shared" si="1"/>
        <v>0.89106138521988754</v>
      </c>
      <c r="O86">
        <f t="shared" si="2"/>
        <v>-8.642598707881529</v>
      </c>
      <c r="V86">
        <f t="shared" si="3"/>
        <v>7.2314132072043336</v>
      </c>
      <c r="AC86">
        <f t="shared" si="4"/>
        <v>5.104244391483741</v>
      </c>
      <c r="AJ86">
        <f t="shared" si="5"/>
        <v>2.3197219709566372</v>
      </c>
      <c r="AP86">
        <f t="shared" si="6"/>
        <v>9.0136716140586373</v>
      </c>
      <c r="AW86">
        <f t="shared" si="7"/>
        <v>5.606542905307097</v>
      </c>
    </row>
    <row r="87" spans="1:49" x14ac:dyDescent="0.25">
      <c r="A87" t="s">
        <v>1136</v>
      </c>
      <c r="B87">
        <f t="shared" si="0"/>
        <v>6.0597813946878434</v>
      </c>
      <c r="H87">
        <f t="shared" si="1"/>
        <v>-2.8414147885830374</v>
      </c>
      <c r="O87">
        <f t="shared" si="2"/>
        <v>-13.409464157654503</v>
      </c>
      <c r="V87">
        <f t="shared" si="3"/>
        <v>2.0655792045300503</v>
      </c>
      <c r="AC87">
        <f t="shared" si="4"/>
        <v>5.522730598771675</v>
      </c>
      <c r="AJ87">
        <f t="shared" si="5"/>
        <v>9.7117220306429406</v>
      </c>
      <c r="AP87">
        <f t="shared" si="6"/>
        <v>4.1138421616623226</v>
      </c>
      <c r="AW87">
        <f t="shared" si="7"/>
        <v>11.093140223353336</v>
      </c>
    </row>
    <row r="88" spans="1:49" x14ac:dyDescent="0.25">
      <c r="A88" t="s">
        <v>1137</v>
      </c>
      <c r="B88">
        <f t="shared" si="0"/>
        <v>0.7290088703378631</v>
      </c>
      <c r="H88">
        <f t="shared" si="1"/>
        <v>-7.7786404892989554</v>
      </c>
      <c r="O88">
        <f t="shared" si="2"/>
        <v>-9.1232559255493353</v>
      </c>
      <c r="V88">
        <f t="shared" si="3"/>
        <v>2.2380683897527494</v>
      </c>
      <c r="AC88">
        <f t="shared" si="4"/>
        <v>7.2958607497989449</v>
      </c>
      <c r="AJ88">
        <f t="shared" si="5"/>
        <v>9.2397512630708292</v>
      </c>
      <c r="AP88">
        <f t="shared" si="6"/>
        <v>8.5387903338706703</v>
      </c>
      <c r="AW88">
        <f t="shared" si="7"/>
        <v>10.466260037632273</v>
      </c>
    </row>
    <row r="89" spans="1:49" x14ac:dyDescent="0.25">
      <c r="A89" t="s">
        <v>1139</v>
      </c>
      <c r="B89">
        <f t="shared" si="0"/>
        <v>5.6040564932571</v>
      </c>
      <c r="H89">
        <f t="shared" si="1"/>
        <v>-8.0534793283311092</v>
      </c>
      <c r="O89">
        <f t="shared" si="2"/>
        <v>-2.8820390472675834</v>
      </c>
      <c r="V89">
        <f t="shared" si="3"/>
        <v>2.9348844409718331</v>
      </c>
      <c r="AC89">
        <f t="shared" si="4"/>
        <v>13.327735074526364</v>
      </c>
      <c r="AJ89">
        <f t="shared" si="5"/>
        <v>8.6071453409894509</v>
      </c>
      <c r="AP89">
        <f t="shared" si="6"/>
        <v>4.4250228315535516</v>
      </c>
      <c r="AW89">
        <f t="shared" si="7"/>
        <v>4.2881518152352598</v>
      </c>
    </row>
    <row r="90" spans="1:49" x14ac:dyDescent="0.25">
      <c r="A90" t="s">
        <v>1140</v>
      </c>
      <c r="B90">
        <f t="shared" si="0"/>
        <v>3.1034623901792173</v>
      </c>
      <c r="H90">
        <f t="shared" si="1"/>
        <v>6.0912830423787163</v>
      </c>
      <c r="O90">
        <f t="shared" si="2"/>
        <v>-1.648570677041528</v>
      </c>
      <c r="V90">
        <f t="shared" si="3"/>
        <v>9.3024310145099278</v>
      </c>
      <c r="AC90">
        <f t="shared" si="4"/>
        <v>9.9707961478116918</v>
      </c>
      <c r="AJ90">
        <f t="shared" si="5"/>
        <v>2.5841567710361857</v>
      </c>
      <c r="AP90">
        <f t="shared" si="6"/>
        <v>3.9228067731878862</v>
      </c>
      <c r="AW90">
        <f t="shared" si="7"/>
        <v>1.7392691807656666</v>
      </c>
    </row>
    <row r="91" spans="1:49" x14ac:dyDescent="0.25">
      <c r="A91" t="s">
        <v>1141</v>
      </c>
      <c r="B91">
        <f t="shared" si="0"/>
        <v>2.8098198236867531</v>
      </c>
      <c r="H91">
        <f t="shared" si="1"/>
        <v>-9.1399172662610031</v>
      </c>
      <c r="O91">
        <f t="shared" si="2"/>
        <v>-11.363791178667865</v>
      </c>
      <c r="V91">
        <f t="shared" si="3"/>
        <v>5.8903615682427457</v>
      </c>
      <c r="AC91">
        <f t="shared" si="4"/>
        <v>2.9018535394749563</v>
      </c>
      <c r="AJ91">
        <f t="shared" si="5"/>
        <v>-0.37609943508771743</v>
      </c>
      <c r="AP91">
        <f t="shared" si="6"/>
        <v>2.829029567649707</v>
      </c>
      <c r="AW91">
        <f t="shared" si="7"/>
        <v>5.1451067849830006</v>
      </c>
    </row>
    <row r="92" spans="1:49" x14ac:dyDescent="0.25">
      <c r="A92" t="s">
        <v>1142</v>
      </c>
      <c r="B92">
        <f t="shared" si="0"/>
        <v>-2.7691477354893816</v>
      </c>
      <c r="H92">
        <f t="shared" si="1"/>
        <v>-5.9843973865905902</v>
      </c>
      <c r="O92">
        <f t="shared" si="2"/>
        <v>-14.32052606129127</v>
      </c>
      <c r="V92">
        <f t="shared" si="3"/>
        <v>2.7535895616096249</v>
      </c>
      <c r="AC92">
        <f t="shared" si="4"/>
        <v>3.6819214654400994</v>
      </c>
      <c r="AJ92">
        <f t="shared" si="5"/>
        <v>5.4076042830123701</v>
      </c>
      <c r="AP92">
        <f t="shared" si="6"/>
        <v>1.394574504502395</v>
      </c>
      <c r="AW92">
        <f t="shared" si="7"/>
        <v>5.371269597652323</v>
      </c>
    </row>
    <row r="93" spans="1:49" x14ac:dyDescent="0.25">
      <c r="A93" t="s">
        <v>1143</v>
      </c>
      <c r="B93">
        <f t="shared" si="0"/>
        <v>8.4005464682364952</v>
      </c>
      <c r="H93">
        <f t="shared" si="1"/>
        <v>-8.1606115426294927</v>
      </c>
      <c r="O93">
        <f t="shared" si="2"/>
        <v>-2.2833935829378356</v>
      </c>
      <c r="V93">
        <f t="shared" si="3"/>
        <v>2.6610221412812645</v>
      </c>
      <c r="AC93">
        <f t="shared" si="4"/>
        <v>7.2095898303271575</v>
      </c>
      <c r="AJ93">
        <f t="shared" si="5"/>
        <v>6.3682235695117777</v>
      </c>
      <c r="AP93">
        <f t="shared" si="6"/>
        <v>3.7883725011378555</v>
      </c>
      <c r="AW93">
        <f t="shared" si="7"/>
        <v>5.4288358276852113</v>
      </c>
    </row>
    <row r="94" spans="1:49" x14ac:dyDescent="0.25">
      <c r="A94" t="s">
        <v>1144</v>
      </c>
      <c r="B94">
        <f t="shared" si="0"/>
        <v>-1.7739354446650162</v>
      </c>
      <c r="H94">
        <f t="shared" si="1"/>
        <v>-11.586110095792753</v>
      </c>
      <c r="O94">
        <f t="shared" si="2"/>
        <v>-10.509217816155608</v>
      </c>
      <c r="V94">
        <f t="shared" si="3"/>
        <v>5.8524308815585933</v>
      </c>
      <c r="AC94">
        <f t="shared" si="4"/>
        <v>2.1849023126253457</v>
      </c>
      <c r="AJ94">
        <f t="shared" si="5"/>
        <v>4.1478113909247121</v>
      </c>
      <c r="AP94">
        <f t="shared" si="6"/>
        <v>3.9249169913145829</v>
      </c>
      <c r="AW94">
        <f t="shared" si="7"/>
        <v>0.77328745868858539</v>
      </c>
    </row>
    <row r="95" spans="1:49" x14ac:dyDescent="0.25">
      <c r="A95" t="s">
        <v>1145</v>
      </c>
      <c r="B95">
        <f t="shared" si="0"/>
        <v>4.7594541446196024</v>
      </c>
      <c r="H95">
        <f t="shared" si="1"/>
        <v>-10.103593980785737</v>
      </c>
      <c r="O95">
        <f t="shared" si="2"/>
        <v>-11.7959105799554</v>
      </c>
      <c r="V95">
        <f t="shared" si="3"/>
        <v>7.2233839333838326</v>
      </c>
      <c r="AC95">
        <f t="shared" si="4"/>
        <v>4.6909254693476123</v>
      </c>
      <c r="AJ95">
        <f t="shared" si="5"/>
        <v>2.3866123208629819</v>
      </c>
      <c r="AP95">
        <f t="shared" si="6"/>
        <v>4.0078503076191669</v>
      </c>
      <c r="AW95">
        <f t="shared" si="7"/>
        <v>4.9596032528150245</v>
      </c>
    </row>
    <row r="96" spans="1:49" x14ac:dyDescent="0.25">
      <c r="A96" t="s">
        <v>1146</v>
      </c>
      <c r="B96">
        <f t="shared" si="0"/>
        <v>11.529074228894487</v>
      </c>
      <c r="H96">
        <f t="shared" si="1"/>
        <v>-7.2629361674170738</v>
      </c>
      <c r="O96">
        <f t="shared" si="2"/>
        <v>-2.4878722468578909</v>
      </c>
      <c r="V96">
        <f t="shared" si="3"/>
        <v>4.9853228148687529</v>
      </c>
      <c r="AC96">
        <f t="shared" si="4"/>
        <v>9.3782428269031275</v>
      </c>
      <c r="AJ96">
        <f t="shared" si="5"/>
        <v>5.9799384433600089</v>
      </c>
      <c r="AP96">
        <f t="shared" si="6"/>
        <v>5.106398575075743</v>
      </c>
      <c r="AW96">
        <f t="shared" si="7"/>
        <v>8.6078370176301693</v>
      </c>
    </row>
    <row r="97" spans="1:49" x14ac:dyDescent="0.25">
      <c r="A97" t="s">
        <v>1147</v>
      </c>
      <c r="B97">
        <f t="shared" si="0"/>
        <v>3.8386896182510384</v>
      </c>
      <c r="H97">
        <f t="shared" si="1"/>
        <v>-11.260919400934966</v>
      </c>
      <c r="O97">
        <f t="shared" si="2"/>
        <v>-8.05775152681775</v>
      </c>
      <c r="V97">
        <f t="shared" si="3"/>
        <v>6.5647180703999668</v>
      </c>
      <c r="AC97">
        <f t="shared" si="4"/>
        <v>2.1065660810020979</v>
      </c>
      <c r="AJ97">
        <f t="shared" si="5"/>
        <v>3.6777337338314342</v>
      </c>
      <c r="AP97">
        <f t="shared" si="6"/>
        <v>6.5430503856483728</v>
      </c>
      <c r="AW97">
        <f t="shared" si="7"/>
        <v>7.209911446051934</v>
      </c>
    </row>
    <row r="98" spans="1:49" x14ac:dyDescent="0.25">
      <c r="A98" t="s">
        <v>1148</v>
      </c>
      <c r="B98">
        <f t="shared" si="0"/>
        <v>-0.62029476306289799</v>
      </c>
      <c r="H98">
        <f t="shared" si="1"/>
        <v>-3.8899628866806575</v>
      </c>
      <c r="O98">
        <f t="shared" si="2"/>
        <v>-10.833834007075543</v>
      </c>
      <c r="V98">
        <f t="shared" si="3"/>
        <v>0.4833746803834571</v>
      </c>
      <c r="AC98">
        <f t="shared" si="4"/>
        <v>6.4921784675178591</v>
      </c>
      <c r="AJ98">
        <f t="shared" si="5"/>
        <v>4.7021200338294724</v>
      </c>
      <c r="AP98">
        <f t="shared" si="6"/>
        <v>10.129257254303498</v>
      </c>
      <c r="AW98">
        <f t="shared" si="7"/>
        <v>10.841988838583529</v>
      </c>
    </row>
    <row r="99" spans="1:49" x14ac:dyDescent="0.25">
      <c r="A99" t="s">
        <v>1149</v>
      </c>
      <c r="B99">
        <f t="shared" si="0"/>
        <v>5.9630093348450242</v>
      </c>
      <c r="H99">
        <f t="shared" si="1"/>
        <v>1.720107696078065</v>
      </c>
      <c r="O99">
        <f t="shared" si="2"/>
        <v>-11.98920068678509</v>
      </c>
      <c r="V99">
        <f t="shared" si="3"/>
        <v>0.20849228866704994</v>
      </c>
      <c r="AC99">
        <f t="shared" si="4"/>
        <v>3.0791766915399998</v>
      </c>
      <c r="AJ99">
        <f t="shared" si="5"/>
        <v>4.9607063051386611</v>
      </c>
      <c r="AP99">
        <f t="shared" si="6"/>
        <v>1.1838040788544415</v>
      </c>
      <c r="AW99">
        <f t="shared" si="7"/>
        <v>7.2898713434137532</v>
      </c>
    </row>
    <row r="100" spans="1:49" x14ac:dyDescent="0.25">
      <c r="A100" t="s">
        <v>1150</v>
      </c>
      <c r="B100">
        <f t="shared" si="0"/>
        <v>-8.8998604752937123</v>
      </c>
      <c r="H100">
        <f t="shared" si="1"/>
        <v>-7.3248834509717993</v>
      </c>
      <c r="O100">
        <f t="shared" si="2"/>
        <v>-19.337736768173539</v>
      </c>
      <c r="V100">
        <f t="shared" si="3"/>
        <v>-3.8810269101809594</v>
      </c>
      <c r="AC100">
        <f t="shared" si="4"/>
        <v>11.386185838607368</v>
      </c>
      <c r="AJ100">
        <f t="shared" si="5"/>
        <v>3.4438187969124927</v>
      </c>
      <c r="AP100">
        <f t="shared" si="6"/>
        <v>2.246043186719807</v>
      </c>
      <c r="AW100">
        <f t="shared" si="7"/>
        <v>6.1136421635047089</v>
      </c>
    </row>
    <row r="101" spans="1:49" x14ac:dyDescent="0.25">
      <c r="A101" t="s">
        <v>1151</v>
      </c>
      <c r="B101">
        <f t="shared" si="0"/>
        <v>2.7733676455757359</v>
      </c>
      <c r="H101">
        <f t="shared" si="1"/>
        <v>-1.5925188941440247</v>
      </c>
      <c r="O101">
        <f t="shared" si="2"/>
        <v>-7.5070689451636179</v>
      </c>
      <c r="V101">
        <f t="shared" si="3"/>
        <v>0.93660590492846685</v>
      </c>
      <c r="AC101">
        <f t="shared" si="4"/>
        <v>8.2699495054877055</v>
      </c>
      <c r="AJ101">
        <f t="shared" si="5"/>
        <v>4.3494006650880124</v>
      </c>
      <c r="AP101">
        <f t="shared" si="6"/>
        <v>7.773145801881947</v>
      </c>
      <c r="AW101">
        <f t="shared" si="7"/>
        <v>10.909315590250644</v>
      </c>
    </row>
    <row r="102" spans="1:49" x14ac:dyDescent="0.25">
      <c r="A102" t="s">
        <v>1152</v>
      </c>
      <c r="B102">
        <f t="shared" si="0"/>
        <v>9.1145752511255438</v>
      </c>
      <c r="H102">
        <f t="shared" si="1"/>
        <v>-6.5351377140146489</v>
      </c>
      <c r="O102">
        <f t="shared" si="2"/>
        <v>-11.479895868928994</v>
      </c>
      <c r="V102">
        <f t="shared" si="3"/>
        <v>1.9675854898520746</v>
      </c>
      <c r="AC102">
        <f t="shared" si="4"/>
        <v>6.1794214761927613</v>
      </c>
      <c r="AJ102">
        <f t="shared" si="5"/>
        <v>7.514193288265588</v>
      </c>
      <c r="AP102">
        <f t="shared" si="6"/>
        <v>4.4942619878398897</v>
      </c>
      <c r="AW102">
        <f t="shared" si="7"/>
        <v>9.9860268860505634</v>
      </c>
    </row>
    <row r="103" spans="1:49" x14ac:dyDescent="0.25">
      <c r="A103" t="s">
        <v>1153</v>
      </c>
      <c r="B103">
        <f t="shared" si="0"/>
        <v>2.8465996211715332</v>
      </c>
      <c r="H103">
        <f t="shared" si="1"/>
        <v>-5.6630631193208716</v>
      </c>
      <c r="O103">
        <f t="shared" si="2"/>
        <v>-4.6039562819824011</v>
      </c>
      <c r="V103">
        <f t="shared" si="3"/>
        <v>-3.1072064357546907</v>
      </c>
      <c r="AC103">
        <f t="shared" si="4"/>
        <v>2.9768676660200746</v>
      </c>
      <c r="AJ103">
        <f t="shared" si="5"/>
        <v>10.836807807844576</v>
      </c>
      <c r="AP103">
        <f t="shared" si="6"/>
        <v>3.2668944577421519</v>
      </c>
      <c r="AW103">
        <f t="shared" si="7"/>
        <v>7.1497572792931399</v>
      </c>
    </row>
    <row r="104" spans="1:49" x14ac:dyDescent="0.25">
      <c r="A104" t="s">
        <v>1154</v>
      </c>
      <c r="B104">
        <f t="shared" si="0"/>
        <v>6.4880634534146093</v>
      </c>
      <c r="H104">
        <f t="shared" si="1"/>
        <v>-9.2962041385206078</v>
      </c>
      <c r="O104">
        <f t="shared" si="2"/>
        <v>-1.3766687479833046</v>
      </c>
      <c r="V104">
        <f t="shared" si="3"/>
        <v>5.0844810209616407</v>
      </c>
      <c r="AC104">
        <f t="shared" si="4"/>
        <v>8.3918836903272247</v>
      </c>
      <c r="AJ104">
        <f t="shared" si="5"/>
        <v>5.569615645410888</v>
      </c>
      <c r="AP104">
        <f t="shared" si="6"/>
        <v>6.6209470391353928</v>
      </c>
      <c r="AW104">
        <f t="shared" si="7"/>
        <v>4.3732166605808294</v>
      </c>
    </row>
    <row r="105" spans="1:49" x14ac:dyDescent="0.25">
      <c r="A105" t="s">
        <v>1155</v>
      </c>
      <c r="B105">
        <f t="shared" si="0"/>
        <v>3.4040583970547948</v>
      </c>
      <c r="H105">
        <f t="shared" si="1"/>
        <v>-5.0582398155018415</v>
      </c>
      <c r="O105">
        <f t="shared" si="2"/>
        <v>-11.153872703431205</v>
      </c>
      <c r="V105">
        <f t="shared" si="3"/>
        <v>3.0876631073672778</v>
      </c>
      <c r="AC105">
        <f t="shared" si="4"/>
        <v>5.5133201892454737</v>
      </c>
      <c r="AJ105">
        <f t="shared" si="5"/>
        <v>6.4319839225799145</v>
      </c>
      <c r="AP105">
        <f t="shared" si="6"/>
        <v>8.5999723335395171</v>
      </c>
      <c r="AW105">
        <f t="shared" si="7"/>
        <v>6.1504682867483362</v>
      </c>
    </row>
    <row r="106" spans="1:49" x14ac:dyDescent="0.25">
      <c r="A106" t="s">
        <v>1156</v>
      </c>
      <c r="B106">
        <f t="shared" si="0"/>
        <v>5.2765711061883929</v>
      </c>
      <c r="H106">
        <f t="shared" si="1"/>
        <v>0.59103786377473266</v>
      </c>
      <c r="O106">
        <f t="shared" si="2"/>
        <v>-7.9294462417246345</v>
      </c>
      <c r="V106">
        <f t="shared" si="3"/>
        <v>3.1216006516046759</v>
      </c>
      <c r="AC106">
        <f t="shared" si="4"/>
        <v>8.2675123896649012</v>
      </c>
      <c r="AJ106">
        <f t="shared" si="5"/>
        <v>8.0667027436839156</v>
      </c>
      <c r="AP106">
        <f t="shared" si="6"/>
        <v>9.836179781411408</v>
      </c>
      <c r="AW106">
        <f t="shared" si="7"/>
        <v>11.080451145783879</v>
      </c>
    </row>
    <row r="107" spans="1:49" x14ac:dyDescent="0.25">
      <c r="A107" t="s">
        <v>1157</v>
      </c>
      <c r="B107">
        <f t="shared" si="0"/>
        <v>-6.4476394562938237</v>
      </c>
      <c r="H107">
        <f t="shared" si="1"/>
        <v>-6.2268003299615753</v>
      </c>
      <c r="O107">
        <f t="shared" si="2"/>
        <v>-14.838084451020503</v>
      </c>
      <c r="V107">
        <f t="shared" si="3"/>
        <v>1.8392541870433743</v>
      </c>
      <c r="AC107">
        <f t="shared" si="4"/>
        <v>1.0279466788909217</v>
      </c>
      <c r="AJ107">
        <f t="shared" si="5"/>
        <v>4.5911228620241991</v>
      </c>
      <c r="AP107">
        <f t="shared" si="6"/>
        <v>-0.30718182740016914</v>
      </c>
      <c r="AW107">
        <f t="shared" si="7"/>
        <v>6.6766905397638991</v>
      </c>
    </row>
    <row r="108" spans="1:49" x14ac:dyDescent="0.25">
      <c r="A108" t="s">
        <v>1158</v>
      </c>
      <c r="B108">
        <f t="shared" si="0"/>
        <v>1.3288651800074669</v>
      </c>
      <c r="H108">
        <f t="shared" si="1"/>
        <v>-6.9116425714688967</v>
      </c>
      <c r="O108">
        <f t="shared" si="2"/>
        <v>-11.278393875136691</v>
      </c>
      <c r="V108">
        <f t="shared" si="3"/>
        <v>5.0014374702487912</v>
      </c>
      <c r="AC108">
        <f t="shared" si="4"/>
        <v>7.2417067357269218</v>
      </c>
      <c r="AJ108">
        <f t="shared" si="5"/>
        <v>6.2700074596506257</v>
      </c>
      <c r="AP108">
        <f t="shared" si="6"/>
        <v>9.1807843910786993</v>
      </c>
      <c r="AW108">
        <f t="shared" si="7"/>
        <v>9.6771029735226701</v>
      </c>
    </row>
    <row r="109" spans="1:49" x14ac:dyDescent="0.25">
      <c r="A109" t="s">
        <v>1159</v>
      </c>
      <c r="B109">
        <f t="shared" si="0"/>
        <v>0.89634935888319522</v>
      </c>
      <c r="H109">
        <f t="shared" si="1"/>
        <v>-6.634881743960733</v>
      </c>
      <c r="O109">
        <f t="shared" si="2"/>
        <v>-7.7624170948224291</v>
      </c>
      <c r="V109">
        <f t="shared" si="3"/>
        <v>6.0296384010839068</v>
      </c>
      <c r="AC109">
        <f t="shared" si="4"/>
        <v>7.6644686181431529</v>
      </c>
      <c r="AJ109">
        <f t="shared" si="5"/>
        <v>5.6013488730342065</v>
      </c>
      <c r="AP109">
        <f t="shared" si="6"/>
        <v>11.55158330593944</v>
      </c>
      <c r="AW109">
        <f t="shared" si="7"/>
        <v>8.4034040764853213</v>
      </c>
    </row>
    <row r="110" spans="1:49" x14ac:dyDescent="0.25">
      <c r="A110" t="s">
        <v>1160</v>
      </c>
      <c r="B110">
        <f t="shared" si="0"/>
        <v>3.8416108906018334</v>
      </c>
      <c r="H110">
        <f t="shared" si="1"/>
        <v>-8.050542580540986</v>
      </c>
      <c r="O110">
        <f t="shared" si="2"/>
        <v>-1.9949133788099427</v>
      </c>
      <c r="V110">
        <f t="shared" si="3"/>
        <v>4.5279398453401276</v>
      </c>
      <c r="AC110">
        <f t="shared" si="4"/>
        <v>10.80349344794938</v>
      </c>
      <c r="AJ110">
        <f t="shared" si="5"/>
        <v>5.7968027857294926</v>
      </c>
      <c r="AP110">
        <f t="shared" si="6"/>
        <v>3.3426258544819873</v>
      </c>
      <c r="AW110">
        <f t="shared" si="7"/>
        <v>8.6589040957712147</v>
      </c>
    </row>
    <row r="111" spans="1:49" x14ac:dyDescent="0.25">
      <c r="A111" t="s">
        <v>1161</v>
      </c>
      <c r="B111">
        <f t="shared" si="0"/>
        <v>2.5292312571473325</v>
      </c>
      <c r="H111">
        <f t="shared" si="1"/>
        <v>-4.5975781794370816</v>
      </c>
      <c r="O111">
        <f t="shared" si="2"/>
        <v>-11.384315409008934</v>
      </c>
      <c r="V111">
        <f t="shared" si="3"/>
        <v>4.5902486973188443</v>
      </c>
      <c r="AC111">
        <f t="shared" si="4"/>
        <v>10.683108660896036</v>
      </c>
      <c r="AJ111">
        <f t="shared" si="5"/>
        <v>10.658140060437322</v>
      </c>
      <c r="AP111">
        <f t="shared" si="6"/>
        <v>6.8032399544917146</v>
      </c>
      <c r="AW111">
        <f t="shared" si="7"/>
        <v>5.6392582148908019</v>
      </c>
    </row>
    <row r="112" spans="1:49" x14ac:dyDescent="0.25">
      <c r="A112" t="s">
        <v>1162</v>
      </c>
      <c r="B112">
        <f t="shared" si="0"/>
        <v>4.5096198419487754</v>
      </c>
      <c r="H112">
        <f t="shared" si="1"/>
        <v>-3.3961367431453722</v>
      </c>
      <c r="O112">
        <f t="shared" si="2"/>
        <v>-1.2221010263680896</v>
      </c>
      <c r="V112">
        <f t="shared" si="3"/>
        <v>2.7735765325899475</v>
      </c>
      <c r="AC112">
        <f t="shared" si="4"/>
        <v>8.658054348992378</v>
      </c>
      <c r="AJ112">
        <f t="shared" si="5"/>
        <v>5.3776790590058159</v>
      </c>
      <c r="AP112">
        <f t="shared" si="6"/>
        <v>9.2327950439616639</v>
      </c>
      <c r="AW112">
        <f t="shared" si="7"/>
        <v>8.8298527303208143</v>
      </c>
    </row>
    <row r="113" spans="1:49" x14ac:dyDescent="0.25">
      <c r="A113" t="s">
        <v>1163</v>
      </c>
      <c r="B113">
        <f t="shared" si="0"/>
        <v>1.3643819279462039</v>
      </c>
      <c r="H113">
        <f t="shared" si="1"/>
        <v>-8.762890184068107</v>
      </c>
      <c r="O113">
        <f t="shared" si="2"/>
        <v>-9.410350936210337</v>
      </c>
      <c r="V113">
        <f t="shared" si="3"/>
        <v>7.3502497046402722</v>
      </c>
      <c r="AC113">
        <f t="shared" si="4"/>
        <v>3.0563095290116866</v>
      </c>
      <c r="AJ113">
        <f t="shared" si="5"/>
        <v>6.4818010458690898</v>
      </c>
      <c r="AP113">
        <f t="shared" si="6"/>
        <v>4.4059651387578862</v>
      </c>
      <c r="AW113">
        <f t="shared" si="7"/>
        <v>10.853301757031025</v>
      </c>
    </row>
    <row r="114" spans="1:49" x14ac:dyDescent="0.25">
      <c r="A114" t="s">
        <v>1165</v>
      </c>
      <c r="B114">
        <f t="shared" si="0"/>
        <v>1.0805826276092916</v>
      </c>
      <c r="H114">
        <f t="shared" si="1"/>
        <v>0.75533199748697244</v>
      </c>
      <c r="O114">
        <f t="shared" si="2"/>
        <v>-0.35636542520402203</v>
      </c>
      <c r="V114">
        <f t="shared" si="3"/>
        <v>5.9071670856619054</v>
      </c>
      <c r="AC114">
        <f t="shared" si="4"/>
        <v>7.6680836583757097</v>
      </c>
      <c r="AJ114">
        <f t="shared" si="5"/>
        <v>3.525204438562803</v>
      </c>
      <c r="AP114">
        <f t="shared" si="6"/>
        <v>7.9782642842207006</v>
      </c>
      <c r="AW114">
        <f t="shared" si="7"/>
        <v>9.6771029735226701</v>
      </c>
    </row>
    <row r="115" spans="1:49" x14ac:dyDescent="0.25">
      <c r="A115" t="s">
        <v>1166</v>
      </c>
      <c r="B115">
        <f t="shared" si="0"/>
        <v>3.5530901262898422</v>
      </c>
      <c r="H115">
        <f t="shared" si="1"/>
        <v>-2.7358503411768487</v>
      </c>
      <c r="O115">
        <f t="shared" si="2"/>
        <v>-0.34612184672867569</v>
      </c>
      <c r="V115">
        <f t="shared" si="3"/>
        <v>7.5095691730680452</v>
      </c>
      <c r="AC115">
        <f t="shared" si="4"/>
        <v>4.1065577061676652</v>
      </c>
      <c r="AJ115">
        <f t="shared" si="5"/>
        <v>8.8908540043936579</v>
      </c>
      <c r="AP115">
        <f t="shared" si="6"/>
        <v>3.937928132344811</v>
      </c>
      <c r="AW115">
        <f t="shared" si="7"/>
        <v>10.349767759125877</v>
      </c>
    </row>
    <row r="116" spans="1:49" x14ac:dyDescent="0.25">
      <c r="A116" t="s">
        <v>1167</v>
      </c>
      <c r="B116">
        <f t="shared" si="0"/>
        <v>8.0828675481263392</v>
      </c>
      <c r="E116" s="21"/>
      <c r="H116">
        <f t="shared" si="1"/>
        <v>-1.8140573584956223</v>
      </c>
      <c r="O116">
        <f t="shared" si="2"/>
        <v>1.3512155869249114</v>
      </c>
      <c r="V116">
        <f t="shared" si="3"/>
        <v>8.7594288438637253</v>
      </c>
      <c r="AC116">
        <f t="shared" si="4"/>
        <v>6.4846295823248035</v>
      </c>
      <c r="AJ116">
        <f t="shared" si="5"/>
        <v>14.844038785470858</v>
      </c>
      <c r="AP116">
        <f t="shared" si="6"/>
        <v>14.177294947545628</v>
      </c>
      <c r="AW116">
        <f t="shared" si="7"/>
        <v>10.078831289660279</v>
      </c>
    </row>
    <row r="118" spans="1:49" s="21" customFormat="1" x14ac:dyDescent="0.25">
      <c r="A118" s="21" t="s">
        <v>949</v>
      </c>
      <c r="B118" s="26">
        <f>AVERAGE(B66:B117)</f>
        <v>2.6678478307262465</v>
      </c>
      <c r="E118"/>
      <c r="H118" s="26">
        <f>AVERAGE(H66:H117)</f>
        <v>-3.951962370675369</v>
      </c>
      <c r="O118" s="26">
        <f>AVERAGE(O66:O117)</f>
        <v>-8.2179639848520196</v>
      </c>
      <c r="V118" s="26">
        <f>AVERAGE(V66:V117)</f>
        <v>4.1026166480110549</v>
      </c>
      <c r="AC118" s="26">
        <f>AVERAGE(AC66:AC117)</f>
        <v>5.9142612314887257</v>
      </c>
      <c r="AJ118" s="26">
        <f>AVERAGE(AJ66:AJ117)</f>
        <v>5.8238411444821354</v>
      </c>
      <c r="AP118" s="26">
        <f>AVERAGE(AP66:AP117)</f>
        <v>5.8524258163875551</v>
      </c>
      <c r="AW118" s="26">
        <f>AVERAGE(AW66:AW117)</f>
        <v>7.9998270596219507</v>
      </c>
    </row>
    <row r="149" spans="1:5" x14ac:dyDescent="0.25">
      <c r="B149" t="s">
        <v>1168</v>
      </c>
      <c r="C149" t="s">
        <v>1169</v>
      </c>
      <c r="D149" t="s">
        <v>1170</v>
      </c>
      <c r="E149" t="s">
        <v>1171</v>
      </c>
    </row>
    <row r="150" spans="1:5" x14ac:dyDescent="0.25">
      <c r="A150" t="s">
        <v>1172</v>
      </c>
      <c r="B150">
        <v>2.7</v>
      </c>
      <c r="C150">
        <v>4.5999999999999996</v>
      </c>
      <c r="D150">
        <f>2^(C150-B150)</f>
        <v>3.7321319661472279</v>
      </c>
      <c r="E150">
        <f>D150/1.071773</f>
        <v>3.4822037559699934</v>
      </c>
    </row>
    <row r="152" spans="1:5" x14ac:dyDescent="0.25">
      <c r="A152" t="s">
        <v>1173</v>
      </c>
      <c r="B152">
        <v>-4</v>
      </c>
      <c r="C152">
        <v>0.1</v>
      </c>
      <c r="D152">
        <f>2^(C152-B152)</f>
        <v>17.148375400580683</v>
      </c>
      <c r="E152">
        <f>D152/1.071773</f>
        <v>16.000006904988911</v>
      </c>
    </row>
    <row r="154" spans="1:5" x14ac:dyDescent="0.25">
      <c r="A154" t="s">
        <v>1174</v>
      </c>
      <c r="B154">
        <v>4.0999999999999996</v>
      </c>
      <c r="C154">
        <v>5.0999999999999996</v>
      </c>
      <c r="D154">
        <f>2^(C154-B154)</f>
        <v>2</v>
      </c>
      <c r="E154">
        <f>D154/1.071773</f>
        <v>1.8660667883964233</v>
      </c>
    </row>
    <row r="156" spans="1:5" x14ac:dyDescent="0.25">
      <c r="A156" t="s">
        <v>1175</v>
      </c>
      <c r="B156">
        <v>5.9</v>
      </c>
      <c r="C156">
        <v>6.1</v>
      </c>
      <c r="D156">
        <f>2^(C156-B156)</f>
        <v>1.1486983549970344</v>
      </c>
      <c r="E156">
        <f>D156/1.071773</f>
        <v>1.0717739250727853</v>
      </c>
    </row>
    <row r="158" spans="1:5" x14ac:dyDescent="0.25">
      <c r="A158" t="s">
        <v>1176</v>
      </c>
      <c r="B158">
        <v>5.8</v>
      </c>
      <c r="C158">
        <v>6.2</v>
      </c>
      <c r="D158">
        <f>2^(C158-B158)</f>
        <v>1.3195079107728946</v>
      </c>
      <c r="E158">
        <f>D158/1.071773</f>
        <v>1.2311449446598248</v>
      </c>
    </row>
    <row r="160" spans="1:5" x14ac:dyDescent="0.25">
      <c r="A160" t="s">
        <v>1109</v>
      </c>
      <c r="B160">
        <v>5.9</v>
      </c>
      <c r="C160">
        <v>5.8</v>
      </c>
      <c r="D160">
        <f>2^(C160-B160)</f>
        <v>0.93303299153680708</v>
      </c>
      <c r="E160">
        <f>D160/1.071773</f>
        <v>0.87055093899249836</v>
      </c>
    </row>
    <row r="162" spans="1:5" x14ac:dyDescent="0.25">
      <c r="A162" t="s">
        <v>1177</v>
      </c>
      <c r="B162">
        <v>8</v>
      </c>
      <c r="C162">
        <v>8.1</v>
      </c>
      <c r="D162">
        <f>2^(C162-B162)</f>
        <v>1.0717734625362929</v>
      </c>
      <c r="E162">
        <f>D162/1.071773</f>
        <v>1.0000004315618072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526"/>
  <sheetViews>
    <sheetView workbookViewId="0"/>
  </sheetViews>
  <sheetFormatPr defaultRowHeight="15" x14ac:dyDescent="0.25"/>
  <cols>
    <col min="1" max="1" width="20.5703125" customWidth="1"/>
    <col min="6" max="6" width="9.140625" style="2"/>
    <col min="7" max="7" width="130.7109375" style="2" customWidth="1"/>
    <col min="8" max="8" width="10.7109375" style="2" customWidth="1"/>
    <col min="9" max="9" width="26.85546875" style="4" customWidth="1"/>
    <col min="10" max="10" width="9" style="5" customWidth="1"/>
    <col min="11" max="12" width="10.7109375" customWidth="1"/>
    <col min="17" max="19" width="9.140625" style="6"/>
  </cols>
  <sheetData>
    <row r="2" spans="1:18" x14ac:dyDescent="0.25">
      <c r="A2" s="1" t="s">
        <v>0</v>
      </c>
      <c r="G2" s="3" t="s">
        <v>1</v>
      </c>
      <c r="H2" s="3"/>
      <c r="J2" s="5" t="s">
        <v>2</v>
      </c>
    </row>
    <row r="3" spans="1:18" x14ac:dyDescent="0.25">
      <c r="B3" t="s">
        <v>3</v>
      </c>
      <c r="C3" t="s">
        <v>4</v>
      </c>
      <c r="D3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4" t="s">
        <v>10</v>
      </c>
      <c r="J3" s="7"/>
      <c r="K3" s="4" t="s">
        <v>11</v>
      </c>
    </row>
    <row r="4" spans="1:18" x14ac:dyDescent="0.25">
      <c r="B4" t="s">
        <v>12</v>
      </c>
      <c r="C4">
        <v>90</v>
      </c>
      <c r="D4">
        <v>209</v>
      </c>
      <c r="E4" s="2">
        <v>114</v>
      </c>
      <c r="F4" s="2">
        <v>135</v>
      </c>
      <c r="G4" s="2" t="s">
        <v>13</v>
      </c>
      <c r="H4" s="2" t="s">
        <v>14</v>
      </c>
      <c r="I4" s="4" t="s">
        <v>15</v>
      </c>
      <c r="J4" s="8">
        <f>1/0.3</f>
        <v>3.3333333333333335</v>
      </c>
      <c r="K4">
        <v>300</v>
      </c>
    </row>
    <row r="5" spans="1:18" x14ac:dyDescent="0.25">
      <c r="A5" s="1" t="s">
        <v>16</v>
      </c>
    </row>
    <row r="6" spans="1:18" x14ac:dyDescent="0.25">
      <c r="B6" t="s">
        <v>3</v>
      </c>
      <c r="C6" t="s">
        <v>4</v>
      </c>
      <c r="D6" t="s">
        <v>5</v>
      </c>
      <c r="E6" s="2" t="s">
        <v>6</v>
      </c>
      <c r="F6" s="2" t="s">
        <v>7</v>
      </c>
      <c r="G6" s="2" t="s">
        <v>8</v>
      </c>
      <c r="I6" s="4" t="s">
        <v>10</v>
      </c>
    </row>
    <row r="7" spans="1:18" x14ac:dyDescent="0.25">
      <c r="B7" t="s">
        <v>17</v>
      </c>
      <c r="C7">
        <v>318</v>
      </c>
      <c r="D7">
        <v>437</v>
      </c>
      <c r="E7" s="2">
        <v>347</v>
      </c>
      <c r="F7" s="2">
        <v>368</v>
      </c>
      <c r="G7" s="2" t="s">
        <v>18</v>
      </c>
      <c r="H7" s="9" t="s">
        <v>19</v>
      </c>
      <c r="I7" s="4" t="s">
        <v>20</v>
      </c>
      <c r="J7" s="8">
        <f>9/0.66</f>
        <v>13.636363636363635</v>
      </c>
      <c r="K7">
        <v>660</v>
      </c>
    </row>
    <row r="8" spans="1:18" x14ac:dyDescent="0.25">
      <c r="B8" t="s">
        <v>17</v>
      </c>
      <c r="C8">
        <v>454</v>
      </c>
      <c r="D8">
        <v>573</v>
      </c>
      <c r="E8" s="2">
        <v>528</v>
      </c>
      <c r="F8" s="2">
        <v>549</v>
      </c>
      <c r="G8" s="2" t="s">
        <v>21</v>
      </c>
      <c r="H8" s="9" t="s">
        <v>22</v>
      </c>
      <c r="I8" s="4" t="s">
        <v>23</v>
      </c>
    </row>
    <row r="9" spans="1:18" x14ac:dyDescent="0.25">
      <c r="B9" t="s">
        <v>17</v>
      </c>
      <c r="C9">
        <v>462</v>
      </c>
      <c r="D9">
        <v>581</v>
      </c>
      <c r="E9" s="2">
        <v>531</v>
      </c>
      <c r="F9" s="2">
        <v>552</v>
      </c>
      <c r="G9" s="2" t="s">
        <v>24</v>
      </c>
      <c r="H9" s="9" t="s">
        <v>25</v>
      </c>
      <c r="I9" s="4" t="s">
        <v>26</v>
      </c>
    </row>
    <row r="10" spans="1:18" x14ac:dyDescent="0.25">
      <c r="B10" t="s">
        <v>17</v>
      </c>
      <c r="C10">
        <v>495</v>
      </c>
      <c r="D10">
        <v>614</v>
      </c>
      <c r="E10" s="2">
        <v>552</v>
      </c>
      <c r="F10" s="2">
        <v>573</v>
      </c>
      <c r="G10" s="2" t="s">
        <v>27</v>
      </c>
      <c r="H10" s="9" t="s">
        <v>28</v>
      </c>
      <c r="I10" s="4" t="s">
        <v>29</v>
      </c>
    </row>
    <row r="11" spans="1:18" x14ac:dyDescent="0.25">
      <c r="B11" s="10" t="s">
        <v>17</v>
      </c>
      <c r="C11" s="10">
        <v>586</v>
      </c>
      <c r="D11" s="10">
        <v>705</v>
      </c>
      <c r="E11" s="11">
        <v>650</v>
      </c>
      <c r="F11" s="11">
        <v>671</v>
      </c>
      <c r="G11" s="11" t="s">
        <v>30</v>
      </c>
      <c r="H11" s="9" t="s">
        <v>31</v>
      </c>
      <c r="I11" s="12" t="s">
        <v>32</v>
      </c>
    </row>
    <row r="12" spans="1:18" x14ac:dyDescent="0.25">
      <c r="B12" t="s">
        <v>17</v>
      </c>
      <c r="C12">
        <v>758</v>
      </c>
      <c r="D12">
        <v>877</v>
      </c>
      <c r="E12" s="2">
        <v>839</v>
      </c>
      <c r="F12" s="2">
        <v>860</v>
      </c>
      <c r="G12" s="2" t="s">
        <v>33</v>
      </c>
      <c r="H12" s="9" t="s">
        <v>34</v>
      </c>
      <c r="I12" s="4" t="s">
        <v>35</v>
      </c>
    </row>
    <row r="13" spans="1:18" x14ac:dyDescent="0.25">
      <c r="B13" t="s">
        <v>12</v>
      </c>
      <c r="C13">
        <v>782</v>
      </c>
      <c r="D13">
        <v>901</v>
      </c>
      <c r="E13" s="2">
        <v>808</v>
      </c>
      <c r="F13" s="2">
        <v>829</v>
      </c>
      <c r="G13" s="2" t="s">
        <v>36</v>
      </c>
      <c r="H13" s="9" t="s">
        <v>37</v>
      </c>
      <c r="I13" s="4" t="s">
        <v>38</v>
      </c>
    </row>
    <row r="14" spans="1:18" x14ac:dyDescent="0.25">
      <c r="B14" t="s">
        <v>12</v>
      </c>
      <c r="C14">
        <v>646</v>
      </c>
      <c r="D14">
        <v>765</v>
      </c>
      <c r="E14" s="2">
        <v>652</v>
      </c>
      <c r="F14" s="2">
        <v>673</v>
      </c>
      <c r="G14" s="2" t="s">
        <v>39</v>
      </c>
      <c r="H14" s="9" t="s">
        <v>40</v>
      </c>
      <c r="I14" s="4" t="s">
        <v>41</v>
      </c>
      <c r="Q14" s="27"/>
    </row>
    <row r="15" spans="1:18" x14ac:dyDescent="0.25">
      <c r="B15" t="s">
        <v>12</v>
      </c>
      <c r="C15">
        <v>340</v>
      </c>
      <c r="D15">
        <v>459</v>
      </c>
      <c r="E15" s="2">
        <v>349</v>
      </c>
      <c r="F15" s="2">
        <v>370</v>
      </c>
      <c r="G15" s="2" t="s">
        <v>42</v>
      </c>
      <c r="H15" s="2" t="s">
        <v>43</v>
      </c>
      <c r="I15" s="4" t="s">
        <v>44</v>
      </c>
      <c r="Q15" s="27"/>
    </row>
    <row r="16" spans="1:18" x14ac:dyDescent="0.25">
      <c r="Q16" s="27"/>
      <c r="R16" s="13"/>
    </row>
    <row r="17" spans="1:18" x14ac:dyDescent="0.25">
      <c r="A17" t="s">
        <v>45</v>
      </c>
      <c r="Q17" s="27"/>
      <c r="R17" s="14"/>
    </row>
    <row r="18" spans="1:18" x14ac:dyDescent="0.25">
      <c r="B18" t="s">
        <v>3</v>
      </c>
      <c r="C18" t="s">
        <v>4</v>
      </c>
      <c r="D18" t="s">
        <v>5</v>
      </c>
      <c r="E18" t="s">
        <v>6</v>
      </c>
      <c r="F18" s="2" t="s">
        <v>7</v>
      </c>
      <c r="G18" s="2" t="s">
        <v>8</v>
      </c>
      <c r="I18" s="4" t="s">
        <v>10</v>
      </c>
      <c r="Q18" s="27"/>
      <c r="R18" s="13"/>
    </row>
    <row r="19" spans="1:18" x14ac:dyDescent="0.25">
      <c r="B19" t="s">
        <v>17</v>
      </c>
      <c r="C19">
        <v>29</v>
      </c>
      <c r="D19">
        <v>148</v>
      </c>
      <c r="E19">
        <v>78</v>
      </c>
      <c r="F19" s="2">
        <v>99</v>
      </c>
      <c r="G19" s="2" t="s">
        <v>46</v>
      </c>
      <c r="H19" s="9" t="s">
        <v>47</v>
      </c>
      <c r="I19" s="4" t="s">
        <v>48</v>
      </c>
      <c r="J19" s="8">
        <f>46/(0.001*(3420-2581))</f>
        <v>54.82717520858165</v>
      </c>
      <c r="K19">
        <f>3420-2581</f>
        <v>839</v>
      </c>
      <c r="Q19" s="27"/>
      <c r="R19" s="14"/>
    </row>
    <row r="20" spans="1:18" x14ac:dyDescent="0.25">
      <c r="B20" t="s">
        <v>17</v>
      </c>
      <c r="C20">
        <v>82</v>
      </c>
      <c r="D20">
        <v>201</v>
      </c>
      <c r="E20">
        <v>130</v>
      </c>
      <c r="F20" s="2">
        <v>151</v>
      </c>
      <c r="G20" s="2" t="s">
        <v>49</v>
      </c>
      <c r="H20" s="9" t="s">
        <v>50</v>
      </c>
      <c r="I20" s="4" t="s">
        <v>51</v>
      </c>
      <c r="Q20" s="27"/>
      <c r="R20" s="13"/>
    </row>
    <row r="21" spans="1:18" x14ac:dyDescent="0.25">
      <c r="B21" t="s">
        <v>17</v>
      </c>
      <c r="C21">
        <v>85</v>
      </c>
      <c r="D21">
        <v>204</v>
      </c>
      <c r="E21">
        <v>120</v>
      </c>
      <c r="F21" s="2">
        <v>141</v>
      </c>
      <c r="G21" s="2" t="s">
        <v>52</v>
      </c>
      <c r="H21" s="9" t="s">
        <v>53</v>
      </c>
      <c r="I21" s="4" t="s">
        <v>54</v>
      </c>
      <c r="Q21" s="27"/>
      <c r="R21" s="13"/>
    </row>
    <row r="22" spans="1:18" x14ac:dyDescent="0.25">
      <c r="B22" t="s">
        <v>17</v>
      </c>
      <c r="C22">
        <v>115</v>
      </c>
      <c r="D22">
        <v>234</v>
      </c>
      <c r="E22">
        <v>193</v>
      </c>
      <c r="F22" s="2">
        <v>214</v>
      </c>
      <c r="G22" s="2" t="s">
        <v>55</v>
      </c>
      <c r="H22" s="9" t="s">
        <v>56</v>
      </c>
      <c r="I22" s="4" t="s">
        <v>57</v>
      </c>
      <c r="J22" s="7"/>
      <c r="Q22" s="27"/>
      <c r="R22" s="13"/>
    </row>
    <row r="23" spans="1:18" x14ac:dyDescent="0.25">
      <c r="B23" t="s">
        <v>17</v>
      </c>
      <c r="C23">
        <v>182</v>
      </c>
      <c r="D23">
        <v>301</v>
      </c>
      <c r="E23">
        <v>235</v>
      </c>
      <c r="F23" s="2">
        <v>256</v>
      </c>
      <c r="G23" s="2" t="s">
        <v>58</v>
      </c>
      <c r="H23" s="9" t="s">
        <v>59</v>
      </c>
      <c r="I23" s="4" t="s">
        <v>60</v>
      </c>
      <c r="Q23" s="27"/>
      <c r="R23" s="13"/>
    </row>
    <row r="24" spans="1:18" x14ac:dyDescent="0.25">
      <c r="B24" t="s">
        <v>17</v>
      </c>
      <c r="C24">
        <v>212</v>
      </c>
      <c r="D24">
        <v>331</v>
      </c>
      <c r="E24">
        <v>248</v>
      </c>
      <c r="F24" s="2">
        <v>269</v>
      </c>
      <c r="G24" s="2" t="s">
        <v>61</v>
      </c>
      <c r="H24" s="9" t="s">
        <v>62</v>
      </c>
      <c r="I24" s="4" t="s">
        <v>63</v>
      </c>
      <c r="J24" s="7"/>
      <c r="Q24" s="27"/>
      <c r="R24" s="13"/>
    </row>
    <row r="25" spans="1:18" x14ac:dyDescent="0.25">
      <c r="B25" t="s">
        <v>17</v>
      </c>
      <c r="C25">
        <v>235</v>
      </c>
      <c r="D25">
        <v>354</v>
      </c>
      <c r="E25">
        <v>301</v>
      </c>
      <c r="F25" s="2">
        <v>322</v>
      </c>
      <c r="G25" s="2" t="s">
        <v>64</v>
      </c>
      <c r="H25" s="9" t="s">
        <v>65</v>
      </c>
      <c r="I25" s="4" t="s">
        <v>66</v>
      </c>
      <c r="Q25" s="27"/>
      <c r="R25" s="15"/>
    </row>
    <row r="26" spans="1:18" x14ac:dyDescent="0.25">
      <c r="B26" t="s">
        <v>17</v>
      </c>
      <c r="C26">
        <v>269</v>
      </c>
      <c r="D26">
        <v>388</v>
      </c>
      <c r="E26">
        <v>322</v>
      </c>
      <c r="F26" s="2">
        <v>343</v>
      </c>
      <c r="G26" s="2" t="s">
        <v>67</v>
      </c>
      <c r="H26" s="9" t="s">
        <v>68</v>
      </c>
      <c r="I26" s="4" t="s">
        <v>69</v>
      </c>
      <c r="J26" s="7"/>
      <c r="Q26" s="27"/>
      <c r="R26" s="13"/>
    </row>
    <row r="27" spans="1:18" x14ac:dyDescent="0.25">
      <c r="B27" t="s">
        <v>17</v>
      </c>
      <c r="C27">
        <v>298</v>
      </c>
      <c r="D27">
        <v>417</v>
      </c>
      <c r="E27">
        <v>356</v>
      </c>
      <c r="F27" s="2">
        <v>377</v>
      </c>
      <c r="G27" s="2" t="s">
        <v>70</v>
      </c>
      <c r="H27" s="9" t="s">
        <v>71</v>
      </c>
      <c r="I27" s="4" t="s">
        <v>72</v>
      </c>
      <c r="Q27" s="27"/>
    </row>
    <row r="28" spans="1:18" x14ac:dyDescent="0.25">
      <c r="B28" t="s">
        <v>17</v>
      </c>
      <c r="C28">
        <v>317</v>
      </c>
      <c r="D28">
        <v>436</v>
      </c>
      <c r="E28">
        <v>362</v>
      </c>
      <c r="F28" s="2">
        <v>383</v>
      </c>
      <c r="G28" s="2" t="s">
        <v>73</v>
      </c>
      <c r="H28" s="9" t="s">
        <v>74</v>
      </c>
      <c r="I28" s="4" t="s">
        <v>75</v>
      </c>
    </row>
    <row r="29" spans="1:18" x14ac:dyDescent="0.25">
      <c r="B29" t="s">
        <v>17</v>
      </c>
      <c r="C29">
        <v>325</v>
      </c>
      <c r="D29">
        <v>444</v>
      </c>
      <c r="E29">
        <v>353</v>
      </c>
      <c r="F29" s="2">
        <v>374</v>
      </c>
      <c r="G29" s="2" t="s">
        <v>76</v>
      </c>
      <c r="H29" s="9" t="s">
        <v>77</v>
      </c>
      <c r="I29" s="4" t="s">
        <v>78</v>
      </c>
    </row>
    <row r="30" spans="1:18" x14ac:dyDescent="0.25">
      <c r="B30" t="s">
        <v>17</v>
      </c>
      <c r="C30">
        <v>338</v>
      </c>
      <c r="D30">
        <v>457</v>
      </c>
      <c r="E30">
        <v>408</v>
      </c>
      <c r="F30" s="2">
        <v>429</v>
      </c>
      <c r="G30" s="2" t="s">
        <v>79</v>
      </c>
      <c r="H30" s="9" t="s">
        <v>80</v>
      </c>
      <c r="I30" s="4" t="s">
        <v>81</v>
      </c>
    </row>
    <row r="31" spans="1:18" x14ac:dyDescent="0.25">
      <c r="B31" t="s">
        <v>17</v>
      </c>
      <c r="C31">
        <v>362</v>
      </c>
      <c r="D31">
        <v>481</v>
      </c>
      <c r="E31">
        <v>453</v>
      </c>
      <c r="F31" s="2">
        <v>474</v>
      </c>
      <c r="G31" s="2" t="s">
        <v>82</v>
      </c>
      <c r="H31" s="9" t="s">
        <v>83</v>
      </c>
      <c r="I31" s="4" t="s">
        <v>84</v>
      </c>
    </row>
    <row r="32" spans="1:18" x14ac:dyDescent="0.25">
      <c r="B32" t="s">
        <v>17</v>
      </c>
      <c r="C32">
        <v>368</v>
      </c>
      <c r="D32">
        <v>487</v>
      </c>
      <c r="E32">
        <v>464</v>
      </c>
      <c r="F32" s="2">
        <v>485</v>
      </c>
      <c r="G32" s="2" t="s">
        <v>85</v>
      </c>
      <c r="H32" s="9" t="s">
        <v>86</v>
      </c>
      <c r="I32" s="4" t="s">
        <v>87</v>
      </c>
      <c r="J32" s="7"/>
    </row>
    <row r="33" spans="2:17" x14ac:dyDescent="0.25">
      <c r="B33" t="s">
        <v>17</v>
      </c>
      <c r="C33">
        <v>413</v>
      </c>
      <c r="D33">
        <v>532</v>
      </c>
      <c r="E33">
        <v>476</v>
      </c>
      <c r="F33" s="2">
        <v>497</v>
      </c>
      <c r="G33" s="2" t="s">
        <v>88</v>
      </c>
      <c r="H33" s="9" t="s">
        <v>89</v>
      </c>
      <c r="I33" s="4" t="s">
        <v>90</v>
      </c>
    </row>
    <row r="34" spans="2:17" x14ac:dyDescent="0.25">
      <c r="B34" t="s">
        <v>17</v>
      </c>
      <c r="C34">
        <v>443</v>
      </c>
      <c r="D34">
        <v>562</v>
      </c>
      <c r="E34">
        <v>509</v>
      </c>
      <c r="F34" s="2">
        <v>530</v>
      </c>
      <c r="G34" s="2" t="s">
        <v>91</v>
      </c>
      <c r="H34" s="9" t="s">
        <v>92</v>
      </c>
      <c r="I34" s="4" t="s">
        <v>93</v>
      </c>
    </row>
    <row r="35" spans="2:17" x14ac:dyDescent="0.25">
      <c r="B35" t="s">
        <v>17</v>
      </c>
      <c r="C35">
        <v>453</v>
      </c>
      <c r="D35">
        <v>572</v>
      </c>
      <c r="E35">
        <v>490</v>
      </c>
      <c r="F35" s="2">
        <v>511</v>
      </c>
      <c r="G35" s="2" t="s">
        <v>94</v>
      </c>
      <c r="H35" s="9" t="s">
        <v>95</v>
      </c>
      <c r="I35" s="4" t="s">
        <v>96</v>
      </c>
    </row>
    <row r="36" spans="2:17" x14ac:dyDescent="0.25">
      <c r="B36" t="s">
        <v>17</v>
      </c>
      <c r="C36">
        <v>486</v>
      </c>
      <c r="D36">
        <v>605</v>
      </c>
      <c r="E36">
        <v>522</v>
      </c>
      <c r="F36" s="2">
        <v>543</v>
      </c>
      <c r="G36" s="2" t="s">
        <v>97</v>
      </c>
      <c r="H36" s="9" t="s">
        <v>98</v>
      </c>
      <c r="I36" s="4" t="s">
        <v>99</v>
      </c>
    </row>
    <row r="37" spans="2:17" x14ac:dyDescent="0.25">
      <c r="B37" t="s">
        <v>17</v>
      </c>
      <c r="C37">
        <v>497</v>
      </c>
      <c r="D37">
        <v>616</v>
      </c>
      <c r="E37">
        <v>544</v>
      </c>
      <c r="F37" s="2">
        <v>565</v>
      </c>
      <c r="G37" s="2" t="s">
        <v>100</v>
      </c>
      <c r="H37" s="9" t="s">
        <v>101</v>
      </c>
      <c r="I37" s="4" t="s">
        <v>102</v>
      </c>
    </row>
    <row r="38" spans="2:17" x14ac:dyDescent="0.25">
      <c r="B38" t="s">
        <v>17</v>
      </c>
      <c r="C38">
        <v>518</v>
      </c>
      <c r="D38">
        <v>637</v>
      </c>
      <c r="E38">
        <v>597</v>
      </c>
      <c r="F38" s="2">
        <v>618</v>
      </c>
      <c r="G38" s="2" t="s">
        <v>103</v>
      </c>
      <c r="H38" s="9" t="s">
        <v>104</v>
      </c>
      <c r="I38" s="4" t="s">
        <v>105</v>
      </c>
    </row>
    <row r="39" spans="2:17" x14ac:dyDescent="0.25">
      <c r="B39" t="s">
        <v>17</v>
      </c>
      <c r="C39">
        <v>612</v>
      </c>
      <c r="D39">
        <v>731</v>
      </c>
      <c r="E39">
        <v>701</v>
      </c>
      <c r="F39" s="2">
        <v>722</v>
      </c>
      <c r="G39" s="2" t="s">
        <v>106</v>
      </c>
      <c r="H39" s="9" t="s">
        <v>107</v>
      </c>
      <c r="I39" s="4" t="s">
        <v>108</v>
      </c>
    </row>
    <row r="40" spans="2:17" x14ac:dyDescent="0.25">
      <c r="B40" t="s">
        <v>17</v>
      </c>
      <c r="C40">
        <v>623</v>
      </c>
      <c r="D40">
        <v>742</v>
      </c>
      <c r="E40">
        <v>659</v>
      </c>
      <c r="F40" s="2">
        <v>680</v>
      </c>
      <c r="G40" s="2" t="s">
        <v>109</v>
      </c>
      <c r="H40" s="9" t="s">
        <v>110</v>
      </c>
      <c r="I40" s="4" t="s">
        <v>111</v>
      </c>
    </row>
    <row r="41" spans="2:17" x14ac:dyDescent="0.25">
      <c r="B41" t="s">
        <v>17</v>
      </c>
      <c r="C41">
        <v>675</v>
      </c>
      <c r="D41">
        <v>794</v>
      </c>
      <c r="E41">
        <v>746</v>
      </c>
      <c r="F41" s="2">
        <v>767</v>
      </c>
      <c r="G41" s="2" t="s">
        <v>112</v>
      </c>
      <c r="H41" s="9" t="s">
        <v>113</v>
      </c>
      <c r="I41" s="4" t="s">
        <v>114</v>
      </c>
    </row>
    <row r="42" spans="2:17" x14ac:dyDescent="0.25">
      <c r="B42" t="s">
        <v>17</v>
      </c>
      <c r="C42">
        <v>699</v>
      </c>
      <c r="D42">
        <v>818</v>
      </c>
      <c r="E42">
        <v>706</v>
      </c>
      <c r="F42" s="2">
        <v>727</v>
      </c>
      <c r="G42" s="2" t="s">
        <v>115</v>
      </c>
      <c r="H42" s="9" t="s">
        <v>116</v>
      </c>
      <c r="I42" s="4" t="s">
        <v>117</v>
      </c>
      <c r="Q42" s="27"/>
    </row>
    <row r="43" spans="2:17" x14ac:dyDescent="0.25">
      <c r="B43" t="s">
        <v>12</v>
      </c>
      <c r="C43">
        <v>679</v>
      </c>
      <c r="D43">
        <v>798</v>
      </c>
      <c r="E43">
        <v>705</v>
      </c>
      <c r="F43" s="2">
        <v>726</v>
      </c>
      <c r="G43" s="2" t="s">
        <v>118</v>
      </c>
      <c r="H43" s="9" t="s">
        <v>119</v>
      </c>
      <c r="I43" s="4" t="s">
        <v>120</v>
      </c>
      <c r="Q43" s="27"/>
    </row>
    <row r="44" spans="2:17" x14ac:dyDescent="0.25">
      <c r="B44" t="s">
        <v>12</v>
      </c>
      <c r="C44">
        <v>626</v>
      </c>
      <c r="D44">
        <v>745</v>
      </c>
      <c r="E44">
        <v>657</v>
      </c>
      <c r="F44" s="2">
        <v>678</v>
      </c>
      <c r="G44" s="2" t="s">
        <v>121</v>
      </c>
      <c r="H44" s="9" t="s">
        <v>122</v>
      </c>
      <c r="I44" s="4" t="s">
        <v>123</v>
      </c>
      <c r="Q44" s="27"/>
    </row>
    <row r="45" spans="2:17" x14ac:dyDescent="0.25">
      <c r="B45" t="s">
        <v>12</v>
      </c>
      <c r="C45">
        <v>600</v>
      </c>
      <c r="D45">
        <v>719</v>
      </c>
      <c r="E45">
        <v>646</v>
      </c>
      <c r="F45" s="2">
        <v>667</v>
      </c>
      <c r="G45" s="2" t="s">
        <v>124</v>
      </c>
      <c r="H45" s="9" t="s">
        <v>125</v>
      </c>
      <c r="I45" s="4" t="s">
        <v>126</v>
      </c>
      <c r="Q45" s="27"/>
    </row>
    <row r="46" spans="2:17" x14ac:dyDescent="0.25">
      <c r="B46" t="s">
        <v>12</v>
      </c>
      <c r="C46">
        <v>587</v>
      </c>
      <c r="D46">
        <v>706</v>
      </c>
      <c r="E46">
        <v>604</v>
      </c>
      <c r="F46" s="2">
        <v>625</v>
      </c>
      <c r="G46" s="2" t="s">
        <v>127</v>
      </c>
      <c r="H46" s="9" t="s">
        <v>128</v>
      </c>
      <c r="I46" s="4" t="s">
        <v>129</v>
      </c>
      <c r="Q46" s="27"/>
    </row>
    <row r="47" spans="2:17" x14ac:dyDescent="0.25">
      <c r="B47" t="s">
        <v>12</v>
      </c>
      <c r="C47">
        <v>533</v>
      </c>
      <c r="D47">
        <v>652</v>
      </c>
      <c r="E47">
        <v>582</v>
      </c>
      <c r="F47" s="2">
        <v>603</v>
      </c>
      <c r="G47" s="2" t="s">
        <v>130</v>
      </c>
      <c r="H47" s="9" t="s">
        <v>131</v>
      </c>
      <c r="I47" s="4" t="s">
        <v>132</v>
      </c>
      <c r="Q47" s="27"/>
    </row>
    <row r="48" spans="2:17" x14ac:dyDescent="0.25">
      <c r="B48" t="s">
        <v>12</v>
      </c>
      <c r="C48">
        <v>502</v>
      </c>
      <c r="D48">
        <v>621</v>
      </c>
      <c r="E48">
        <v>538</v>
      </c>
      <c r="F48" s="2">
        <v>559</v>
      </c>
      <c r="G48" s="2" t="s">
        <v>133</v>
      </c>
      <c r="H48" s="9" t="s">
        <v>134</v>
      </c>
      <c r="I48" s="4" t="s">
        <v>135</v>
      </c>
      <c r="Q48" s="27"/>
    </row>
    <row r="49" spans="2:17" x14ac:dyDescent="0.25">
      <c r="B49" t="s">
        <v>12</v>
      </c>
      <c r="C49">
        <v>449</v>
      </c>
      <c r="D49">
        <v>568</v>
      </c>
      <c r="E49">
        <v>514</v>
      </c>
      <c r="F49" s="2">
        <v>535</v>
      </c>
      <c r="G49" s="2" t="s">
        <v>136</v>
      </c>
      <c r="H49" s="9" t="s">
        <v>137</v>
      </c>
      <c r="I49" s="4" t="s">
        <v>138</v>
      </c>
      <c r="J49" s="7"/>
      <c r="Q49" s="27"/>
    </row>
    <row r="50" spans="2:17" x14ac:dyDescent="0.25">
      <c r="B50" t="s">
        <v>12</v>
      </c>
      <c r="C50">
        <v>422</v>
      </c>
      <c r="D50">
        <v>541</v>
      </c>
      <c r="E50">
        <v>468</v>
      </c>
      <c r="F50" s="2">
        <v>489</v>
      </c>
      <c r="G50" s="2" t="s">
        <v>139</v>
      </c>
      <c r="H50" s="9" t="s">
        <v>140</v>
      </c>
      <c r="I50" s="4" t="s">
        <v>141</v>
      </c>
      <c r="Q50" s="27"/>
    </row>
    <row r="51" spans="2:17" x14ac:dyDescent="0.25">
      <c r="B51" t="s">
        <v>12</v>
      </c>
      <c r="C51">
        <v>398</v>
      </c>
      <c r="D51">
        <v>517</v>
      </c>
      <c r="E51">
        <v>435</v>
      </c>
      <c r="F51" s="2">
        <v>456</v>
      </c>
      <c r="G51" s="2" t="s">
        <v>142</v>
      </c>
      <c r="H51" s="9" t="s">
        <v>143</v>
      </c>
      <c r="I51" s="4" t="s">
        <v>144</v>
      </c>
      <c r="Q51" s="27"/>
    </row>
    <row r="52" spans="2:17" x14ac:dyDescent="0.25">
      <c r="B52" t="s">
        <v>12</v>
      </c>
      <c r="C52">
        <v>379</v>
      </c>
      <c r="D52">
        <v>498</v>
      </c>
      <c r="E52">
        <v>413</v>
      </c>
      <c r="F52" s="2">
        <v>434</v>
      </c>
      <c r="G52" s="2" t="s">
        <v>145</v>
      </c>
      <c r="H52" s="9" t="s">
        <v>146</v>
      </c>
      <c r="I52" s="4" t="s">
        <v>147</v>
      </c>
      <c r="J52" s="7"/>
      <c r="Q52" s="27"/>
    </row>
    <row r="53" spans="2:17" x14ac:dyDescent="0.25">
      <c r="B53" t="s">
        <v>12</v>
      </c>
      <c r="C53">
        <v>316</v>
      </c>
      <c r="D53">
        <v>435</v>
      </c>
      <c r="E53">
        <v>354</v>
      </c>
      <c r="F53" s="2">
        <v>375</v>
      </c>
      <c r="G53" s="2" t="s">
        <v>148</v>
      </c>
      <c r="H53" s="9" t="s">
        <v>149</v>
      </c>
      <c r="I53" s="4" t="s">
        <v>150</v>
      </c>
      <c r="Q53" s="27"/>
    </row>
    <row r="54" spans="2:17" x14ac:dyDescent="0.25">
      <c r="B54" t="s">
        <v>12</v>
      </c>
      <c r="C54">
        <v>312</v>
      </c>
      <c r="D54">
        <v>431</v>
      </c>
      <c r="E54">
        <v>383</v>
      </c>
      <c r="F54" s="2">
        <v>404</v>
      </c>
      <c r="G54" s="2" t="s">
        <v>151</v>
      </c>
      <c r="H54" s="9" t="s">
        <v>152</v>
      </c>
      <c r="I54" s="4" t="s">
        <v>153</v>
      </c>
      <c r="Q54" s="27"/>
    </row>
    <row r="55" spans="2:17" x14ac:dyDescent="0.25">
      <c r="B55" t="s">
        <v>12</v>
      </c>
      <c r="C55">
        <v>300</v>
      </c>
      <c r="D55">
        <v>419</v>
      </c>
      <c r="E55">
        <v>336</v>
      </c>
      <c r="F55" s="2">
        <v>357</v>
      </c>
      <c r="G55" s="2" t="s">
        <v>154</v>
      </c>
      <c r="H55" s="9" t="s">
        <v>155</v>
      </c>
      <c r="I55" s="4" t="s">
        <v>156</v>
      </c>
    </row>
    <row r="56" spans="2:17" x14ac:dyDescent="0.25">
      <c r="B56" t="s">
        <v>12</v>
      </c>
      <c r="C56">
        <v>272</v>
      </c>
      <c r="D56">
        <v>391</v>
      </c>
      <c r="E56">
        <v>323</v>
      </c>
      <c r="F56" s="2">
        <v>344</v>
      </c>
      <c r="G56" s="2" t="s">
        <v>157</v>
      </c>
      <c r="H56" s="9" t="s">
        <v>158</v>
      </c>
      <c r="I56" s="4" t="s">
        <v>159</v>
      </c>
      <c r="J56" s="7"/>
    </row>
    <row r="57" spans="2:17" x14ac:dyDescent="0.25">
      <c r="B57" t="s">
        <v>12</v>
      </c>
      <c r="C57">
        <v>251</v>
      </c>
      <c r="D57">
        <v>370</v>
      </c>
      <c r="E57">
        <v>279</v>
      </c>
      <c r="F57" s="2">
        <v>300</v>
      </c>
      <c r="G57" s="2" t="s">
        <v>160</v>
      </c>
      <c r="H57" s="9" t="s">
        <v>161</v>
      </c>
      <c r="I57" s="4" t="s">
        <v>162</v>
      </c>
    </row>
    <row r="58" spans="2:17" x14ac:dyDescent="0.25">
      <c r="B58" t="s">
        <v>12</v>
      </c>
      <c r="C58">
        <v>225</v>
      </c>
      <c r="D58">
        <v>344</v>
      </c>
      <c r="E58">
        <v>250</v>
      </c>
      <c r="F58" s="2">
        <v>271</v>
      </c>
      <c r="G58" s="2" t="s">
        <v>163</v>
      </c>
      <c r="H58" s="9" t="s">
        <v>164</v>
      </c>
      <c r="I58" s="4" t="s">
        <v>165</v>
      </c>
    </row>
    <row r="59" spans="2:17" x14ac:dyDescent="0.25">
      <c r="B59" t="s">
        <v>12</v>
      </c>
      <c r="C59">
        <v>220</v>
      </c>
      <c r="D59">
        <v>339</v>
      </c>
      <c r="E59">
        <v>247</v>
      </c>
      <c r="F59" s="2">
        <v>268</v>
      </c>
      <c r="G59" s="2" t="s">
        <v>166</v>
      </c>
      <c r="H59" s="9" t="s">
        <v>167</v>
      </c>
      <c r="I59" s="4" t="s">
        <v>168</v>
      </c>
    </row>
    <row r="60" spans="2:17" x14ac:dyDescent="0.25">
      <c r="B60" t="s">
        <v>12</v>
      </c>
      <c r="C60">
        <v>204</v>
      </c>
      <c r="D60">
        <v>323</v>
      </c>
      <c r="E60">
        <v>250</v>
      </c>
      <c r="F60" s="2">
        <v>271</v>
      </c>
      <c r="G60" s="2" t="s">
        <v>169</v>
      </c>
      <c r="H60" s="9" t="s">
        <v>170</v>
      </c>
      <c r="I60" s="4" t="s">
        <v>165</v>
      </c>
    </row>
    <row r="61" spans="2:17" x14ac:dyDescent="0.25">
      <c r="B61" t="s">
        <v>12</v>
      </c>
      <c r="C61">
        <v>199</v>
      </c>
      <c r="D61">
        <v>318</v>
      </c>
      <c r="E61">
        <v>209</v>
      </c>
      <c r="F61" s="2">
        <v>230</v>
      </c>
      <c r="G61" s="2" t="s">
        <v>171</v>
      </c>
      <c r="H61" s="9" t="s">
        <v>172</v>
      </c>
      <c r="I61" s="4" t="s">
        <v>173</v>
      </c>
      <c r="J61" s="7"/>
    </row>
    <row r="62" spans="2:17" x14ac:dyDescent="0.25">
      <c r="B62" t="s">
        <v>12</v>
      </c>
      <c r="C62">
        <v>147</v>
      </c>
      <c r="D62">
        <v>266</v>
      </c>
      <c r="E62">
        <v>184</v>
      </c>
      <c r="F62" s="2">
        <v>205</v>
      </c>
      <c r="G62" s="2" t="s">
        <v>174</v>
      </c>
      <c r="H62" s="9" t="s">
        <v>175</v>
      </c>
      <c r="I62" s="4" t="s">
        <v>176</v>
      </c>
    </row>
    <row r="63" spans="2:17" x14ac:dyDescent="0.25">
      <c r="B63" t="s">
        <v>12</v>
      </c>
      <c r="C63">
        <v>131</v>
      </c>
      <c r="D63">
        <v>250</v>
      </c>
      <c r="E63">
        <v>195</v>
      </c>
      <c r="F63" s="2">
        <v>216</v>
      </c>
      <c r="G63" s="2" t="s">
        <v>177</v>
      </c>
      <c r="H63" s="9" t="s">
        <v>178</v>
      </c>
      <c r="I63" s="4" t="s">
        <v>179</v>
      </c>
    </row>
    <row r="64" spans="2:17" x14ac:dyDescent="0.25">
      <c r="B64" t="s">
        <v>12</v>
      </c>
      <c r="C64">
        <v>95</v>
      </c>
      <c r="D64">
        <v>214</v>
      </c>
      <c r="E64">
        <v>144</v>
      </c>
      <c r="F64" s="2">
        <v>165</v>
      </c>
      <c r="G64" s="2" t="s">
        <v>180</v>
      </c>
      <c r="H64" s="9" t="s">
        <v>181</v>
      </c>
      <c r="I64" s="4" t="s">
        <v>182</v>
      </c>
    </row>
    <row r="65" spans="1:11" x14ac:dyDescent="0.25">
      <c r="H65" s="9"/>
    </row>
    <row r="66" spans="1:11" x14ac:dyDescent="0.25">
      <c r="A66" s="1" t="s">
        <v>183</v>
      </c>
      <c r="H66" s="9"/>
    </row>
    <row r="67" spans="1:11" x14ac:dyDescent="0.25">
      <c r="A67" s="1"/>
      <c r="B67" t="s">
        <v>3</v>
      </c>
      <c r="C67" t="s">
        <v>4</v>
      </c>
      <c r="D67" t="s">
        <v>5</v>
      </c>
      <c r="E67" t="s">
        <v>6</v>
      </c>
      <c r="F67" s="2" t="s">
        <v>7</v>
      </c>
      <c r="G67" s="2" t="s">
        <v>8</v>
      </c>
      <c r="H67" s="9"/>
      <c r="I67" s="4" t="s">
        <v>10</v>
      </c>
    </row>
    <row r="68" spans="1:11" x14ac:dyDescent="0.25">
      <c r="A68" s="1"/>
      <c r="B68" t="s">
        <v>17</v>
      </c>
      <c r="C68">
        <v>98</v>
      </c>
      <c r="D68">
        <v>217</v>
      </c>
      <c r="E68">
        <v>133</v>
      </c>
      <c r="F68" s="2">
        <v>154</v>
      </c>
      <c r="G68" s="2" t="s">
        <v>184</v>
      </c>
      <c r="H68" s="9" t="s">
        <v>185</v>
      </c>
      <c r="I68" s="4" t="s">
        <v>186</v>
      </c>
      <c r="J68" s="8">
        <f>12/(0.001*(5400-4681))</f>
        <v>16.689847009735743</v>
      </c>
      <c r="K68" s="8">
        <f>5400-4681</f>
        <v>719</v>
      </c>
    </row>
    <row r="69" spans="1:11" x14ac:dyDescent="0.25">
      <c r="A69" s="1"/>
      <c r="B69" t="s">
        <v>17</v>
      </c>
      <c r="C69">
        <v>137</v>
      </c>
      <c r="D69">
        <v>256</v>
      </c>
      <c r="E69">
        <v>179</v>
      </c>
      <c r="F69" s="2">
        <v>200</v>
      </c>
      <c r="G69" s="2" t="s">
        <v>187</v>
      </c>
      <c r="H69" s="9" t="s">
        <v>188</v>
      </c>
      <c r="I69" s="4" t="s">
        <v>189</v>
      </c>
    </row>
    <row r="70" spans="1:11" x14ac:dyDescent="0.25">
      <c r="A70" s="1"/>
      <c r="B70" t="s">
        <v>17</v>
      </c>
      <c r="C70">
        <v>401</v>
      </c>
      <c r="D70">
        <v>520</v>
      </c>
      <c r="E70">
        <v>449</v>
      </c>
      <c r="F70" s="2">
        <v>470</v>
      </c>
      <c r="G70" s="2" t="s">
        <v>190</v>
      </c>
      <c r="H70" s="9" t="s">
        <v>191</v>
      </c>
      <c r="I70" s="4" t="s">
        <v>192</v>
      </c>
    </row>
    <row r="71" spans="1:11" x14ac:dyDescent="0.25">
      <c r="A71" s="1"/>
      <c r="B71" t="s">
        <v>17</v>
      </c>
      <c r="C71">
        <v>426</v>
      </c>
      <c r="D71">
        <v>545</v>
      </c>
      <c r="E71">
        <v>451</v>
      </c>
      <c r="F71" s="2">
        <v>472</v>
      </c>
      <c r="G71" s="2" t="s">
        <v>193</v>
      </c>
      <c r="H71" s="9" t="s">
        <v>194</v>
      </c>
      <c r="I71" s="4" t="s">
        <v>195</v>
      </c>
      <c r="J71" s="7"/>
    </row>
    <row r="72" spans="1:11" x14ac:dyDescent="0.25">
      <c r="A72" s="1"/>
      <c r="B72" t="s">
        <v>17</v>
      </c>
      <c r="C72">
        <v>447</v>
      </c>
      <c r="D72">
        <v>566</v>
      </c>
      <c r="E72">
        <v>483</v>
      </c>
      <c r="F72" s="2">
        <v>504</v>
      </c>
      <c r="G72" s="2" t="s">
        <v>196</v>
      </c>
      <c r="H72" s="9" t="s">
        <v>197</v>
      </c>
      <c r="I72" s="4" t="s">
        <v>198</v>
      </c>
      <c r="J72" s="7"/>
    </row>
    <row r="73" spans="1:11" x14ac:dyDescent="0.25">
      <c r="A73" s="1"/>
      <c r="B73" t="s">
        <v>12</v>
      </c>
      <c r="C73">
        <v>500</v>
      </c>
      <c r="D73">
        <v>619</v>
      </c>
      <c r="E73">
        <v>584</v>
      </c>
      <c r="F73" s="2">
        <v>605</v>
      </c>
      <c r="G73" s="2" t="s">
        <v>199</v>
      </c>
      <c r="H73" s="9" t="s">
        <v>200</v>
      </c>
      <c r="I73" s="4" t="s">
        <v>201</v>
      </c>
    </row>
    <row r="74" spans="1:11" x14ac:dyDescent="0.25">
      <c r="A74" s="1"/>
      <c r="B74" t="s">
        <v>12</v>
      </c>
      <c r="C74">
        <v>458</v>
      </c>
      <c r="D74">
        <v>577</v>
      </c>
      <c r="E74">
        <v>464</v>
      </c>
      <c r="F74" s="2">
        <v>485</v>
      </c>
      <c r="G74" s="2" t="s">
        <v>202</v>
      </c>
      <c r="H74" s="9" t="s">
        <v>203</v>
      </c>
      <c r="I74" s="4" t="s">
        <v>204</v>
      </c>
    </row>
    <row r="75" spans="1:11" x14ac:dyDescent="0.25">
      <c r="A75" s="1"/>
      <c r="B75" t="s">
        <v>12</v>
      </c>
      <c r="C75">
        <v>415</v>
      </c>
      <c r="D75">
        <v>534</v>
      </c>
      <c r="E75">
        <v>449</v>
      </c>
      <c r="F75" s="2">
        <v>470</v>
      </c>
      <c r="G75" s="2" t="s">
        <v>205</v>
      </c>
      <c r="H75" s="9" t="s">
        <v>206</v>
      </c>
      <c r="I75" s="4" t="s">
        <v>207</v>
      </c>
    </row>
    <row r="76" spans="1:11" x14ac:dyDescent="0.25">
      <c r="A76" s="1"/>
      <c r="B76" t="s">
        <v>12</v>
      </c>
      <c r="C76">
        <v>247</v>
      </c>
      <c r="D76">
        <v>366</v>
      </c>
      <c r="E76">
        <v>288</v>
      </c>
      <c r="F76" s="2">
        <v>309</v>
      </c>
      <c r="G76" s="2" t="s">
        <v>208</v>
      </c>
      <c r="H76" s="9" t="s">
        <v>209</v>
      </c>
      <c r="I76" s="4" t="s">
        <v>210</v>
      </c>
    </row>
    <row r="77" spans="1:11" x14ac:dyDescent="0.25">
      <c r="A77" s="1"/>
      <c r="B77" t="s">
        <v>12</v>
      </c>
      <c r="C77">
        <v>210</v>
      </c>
      <c r="D77">
        <v>329</v>
      </c>
      <c r="E77">
        <v>232</v>
      </c>
      <c r="F77" s="2">
        <v>253</v>
      </c>
      <c r="G77" s="2" t="s">
        <v>211</v>
      </c>
      <c r="H77" s="9" t="s">
        <v>212</v>
      </c>
      <c r="I77" s="4" t="s">
        <v>213</v>
      </c>
    </row>
    <row r="78" spans="1:11" x14ac:dyDescent="0.25">
      <c r="A78" s="1"/>
      <c r="B78" t="s">
        <v>12</v>
      </c>
      <c r="C78">
        <v>171</v>
      </c>
      <c r="D78">
        <v>290</v>
      </c>
      <c r="E78">
        <v>183</v>
      </c>
      <c r="F78" s="2">
        <v>204</v>
      </c>
      <c r="G78" s="2" t="s">
        <v>214</v>
      </c>
      <c r="H78" s="9" t="s">
        <v>215</v>
      </c>
      <c r="I78" s="4" t="s">
        <v>216</v>
      </c>
    </row>
    <row r="79" spans="1:11" x14ac:dyDescent="0.25">
      <c r="A79" s="1"/>
      <c r="B79" t="s">
        <v>12</v>
      </c>
      <c r="C79">
        <v>121</v>
      </c>
      <c r="D79">
        <v>240</v>
      </c>
      <c r="E79">
        <v>186</v>
      </c>
      <c r="F79" s="2">
        <v>207</v>
      </c>
      <c r="G79" s="2" t="s">
        <v>217</v>
      </c>
      <c r="H79" s="9" t="s">
        <v>218</v>
      </c>
      <c r="I79" s="4" t="s">
        <v>219</v>
      </c>
    </row>
    <row r="80" spans="1:11" x14ac:dyDescent="0.25">
      <c r="A80" s="1"/>
      <c r="H80" s="9"/>
    </row>
    <row r="81" spans="1:11" x14ac:dyDescent="0.25">
      <c r="A81" s="1" t="s">
        <v>220</v>
      </c>
      <c r="H81" s="9"/>
    </row>
    <row r="82" spans="1:11" x14ac:dyDescent="0.25">
      <c r="A82" s="1"/>
      <c r="B82" t="s">
        <v>3</v>
      </c>
      <c r="C82" t="s">
        <v>4</v>
      </c>
      <c r="D82" t="s">
        <v>5</v>
      </c>
      <c r="E82" t="s">
        <v>6</v>
      </c>
      <c r="F82" s="2" t="s">
        <v>7</v>
      </c>
      <c r="G82" s="2" t="s">
        <v>8</v>
      </c>
      <c r="H82" s="9"/>
      <c r="I82" s="4" t="s">
        <v>10</v>
      </c>
    </row>
    <row r="83" spans="1:11" x14ac:dyDescent="0.25">
      <c r="A83" s="1"/>
      <c r="B83" t="s">
        <v>17</v>
      </c>
      <c r="C83">
        <v>23</v>
      </c>
      <c r="D83">
        <v>142</v>
      </c>
      <c r="E83">
        <v>54</v>
      </c>
      <c r="F83" s="2">
        <v>75</v>
      </c>
      <c r="G83" s="2" t="s">
        <v>221</v>
      </c>
      <c r="H83" s="9" t="s">
        <v>222</v>
      </c>
      <c r="I83" s="4" t="s">
        <v>223</v>
      </c>
      <c r="J83" s="8">
        <f>14/(0.001*(7080-6180))</f>
        <v>15.555555555555555</v>
      </c>
      <c r="K83" s="8">
        <f>7080-6180</f>
        <v>900</v>
      </c>
    </row>
    <row r="84" spans="1:11" x14ac:dyDescent="0.25">
      <c r="A84" s="1"/>
      <c r="B84" t="s">
        <v>17</v>
      </c>
      <c r="C84">
        <v>226</v>
      </c>
      <c r="D84">
        <v>345</v>
      </c>
      <c r="E84">
        <v>291</v>
      </c>
      <c r="F84" s="2">
        <v>312</v>
      </c>
      <c r="G84" s="2" t="s">
        <v>224</v>
      </c>
      <c r="H84" s="9" t="s">
        <v>225</v>
      </c>
      <c r="I84" s="4" t="s">
        <v>226</v>
      </c>
    </row>
    <row r="85" spans="1:11" x14ac:dyDescent="0.25">
      <c r="A85" s="1"/>
      <c r="B85" t="s">
        <v>17</v>
      </c>
      <c r="C85">
        <v>560</v>
      </c>
      <c r="D85">
        <v>679</v>
      </c>
      <c r="E85">
        <v>599</v>
      </c>
      <c r="F85" s="2">
        <v>620</v>
      </c>
      <c r="G85" s="2" t="s">
        <v>227</v>
      </c>
      <c r="H85" s="9" t="s">
        <v>228</v>
      </c>
      <c r="I85" s="4" t="s">
        <v>229</v>
      </c>
    </row>
    <row r="86" spans="1:11" x14ac:dyDescent="0.25">
      <c r="A86" s="1"/>
      <c r="B86" t="s">
        <v>17</v>
      </c>
      <c r="C86">
        <v>619</v>
      </c>
      <c r="D86">
        <v>738</v>
      </c>
      <c r="E86">
        <v>660</v>
      </c>
      <c r="F86" s="2">
        <v>681</v>
      </c>
      <c r="G86" s="2" t="s">
        <v>230</v>
      </c>
      <c r="H86" s="9" t="s">
        <v>231</v>
      </c>
      <c r="I86" s="4" t="s">
        <v>232</v>
      </c>
    </row>
    <row r="87" spans="1:11" x14ac:dyDescent="0.25">
      <c r="A87" s="1"/>
      <c r="B87" t="s">
        <v>12</v>
      </c>
      <c r="C87">
        <v>738</v>
      </c>
      <c r="D87">
        <v>857</v>
      </c>
      <c r="E87">
        <v>804</v>
      </c>
      <c r="F87" s="2">
        <v>825</v>
      </c>
      <c r="G87" s="2" t="s">
        <v>233</v>
      </c>
      <c r="H87" s="9" t="s">
        <v>234</v>
      </c>
      <c r="I87" s="4" t="s">
        <v>235</v>
      </c>
    </row>
    <row r="88" spans="1:11" x14ac:dyDescent="0.25">
      <c r="A88" s="1"/>
      <c r="B88" t="s">
        <v>12</v>
      </c>
      <c r="C88">
        <v>680</v>
      </c>
      <c r="D88">
        <v>799</v>
      </c>
      <c r="E88">
        <v>729</v>
      </c>
      <c r="F88" s="2">
        <v>750</v>
      </c>
      <c r="G88" s="2" t="s">
        <v>236</v>
      </c>
      <c r="H88" s="9" t="s">
        <v>237</v>
      </c>
      <c r="I88" s="4" t="s">
        <v>238</v>
      </c>
    </row>
    <row r="89" spans="1:11" x14ac:dyDescent="0.25">
      <c r="A89" s="1"/>
      <c r="B89" t="s">
        <v>12</v>
      </c>
      <c r="C89">
        <v>646</v>
      </c>
      <c r="D89">
        <v>765</v>
      </c>
      <c r="E89">
        <v>685</v>
      </c>
      <c r="F89" s="2">
        <v>706</v>
      </c>
      <c r="G89" s="2" t="s">
        <v>239</v>
      </c>
      <c r="H89" s="9" t="s">
        <v>240</v>
      </c>
      <c r="I89" s="4" t="s">
        <v>241</v>
      </c>
    </row>
    <row r="90" spans="1:11" x14ac:dyDescent="0.25">
      <c r="A90" s="1"/>
      <c r="B90" t="s">
        <v>12</v>
      </c>
      <c r="C90">
        <v>640</v>
      </c>
      <c r="D90">
        <v>759</v>
      </c>
      <c r="E90">
        <v>695</v>
      </c>
      <c r="F90" s="2">
        <v>716</v>
      </c>
      <c r="G90" s="2" t="s">
        <v>242</v>
      </c>
      <c r="H90" s="9" t="s">
        <v>243</v>
      </c>
      <c r="I90" s="4" t="s">
        <v>244</v>
      </c>
    </row>
    <row r="91" spans="1:11" x14ac:dyDescent="0.25">
      <c r="A91" s="1"/>
      <c r="B91" t="s">
        <v>12</v>
      </c>
      <c r="C91">
        <v>614</v>
      </c>
      <c r="D91">
        <v>733</v>
      </c>
      <c r="E91">
        <v>635</v>
      </c>
      <c r="F91" s="2">
        <v>656</v>
      </c>
      <c r="G91" s="2" t="s">
        <v>245</v>
      </c>
      <c r="H91" s="9" t="s">
        <v>246</v>
      </c>
      <c r="I91" s="4" t="s">
        <v>247</v>
      </c>
      <c r="J91" s="7"/>
    </row>
    <row r="92" spans="1:11" x14ac:dyDescent="0.25">
      <c r="A92" s="1"/>
      <c r="B92" t="s">
        <v>12</v>
      </c>
      <c r="C92">
        <v>544</v>
      </c>
      <c r="D92">
        <v>663</v>
      </c>
      <c r="E92">
        <v>597</v>
      </c>
      <c r="F92" s="2">
        <v>618</v>
      </c>
      <c r="G92" s="2" t="s">
        <v>248</v>
      </c>
      <c r="H92" s="9" t="s">
        <v>249</v>
      </c>
      <c r="I92" s="4" t="s">
        <v>250</v>
      </c>
    </row>
    <row r="93" spans="1:11" x14ac:dyDescent="0.25">
      <c r="A93" s="1"/>
      <c r="B93" t="s">
        <v>12</v>
      </c>
      <c r="C93">
        <v>385</v>
      </c>
      <c r="D93">
        <v>504</v>
      </c>
      <c r="E93">
        <v>396</v>
      </c>
      <c r="F93" s="2">
        <v>417</v>
      </c>
      <c r="G93" s="2" t="s">
        <v>251</v>
      </c>
      <c r="H93" s="9" t="s">
        <v>252</v>
      </c>
      <c r="I93" s="4" t="s">
        <v>253</v>
      </c>
    </row>
    <row r="94" spans="1:11" x14ac:dyDescent="0.25">
      <c r="A94" s="1"/>
      <c r="B94" t="s">
        <v>12</v>
      </c>
      <c r="C94">
        <v>245</v>
      </c>
      <c r="D94">
        <v>364</v>
      </c>
      <c r="E94">
        <v>284</v>
      </c>
      <c r="F94" s="2">
        <v>305</v>
      </c>
      <c r="G94" s="2" t="s">
        <v>254</v>
      </c>
      <c r="H94" s="9" t="s">
        <v>255</v>
      </c>
      <c r="I94" s="4" t="s">
        <v>256</v>
      </c>
    </row>
    <row r="95" spans="1:11" x14ac:dyDescent="0.25">
      <c r="A95" s="1"/>
      <c r="B95" t="s">
        <v>12</v>
      </c>
      <c r="C95">
        <v>231</v>
      </c>
      <c r="D95">
        <v>350</v>
      </c>
      <c r="E95">
        <v>290</v>
      </c>
      <c r="F95" s="2">
        <v>311</v>
      </c>
      <c r="G95" s="2" t="s">
        <v>257</v>
      </c>
      <c r="H95" s="9" t="s">
        <v>258</v>
      </c>
      <c r="I95" s="4" t="s">
        <v>259</v>
      </c>
    </row>
    <row r="96" spans="1:11" x14ac:dyDescent="0.25">
      <c r="A96" s="1"/>
      <c r="B96" t="s">
        <v>12</v>
      </c>
      <c r="C96">
        <v>41</v>
      </c>
      <c r="D96">
        <v>160</v>
      </c>
      <c r="E96">
        <v>66</v>
      </c>
      <c r="F96" s="2">
        <v>87</v>
      </c>
      <c r="G96" s="2" t="s">
        <v>260</v>
      </c>
      <c r="H96" s="9" t="s">
        <v>261</v>
      </c>
      <c r="I96" s="4" t="s">
        <v>262</v>
      </c>
    </row>
    <row r="97" spans="1:11" x14ac:dyDescent="0.25">
      <c r="A97" s="1"/>
      <c r="H97" s="9"/>
    </row>
    <row r="98" spans="1:11" x14ac:dyDescent="0.25">
      <c r="A98" s="1" t="s">
        <v>263</v>
      </c>
      <c r="B98">
        <f>11760-11340</f>
        <v>420</v>
      </c>
      <c r="H98" s="9"/>
    </row>
    <row r="99" spans="1:11" x14ac:dyDescent="0.25">
      <c r="A99" s="1"/>
      <c r="B99" t="s">
        <v>3</v>
      </c>
      <c r="C99" t="s">
        <v>4</v>
      </c>
      <c r="D99" t="s">
        <v>5</v>
      </c>
      <c r="E99" t="s">
        <v>6</v>
      </c>
      <c r="F99" s="2" t="s">
        <v>7</v>
      </c>
      <c r="G99" s="2" t="s">
        <v>8</v>
      </c>
      <c r="I99" s="4" t="s">
        <v>10</v>
      </c>
    </row>
    <row r="100" spans="1:11" x14ac:dyDescent="0.25">
      <c r="A100" s="1"/>
      <c r="B100" t="s">
        <v>17</v>
      </c>
      <c r="C100">
        <v>249</v>
      </c>
      <c r="D100">
        <v>368</v>
      </c>
      <c r="E100">
        <v>285</v>
      </c>
      <c r="F100" s="2">
        <v>306</v>
      </c>
      <c r="G100" s="2" t="s">
        <v>264</v>
      </c>
      <c r="H100" s="9" t="s">
        <v>265</v>
      </c>
      <c r="I100" s="4" t="s">
        <v>266</v>
      </c>
      <c r="J100" s="8">
        <f>2/(0.001*(760-341))</f>
        <v>4.7732696897374707</v>
      </c>
      <c r="K100" s="8">
        <v>420</v>
      </c>
    </row>
    <row r="101" spans="1:11" x14ac:dyDescent="0.25">
      <c r="A101" s="1"/>
      <c r="B101" t="s">
        <v>12</v>
      </c>
      <c r="C101">
        <v>303</v>
      </c>
      <c r="D101">
        <v>422</v>
      </c>
      <c r="E101">
        <v>350</v>
      </c>
      <c r="F101" s="2">
        <v>371</v>
      </c>
      <c r="G101" s="2" t="s">
        <v>267</v>
      </c>
      <c r="H101" s="9" t="s">
        <v>268</v>
      </c>
      <c r="I101" s="4" t="s">
        <v>269</v>
      </c>
    </row>
    <row r="102" spans="1:11" x14ac:dyDescent="0.25">
      <c r="A102" s="1" t="s">
        <v>270</v>
      </c>
      <c r="B102" t="s">
        <v>271</v>
      </c>
      <c r="H102" s="9"/>
    </row>
    <row r="103" spans="1:11" x14ac:dyDescent="0.25">
      <c r="A103" s="1"/>
      <c r="B103" t="s">
        <v>17</v>
      </c>
      <c r="C103">
        <v>408</v>
      </c>
      <c r="D103">
        <v>527</v>
      </c>
      <c r="E103">
        <v>453</v>
      </c>
      <c r="F103" s="2">
        <v>474</v>
      </c>
      <c r="G103" s="2" t="s">
        <v>272</v>
      </c>
      <c r="H103" s="9" t="s">
        <v>273</v>
      </c>
      <c r="I103" s="4" t="s">
        <v>274</v>
      </c>
      <c r="J103" s="8">
        <f>3/(0.001*(420))</f>
        <v>7.1428571428571432</v>
      </c>
      <c r="K103" s="8">
        <f>420</f>
        <v>420</v>
      </c>
    </row>
    <row r="104" spans="1:11" x14ac:dyDescent="0.25">
      <c r="A104" s="1"/>
      <c r="B104" t="s">
        <v>17</v>
      </c>
      <c r="C104">
        <v>492</v>
      </c>
      <c r="D104">
        <v>611</v>
      </c>
      <c r="E104">
        <v>511</v>
      </c>
      <c r="F104" s="2">
        <v>532</v>
      </c>
      <c r="G104" s="2" t="s">
        <v>275</v>
      </c>
      <c r="H104" s="9" t="s">
        <v>276</v>
      </c>
      <c r="I104" s="4" t="s">
        <v>277</v>
      </c>
    </row>
    <row r="105" spans="1:11" x14ac:dyDescent="0.25">
      <c r="A105" s="1"/>
      <c r="B105" t="s">
        <v>12</v>
      </c>
      <c r="C105">
        <v>415</v>
      </c>
      <c r="D105">
        <v>534</v>
      </c>
      <c r="E105">
        <v>481</v>
      </c>
      <c r="F105" s="2">
        <v>502</v>
      </c>
      <c r="G105" s="2" t="s">
        <v>278</v>
      </c>
      <c r="H105" s="9" t="s">
        <v>279</v>
      </c>
      <c r="I105" s="4" t="s">
        <v>280</v>
      </c>
    </row>
    <row r="106" spans="1:11" x14ac:dyDescent="0.25">
      <c r="A106" s="1"/>
    </row>
    <row r="107" spans="1:11" x14ac:dyDescent="0.25">
      <c r="A107" s="1" t="s">
        <v>281</v>
      </c>
    </row>
    <row r="108" spans="1:11" x14ac:dyDescent="0.25">
      <c r="A108" s="1"/>
      <c r="B108" t="s">
        <v>3</v>
      </c>
      <c r="C108" t="s">
        <v>4</v>
      </c>
      <c r="D108" t="s">
        <v>5</v>
      </c>
      <c r="E108" t="s">
        <v>6</v>
      </c>
      <c r="F108" s="2" t="s">
        <v>7</v>
      </c>
      <c r="G108" s="2" t="s">
        <v>8</v>
      </c>
      <c r="I108" s="4" t="s">
        <v>10</v>
      </c>
    </row>
    <row r="109" spans="1:11" x14ac:dyDescent="0.25">
      <c r="A109" s="1"/>
      <c r="B109" t="s">
        <v>17</v>
      </c>
      <c r="C109">
        <v>400</v>
      </c>
      <c r="D109">
        <v>519</v>
      </c>
      <c r="E109">
        <v>436</v>
      </c>
      <c r="F109" s="2">
        <v>457</v>
      </c>
      <c r="G109" s="2" t="s">
        <v>282</v>
      </c>
      <c r="H109" s="9" t="s">
        <v>283</v>
      </c>
      <c r="I109" s="4" t="s">
        <v>284</v>
      </c>
      <c r="J109" s="8">
        <f>7/(0.001*(7100-6500))</f>
        <v>11.666666666666668</v>
      </c>
      <c r="K109" s="8">
        <f>7100-6500</f>
        <v>600</v>
      </c>
    </row>
    <row r="110" spans="1:11" x14ac:dyDescent="0.25">
      <c r="A110" s="1"/>
      <c r="B110" t="s">
        <v>17</v>
      </c>
      <c r="C110">
        <v>447</v>
      </c>
      <c r="D110">
        <v>566</v>
      </c>
      <c r="E110">
        <v>480</v>
      </c>
      <c r="F110" s="2">
        <v>501</v>
      </c>
      <c r="G110" s="2" t="s">
        <v>285</v>
      </c>
      <c r="H110" s="9" t="s">
        <v>286</v>
      </c>
      <c r="I110" s="4" t="s">
        <v>287</v>
      </c>
    </row>
    <row r="111" spans="1:11" x14ac:dyDescent="0.25">
      <c r="A111" s="1"/>
      <c r="B111" t="s">
        <v>17</v>
      </c>
      <c r="C111">
        <v>451</v>
      </c>
      <c r="D111">
        <v>570</v>
      </c>
      <c r="E111">
        <v>478</v>
      </c>
      <c r="F111" s="2">
        <v>499</v>
      </c>
      <c r="G111" s="2" t="s">
        <v>288</v>
      </c>
      <c r="H111" s="9" t="s">
        <v>289</v>
      </c>
      <c r="I111" s="4" t="s">
        <v>290</v>
      </c>
    </row>
    <row r="112" spans="1:11" x14ac:dyDescent="0.25">
      <c r="A112" s="1"/>
      <c r="B112" t="s">
        <v>12</v>
      </c>
      <c r="C112">
        <v>453</v>
      </c>
      <c r="D112">
        <v>572</v>
      </c>
      <c r="E112">
        <v>511</v>
      </c>
      <c r="F112" s="2">
        <v>532</v>
      </c>
      <c r="G112" s="2" t="s">
        <v>291</v>
      </c>
      <c r="H112" s="9" t="s">
        <v>292</v>
      </c>
      <c r="I112" s="4" t="s">
        <v>293</v>
      </c>
    </row>
    <row r="113" spans="1:11" x14ac:dyDescent="0.25">
      <c r="A113" s="1"/>
      <c r="B113" t="s">
        <v>12</v>
      </c>
      <c r="C113">
        <v>420</v>
      </c>
      <c r="D113">
        <v>539</v>
      </c>
      <c r="E113">
        <v>504</v>
      </c>
      <c r="F113" s="2">
        <v>525</v>
      </c>
      <c r="G113" s="2" t="s">
        <v>294</v>
      </c>
      <c r="H113" s="9" t="s">
        <v>295</v>
      </c>
      <c r="I113" s="4" t="s">
        <v>296</v>
      </c>
    </row>
    <row r="114" spans="1:11" x14ac:dyDescent="0.25">
      <c r="A114" s="1"/>
      <c r="B114" t="s">
        <v>12</v>
      </c>
      <c r="C114">
        <v>402</v>
      </c>
      <c r="D114">
        <v>521</v>
      </c>
      <c r="E114">
        <v>434</v>
      </c>
      <c r="F114" s="2">
        <v>455</v>
      </c>
      <c r="G114" s="2" t="s">
        <v>297</v>
      </c>
      <c r="H114" s="9" t="s">
        <v>298</v>
      </c>
      <c r="I114" s="4" t="s">
        <v>299</v>
      </c>
    </row>
    <row r="115" spans="1:11" x14ac:dyDescent="0.25">
      <c r="A115" s="1"/>
      <c r="B115" t="s">
        <v>12</v>
      </c>
      <c r="C115">
        <v>183</v>
      </c>
      <c r="D115">
        <v>302</v>
      </c>
      <c r="E115">
        <v>242</v>
      </c>
      <c r="F115" s="2">
        <v>263</v>
      </c>
      <c r="G115" s="2" t="s">
        <v>300</v>
      </c>
      <c r="H115" s="9" t="s">
        <v>301</v>
      </c>
      <c r="I115" s="4" t="s">
        <v>302</v>
      </c>
    </row>
    <row r="116" spans="1:11" x14ac:dyDescent="0.25">
      <c r="A116" s="1"/>
    </row>
    <row r="117" spans="1:11" x14ac:dyDescent="0.25">
      <c r="A117" s="1" t="s">
        <v>303</v>
      </c>
      <c r="B117" t="s">
        <v>304</v>
      </c>
    </row>
    <row r="118" spans="1:11" x14ac:dyDescent="0.25">
      <c r="A118" s="1"/>
    </row>
    <row r="119" spans="1:11" x14ac:dyDescent="0.25">
      <c r="A119" s="1" t="s">
        <v>305</v>
      </c>
    </row>
    <row r="120" spans="1:11" x14ac:dyDescent="0.25">
      <c r="A120" s="1"/>
      <c r="B120" t="s">
        <v>3</v>
      </c>
      <c r="C120" t="s">
        <v>4</v>
      </c>
      <c r="D120" t="s">
        <v>5</v>
      </c>
      <c r="E120" t="s">
        <v>6</v>
      </c>
      <c r="F120" s="2" t="s">
        <v>7</v>
      </c>
      <c r="G120" s="2" t="s">
        <v>8</v>
      </c>
      <c r="I120" s="4" t="s">
        <v>10</v>
      </c>
    </row>
    <row r="121" spans="1:11" x14ac:dyDescent="0.25">
      <c r="A121" s="1"/>
      <c r="B121" t="s">
        <v>17</v>
      </c>
      <c r="C121">
        <v>6</v>
      </c>
      <c r="D121">
        <v>125</v>
      </c>
      <c r="E121">
        <v>59</v>
      </c>
      <c r="F121" s="2">
        <v>80</v>
      </c>
      <c r="G121" s="2" t="s">
        <v>306</v>
      </c>
      <c r="H121" s="9" t="s">
        <v>307</v>
      </c>
      <c r="I121" s="4" t="s">
        <v>308</v>
      </c>
      <c r="J121" s="8">
        <f>11/(0.001*(20100-19801))</f>
        <v>36.789297658862878</v>
      </c>
      <c r="K121" s="8">
        <v>300</v>
      </c>
    </row>
    <row r="122" spans="1:11" x14ac:dyDescent="0.25">
      <c r="A122" s="1"/>
      <c r="B122" t="s">
        <v>17</v>
      </c>
      <c r="C122">
        <v>25</v>
      </c>
      <c r="D122">
        <v>144</v>
      </c>
      <c r="E122">
        <v>62</v>
      </c>
      <c r="F122" s="2">
        <v>83</v>
      </c>
      <c r="G122" s="2" t="s">
        <v>309</v>
      </c>
      <c r="H122" s="9" t="s">
        <v>310</v>
      </c>
      <c r="I122" s="4" t="s">
        <v>311</v>
      </c>
    </row>
    <row r="123" spans="1:11" x14ac:dyDescent="0.25">
      <c r="A123" s="1"/>
      <c r="B123" t="s">
        <v>17</v>
      </c>
      <c r="C123">
        <v>64</v>
      </c>
      <c r="D123">
        <v>183</v>
      </c>
      <c r="E123">
        <v>97</v>
      </c>
      <c r="F123" s="2">
        <v>118</v>
      </c>
      <c r="G123" s="2" t="s">
        <v>312</v>
      </c>
      <c r="H123" s="9" t="s">
        <v>313</v>
      </c>
      <c r="I123" s="4" t="s">
        <v>314</v>
      </c>
    </row>
    <row r="124" spans="1:11" x14ac:dyDescent="0.25">
      <c r="A124" s="1"/>
      <c r="B124" t="s">
        <v>17</v>
      </c>
      <c r="C124">
        <v>82</v>
      </c>
      <c r="D124">
        <v>201</v>
      </c>
      <c r="E124">
        <v>137</v>
      </c>
      <c r="F124" s="2">
        <v>158</v>
      </c>
      <c r="G124" s="2" t="s">
        <v>315</v>
      </c>
      <c r="H124" s="9" t="s">
        <v>316</v>
      </c>
      <c r="I124" s="4" t="s">
        <v>317</v>
      </c>
    </row>
    <row r="125" spans="1:11" x14ac:dyDescent="0.25">
      <c r="A125" s="1"/>
      <c r="B125" t="s">
        <v>17</v>
      </c>
      <c r="C125">
        <v>87</v>
      </c>
      <c r="D125">
        <v>206</v>
      </c>
      <c r="E125">
        <v>89</v>
      </c>
      <c r="F125" s="2">
        <v>110</v>
      </c>
      <c r="G125" s="2" t="s">
        <v>318</v>
      </c>
      <c r="H125" s="9" t="s">
        <v>319</v>
      </c>
      <c r="I125" s="4" t="s">
        <v>320</v>
      </c>
    </row>
    <row r="126" spans="1:11" x14ac:dyDescent="0.25">
      <c r="A126" s="1"/>
      <c r="B126" t="s">
        <v>17</v>
      </c>
      <c r="C126">
        <v>108</v>
      </c>
      <c r="D126">
        <v>227</v>
      </c>
      <c r="E126">
        <v>175</v>
      </c>
      <c r="F126" s="2">
        <v>196</v>
      </c>
      <c r="G126" s="2" t="s">
        <v>321</v>
      </c>
      <c r="H126" s="9" t="s">
        <v>322</v>
      </c>
      <c r="I126" s="4" t="s">
        <v>323</v>
      </c>
    </row>
    <row r="127" spans="1:11" x14ac:dyDescent="0.25">
      <c r="A127" s="1"/>
      <c r="B127" t="s">
        <v>17</v>
      </c>
      <c r="C127">
        <v>138</v>
      </c>
      <c r="D127">
        <v>257</v>
      </c>
      <c r="E127">
        <v>169</v>
      </c>
      <c r="F127" s="2">
        <v>190</v>
      </c>
      <c r="G127" s="2" t="s">
        <v>324</v>
      </c>
      <c r="H127" s="9" t="s">
        <v>325</v>
      </c>
      <c r="I127" s="4" t="s">
        <v>326</v>
      </c>
    </row>
    <row r="128" spans="1:11" x14ac:dyDescent="0.25">
      <c r="A128" s="1"/>
      <c r="B128" t="s">
        <v>17</v>
      </c>
      <c r="C128">
        <v>150</v>
      </c>
      <c r="D128">
        <v>269</v>
      </c>
      <c r="E128">
        <v>208</v>
      </c>
      <c r="F128" s="2">
        <v>229</v>
      </c>
      <c r="G128" s="2" t="s">
        <v>327</v>
      </c>
      <c r="H128" s="9" t="s">
        <v>328</v>
      </c>
      <c r="I128" s="4" t="s">
        <v>329</v>
      </c>
    </row>
    <row r="129" spans="1:11" x14ac:dyDescent="0.25">
      <c r="A129" s="1"/>
      <c r="B129" t="s">
        <v>12</v>
      </c>
      <c r="C129">
        <v>176</v>
      </c>
      <c r="D129">
        <v>295</v>
      </c>
      <c r="E129">
        <v>219</v>
      </c>
      <c r="F129" s="2">
        <v>240</v>
      </c>
      <c r="G129" s="2" t="s">
        <v>330</v>
      </c>
      <c r="H129" s="9" t="s">
        <v>331</v>
      </c>
      <c r="I129" s="4" t="s">
        <v>332</v>
      </c>
    </row>
    <row r="130" spans="1:11" x14ac:dyDescent="0.25">
      <c r="A130" s="1"/>
      <c r="B130" t="s">
        <v>12</v>
      </c>
      <c r="C130">
        <v>140</v>
      </c>
      <c r="D130">
        <v>259</v>
      </c>
      <c r="E130">
        <v>214</v>
      </c>
      <c r="F130" s="2">
        <v>235</v>
      </c>
      <c r="G130" s="2" t="s">
        <v>333</v>
      </c>
      <c r="H130" s="9" t="s">
        <v>334</v>
      </c>
      <c r="I130" s="4" t="s">
        <v>335</v>
      </c>
    </row>
    <row r="131" spans="1:11" x14ac:dyDescent="0.25">
      <c r="A131" s="1"/>
      <c r="B131" t="s">
        <v>12</v>
      </c>
      <c r="C131">
        <v>120</v>
      </c>
      <c r="D131">
        <v>239</v>
      </c>
      <c r="E131">
        <v>139</v>
      </c>
      <c r="F131" s="2">
        <v>160</v>
      </c>
      <c r="G131" s="2" t="s">
        <v>336</v>
      </c>
      <c r="H131" s="9" t="s">
        <v>337</v>
      </c>
      <c r="I131" s="4" t="s">
        <v>338</v>
      </c>
    </row>
    <row r="132" spans="1:11" x14ac:dyDescent="0.25">
      <c r="A132" s="1"/>
      <c r="B132" t="s">
        <v>339</v>
      </c>
      <c r="H132" s="9"/>
    </row>
    <row r="133" spans="1:11" x14ac:dyDescent="0.25">
      <c r="A133" s="1" t="s">
        <v>340</v>
      </c>
      <c r="H133" s="9"/>
    </row>
    <row r="134" spans="1:11" x14ac:dyDescent="0.25">
      <c r="A134" s="1"/>
      <c r="B134" t="s">
        <v>3</v>
      </c>
      <c r="C134" t="s">
        <v>4</v>
      </c>
      <c r="D134" t="s">
        <v>5</v>
      </c>
      <c r="E134" t="s">
        <v>6</v>
      </c>
      <c r="F134" s="2" t="s">
        <v>7</v>
      </c>
      <c r="G134" s="2" t="s">
        <v>8</v>
      </c>
      <c r="H134" s="9"/>
      <c r="I134" s="4" t="s">
        <v>10</v>
      </c>
    </row>
    <row r="135" spans="1:11" x14ac:dyDescent="0.25">
      <c r="A135" s="1"/>
      <c r="B135" t="s">
        <v>17</v>
      </c>
      <c r="C135">
        <v>0</v>
      </c>
      <c r="D135">
        <v>119</v>
      </c>
      <c r="E135">
        <v>41</v>
      </c>
      <c r="F135" s="2">
        <v>62</v>
      </c>
      <c r="G135" s="2" t="s">
        <v>341</v>
      </c>
      <c r="H135" s="9" t="s">
        <v>342</v>
      </c>
      <c r="I135" s="4" t="s">
        <v>343</v>
      </c>
      <c r="J135" s="8">
        <f>4/(0.001*(5260-4961))</f>
        <v>13.377926421404682</v>
      </c>
      <c r="K135" s="8">
        <f>5260-4961</f>
        <v>299</v>
      </c>
    </row>
    <row r="136" spans="1:11" x14ac:dyDescent="0.25">
      <c r="A136" s="1"/>
      <c r="B136" t="s">
        <v>12</v>
      </c>
      <c r="C136">
        <v>172</v>
      </c>
      <c r="D136">
        <v>291</v>
      </c>
      <c r="E136">
        <v>218</v>
      </c>
      <c r="F136" s="2">
        <v>239</v>
      </c>
      <c r="G136" s="2" t="s">
        <v>344</v>
      </c>
      <c r="H136" s="9" t="s">
        <v>345</v>
      </c>
      <c r="I136" s="4" t="s">
        <v>346</v>
      </c>
    </row>
    <row r="137" spans="1:11" x14ac:dyDescent="0.25">
      <c r="A137" s="1"/>
      <c r="B137" t="s">
        <v>12</v>
      </c>
      <c r="C137">
        <v>153</v>
      </c>
      <c r="D137">
        <v>272</v>
      </c>
      <c r="E137">
        <v>185</v>
      </c>
      <c r="F137" s="2">
        <v>206</v>
      </c>
      <c r="G137" s="2" t="s">
        <v>347</v>
      </c>
      <c r="H137" s="9" t="s">
        <v>348</v>
      </c>
      <c r="I137" s="4" t="s">
        <v>349</v>
      </c>
    </row>
    <row r="138" spans="1:11" x14ac:dyDescent="0.25">
      <c r="A138" s="1"/>
      <c r="B138" t="s">
        <v>12</v>
      </c>
      <c r="C138">
        <v>95</v>
      </c>
      <c r="D138">
        <v>214</v>
      </c>
      <c r="E138">
        <v>174</v>
      </c>
      <c r="F138" s="2">
        <v>195</v>
      </c>
      <c r="G138" s="2" t="s">
        <v>350</v>
      </c>
      <c r="H138" s="9" t="s">
        <v>351</v>
      </c>
      <c r="I138" s="4" t="s">
        <v>352</v>
      </c>
    </row>
    <row r="139" spans="1:11" x14ac:dyDescent="0.25">
      <c r="A139" s="1"/>
      <c r="B139" t="s">
        <v>339</v>
      </c>
    </row>
    <row r="140" spans="1:11" x14ac:dyDescent="0.25">
      <c r="A140" s="1" t="s">
        <v>353</v>
      </c>
    </row>
    <row r="141" spans="1:11" x14ac:dyDescent="0.25">
      <c r="A141" s="1"/>
      <c r="B141" t="s">
        <v>3</v>
      </c>
      <c r="C141" t="s">
        <v>4</v>
      </c>
      <c r="D141" t="s">
        <v>5</v>
      </c>
      <c r="E141" t="s">
        <v>6</v>
      </c>
      <c r="F141" s="2" t="s">
        <v>7</v>
      </c>
      <c r="G141" s="2" t="s">
        <v>8</v>
      </c>
      <c r="I141" s="4" t="s">
        <v>10</v>
      </c>
    </row>
    <row r="142" spans="1:11" x14ac:dyDescent="0.25">
      <c r="A142" s="1"/>
      <c r="B142" t="s">
        <v>17</v>
      </c>
      <c r="C142">
        <v>5</v>
      </c>
      <c r="D142">
        <v>124</v>
      </c>
      <c r="E142">
        <v>68</v>
      </c>
      <c r="F142" s="2">
        <v>89</v>
      </c>
      <c r="G142" s="2" t="s">
        <v>354</v>
      </c>
      <c r="H142" s="9" t="s">
        <v>355</v>
      </c>
      <c r="I142" s="4" t="s">
        <v>356</v>
      </c>
      <c r="J142" s="8">
        <f>5/(0.001*(6040-5861))</f>
        <v>27.932960893854748</v>
      </c>
      <c r="K142" s="8">
        <f>6040-5861</f>
        <v>179</v>
      </c>
    </row>
    <row r="143" spans="1:11" x14ac:dyDescent="0.25">
      <c r="A143" s="1"/>
      <c r="B143" t="s">
        <v>12</v>
      </c>
      <c r="C143">
        <v>51</v>
      </c>
      <c r="D143">
        <v>170</v>
      </c>
      <c r="E143">
        <v>95</v>
      </c>
      <c r="F143" s="2">
        <v>116</v>
      </c>
      <c r="G143" s="2" t="s">
        <v>357</v>
      </c>
      <c r="H143" s="9" t="s">
        <v>358</v>
      </c>
      <c r="I143" s="4" t="s">
        <v>359</v>
      </c>
    </row>
    <row r="144" spans="1:11" x14ac:dyDescent="0.25">
      <c r="A144" s="1"/>
      <c r="B144" t="s">
        <v>12</v>
      </c>
      <c r="C144">
        <v>42</v>
      </c>
      <c r="D144">
        <v>161</v>
      </c>
      <c r="E144">
        <v>88</v>
      </c>
      <c r="F144" s="2">
        <v>109</v>
      </c>
      <c r="G144" s="2" t="s">
        <v>360</v>
      </c>
      <c r="H144" s="9" t="s">
        <v>361</v>
      </c>
      <c r="I144" s="4" t="s">
        <v>362</v>
      </c>
    </row>
    <row r="145" spans="1:11" x14ac:dyDescent="0.25">
      <c r="A145" s="1"/>
      <c r="B145" t="s">
        <v>12</v>
      </c>
      <c r="C145">
        <v>38</v>
      </c>
      <c r="D145">
        <v>157</v>
      </c>
      <c r="E145">
        <v>95</v>
      </c>
      <c r="F145" s="2">
        <v>116</v>
      </c>
      <c r="G145" s="2" t="s">
        <v>363</v>
      </c>
      <c r="H145" s="9" t="s">
        <v>364</v>
      </c>
      <c r="I145" s="4" t="s">
        <v>359</v>
      </c>
    </row>
    <row r="146" spans="1:11" x14ac:dyDescent="0.25">
      <c r="A146" s="1"/>
      <c r="B146" t="s">
        <v>12</v>
      </c>
      <c r="C146">
        <v>16</v>
      </c>
      <c r="D146">
        <v>135</v>
      </c>
      <c r="E146">
        <v>77</v>
      </c>
      <c r="F146" s="2">
        <v>98</v>
      </c>
      <c r="G146" s="2" t="s">
        <v>365</v>
      </c>
      <c r="H146" s="9" t="s">
        <v>366</v>
      </c>
      <c r="I146" s="4" t="s">
        <v>367</v>
      </c>
    </row>
    <row r="147" spans="1:11" x14ac:dyDescent="0.25">
      <c r="A147" s="1"/>
    </row>
    <row r="148" spans="1:11" x14ac:dyDescent="0.25">
      <c r="A148" s="1" t="s">
        <v>368</v>
      </c>
    </row>
    <row r="149" spans="1:11" x14ac:dyDescent="0.25">
      <c r="A149" s="1"/>
      <c r="B149" t="s">
        <v>3</v>
      </c>
      <c r="C149" t="s">
        <v>4</v>
      </c>
      <c r="D149" t="s">
        <v>5</v>
      </c>
      <c r="E149" t="s">
        <v>6</v>
      </c>
      <c r="F149" s="2" t="s">
        <v>7</v>
      </c>
      <c r="G149" s="2" t="s">
        <v>8</v>
      </c>
      <c r="I149" s="4" t="s">
        <v>10</v>
      </c>
    </row>
    <row r="150" spans="1:11" x14ac:dyDescent="0.25">
      <c r="A150" s="1"/>
      <c r="B150" t="s">
        <v>17</v>
      </c>
      <c r="C150">
        <v>11</v>
      </c>
      <c r="D150">
        <v>130</v>
      </c>
      <c r="E150">
        <v>85</v>
      </c>
      <c r="F150" s="2">
        <v>106</v>
      </c>
      <c r="G150" s="2" t="s">
        <v>369</v>
      </c>
      <c r="H150" s="9" t="s">
        <v>370</v>
      </c>
      <c r="I150" s="4" t="s">
        <v>371</v>
      </c>
      <c r="J150" s="8">
        <f>8/(0.001*(9340-8861))</f>
        <v>16.701461377870562</v>
      </c>
      <c r="K150" s="8">
        <f>9340-8861</f>
        <v>479</v>
      </c>
    </row>
    <row r="151" spans="1:11" x14ac:dyDescent="0.25">
      <c r="A151" s="1"/>
      <c r="B151" t="s">
        <v>17</v>
      </c>
      <c r="C151">
        <v>20</v>
      </c>
      <c r="D151">
        <v>139</v>
      </c>
      <c r="E151">
        <v>57</v>
      </c>
      <c r="F151" s="2">
        <v>78</v>
      </c>
      <c r="G151" s="2" t="s">
        <v>372</v>
      </c>
      <c r="H151" s="9" t="s">
        <v>373</v>
      </c>
      <c r="I151" s="4" t="s">
        <v>374</v>
      </c>
    </row>
    <row r="152" spans="1:11" x14ac:dyDescent="0.25">
      <c r="A152" s="1"/>
      <c r="B152" t="s">
        <v>17</v>
      </c>
      <c r="C152">
        <v>54</v>
      </c>
      <c r="D152">
        <v>173</v>
      </c>
      <c r="E152">
        <v>114</v>
      </c>
      <c r="F152" s="2">
        <v>135</v>
      </c>
      <c r="G152" s="2" t="s">
        <v>375</v>
      </c>
      <c r="H152" s="9" t="s">
        <v>376</v>
      </c>
      <c r="I152" s="4" t="s">
        <v>377</v>
      </c>
    </row>
    <row r="153" spans="1:11" x14ac:dyDescent="0.25">
      <c r="A153" s="1"/>
      <c r="B153" t="s">
        <v>17</v>
      </c>
      <c r="C153">
        <v>74</v>
      </c>
      <c r="D153">
        <v>193</v>
      </c>
      <c r="E153">
        <v>144</v>
      </c>
      <c r="F153" s="2">
        <v>165</v>
      </c>
      <c r="G153" s="2" t="s">
        <v>378</v>
      </c>
      <c r="H153" s="9" t="s">
        <v>379</v>
      </c>
      <c r="I153" s="4" t="s">
        <v>380</v>
      </c>
    </row>
    <row r="154" spans="1:11" x14ac:dyDescent="0.25">
      <c r="A154" s="1"/>
      <c r="B154" t="s">
        <v>12</v>
      </c>
      <c r="C154">
        <v>233</v>
      </c>
      <c r="D154">
        <v>352</v>
      </c>
      <c r="E154">
        <v>301</v>
      </c>
      <c r="F154" s="2">
        <v>322</v>
      </c>
      <c r="G154" s="2" t="s">
        <v>381</v>
      </c>
      <c r="H154" s="9" t="s">
        <v>382</v>
      </c>
      <c r="I154" s="4" t="s">
        <v>383</v>
      </c>
    </row>
    <row r="155" spans="1:11" x14ac:dyDescent="0.25">
      <c r="A155" s="1"/>
      <c r="B155" t="s">
        <v>12</v>
      </c>
      <c r="C155">
        <v>213</v>
      </c>
      <c r="D155">
        <v>332</v>
      </c>
      <c r="E155">
        <v>236</v>
      </c>
      <c r="F155" s="2">
        <v>257</v>
      </c>
      <c r="G155" s="2" t="s">
        <v>384</v>
      </c>
      <c r="H155" s="9" t="s">
        <v>385</v>
      </c>
      <c r="I155" s="4" t="s">
        <v>386</v>
      </c>
    </row>
    <row r="156" spans="1:11" x14ac:dyDescent="0.25">
      <c r="A156" s="1"/>
      <c r="B156" t="s">
        <v>12</v>
      </c>
      <c r="C156">
        <v>123</v>
      </c>
      <c r="D156">
        <v>242</v>
      </c>
      <c r="E156">
        <v>164</v>
      </c>
      <c r="F156" s="2">
        <v>185</v>
      </c>
      <c r="G156" s="2" t="s">
        <v>387</v>
      </c>
      <c r="H156" s="9" t="s">
        <v>388</v>
      </c>
      <c r="I156" s="4" t="s">
        <v>389</v>
      </c>
    </row>
    <row r="157" spans="1:11" x14ac:dyDescent="0.25">
      <c r="A157" s="1"/>
      <c r="B157" t="s">
        <v>12</v>
      </c>
      <c r="C157">
        <v>101</v>
      </c>
      <c r="D157">
        <v>220</v>
      </c>
      <c r="E157">
        <v>161</v>
      </c>
      <c r="F157" s="2">
        <v>182</v>
      </c>
      <c r="G157" s="2" t="s">
        <v>390</v>
      </c>
      <c r="H157" s="9" t="s">
        <v>391</v>
      </c>
      <c r="I157" s="4" t="s">
        <v>392</v>
      </c>
    </row>
    <row r="158" spans="1:11" x14ac:dyDescent="0.25">
      <c r="A158" s="1"/>
    </row>
    <row r="159" spans="1:11" x14ac:dyDescent="0.25">
      <c r="A159" s="1" t="s">
        <v>393</v>
      </c>
    </row>
    <row r="160" spans="1:11" x14ac:dyDescent="0.25">
      <c r="A160" s="1"/>
      <c r="B160" t="s">
        <v>3</v>
      </c>
      <c r="C160" t="s">
        <v>4</v>
      </c>
      <c r="D160" t="s">
        <v>5</v>
      </c>
      <c r="E160" t="s">
        <v>6</v>
      </c>
      <c r="F160" s="2" t="s">
        <v>7</v>
      </c>
      <c r="G160" s="2" t="s">
        <v>8</v>
      </c>
      <c r="I160" s="4" t="s">
        <v>10</v>
      </c>
    </row>
    <row r="161" spans="1:11" x14ac:dyDescent="0.25">
      <c r="A161" s="1"/>
      <c r="B161" t="s">
        <v>17</v>
      </c>
      <c r="C161">
        <v>28</v>
      </c>
      <c r="D161">
        <v>147</v>
      </c>
      <c r="E161">
        <v>85</v>
      </c>
      <c r="F161" s="2">
        <v>106</v>
      </c>
      <c r="G161" s="2" t="s">
        <v>394</v>
      </c>
      <c r="H161" s="9" t="s">
        <v>395</v>
      </c>
      <c r="I161" s="4" t="s">
        <v>396</v>
      </c>
      <c r="J161" s="8">
        <f>3/(0.001*(840-421))</f>
        <v>7.1599045346062056</v>
      </c>
      <c r="K161" s="8">
        <f>840-421</f>
        <v>419</v>
      </c>
    </row>
    <row r="162" spans="1:11" x14ac:dyDescent="0.25">
      <c r="A162" s="1"/>
      <c r="B162" t="s">
        <v>17</v>
      </c>
      <c r="C162">
        <v>232</v>
      </c>
      <c r="D162">
        <v>351</v>
      </c>
      <c r="E162">
        <v>304</v>
      </c>
      <c r="F162" s="2">
        <v>325</v>
      </c>
      <c r="G162" s="2" t="s">
        <v>397</v>
      </c>
      <c r="H162" s="9" t="s">
        <v>398</v>
      </c>
      <c r="I162" s="4" t="s">
        <v>399</v>
      </c>
    </row>
    <row r="163" spans="1:11" x14ac:dyDescent="0.25">
      <c r="A163" s="1"/>
      <c r="B163" t="s">
        <v>12</v>
      </c>
      <c r="C163">
        <v>85</v>
      </c>
      <c r="D163">
        <v>204</v>
      </c>
      <c r="E163">
        <v>121</v>
      </c>
      <c r="F163" s="2">
        <v>142</v>
      </c>
      <c r="G163" s="2" t="s">
        <v>400</v>
      </c>
      <c r="H163" s="9" t="s">
        <v>401</v>
      </c>
      <c r="I163" s="4" t="s">
        <v>402</v>
      </c>
    </row>
    <row r="164" spans="1:11" x14ac:dyDescent="0.25">
      <c r="A164" s="1"/>
      <c r="H164" s="9"/>
    </row>
    <row r="165" spans="1:11" x14ac:dyDescent="0.25">
      <c r="A165" s="1" t="s">
        <v>403</v>
      </c>
      <c r="H165" s="9"/>
    </row>
    <row r="166" spans="1:11" x14ac:dyDescent="0.25">
      <c r="A166" s="1"/>
      <c r="B166" t="s">
        <v>3</v>
      </c>
      <c r="C166" t="s">
        <v>4</v>
      </c>
      <c r="D166" t="s">
        <v>5</v>
      </c>
      <c r="E166" t="s">
        <v>6</v>
      </c>
      <c r="F166" s="2" t="s">
        <v>7</v>
      </c>
      <c r="G166" s="2" t="s">
        <v>8</v>
      </c>
      <c r="H166" s="9"/>
      <c r="I166" s="4" t="s">
        <v>10</v>
      </c>
    </row>
    <row r="167" spans="1:11" x14ac:dyDescent="0.25">
      <c r="A167" s="1"/>
      <c r="B167" t="s">
        <v>17</v>
      </c>
      <c r="C167">
        <v>0</v>
      </c>
      <c r="D167">
        <v>119</v>
      </c>
      <c r="E167">
        <v>54</v>
      </c>
      <c r="F167" s="2">
        <v>75</v>
      </c>
      <c r="G167" s="2" t="s">
        <v>404</v>
      </c>
      <c r="H167" s="9" t="s">
        <v>405</v>
      </c>
      <c r="I167" s="4" t="s">
        <v>406</v>
      </c>
      <c r="J167" s="8">
        <f>3/(0.001*(2160-1861))</f>
        <v>10.033444816053512</v>
      </c>
      <c r="K167" s="8">
        <f>2160-1861</f>
        <v>299</v>
      </c>
    </row>
    <row r="168" spans="1:11" x14ac:dyDescent="0.25">
      <c r="A168" s="1"/>
      <c r="B168" t="s">
        <v>17</v>
      </c>
      <c r="C168">
        <v>32</v>
      </c>
      <c r="D168">
        <v>151</v>
      </c>
      <c r="E168">
        <v>83</v>
      </c>
      <c r="F168" s="2">
        <v>104</v>
      </c>
      <c r="G168" s="2" t="s">
        <v>407</v>
      </c>
      <c r="H168" s="9" t="s">
        <v>408</v>
      </c>
      <c r="I168" s="4" t="s">
        <v>409</v>
      </c>
    </row>
    <row r="169" spans="1:11" x14ac:dyDescent="0.25">
      <c r="A169" s="1"/>
      <c r="B169" t="s">
        <v>12</v>
      </c>
      <c r="C169">
        <v>46</v>
      </c>
      <c r="D169">
        <v>165</v>
      </c>
      <c r="E169">
        <v>58</v>
      </c>
      <c r="F169" s="2">
        <v>79</v>
      </c>
      <c r="G169" s="2" t="s">
        <v>410</v>
      </c>
      <c r="H169" s="9" t="s">
        <v>411</v>
      </c>
      <c r="I169" s="4" t="s">
        <v>412</v>
      </c>
    </row>
    <row r="170" spans="1:11" x14ac:dyDescent="0.25">
      <c r="A170" s="1"/>
    </row>
    <row r="171" spans="1:11" x14ac:dyDescent="0.25">
      <c r="A171" s="1" t="s">
        <v>413</v>
      </c>
    </row>
    <row r="172" spans="1:11" x14ac:dyDescent="0.25">
      <c r="A172" s="1"/>
      <c r="B172" t="s">
        <v>3</v>
      </c>
      <c r="C172" t="s">
        <v>4</v>
      </c>
      <c r="D172" t="s">
        <v>5</v>
      </c>
      <c r="E172" t="s">
        <v>6</v>
      </c>
      <c r="F172" s="2" t="s">
        <v>7</v>
      </c>
      <c r="G172" s="2" t="s">
        <v>8</v>
      </c>
      <c r="I172" s="4" t="s">
        <v>10</v>
      </c>
    </row>
    <row r="173" spans="1:11" x14ac:dyDescent="0.25">
      <c r="A173" s="1"/>
      <c r="B173" t="s">
        <v>17</v>
      </c>
      <c r="C173">
        <v>20</v>
      </c>
      <c r="D173">
        <v>139</v>
      </c>
      <c r="E173">
        <v>74</v>
      </c>
      <c r="F173" s="2">
        <v>95</v>
      </c>
      <c r="G173" s="2" t="s">
        <v>414</v>
      </c>
      <c r="H173" s="9" t="s">
        <v>415</v>
      </c>
      <c r="I173" s="4" t="s">
        <v>416</v>
      </c>
      <c r="J173" s="8">
        <f>3/(0.001*(780-181))</f>
        <v>5.0083472454090154</v>
      </c>
      <c r="K173" s="8">
        <f>780-181</f>
        <v>599</v>
      </c>
    </row>
    <row r="174" spans="1:11" x14ac:dyDescent="0.25">
      <c r="A174" s="1"/>
      <c r="B174" t="s">
        <v>12</v>
      </c>
      <c r="C174">
        <v>480</v>
      </c>
      <c r="D174">
        <v>599</v>
      </c>
      <c r="E174">
        <v>505</v>
      </c>
      <c r="F174" s="2">
        <v>526</v>
      </c>
      <c r="G174" s="2" t="s">
        <v>417</v>
      </c>
      <c r="H174" s="9" t="s">
        <v>418</v>
      </c>
      <c r="I174" s="4" t="s">
        <v>419</v>
      </c>
    </row>
    <row r="175" spans="1:11" x14ac:dyDescent="0.25">
      <c r="A175" s="1"/>
      <c r="B175" t="s">
        <v>12</v>
      </c>
      <c r="C175">
        <v>174</v>
      </c>
      <c r="D175">
        <v>293</v>
      </c>
      <c r="E175">
        <v>226</v>
      </c>
      <c r="F175" s="2">
        <v>247</v>
      </c>
      <c r="G175" s="2" t="s">
        <v>420</v>
      </c>
      <c r="H175" s="9" t="s">
        <v>421</v>
      </c>
      <c r="I175" s="4" t="s">
        <v>422</v>
      </c>
    </row>
    <row r="176" spans="1:11" x14ac:dyDescent="0.25">
      <c r="A176" s="1"/>
    </row>
    <row r="177" spans="1:11" x14ac:dyDescent="0.25">
      <c r="A177" s="1" t="s">
        <v>423</v>
      </c>
    </row>
    <row r="178" spans="1:11" x14ac:dyDescent="0.25">
      <c r="A178" s="1"/>
      <c r="B178" t="s">
        <v>3</v>
      </c>
      <c r="C178" t="s">
        <v>4</v>
      </c>
      <c r="D178" t="s">
        <v>5</v>
      </c>
      <c r="E178" t="s">
        <v>6</v>
      </c>
      <c r="F178" s="2" t="s">
        <v>7</v>
      </c>
      <c r="G178" s="2" t="s">
        <v>8</v>
      </c>
      <c r="I178" s="4" t="s">
        <v>10</v>
      </c>
    </row>
    <row r="179" spans="1:11" x14ac:dyDescent="0.25">
      <c r="A179" s="1"/>
      <c r="B179" t="s">
        <v>17</v>
      </c>
      <c r="C179">
        <v>66</v>
      </c>
      <c r="D179">
        <v>185</v>
      </c>
      <c r="E179">
        <v>137</v>
      </c>
      <c r="F179" s="2">
        <v>158</v>
      </c>
      <c r="G179" s="2" t="s">
        <v>424</v>
      </c>
      <c r="H179" s="9" t="s">
        <v>425</v>
      </c>
      <c r="I179" s="4" t="s">
        <v>426</v>
      </c>
      <c r="J179" s="8">
        <f>4/(0.001*(380-141))</f>
        <v>16.736401673640167</v>
      </c>
      <c r="K179" s="8">
        <f>380-141</f>
        <v>239</v>
      </c>
    </row>
    <row r="180" spans="1:11" x14ac:dyDescent="0.25">
      <c r="A180" s="1"/>
      <c r="B180" t="s">
        <v>17</v>
      </c>
      <c r="C180">
        <v>112</v>
      </c>
      <c r="D180">
        <v>231</v>
      </c>
      <c r="E180">
        <v>144</v>
      </c>
      <c r="F180" s="2">
        <v>165</v>
      </c>
      <c r="G180" s="2" t="s">
        <v>427</v>
      </c>
      <c r="H180" s="9" t="s">
        <v>428</v>
      </c>
      <c r="I180" s="4" t="s">
        <v>429</v>
      </c>
    </row>
    <row r="181" spans="1:11" x14ac:dyDescent="0.25">
      <c r="A181" s="16"/>
      <c r="B181" t="s">
        <v>12</v>
      </c>
      <c r="C181">
        <v>110</v>
      </c>
      <c r="D181">
        <v>229</v>
      </c>
      <c r="E181">
        <v>171</v>
      </c>
      <c r="F181" s="2">
        <v>192</v>
      </c>
      <c r="G181" s="2" t="s">
        <v>430</v>
      </c>
      <c r="H181" s="9" t="s">
        <v>431</v>
      </c>
      <c r="I181" s="4" t="s">
        <v>432</v>
      </c>
    </row>
    <row r="182" spans="1:11" x14ac:dyDescent="0.25">
      <c r="A182" s="1"/>
      <c r="B182" t="s">
        <v>12</v>
      </c>
      <c r="C182">
        <v>78</v>
      </c>
      <c r="D182">
        <v>197</v>
      </c>
      <c r="E182">
        <v>86</v>
      </c>
      <c r="F182" s="2">
        <v>107</v>
      </c>
      <c r="G182" s="2" t="s">
        <v>433</v>
      </c>
      <c r="H182" s="9" t="s">
        <v>434</v>
      </c>
      <c r="I182" s="4" t="s">
        <v>435</v>
      </c>
    </row>
    <row r="183" spans="1:11" x14ac:dyDescent="0.25">
      <c r="A183" s="1"/>
      <c r="H183" s="9"/>
    </row>
    <row r="184" spans="1:11" x14ac:dyDescent="0.25">
      <c r="A184" s="1" t="s">
        <v>436</v>
      </c>
    </row>
    <row r="185" spans="1:11" x14ac:dyDescent="0.25">
      <c r="A185" s="1"/>
      <c r="B185" t="s">
        <v>3</v>
      </c>
      <c r="C185" t="s">
        <v>4</v>
      </c>
      <c r="D185" t="s">
        <v>5</v>
      </c>
      <c r="E185" t="s">
        <v>6</v>
      </c>
      <c r="F185" s="2" t="s">
        <v>7</v>
      </c>
      <c r="G185" s="2" t="s">
        <v>8</v>
      </c>
      <c r="I185" s="4" t="s">
        <v>10</v>
      </c>
    </row>
    <row r="186" spans="1:11" x14ac:dyDescent="0.25">
      <c r="A186" s="1"/>
      <c r="B186" t="s">
        <v>17</v>
      </c>
      <c r="C186">
        <v>0</v>
      </c>
      <c r="D186">
        <v>119</v>
      </c>
      <c r="E186">
        <v>51</v>
      </c>
      <c r="F186" s="2">
        <v>72</v>
      </c>
      <c r="G186" s="2" t="s">
        <v>437</v>
      </c>
      <c r="H186" s="9" t="s">
        <v>438</v>
      </c>
      <c r="I186" s="4" t="s">
        <v>439</v>
      </c>
      <c r="J186" s="8">
        <f>1/(0.001*(860-621))</f>
        <v>4.1841004184100417</v>
      </c>
      <c r="K186" s="8">
        <f>860-621</f>
        <v>239</v>
      </c>
    </row>
    <row r="187" spans="1:11" x14ac:dyDescent="0.25">
      <c r="A187" s="1"/>
    </row>
    <row r="188" spans="1:11" x14ac:dyDescent="0.25">
      <c r="A188" s="1" t="s">
        <v>440</v>
      </c>
    </row>
    <row r="189" spans="1:11" x14ac:dyDescent="0.25">
      <c r="A189" s="1"/>
      <c r="B189" t="s">
        <v>3</v>
      </c>
      <c r="C189" t="s">
        <v>4</v>
      </c>
      <c r="D189" t="s">
        <v>5</v>
      </c>
      <c r="E189" t="s">
        <v>6</v>
      </c>
      <c r="F189" s="2" t="s">
        <v>7</v>
      </c>
      <c r="G189" s="2" t="s">
        <v>8</v>
      </c>
      <c r="I189" s="4" t="s">
        <v>10</v>
      </c>
    </row>
    <row r="190" spans="1:11" x14ac:dyDescent="0.25">
      <c r="A190" s="1"/>
      <c r="B190" t="s">
        <v>17</v>
      </c>
      <c r="C190">
        <v>173</v>
      </c>
      <c r="D190">
        <v>292</v>
      </c>
      <c r="E190">
        <v>239</v>
      </c>
      <c r="F190" s="2">
        <v>260</v>
      </c>
      <c r="G190" s="2" t="s">
        <v>441</v>
      </c>
      <c r="H190" s="9" t="s">
        <v>442</v>
      </c>
      <c r="I190" s="4" t="s">
        <v>443</v>
      </c>
      <c r="J190" s="8">
        <f>13/(0.001*(860-381))</f>
        <v>27.139874739039662</v>
      </c>
      <c r="K190" s="8">
        <f>860-381</f>
        <v>479</v>
      </c>
    </row>
    <row r="191" spans="1:11" x14ac:dyDescent="0.25">
      <c r="A191" s="1"/>
      <c r="B191" t="s">
        <v>17</v>
      </c>
      <c r="C191">
        <v>187</v>
      </c>
      <c r="D191">
        <v>306</v>
      </c>
      <c r="E191">
        <v>245</v>
      </c>
      <c r="F191" s="2">
        <v>266</v>
      </c>
      <c r="G191" s="2" t="s">
        <v>444</v>
      </c>
      <c r="H191" s="9" t="s">
        <v>445</v>
      </c>
      <c r="I191" s="4" t="s">
        <v>446</v>
      </c>
    </row>
    <row r="192" spans="1:11" x14ac:dyDescent="0.25">
      <c r="A192" s="1"/>
      <c r="B192" t="s">
        <v>17</v>
      </c>
      <c r="C192">
        <v>212</v>
      </c>
      <c r="D192">
        <v>331</v>
      </c>
      <c r="E192">
        <v>277</v>
      </c>
      <c r="F192" s="2">
        <v>298</v>
      </c>
      <c r="G192" s="2" t="s">
        <v>447</v>
      </c>
      <c r="H192" s="9" t="s">
        <v>448</v>
      </c>
      <c r="I192" s="4" t="s">
        <v>449</v>
      </c>
    </row>
    <row r="193" spans="1:11" x14ac:dyDescent="0.25">
      <c r="A193" s="1"/>
      <c r="B193" t="s">
        <v>17</v>
      </c>
      <c r="C193">
        <v>231</v>
      </c>
      <c r="D193">
        <v>350</v>
      </c>
      <c r="E193">
        <v>276</v>
      </c>
      <c r="F193" s="2">
        <v>297</v>
      </c>
      <c r="G193" s="2" t="s">
        <v>450</v>
      </c>
      <c r="H193" s="9" t="s">
        <v>451</v>
      </c>
      <c r="I193" s="4" t="s">
        <v>452</v>
      </c>
    </row>
    <row r="194" spans="1:11" x14ac:dyDescent="0.25">
      <c r="A194" s="1"/>
      <c r="B194" t="s">
        <v>17</v>
      </c>
      <c r="C194">
        <v>253</v>
      </c>
      <c r="D194">
        <v>372</v>
      </c>
      <c r="E194">
        <v>300</v>
      </c>
      <c r="F194" s="2">
        <v>321</v>
      </c>
      <c r="G194" s="2" t="s">
        <v>453</v>
      </c>
      <c r="H194" s="9" t="s">
        <v>454</v>
      </c>
      <c r="I194" s="4" t="s">
        <v>455</v>
      </c>
    </row>
    <row r="195" spans="1:11" x14ac:dyDescent="0.25">
      <c r="A195" s="1"/>
      <c r="B195" t="s">
        <v>17</v>
      </c>
      <c r="C195">
        <v>257</v>
      </c>
      <c r="D195">
        <v>376</v>
      </c>
      <c r="E195">
        <v>259</v>
      </c>
      <c r="F195" s="2">
        <v>280</v>
      </c>
      <c r="G195" s="2" t="s">
        <v>456</v>
      </c>
      <c r="H195" s="9" t="s">
        <v>457</v>
      </c>
      <c r="I195" s="4" t="s">
        <v>458</v>
      </c>
    </row>
    <row r="196" spans="1:11" x14ac:dyDescent="0.25">
      <c r="A196" s="16"/>
      <c r="B196" t="s">
        <v>17</v>
      </c>
      <c r="C196">
        <v>262</v>
      </c>
      <c r="D196">
        <v>381</v>
      </c>
      <c r="E196">
        <v>267</v>
      </c>
      <c r="F196" s="2">
        <v>288</v>
      </c>
      <c r="G196" s="2" t="s">
        <v>459</v>
      </c>
      <c r="H196" s="9" t="s">
        <v>460</v>
      </c>
      <c r="I196" s="4" t="s">
        <v>461</v>
      </c>
    </row>
    <row r="197" spans="1:11" x14ac:dyDescent="0.25">
      <c r="A197" s="1"/>
      <c r="B197" t="s">
        <v>17</v>
      </c>
      <c r="C197">
        <v>280</v>
      </c>
      <c r="D197">
        <v>399</v>
      </c>
      <c r="E197">
        <v>341</v>
      </c>
      <c r="F197" s="2">
        <v>362</v>
      </c>
      <c r="G197" s="2" t="s">
        <v>462</v>
      </c>
      <c r="H197" s="9" t="s">
        <v>463</v>
      </c>
      <c r="I197" s="4" t="s">
        <v>464</v>
      </c>
    </row>
    <row r="198" spans="1:11" x14ac:dyDescent="0.25">
      <c r="A198" s="1"/>
      <c r="B198" t="s">
        <v>12</v>
      </c>
      <c r="C198">
        <v>295</v>
      </c>
      <c r="D198">
        <v>414</v>
      </c>
      <c r="E198">
        <v>342</v>
      </c>
      <c r="F198" s="2">
        <v>363</v>
      </c>
      <c r="G198" s="2" t="s">
        <v>465</v>
      </c>
      <c r="H198" s="9" t="s">
        <v>466</v>
      </c>
      <c r="I198" s="4" t="s">
        <v>467</v>
      </c>
    </row>
    <row r="199" spans="1:11" x14ac:dyDescent="0.25">
      <c r="A199" s="1"/>
      <c r="B199" t="s">
        <v>12</v>
      </c>
      <c r="C199">
        <v>269</v>
      </c>
      <c r="D199">
        <v>388</v>
      </c>
      <c r="E199">
        <v>313</v>
      </c>
      <c r="F199" s="2">
        <v>334</v>
      </c>
      <c r="G199" s="2" t="s">
        <v>468</v>
      </c>
      <c r="H199" s="9" t="s">
        <v>469</v>
      </c>
      <c r="I199" s="4" t="s">
        <v>470</v>
      </c>
    </row>
    <row r="200" spans="1:11" x14ac:dyDescent="0.25">
      <c r="A200" s="1"/>
      <c r="B200" t="s">
        <v>12</v>
      </c>
      <c r="C200">
        <v>187</v>
      </c>
      <c r="D200">
        <v>306</v>
      </c>
      <c r="E200">
        <v>248</v>
      </c>
      <c r="F200" s="2">
        <v>269</v>
      </c>
      <c r="G200" s="2" t="s">
        <v>471</v>
      </c>
      <c r="H200" s="9" t="s">
        <v>472</v>
      </c>
      <c r="I200" s="4" t="s">
        <v>473</v>
      </c>
    </row>
    <row r="201" spans="1:11" x14ac:dyDescent="0.25">
      <c r="A201" s="1"/>
      <c r="B201" t="s">
        <v>12</v>
      </c>
      <c r="C201">
        <v>174</v>
      </c>
      <c r="D201">
        <v>293</v>
      </c>
      <c r="E201">
        <v>209</v>
      </c>
      <c r="F201" s="2">
        <v>230</v>
      </c>
      <c r="G201" s="2" t="s">
        <v>474</v>
      </c>
      <c r="H201" s="9" t="s">
        <v>475</v>
      </c>
      <c r="I201" s="4" t="s">
        <v>476</v>
      </c>
    </row>
    <row r="202" spans="1:11" x14ac:dyDescent="0.25">
      <c r="A202" s="1"/>
      <c r="B202" t="s">
        <v>12</v>
      </c>
      <c r="C202">
        <v>45</v>
      </c>
      <c r="D202">
        <v>164</v>
      </c>
      <c r="E202">
        <v>81</v>
      </c>
      <c r="F202" s="2">
        <v>102</v>
      </c>
      <c r="G202" s="2" t="s">
        <v>477</v>
      </c>
      <c r="H202" s="9" t="s">
        <v>478</v>
      </c>
      <c r="I202" s="4" t="s">
        <v>479</v>
      </c>
    </row>
    <row r="203" spans="1:11" x14ac:dyDescent="0.25">
      <c r="A203" s="1"/>
      <c r="B203" t="s">
        <v>339</v>
      </c>
    </row>
    <row r="204" spans="1:11" x14ac:dyDescent="0.25">
      <c r="A204" s="1" t="s">
        <v>480</v>
      </c>
    </row>
    <row r="205" spans="1:11" x14ac:dyDescent="0.25">
      <c r="A205" s="1"/>
      <c r="B205" t="s">
        <v>3</v>
      </c>
      <c r="C205" t="s">
        <v>4</v>
      </c>
      <c r="D205" t="s">
        <v>5</v>
      </c>
      <c r="E205" t="s">
        <v>6</v>
      </c>
      <c r="F205" s="2" t="s">
        <v>7</v>
      </c>
      <c r="G205" s="2" t="s">
        <v>8</v>
      </c>
      <c r="I205" s="4" t="s">
        <v>10</v>
      </c>
    </row>
    <row r="206" spans="1:11" x14ac:dyDescent="0.25">
      <c r="A206" s="1"/>
      <c r="B206" t="s">
        <v>17</v>
      </c>
      <c r="C206">
        <v>96</v>
      </c>
      <c r="D206">
        <v>215</v>
      </c>
      <c r="E206">
        <v>183</v>
      </c>
      <c r="F206" s="2">
        <v>204</v>
      </c>
      <c r="G206" s="2" t="s">
        <v>481</v>
      </c>
      <c r="H206" s="9" t="s">
        <v>482</v>
      </c>
      <c r="I206" s="4" t="s">
        <v>483</v>
      </c>
      <c r="J206" s="8">
        <f>3/(0.001*(780-301))</f>
        <v>6.2630480167014611</v>
      </c>
      <c r="K206" s="8">
        <f>780-301</f>
        <v>479</v>
      </c>
    </row>
    <row r="207" spans="1:11" x14ac:dyDescent="0.25">
      <c r="A207" s="1"/>
      <c r="B207" t="s">
        <v>17</v>
      </c>
      <c r="C207">
        <v>109</v>
      </c>
      <c r="D207">
        <v>228</v>
      </c>
      <c r="E207">
        <v>153</v>
      </c>
      <c r="F207" s="2">
        <v>174</v>
      </c>
      <c r="G207" s="2" t="s">
        <v>484</v>
      </c>
      <c r="H207" s="9" t="s">
        <v>485</v>
      </c>
      <c r="I207" s="4" t="s">
        <v>486</v>
      </c>
    </row>
    <row r="208" spans="1:11" x14ac:dyDescent="0.25">
      <c r="A208" s="1"/>
      <c r="B208" t="s">
        <v>17</v>
      </c>
      <c r="C208">
        <v>125</v>
      </c>
      <c r="D208">
        <v>244</v>
      </c>
      <c r="E208">
        <v>186</v>
      </c>
      <c r="F208" s="2">
        <v>207</v>
      </c>
      <c r="G208" s="2" t="s">
        <v>487</v>
      </c>
      <c r="H208" s="9" t="s">
        <v>488</v>
      </c>
      <c r="I208" s="4" t="s">
        <v>489</v>
      </c>
    </row>
    <row r="209" spans="1:11" x14ac:dyDescent="0.25">
      <c r="A209" s="1"/>
    </row>
    <row r="210" spans="1:11" x14ac:dyDescent="0.25">
      <c r="A210" s="1" t="s">
        <v>490</v>
      </c>
    </row>
    <row r="211" spans="1:11" x14ac:dyDescent="0.25">
      <c r="A211" s="1"/>
      <c r="B211" t="s">
        <v>3</v>
      </c>
      <c r="C211" t="s">
        <v>4</v>
      </c>
      <c r="D211" t="s">
        <v>5</v>
      </c>
      <c r="E211" t="s">
        <v>6</v>
      </c>
      <c r="F211" s="2" t="s">
        <v>7</v>
      </c>
      <c r="G211" s="2" t="s">
        <v>8</v>
      </c>
      <c r="I211" s="4" t="s">
        <v>10</v>
      </c>
    </row>
    <row r="212" spans="1:11" x14ac:dyDescent="0.25">
      <c r="A212" s="1"/>
      <c r="B212" t="s">
        <v>17</v>
      </c>
      <c r="C212">
        <v>129</v>
      </c>
      <c r="D212">
        <v>248</v>
      </c>
      <c r="E212">
        <v>162</v>
      </c>
      <c r="F212" s="2">
        <v>183</v>
      </c>
      <c r="G212" s="2" t="s">
        <v>491</v>
      </c>
      <c r="H212" s="9" t="s">
        <v>492</v>
      </c>
      <c r="I212" s="4" t="s">
        <v>493</v>
      </c>
      <c r="J212" s="8">
        <f>5/(0.001*(740-261))</f>
        <v>10.438413361169102</v>
      </c>
      <c r="K212" s="8">
        <f>740-261</f>
        <v>479</v>
      </c>
    </row>
    <row r="213" spans="1:11" x14ac:dyDescent="0.25">
      <c r="A213" s="1"/>
      <c r="B213" t="s">
        <v>12</v>
      </c>
      <c r="C213">
        <v>359</v>
      </c>
      <c r="D213">
        <v>478</v>
      </c>
      <c r="E213">
        <v>417</v>
      </c>
      <c r="F213" s="2">
        <v>438</v>
      </c>
      <c r="G213" s="2" t="s">
        <v>494</v>
      </c>
      <c r="H213" s="9" t="s">
        <v>495</v>
      </c>
      <c r="I213" s="4" t="s">
        <v>496</v>
      </c>
    </row>
    <row r="214" spans="1:11" x14ac:dyDescent="0.25">
      <c r="A214" s="1"/>
      <c r="B214" t="s">
        <v>12</v>
      </c>
      <c r="C214">
        <v>351</v>
      </c>
      <c r="D214">
        <v>470</v>
      </c>
      <c r="E214">
        <v>374</v>
      </c>
      <c r="F214" s="2">
        <v>395</v>
      </c>
      <c r="G214" s="2" t="s">
        <v>497</v>
      </c>
      <c r="H214" s="9" t="s">
        <v>498</v>
      </c>
      <c r="I214" s="4" t="s">
        <v>499</v>
      </c>
    </row>
    <row r="215" spans="1:11" x14ac:dyDescent="0.25">
      <c r="A215" s="1"/>
      <c r="B215" t="s">
        <v>12</v>
      </c>
      <c r="C215">
        <v>119</v>
      </c>
      <c r="D215">
        <v>238</v>
      </c>
      <c r="E215">
        <v>164</v>
      </c>
      <c r="F215" s="2">
        <v>185</v>
      </c>
      <c r="G215" s="2" t="s">
        <v>500</v>
      </c>
      <c r="H215" s="9" t="s">
        <v>501</v>
      </c>
      <c r="I215" s="4" t="s">
        <v>502</v>
      </c>
    </row>
    <row r="216" spans="1:11" x14ac:dyDescent="0.25">
      <c r="A216" s="1"/>
      <c r="B216" t="s">
        <v>12</v>
      </c>
      <c r="C216">
        <v>82</v>
      </c>
      <c r="D216">
        <v>201</v>
      </c>
      <c r="E216">
        <v>136</v>
      </c>
      <c r="F216" s="2">
        <v>157</v>
      </c>
      <c r="G216" s="2" t="s">
        <v>503</v>
      </c>
      <c r="H216" s="9" t="s">
        <v>504</v>
      </c>
      <c r="I216" s="4" t="s">
        <v>505</v>
      </c>
    </row>
    <row r="217" spans="1:11" x14ac:dyDescent="0.25">
      <c r="A217" s="1"/>
    </row>
    <row r="218" spans="1:11" x14ac:dyDescent="0.25">
      <c r="A218" s="1" t="s">
        <v>506</v>
      </c>
    </row>
    <row r="219" spans="1:11" x14ac:dyDescent="0.25">
      <c r="A219" s="1"/>
      <c r="B219" t="s">
        <v>3</v>
      </c>
      <c r="C219" t="s">
        <v>4</v>
      </c>
      <c r="D219" t="s">
        <v>5</v>
      </c>
      <c r="E219" t="s">
        <v>6</v>
      </c>
      <c r="F219" s="2" t="s">
        <v>7</v>
      </c>
      <c r="G219" s="2" t="s">
        <v>8</v>
      </c>
      <c r="I219" s="4" t="s">
        <v>10</v>
      </c>
    </row>
    <row r="220" spans="1:11" x14ac:dyDescent="0.25">
      <c r="A220" s="1"/>
      <c r="B220" t="s">
        <v>17</v>
      </c>
      <c r="C220">
        <v>56</v>
      </c>
      <c r="D220">
        <v>175</v>
      </c>
      <c r="E220">
        <v>103</v>
      </c>
      <c r="F220" s="2">
        <v>124</v>
      </c>
      <c r="G220" s="2" t="s">
        <v>507</v>
      </c>
      <c r="H220" s="9" t="s">
        <v>508</v>
      </c>
      <c r="I220" s="4" t="s">
        <v>509</v>
      </c>
      <c r="J220" s="8">
        <f>5/(0.001*(700-161))</f>
        <v>9.2764378478664185</v>
      </c>
      <c r="K220" s="8">
        <f>700-161</f>
        <v>539</v>
      </c>
    </row>
    <row r="221" spans="1:11" x14ac:dyDescent="0.25">
      <c r="A221" s="1"/>
      <c r="B221" t="s">
        <v>12</v>
      </c>
      <c r="C221">
        <v>412</v>
      </c>
      <c r="D221">
        <v>531</v>
      </c>
      <c r="E221">
        <v>482</v>
      </c>
      <c r="F221" s="2">
        <v>503</v>
      </c>
      <c r="G221" s="2" t="s">
        <v>510</v>
      </c>
      <c r="H221" s="9" t="s">
        <v>511</v>
      </c>
      <c r="I221" s="4" t="s">
        <v>512</v>
      </c>
    </row>
    <row r="222" spans="1:11" x14ac:dyDescent="0.25">
      <c r="A222" s="1"/>
      <c r="B222" t="s">
        <v>12</v>
      </c>
      <c r="C222">
        <v>402</v>
      </c>
      <c r="D222">
        <v>521</v>
      </c>
      <c r="E222">
        <v>452</v>
      </c>
      <c r="F222" s="2">
        <v>473</v>
      </c>
      <c r="G222" s="2" t="s">
        <v>513</v>
      </c>
      <c r="H222" s="9" t="s">
        <v>514</v>
      </c>
      <c r="I222" s="4" t="s">
        <v>515</v>
      </c>
    </row>
    <row r="223" spans="1:11" x14ac:dyDescent="0.25">
      <c r="A223" s="1"/>
      <c r="B223" t="s">
        <v>12</v>
      </c>
      <c r="C223">
        <v>258</v>
      </c>
      <c r="D223">
        <v>377</v>
      </c>
      <c r="E223">
        <v>309</v>
      </c>
      <c r="F223" s="2">
        <v>330</v>
      </c>
      <c r="G223" s="2" t="s">
        <v>516</v>
      </c>
      <c r="H223" s="9" t="s">
        <v>517</v>
      </c>
      <c r="I223" s="4" t="s">
        <v>518</v>
      </c>
    </row>
    <row r="224" spans="1:11" x14ac:dyDescent="0.25">
      <c r="A224" s="1"/>
      <c r="B224" t="s">
        <v>12</v>
      </c>
      <c r="C224">
        <v>51</v>
      </c>
      <c r="D224">
        <v>170</v>
      </c>
      <c r="E224">
        <v>74</v>
      </c>
      <c r="F224" s="2">
        <v>95</v>
      </c>
      <c r="G224" s="2" t="s">
        <v>519</v>
      </c>
      <c r="H224" s="9" t="s">
        <v>520</v>
      </c>
      <c r="I224" s="4" t="s">
        <v>521</v>
      </c>
    </row>
    <row r="225" spans="1:11" x14ac:dyDescent="0.25">
      <c r="A225" s="1"/>
    </row>
    <row r="226" spans="1:11" x14ac:dyDescent="0.25">
      <c r="A226" s="1" t="s">
        <v>522</v>
      </c>
    </row>
    <row r="227" spans="1:11" x14ac:dyDescent="0.25">
      <c r="A227" s="1"/>
      <c r="B227" t="s">
        <v>3</v>
      </c>
      <c r="C227" t="s">
        <v>4</v>
      </c>
      <c r="D227" t="s">
        <v>5</v>
      </c>
      <c r="E227" t="s">
        <v>6</v>
      </c>
      <c r="F227" s="2" t="s">
        <v>7</v>
      </c>
      <c r="G227" s="2" t="s">
        <v>8</v>
      </c>
      <c r="I227" s="4" t="s">
        <v>10</v>
      </c>
    </row>
    <row r="228" spans="1:11" x14ac:dyDescent="0.25">
      <c r="A228" s="1"/>
      <c r="B228" t="s">
        <v>17</v>
      </c>
      <c r="C228">
        <v>0</v>
      </c>
      <c r="D228">
        <v>119</v>
      </c>
      <c r="E228">
        <v>49</v>
      </c>
      <c r="F228" s="2">
        <v>70</v>
      </c>
      <c r="G228" s="2" t="s">
        <v>523</v>
      </c>
      <c r="H228" s="9" t="s">
        <v>524</v>
      </c>
      <c r="I228" s="4" t="s">
        <v>525</v>
      </c>
      <c r="J228" s="8">
        <f>6/(0.001*(960-661))</f>
        <v>20.066889632107024</v>
      </c>
      <c r="K228" s="8">
        <f>960-661</f>
        <v>299</v>
      </c>
    </row>
    <row r="229" spans="1:11" x14ac:dyDescent="0.25">
      <c r="A229" s="1"/>
      <c r="B229" t="s">
        <v>17</v>
      </c>
      <c r="C229">
        <v>29</v>
      </c>
      <c r="D229">
        <v>148</v>
      </c>
      <c r="E229">
        <v>53</v>
      </c>
      <c r="F229" s="2">
        <v>74</v>
      </c>
      <c r="G229" s="2" t="s">
        <v>526</v>
      </c>
      <c r="H229" s="9" t="s">
        <v>527</v>
      </c>
      <c r="I229" s="4" t="s">
        <v>528</v>
      </c>
    </row>
    <row r="230" spans="1:11" x14ac:dyDescent="0.25">
      <c r="A230" s="1"/>
      <c r="B230" t="s">
        <v>17</v>
      </c>
      <c r="C230">
        <v>89</v>
      </c>
      <c r="D230">
        <v>208</v>
      </c>
      <c r="E230">
        <v>146</v>
      </c>
      <c r="F230" s="2">
        <v>167</v>
      </c>
      <c r="G230" s="2" t="s">
        <v>529</v>
      </c>
      <c r="H230" s="9" t="s">
        <v>530</v>
      </c>
      <c r="I230" s="4" t="s">
        <v>531</v>
      </c>
    </row>
    <row r="231" spans="1:11" x14ac:dyDescent="0.25">
      <c r="A231" s="1"/>
      <c r="B231" t="s">
        <v>12</v>
      </c>
      <c r="C231">
        <v>93</v>
      </c>
      <c r="D231">
        <v>212</v>
      </c>
      <c r="E231">
        <v>155</v>
      </c>
      <c r="F231" s="2">
        <v>176</v>
      </c>
      <c r="G231" s="2" t="s">
        <v>532</v>
      </c>
      <c r="H231" s="9" t="s">
        <v>533</v>
      </c>
      <c r="I231" s="4" t="s">
        <v>534</v>
      </c>
    </row>
    <row r="232" spans="1:11" x14ac:dyDescent="0.25">
      <c r="A232" s="1"/>
      <c r="B232" t="s">
        <v>12</v>
      </c>
      <c r="C232">
        <v>58</v>
      </c>
      <c r="D232">
        <v>177</v>
      </c>
      <c r="E232">
        <v>89</v>
      </c>
      <c r="F232" s="2">
        <v>110</v>
      </c>
      <c r="G232" s="2" t="s">
        <v>535</v>
      </c>
      <c r="H232" s="9" t="s">
        <v>536</v>
      </c>
      <c r="I232" s="4" t="s">
        <v>537</v>
      </c>
    </row>
    <row r="233" spans="1:11" x14ac:dyDescent="0.25">
      <c r="A233" s="1"/>
      <c r="B233" t="s">
        <v>12</v>
      </c>
      <c r="C233">
        <v>36</v>
      </c>
      <c r="D233">
        <v>155</v>
      </c>
      <c r="E233">
        <v>55</v>
      </c>
      <c r="F233" s="2">
        <v>76</v>
      </c>
      <c r="G233" s="2" t="s">
        <v>538</v>
      </c>
      <c r="H233" s="9" t="s">
        <v>539</v>
      </c>
      <c r="I233" s="4" t="s">
        <v>540</v>
      </c>
    </row>
    <row r="234" spans="1:11" x14ac:dyDescent="0.25">
      <c r="A234" s="1"/>
      <c r="B234" t="s">
        <v>339</v>
      </c>
    </row>
    <row r="235" spans="1:11" x14ac:dyDescent="0.25">
      <c r="A235" s="1" t="s">
        <v>541</v>
      </c>
    </row>
    <row r="236" spans="1:11" x14ac:dyDescent="0.25">
      <c r="A236" s="1"/>
      <c r="B236" t="s">
        <v>3</v>
      </c>
      <c r="C236" t="s">
        <v>4</v>
      </c>
      <c r="D236" t="s">
        <v>5</v>
      </c>
      <c r="E236" t="s">
        <v>6</v>
      </c>
      <c r="F236" s="2" t="s">
        <v>7</v>
      </c>
      <c r="G236" s="2" t="s">
        <v>8</v>
      </c>
      <c r="I236" s="4" t="s">
        <v>10</v>
      </c>
    </row>
    <row r="237" spans="1:11" x14ac:dyDescent="0.25">
      <c r="A237" s="1"/>
      <c r="B237" t="s">
        <v>17</v>
      </c>
      <c r="C237">
        <v>1</v>
      </c>
      <c r="D237">
        <v>120</v>
      </c>
      <c r="E237">
        <v>52</v>
      </c>
      <c r="F237" s="2">
        <v>73</v>
      </c>
      <c r="G237" s="2" t="s">
        <v>542</v>
      </c>
      <c r="H237" s="9" t="s">
        <v>543</v>
      </c>
      <c r="I237" s="4" t="s">
        <v>544</v>
      </c>
      <c r="J237" s="8">
        <f>2/(0.001*(740-321))</f>
        <v>4.7732696897374707</v>
      </c>
      <c r="K237" s="8">
        <f>740-321</f>
        <v>419</v>
      </c>
    </row>
    <row r="238" spans="1:11" x14ac:dyDescent="0.25">
      <c r="A238" s="1"/>
      <c r="B238" t="s">
        <v>17</v>
      </c>
      <c r="C238">
        <v>56</v>
      </c>
      <c r="D238">
        <v>175</v>
      </c>
      <c r="E238">
        <v>85</v>
      </c>
      <c r="F238" s="2">
        <v>106</v>
      </c>
      <c r="G238" s="2" t="s">
        <v>545</v>
      </c>
      <c r="H238" s="9" t="s">
        <v>546</v>
      </c>
      <c r="I238" s="4" t="s">
        <v>547</v>
      </c>
    </row>
    <row r="239" spans="1:11" x14ac:dyDescent="0.25">
      <c r="A239" s="1"/>
    </row>
    <row r="240" spans="1:11" x14ac:dyDescent="0.25">
      <c r="A240" s="1" t="s">
        <v>548</v>
      </c>
    </row>
    <row r="241" spans="1:11" x14ac:dyDescent="0.25">
      <c r="A241" s="1"/>
      <c r="B241" t="s">
        <v>3</v>
      </c>
      <c r="C241" t="s">
        <v>4</v>
      </c>
      <c r="D241" t="s">
        <v>5</v>
      </c>
      <c r="E241" t="s">
        <v>6</v>
      </c>
      <c r="F241" s="2" t="s">
        <v>7</v>
      </c>
      <c r="G241" s="2" t="s">
        <v>8</v>
      </c>
      <c r="I241" s="4" t="s">
        <v>10</v>
      </c>
    </row>
    <row r="242" spans="1:11" x14ac:dyDescent="0.25">
      <c r="A242" s="1"/>
      <c r="B242" t="s">
        <v>17</v>
      </c>
      <c r="C242">
        <v>44</v>
      </c>
      <c r="D242">
        <v>163</v>
      </c>
      <c r="E242">
        <v>121</v>
      </c>
      <c r="F242" s="2">
        <v>142</v>
      </c>
      <c r="G242" s="2" t="s">
        <v>549</v>
      </c>
      <c r="H242" s="9" t="s">
        <v>550</v>
      </c>
      <c r="I242" s="4" t="s">
        <v>551</v>
      </c>
      <c r="J242" s="8">
        <f>2/(0.001*(3100-2921))</f>
        <v>11.173184357541899</v>
      </c>
      <c r="K242" s="8">
        <f>3100-2921</f>
        <v>179</v>
      </c>
    </row>
    <row r="243" spans="1:11" x14ac:dyDescent="0.25">
      <c r="A243" s="1"/>
      <c r="B243" t="s">
        <v>12</v>
      </c>
      <c r="C243">
        <v>60</v>
      </c>
      <c r="D243">
        <v>179</v>
      </c>
      <c r="E243">
        <v>123</v>
      </c>
      <c r="F243" s="2">
        <v>144</v>
      </c>
      <c r="G243" s="2" t="s">
        <v>552</v>
      </c>
      <c r="H243" s="9" t="s">
        <v>553</v>
      </c>
      <c r="I243" s="4" t="s">
        <v>554</v>
      </c>
    </row>
    <row r="244" spans="1:11" x14ac:dyDescent="0.25">
      <c r="A244" s="1"/>
      <c r="B244" t="s">
        <v>339</v>
      </c>
    </row>
    <row r="245" spans="1:11" x14ac:dyDescent="0.25">
      <c r="A245" s="1" t="s">
        <v>555</v>
      </c>
    </row>
    <row r="246" spans="1:11" x14ac:dyDescent="0.25">
      <c r="A246" s="1"/>
      <c r="B246" t="s">
        <v>3</v>
      </c>
      <c r="C246" t="s">
        <v>4</v>
      </c>
      <c r="D246" t="s">
        <v>5</v>
      </c>
      <c r="E246" t="s">
        <v>6</v>
      </c>
      <c r="F246" s="2" t="s">
        <v>7</v>
      </c>
      <c r="G246" s="2" t="s">
        <v>8</v>
      </c>
      <c r="I246" s="4" t="s">
        <v>10</v>
      </c>
    </row>
    <row r="247" spans="1:11" x14ac:dyDescent="0.25">
      <c r="A247" s="1"/>
      <c r="B247" t="s">
        <v>17</v>
      </c>
      <c r="C247">
        <v>26</v>
      </c>
      <c r="D247">
        <v>145</v>
      </c>
      <c r="E247">
        <v>78</v>
      </c>
      <c r="F247" s="2">
        <v>99</v>
      </c>
      <c r="G247" s="2" t="s">
        <v>556</v>
      </c>
      <c r="H247" s="2" t="s">
        <v>557</v>
      </c>
      <c r="I247" s="4" t="s">
        <v>558</v>
      </c>
      <c r="J247" s="8">
        <f>3/(0.001*(480-181))</f>
        <v>10.033444816053512</v>
      </c>
      <c r="K247" s="8">
        <f>480-181</f>
        <v>299</v>
      </c>
    </row>
    <row r="248" spans="1:11" x14ac:dyDescent="0.25">
      <c r="A248" s="1"/>
      <c r="B248" t="s">
        <v>17</v>
      </c>
      <c r="C248">
        <v>69</v>
      </c>
      <c r="D248">
        <v>188</v>
      </c>
      <c r="E248">
        <v>103</v>
      </c>
      <c r="F248" s="2">
        <v>124</v>
      </c>
      <c r="G248" s="2" t="s">
        <v>559</v>
      </c>
      <c r="H248" s="9" t="s">
        <v>560</v>
      </c>
      <c r="I248" s="4" t="s">
        <v>561</v>
      </c>
    </row>
    <row r="249" spans="1:11" x14ac:dyDescent="0.25">
      <c r="A249" s="1"/>
      <c r="B249" t="s">
        <v>12</v>
      </c>
      <c r="C249">
        <v>91</v>
      </c>
      <c r="D249">
        <v>210</v>
      </c>
      <c r="E249">
        <v>103</v>
      </c>
      <c r="F249" s="2">
        <v>124</v>
      </c>
      <c r="G249" s="2" t="s">
        <v>562</v>
      </c>
      <c r="H249" s="9" t="s">
        <v>563</v>
      </c>
      <c r="I249" s="4" t="s">
        <v>564</v>
      </c>
    </row>
    <row r="250" spans="1:11" x14ac:dyDescent="0.25">
      <c r="A250" s="1"/>
      <c r="B250" t="s">
        <v>339</v>
      </c>
    </row>
    <row r="251" spans="1:11" x14ac:dyDescent="0.25">
      <c r="A251" s="1" t="s">
        <v>565</v>
      </c>
    </row>
    <row r="252" spans="1:11" x14ac:dyDescent="0.25">
      <c r="A252" s="1"/>
      <c r="B252" t="s">
        <v>3</v>
      </c>
      <c r="C252" t="s">
        <v>4</v>
      </c>
      <c r="D252" t="s">
        <v>5</v>
      </c>
      <c r="E252" t="s">
        <v>6</v>
      </c>
      <c r="F252" s="2" t="s">
        <v>7</v>
      </c>
      <c r="G252" s="2" t="s">
        <v>8</v>
      </c>
      <c r="I252" s="4" t="s">
        <v>10</v>
      </c>
    </row>
    <row r="253" spans="1:11" x14ac:dyDescent="0.25">
      <c r="A253" s="1"/>
      <c r="B253" t="s">
        <v>17</v>
      </c>
      <c r="C253">
        <v>78</v>
      </c>
      <c r="D253">
        <v>197</v>
      </c>
      <c r="E253">
        <v>115</v>
      </c>
      <c r="F253" s="2">
        <v>136</v>
      </c>
      <c r="G253" s="2" t="s">
        <v>566</v>
      </c>
      <c r="H253" s="9" t="s">
        <v>567</v>
      </c>
      <c r="I253" s="4" t="s">
        <v>568</v>
      </c>
      <c r="J253" s="8">
        <f>7/(0.001*(920-501))</f>
        <v>16.706443914081145</v>
      </c>
      <c r="K253" s="8">
        <f>920-501</f>
        <v>419</v>
      </c>
    </row>
    <row r="254" spans="1:11" x14ac:dyDescent="0.25">
      <c r="A254" s="1"/>
      <c r="B254" t="s">
        <v>17</v>
      </c>
      <c r="C254">
        <v>108</v>
      </c>
      <c r="D254">
        <v>227</v>
      </c>
      <c r="E254">
        <v>147</v>
      </c>
      <c r="F254" s="2">
        <v>168</v>
      </c>
      <c r="G254" s="2" t="s">
        <v>569</v>
      </c>
      <c r="H254" s="9" t="s">
        <v>570</v>
      </c>
      <c r="I254" s="4" t="s">
        <v>571</v>
      </c>
    </row>
    <row r="255" spans="1:11" x14ac:dyDescent="0.25">
      <c r="A255" s="1"/>
      <c r="B255" t="s">
        <v>17</v>
      </c>
      <c r="C255">
        <v>143</v>
      </c>
      <c r="D255">
        <v>262</v>
      </c>
      <c r="E255">
        <v>173</v>
      </c>
      <c r="F255" s="2">
        <v>194</v>
      </c>
      <c r="G255" s="2" t="s">
        <v>572</v>
      </c>
      <c r="H255" s="9" t="s">
        <v>573</v>
      </c>
      <c r="I255" s="4" t="s">
        <v>574</v>
      </c>
    </row>
    <row r="256" spans="1:11" x14ac:dyDescent="0.25">
      <c r="A256" s="1"/>
      <c r="B256" t="s">
        <v>17</v>
      </c>
      <c r="C256">
        <v>189</v>
      </c>
      <c r="D256">
        <v>308</v>
      </c>
      <c r="E256">
        <v>257</v>
      </c>
      <c r="F256" s="2">
        <v>278</v>
      </c>
      <c r="G256" s="2" t="s">
        <v>575</v>
      </c>
      <c r="H256" s="9" t="s">
        <v>576</v>
      </c>
      <c r="I256" s="4" t="s">
        <v>577</v>
      </c>
    </row>
    <row r="257" spans="1:11" x14ac:dyDescent="0.25">
      <c r="A257" s="1"/>
      <c r="B257" t="s">
        <v>12</v>
      </c>
      <c r="C257">
        <v>201</v>
      </c>
      <c r="D257">
        <v>320</v>
      </c>
      <c r="E257">
        <v>248</v>
      </c>
      <c r="F257" s="2">
        <v>269</v>
      </c>
      <c r="G257" s="2" t="s">
        <v>578</v>
      </c>
      <c r="H257" s="9" t="s">
        <v>579</v>
      </c>
      <c r="I257" s="4" t="s">
        <v>580</v>
      </c>
    </row>
    <row r="258" spans="1:11" x14ac:dyDescent="0.25">
      <c r="A258" s="1"/>
      <c r="B258" t="s">
        <v>12</v>
      </c>
      <c r="C258">
        <v>162</v>
      </c>
      <c r="D258">
        <v>281</v>
      </c>
      <c r="E258">
        <v>225</v>
      </c>
      <c r="F258" s="2">
        <v>246</v>
      </c>
      <c r="G258" s="2" t="s">
        <v>581</v>
      </c>
      <c r="H258" s="9" t="s">
        <v>582</v>
      </c>
      <c r="I258" s="4" t="s">
        <v>583</v>
      </c>
    </row>
    <row r="259" spans="1:11" x14ac:dyDescent="0.25">
      <c r="B259" t="s">
        <v>12</v>
      </c>
      <c r="C259">
        <v>134</v>
      </c>
      <c r="D259">
        <v>253</v>
      </c>
      <c r="E259">
        <v>148</v>
      </c>
      <c r="F259" s="2">
        <v>169</v>
      </c>
      <c r="G259" s="2" t="s">
        <v>584</v>
      </c>
      <c r="H259" s="9" t="s">
        <v>585</v>
      </c>
      <c r="I259" s="4" t="s">
        <v>586</v>
      </c>
    </row>
    <row r="261" spans="1:11" x14ac:dyDescent="0.25">
      <c r="A261" s="1" t="s">
        <v>587</v>
      </c>
    </row>
    <row r="262" spans="1:11" x14ac:dyDescent="0.25">
      <c r="A262" s="1"/>
      <c r="B262" t="s">
        <v>3</v>
      </c>
      <c r="C262" t="s">
        <v>4</v>
      </c>
      <c r="D262" t="s">
        <v>5</v>
      </c>
      <c r="E262" t="s">
        <v>6</v>
      </c>
      <c r="F262" s="2" t="s">
        <v>7</v>
      </c>
      <c r="G262" s="2" t="s">
        <v>8</v>
      </c>
      <c r="I262" s="4" t="s">
        <v>10</v>
      </c>
    </row>
    <row r="263" spans="1:11" x14ac:dyDescent="0.25">
      <c r="A263" s="1"/>
      <c r="B263" t="s">
        <v>17</v>
      </c>
      <c r="C263">
        <v>98</v>
      </c>
      <c r="D263">
        <v>217</v>
      </c>
      <c r="E263">
        <v>160</v>
      </c>
      <c r="F263" s="2">
        <v>181</v>
      </c>
      <c r="G263" s="2" t="s">
        <v>588</v>
      </c>
      <c r="H263" s="9" t="s">
        <v>589</v>
      </c>
      <c r="I263" s="4" t="s">
        <v>590</v>
      </c>
      <c r="J263" s="8">
        <f>5/(0.001*(680-421))</f>
        <v>19.305019305019304</v>
      </c>
      <c r="K263" s="8">
        <f>680-421</f>
        <v>259</v>
      </c>
    </row>
    <row r="264" spans="1:11" x14ac:dyDescent="0.25">
      <c r="A264" s="1"/>
      <c r="B264" t="s">
        <v>17</v>
      </c>
      <c r="C264">
        <v>109</v>
      </c>
      <c r="D264">
        <v>228</v>
      </c>
      <c r="E264">
        <v>195</v>
      </c>
      <c r="F264" s="2">
        <v>216</v>
      </c>
      <c r="G264" s="2" t="s">
        <v>591</v>
      </c>
      <c r="H264" s="9" t="s">
        <v>592</v>
      </c>
      <c r="I264" s="4" t="s">
        <v>593</v>
      </c>
    </row>
    <row r="265" spans="1:11" x14ac:dyDescent="0.25">
      <c r="A265" s="1"/>
      <c r="B265" t="s">
        <v>17</v>
      </c>
      <c r="C265">
        <v>115</v>
      </c>
      <c r="D265">
        <v>234</v>
      </c>
      <c r="E265">
        <v>211</v>
      </c>
      <c r="F265" s="2">
        <v>232</v>
      </c>
      <c r="G265" s="2" t="s">
        <v>594</v>
      </c>
      <c r="H265" s="9" t="s">
        <v>595</v>
      </c>
      <c r="I265" s="4" t="s">
        <v>593</v>
      </c>
    </row>
    <row r="266" spans="1:11" x14ac:dyDescent="0.25">
      <c r="A266" s="1"/>
      <c r="B266" t="s">
        <v>12</v>
      </c>
      <c r="C266">
        <v>127</v>
      </c>
      <c r="D266">
        <v>246</v>
      </c>
      <c r="E266">
        <v>213</v>
      </c>
      <c r="F266" s="2">
        <v>234</v>
      </c>
      <c r="G266" s="2" t="s">
        <v>596</v>
      </c>
      <c r="H266" s="9" t="s">
        <v>597</v>
      </c>
      <c r="I266" s="4" t="s">
        <v>598</v>
      </c>
    </row>
    <row r="267" spans="1:11" x14ac:dyDescent="0.25">
      <c r="B267" t="s">
        <v>12</v>
      </c>
      <c r="C267">
        <v>105</v>
      </c>
      <c r="D267">
        <v>224</v>
      </c>
      <c r="E267">
        <v>194</v>
      </c>
      <c r="F267" s="2">
        <v>215</v>
      </c>
      <c r="G267" s="2" t="s">
        <v>599</v>
      </c>
      <c r="H267" s="9" t="s">
        <v>600</v>
      </c>
      <c r="I267" s="4" t="s">
        <v>601</v>
      </c>
    </row>
    <row r="269" spans="1:11" x14ac:dyDescent="0.25">
      <c r="A269" t="s">
        <v>602</v>
      </c>
    </row>
    <row r="270" spans="1:11" x14ac:dyDescent="0.25">
      <c r="B270" t="s">
        <v>3</v>
      </c>
      <c r="C270" t="s">
        <v>4</v>
      </c>
      <c r="D270" t="s">
        <v>5</v>
      </c>
      <c r="E270" t="s">
        <v>6</v>
      </c>
      <c r="F270" s="2" t="s">
        <v>7</v>
      </c>
      <c r="G270" s="2" t="s">
        <v>8</v>
      </c>
      <c r="I270" s="4" t="s">
        <v>10</v>
      </c>
    </row>
    <row r="271" spans="1:11" x14ac:dyDescent="0.25">
      <c r="B271" t="s">
        <v>17</v>
      </c>
      <c r="C271">
        <v>0</v>
      </c>
      <c r="D271">
        <v>119</v>
      </c>
      <c r="E271">
        <v>57</v>
      </c>
      <c r="F271" s="2">
        <v>78</v>
      </c>
      <c r="G271" s="2" t="s">
        <v>603</v>
      </c>
      <c r="H271" s="9" t="s">
        <v>604</v>
      </c>
      <c r="I271" s="4" t="s">
        <v>605</v>
      </c>
      <c r="J271" s="8">
        <f>5/(0.001*(740-321))</f>
        <v>11.933174224343675</v>
      </c>
      <c r="K271" s="8">
        <f>740-321</f>
        <v>419</v>
      </c>
    </row>
    <row r="272" spans="1:11" x14ac:dyDescent="0.25">
      <c r="B272" t="s">
        <v>17</v>
      </c>
      <c r="C272">
        <v>243</v>
      </c>
      <c r="D272">
        <v>362</v>
      </c>
      <c r="E272">
        <v>298</v>
      </c>
      <c r="F272" s="2">
        <v>319</v>
      </c>
      <c r="G272" s="2" t="s">
        <v>606</v>
      </c>
      <c r="H272" s="9" t="s">
        <v>607</v>
      </c>
      <c r="I272" s="4" t="s">
        <v>608</v>
      </c>
    </row>
    <row r="273" spans="1:11" x14ac:dyDescent="0.25">
      <c r="B273" t="s">
        <v>17</v>
      </c>
      <c r="C273">
        <v>295</v>
      </c>
      <c r="D273">
        <v>414</v>
      </c>
      <c r="E273">
        <v>335</v>
      </c>
      <c r="F273" s="2">
        <v>356</v>
      </c>
      <c r="G273" s="2" t="s">
        <v>609</v>
      </c>
      <c r="H273" s="9" t="s">
        <v>610</v>
      </c>
      <c r="I273" s="4" t="s">
        <v>611</v>
      </c>
    </row>
    <row r="274" spans="1:11" x14ac:dyDescent="0.25">
      <c r="B274" t="s">
        <v>12</v>
      </c>
      <c r="C274">
        <v>299</v>
      </c>
      <c r="D274">
        <v>418</v>
      </c>
      <c r="E274">
        <v>377</v>
      </c>
      <c r="F274" s="2">
        <v>398</v>
      </c>
      <c r="G274" s="2" t="s">
        <v>612</v>
      </c>
      <c r="H274" s="9" t="s">
        <v>613</v>
      </c>
      <c r="I274" s="4" t="s">
        <v>614</v>
      </c>
    </row>
    <row r="275" spans="1:11" x14ac:dyDescent="0.25">
      <c r="B275" t="s">
        <v>12</v>
      </c>
      <c r="C275">
        <v>143</v>
      </c>
      <c r="D275">
        <v>262</v>
      </c>
      <c r="E275">
        <v>230</v>
      </c>
      <c r="F275" s="2">
        <v>251</v>
      </c>
      <c r="G275" s="2" t="s">
        <v>615</v>
      </c>
      <c r="H275" s="9" t="s">
        <v>616</v>
      </c>
      <c r="I275" s="4" t="s">
        <v>617</v>
      </c>
    </row>
    <row r="277" spans="1:11" x14ac:dyDescent="0.25">
      <c r="A277" s="1" t="s">
        <v>618</v>
      </c>
    </row>
    <row r="278" spans="1:11" x14ac:dyDescent="0.25">
      <c r="A278" s="1"/>
      <c r="B278" t="s">
        <v>3</v>
      </c>
      <c r="C278" t="s">
        <v>4</v>
      </c>
      <c r="D278" t="s">
        <v>5</v>
      </c>
      <c r="E278" t="s">
        <v>6</v>
      </c>
      <c r="F278" s="2" t="s">
        <v>7</v>
      </c>
      <c r="G278" s="2" t="s">
        <v>8</v>
      </c>
      <c r="I278" s="4" t="s">
        <v>10</v>
      </c>
    </row>
    <row r="279" spans="1:11" x14ac:dyDescent="0.25">
      <c r="A279" s="1"/>
      <c r="B279" t="s">
        <v>17</v>
      </c>
      <c r="C279">
        <v>1</v>
      </c>
      <c r="D279">
        <v>120</v>
      </c>
      <c r="E279">
        <v>53</v>
      </c>
      <c r="F279" s="2">
        <v>74</v>
      </c>
      <c r="G279" s="2" t="s">
        <v>619</v>
      </c>
      <c r="H279" s="9" t="s">
        <v>620</v>
      </c>
      <c r="I279" s="4" t="s">
        <v>621</v>
      </c>
      <c r="J279" s="8">
        <f>3/(0.001*(6000-5401))</f>
        <v>5.0083472454090154</v>
      </c>
      <c r="K279" s="8">
        <f>6000-5401</f>
        <v>599</v>
      </c>
    </row>
    <row r="280" spans="1:11" x14ac:dyDescent="0.25">
      <c r="A280" s="1"/>
      <c r="B280" t="s">
        <v>17</v>
      </c>
      <c r="C280">
        <v>35</v>
      </c>
      <c r="D280">
        <v>154</v>
      </c>
      <c r="E280">
        <v>51</v>
      </c>
      <c r="F280" s="2">
        <v>72</v>
      </c>
      <c r="G280" s="2" t="s">
        <v>622</v>
      </c>
      <c r="H280" s="9" t="s">
        <v>623</v>
      </c>
      <c r="I280" s="4" t="s">
        <v>624</v>
      </c>
    </row>
    <row r="281" spans="1:11" x14ac:dyDescent="0.25">
      <c r="A281" s="1"/>
      <c r="B281" t="s">
        <v>17</v>
      </c>
      <c r="C281">
        <v>111</v>
      </c>
      <c r="D281">
        <v>230</v>
      </c>
      <c r="E281">
        <v>143</v>
      </c>
      <c r="F281" s="2">
        <v>164</v>
      </c>
      <c r="G281" s="2" t="s">
        <v>625</v>
      </c>
      <c r="H281" s="9" t="s">
        <v>626</v>
      </c>
      <c r="I281" s="4" t="s">
        <v>627</v>
      </c>
    </row>
    <row r="282" spans="1:11" x14ac:dyDescent="0.25">
      <c r="A282" s="1"/>
      <c r="H282" s="9"/>
    </row>
    <row r="283" spans="1:11" x14ac:dyDescent="0.25">
      <c r="A283" s="1" t="s">
        <v>628</v>
      </c>
      <c r="H283" s="9"/>
    </row>
    <row r="284" spans="1:11" x14ac:dyDescent="0.25">
      <c r="A284" s="1"/>
      <c r="B284" t="s">
        <v>3</v>
      </c>
      <c r="C284" t="s">
        <v>4</v>
      </c>
      <c r="D284" t="s">
        <v>5</v>
      </c>
      <c r="E284" t="s">
        <v>6</v>
      </c>
      <c r="F284" s="2" t="s">
        <v>7</v>
      </c>
      <c r="G284" s="2" t="s">
        <v>8</v>
      </c>
      <c r="I284" s="4" t="s">
        <v>10</v>
      </c>
    </row>
    <row r="285" spans="1:11" x14ac:dyDescent="0.25">
      <c r="A285" s="1"/>
      <c r="B285" t="s">
        <v>17</v>
      </c>
      <c r="C285">
        <v>7</v>
      </c>
      <c r="D285">
        <v>126</v>
      </c>
      <c r="E285">
        <v>33</v>
      </c>
      <c r="F285" s="2">
        <v>54</v>
      </c>
      <c r="G285" s="2" t="s">
        <v>629</v>
      </c>
      <c r="H285" s="9" t="s">
        <v>630</v>
      </c>
      <c r="I285" s="4" t="s">
        <v>631</v>
      </c>
      <c r="J285" s="8">
        <f>4/(0.001*(7200-6961))</f>
        <v>16.736401673640167</v>
      </c>
      <c r="K285" s="8">
        <f>7200-6961</f>
        <v>239</v>
      </c>
    </row>
    <row r="286" spans="1:11" x14ac:dyDescent="0.25">
      <c r="A286" s="1"/>
      <c r="B286" t="s">
        <v>17</v>
      </c>
      <c r="C286">
        <v>55</v>
      </c>
      <c r="D286">
        <v>174</v>
      </c>
      <c r="E286">
        <v>116</v>
      </c>
      <c r="F286" s="2">
        <v>137</v>
      </c>
      <c r="G286" s="2" t="s">
        <v>632</v>
      </c>
      <c r="H286" s="9" t="s">
        <v>633</v>
      </c>
      <c r="I286" s="4" t="s">
        <v>634</v>
      </c>
    </row>
    <row r="287" spans="1:11" x14ac:dyDescent="0.25">
      <c r="B287" t="s">
        <v>12</v>
      </c>
      <c r="C287">
        <v>91</v>
      </c>
      <c r="D287">
        <v>210</v>
      </c>
      <c r="E287">
        <v>148</v>
      </c>
      <c r="F287" s="2">
        <v>169</v>
      </c>
      <c r="G287" s="2" t="s">
        <v>635</v>
      </c>
      <c r="H287" s="9" t="s">
        <v>636</v>
      </c>
      <c r="I287" s="4" t="s">
        <v>637</v>
      </c>
    </row>
    <row r="288" spans="1:11" x14ac:dyDescent="0.25">
      <c r="B288" t="s">
        <v>12</v>
      </c>
      <c r="C288">
        <v>70</v>
      </c>
      <c r="D288">
        <v>189</v>
      </c>
      <c r="E288">
        <v>119</v>
      </c>
      <c r="F288" s="2">
        <v>140</v>
      </c>
      <c r="G288" s="2" t="s">
        <v>638</v>
      </c>
      <c r="H288" s="9" t="s">
        <v>639</v>
      </c>
      <c r="I288" s="4" t="s">
        <v>640</v>
      </c>
    </row>
    <row r="289" spans="1:11" x14ac:dyDescent="0.25">
      <c r="B289" t="s">
        <v>339</v>
      </c>
    </row>
    <row r="290" spans="1:11" x14ac:dyDescent="0.25">
      <c r="A290" s="1" t="s">
        <v>641</v>
      </c>
    </row>
    <row r="291" spans="1:11" x14ac:dyDescent="0.25">
      <c r="B291" t="s">
        <v>3</v>
      </c>
      <c r="C291" t="s">
        <v>4</v>
      </c>
      <c r="D291" t="s">
        <v>5</v>
      </c>
      <c r="E291" t="s">
        <v>6</v>
      </c>
      <c r="F291" s="2" t="s">
        <v>7</v>
      </c>
      <c r="G291" s="2" t="s">
        <v>8</v>
      </c>
      <c r="I291" s="4" t="s">
        <v>10</v>
      </c>
    </row>
    <row r="292" spans="1:11" x14ac:dyDescent="0.25">
      <c r="B292" t="s">
        <v>17</v>
      </c>
      <c r="C292">
        <v>101</v>
      </c>
      <c r="D292">
        <v>220</v>
      </c>
      <c r="E292">
        <v>154</v>
      </c>
      <c r="F292" s="2">
        <v>175</v>
      </c>
      <c r="G292" s="2" t="s">
        <v>642</v>
      </c>
      <c r="H292" s="9" t="s">
        <v>643</v>
      </c>
      <c r="I292" s="4" t="s">
        <v>644</v>
      </c>
      <c r="J292" s="8">
        <f>2/(0.001*(860-381))</f>
        <v>4.1753653444676404</v>
      </c>
      <c r="K292" s="8">
        <f>860-381</f>
        <v>479</v>
      </c>
    </row>
    <row r="293" spans="1:11" x14ac:dyDescent="0.25">
      <c r="B293" t="s">
        <v>17</v>
      </c>
      <c r="C293">
        <v>103</v>
      </c>
      <c r="D293">
        <v>222</v>
      </c>
      <c r="E293">
        <v>198</v>
      </c>
      <c r="F293" s="2">
        <v>219</v>
      </c>
      <c r="G293" s="2" t="s">
        <v>645</v>
      </c>
      <c r="H293" s="9" t="s">
        <v>646</v>
      </c>
      <c r="I293" s="4" t="s">
        <v>647</v>
      </c>
    </row>
    <row r="294" spans="1:11" x14ac:dyDescent="0.25">
      <c r="H294" s="9"/>
    </row>
    <row r="295" spans="1:11" x14ac:dyDescent="0.25">
      <c r="A295" t="s">
        <v>648</v>
      </c>
      <c r="H295" s="9"/>
    </row>
    <row r="296" spans="1:11" x14ac:dyDescent="0.25">
      <c r="B296" t="s">
        <v>3</v>
      </c>
      <c r="C296" t="s">
        <v>4</v>
      </c>
      <c r="D296" t="s">
        <v>5</v>
      </c>
      <c r="E296" t="s">
        <v>6</v>
      </c>
      <c r="F296" s="2" t="s">
        <v>7</v>
      </c>
      <c r="G296" s="2" t="s">
        <v>8</v>
      </c>
      <c r="I296" s="4" t="s">
        <v>10</v>
      </c>
    </row>
    <row r="297" spans="1:11" x14ac:dyDescent="0.25">
      <c r="B297" t="s">
        <v>17</v>
      </c>
      <c r="C297">
        <v>70</v>
      </c>
      <c r="D297">
        <v>189</v>
      </c>
      <c r="E297">
        <v>133</v>
      </c>
      <c r="F297" s="2">
        <v>154</v>
      </c>
      <c r="G297" s="2" t="s">
        <v>649</v>
      </c>
      <c r="H297" s="9" t="s">
        <v>650</v>
      </c>
      <c r="I297" s="4" t="s">
        <v>651</v>
      </c>
      <c r="J297" s="8">
        <f>17/(0.001*(940-461))</f>
        <v>35.490605427974948</v>
      </c>
      <c r="K297" s="8">
        <f>940-461</f>
        <v>479</v>
      </c>
    </row>
    <row r="298" spans="1:11" x14ac:dyDescent="0.25">
      <c r="B298" t="s">
        <v>17</v>
      </c>
      <c r="C298">
        <v>153</v>
      </c>
      <c r="D298">
        <v>272</v>
      </c>
      <c r="E298">
        <v>177</v>
      </c>
      <c r="F298" s="2">
        <v>198</v>
      </c>
      <c r="G298" s="2" t="s">
        <v>652</v>
      </c>
      <c r="H298" s="9" t="s">
        <v>653</v>
      </c>
      <c r="I298" s="4" t="s">
        <v>654</v>
      </c>
    </row>
    <row r="299" spans="1:11" x14ac:dyDescent="0.25">
      <c r="B299" t="s">
        <v>12</v>
      </c>
      <c r="C299">
        <v>344</v>
      </c>
      <c r="D299">
        <v>463</v>
      </c>
      <c r="E299">
        <v>425</v>
      </c>
      <c r="F299" s="2">
        <v>446</v>
      </c>
      <c r="G299" s="2" t="s">
        <v>655</v>
      </c>
      <c r="H299" s="9" t="s">
        <v>656</v>
      </c>
      <c r="I299" s="4" t="s">
        <v>657</v>
      </c>
    </row>
    <row r="300" spans="1:11" x14ac:dyDescent="0.25">
      <c r="B300" t="s">
        <v>12</v>
      </c>
      <c r="C300">
        <v>304</v>
      </c>
      <c r="D300">
        <v>423</v>
      </c>
      <c r="E300">
        <v>377</v>
      </c>
      <c r="F300" s="2">
        <v>398</v>
      </c>
      <c r="G300" s="2" t="s">
        <v>658</v>
      </c>
      <c r="H300" s="9" t="s">
        <v>659</v>
      </c>
      <c r="I300" s="4" t="s">
        <v>660</v>
      </c>
    </row>
    <row r="301" spans="1:11" x14ac:dyDescent="0.25">
      <c r="B301" t="s">
        <v>12</v>
      </c>
      <c r="C301">
        <v>287</v>
      </c>
      <c r="D301">
        <v>406</v>
      </c>
      <c r="E301">
        <v>334</v>
      </c>
      <c r="F301" s="2">
        <v>355</v>
      </c>
      <c r="G301" s="2" t="s">
        <v>661</v>
      </c>
      <c r="H301" s="9" t="s">
        <v>662</v>
      </c>
      <c r="I301" s="4" t="s">
        <v>663</v>
      </c>
    </row>
    <row r="302" spans="1:11" x14ac:dyDescent="0.25">
      <c r="B302" t="s">
        <v>12</v>
      </c>
      <c r="C302">
        <v>262</v>
      </c>
      <c r="D302">
        <v>381</v>
      </c>
      <c r="E302">
        <v>319</v>
      </c>
      <c r="F302" s="2">
        <v>340</v>
      </c>
      <c r="G302" s="2" t="s">
        <v>664</v>
      </c>
      <c r="H302" s="9" t="s">
        <v>665</v>
      </c>
      <c r="I302" s="4" t="s">
        <v>666</v>
      </c>
    </row>
    <row r="303" spans="1:11" x14ac:dyDescent="0.25">
      <c r="B303" t="s">
        <v>12</v>
      </c>
      <c r="C303">
        <v>243</v>
      </c>
      <c r="D303">
        <v>362</v>
      </c>
      <c r="E303">
        <v>277</v>
      </c>
      <c r="F303" s="2">
        <v>298</v>
      </c>
      <c r="G303" s="2" t="s">
        <v>667</v>
      </c>
      <c r="H303" s="9" t="s">
        <v>668</v>
      </c>
      <c r="I303" s="4" t="s">
        <v>669</v>
      </c>
    </row>
    <row r="304" spans="1:11" x14ac:dyDescent="0.25">
      <c r="B304" t="s">
        <v>12</v>
      </c>
      <c r="C304">
        <v>232</v>
      </c>
      <c r="D304">
        <v>351</v>
      </c>
      <c r="E304">
        <v>283</v>
      </c>
      <c r="F304" s="2">
        <v>304</v>
      </c>
      <c r="G304" s="2" t="s">
        <v>670</v>
      </c>
      <c r="H304" s="9" t="s">
        <v>671</v>
      </c>
      <c r="I304" s="4" t="s">
        <v>672</v>
      </c>
    </row>
    <row r="305" spans="1:11" x14ac:dyDescent="0.25">
      <c r="B305" t="s">
        <v>12</v>
      </c>
      <c r="C305">
        <v>217</v>
      </c>
      <c r="D305">
        <v>336</v>
      </c>
      <c r="E305">
        <v>237</v>
      </c>
      <c r="F305" s="2">
        <v>258</v>
      </c>
      <c r="G305" s="2" t="s">
        <v>673</v>
      </c>
      <c r="H305" s="9" t="s">
        <v>674</v>
      </c>
      <c r="I305" s="4" t="s">
        <v>675</v>
      </c>
    </row>
    <row r="306" spans="1:11" x14ac:dyDescent="0.25">
      <c r="B306" t="s">
        <v>12</v>
      </c>
      <c r="C306">
        <v>196</v>
      </c>
      <c r="D306">
        <v>315</v>
      </c>
      <c r="E306">
        <v>264</v>
      </c>
      <c r="F306" s="2">
        <v>285</v>
      </c>
      <c r="G306" s="2" t="s">
        <v>676</v>
      </c>
      <c r="H306" s="9" t="s">
        <v>677</v>
      </c>
      <c r="I306" s="4" t="s">
        <v>678</v>
      </c>
    </row>
    <row r="307" spans="1:11" x14ac:dyDescent="0.25">
      <c r="B307" t="s">
        <v>12</v>
      </c>
      <c r="C307">
        <v>168</v>
      </c>
      <c r="D307">
        <v>287</v>
      </c>
      <c r="E307">
        <v>195</v>
      </c>
      <c r="F307" s="2">
        <v>216</v>
      </c>
      <c r="G307" s="2" t="s">
        <v>679</v>
      </c>
      <c r="H307" s="9" t="s">
        <v>680</v>
      </c>
      <c r="I307" s="4" t="s">
        <v>681</v>
      </c>
    </row>
    <row r="308" spans="1:11" x14ac:dyDescent="0.25">
      <c r="B308" t="s">
        <v>12</v>
      </c>
      <c r="C308">
        <v>163</v>
      </c>
      <c r="D308">
        <v>282</v>
      </c>
      <c r="E308">
        <v>184</v>
      </c>
      <c r="F308" s="2">
        <v>205</v>
      </c>
      <c r="G308" s="2" t="s">
        <v>682</v>
      </c>
      <c r="H308" s="9" t="s">
        <v>683</v>
      </c>
      <c r="I308" s="4" t="s">
        <v>684</v>
      </c>
    </row>
    <row r="309" spans="1:11" x14ac:dyDescent="0.25">
      <c r="B309" t="s">
        <v>12</v>
      </c>
      <c r="C309">
        <v>138</v>
      </c>
      <c r="D309">
        <v>257</v>
      </c>
      <c r="E309">
        <v>177</v>
      </c>
      <c r="F309" s="2">
        <v>198</v>
      </c>
      <c r="G309" s="2" t="s">
        <v>685</v>
      </c>
      <c r="H309" s="9" t="s">
        <v>686</v>
      </c>
      <c r="I309" s="4" t="s">
        <v>687</v>
      </c>
    </row>
    <row r="310" spans="1:11" x14ac:dyDescent="0.25">
      <c r="B310" t="s">
        <v>12</v>
      </c>
      <c r="C310">
        <v>125</v>
      </c>
      <c r="D310">
        <v>244</v>
      </c>
      <c r="E310">
        <v>174</v>
      </c>
      <c r="F310" s="2">
        <v>195</v>
      </c>
      <c r="G310" s="2" t="s">
        <v>688</v>
      </c>
      <c r="H310" s="9" t="s">
        <v>689</v>
      </c>
      <c r="I310" s="4" t="s">
        <v>690</v>
      </c>
    </row>
    <row r="311" spans="1:11" x14ac:dyDescent="0.25">
      <c r="B311" t="s">
        <v>12</v>
      </c>
      <c r="C311">
        <v>46</v>
      </c>
      <c r="D311">
        <v>165</v>
      </c>
      <c r="E311">
        <v>114</v>
      </c>
      <c r="F311" s="2">
        <v>135</v>
      </c>
      <c r="G311" s="2" t="s">
        <v>691</v>
      </c>
      <c r="H311" s="9" t="s">
        <v>692</v>
      </c>
      <c r="I311" s="4" t="s">
        <v>693</v>
      </c>
    </row>
    <row r="312" spans="1:11" x14ac:dyDescent="0.25">
      <c r="B312" t="s">
        <v>12</v>
      </c>
      <c r="C312">
        <v>30</v>
      </c>
      <c r="D312">
        <v>149</v>
      </c>
      <c r="E312">
        <v>47</v>
      </c>
      <c r="F312" s="2">
        <v>68</v>
      </c>
      <c r="G312" s="2" t="s">
        <v>694</v>
      </c>
      <c r="H312" s="9" t="s">
        <v>695</v>
      </c>
      <c r="I312" s="4" t="s">
        <v>696</v>
      </c>
    </row>
    <row r="313" spans="1:11" x14ac:dyDescent="0.25">
      <c r="B313" t="s">
        <v>12</v>
      </c>
      <c r="C313">
        <v>26</v>
      </c>
      <c r="D313">
        <v>145</v>
      </c>
      <c r="E313">
        <v>55</v>
      </c>
      <c r="F313" s="2">
        <v>76</v>
      </c>
      <c r="G313" s="2" t="s">
        <v>697</v>
      </c>
      <c r="H313" s="9" t="s">
        <v>698</v>
      </c>
      <c r="I313" s="4" t="s">
        <v>699</v>
      </c>
    </row>
    <row r="314" spans="1:11" x14ac:dyDescent="0.25">
      <c r="B314" t="s">
        <v>339</v>
      </c>
    </row>
    <row r="315" spans="1:11" x14ac:dyDescent="0.25">
      <c r="A315" s="1" t="s">
        <v>700</v>
      </c>
    </row>
    <row r="316" spans="1:11" x14ac:dyDescent="0.25">
      <c r="A316" s="1"/>
      <c r="B316" t="s">
        <v>3</v>
      </c>
      <c r="C316" t="s">
        <v>4</v>
      </c>
      <c r="D316" t="s">
        <v>5</v>
      </c>
      <c r="E316" t="s">
        <v>6</v>
      </c>
      <c r="F316" s="2" t="s">
        <v>7</v>
      </c>
      <c r="G316" s="2" t="s">
        <v>8</v>
      </c>
      <c r="I316" s="4" t="s">
        <v>10</v>
      </c>
    </row>
    <row r="317" spans="1:11" x14ac:dyDescent="0.25">
      <c r="A317" s="1"/>
      <c r="B317" t="s">
        <v>17</v>
      </c>
      <c r="C317">
        <v>0</v>
      </c>
      <c r="D317">
        <v>119</v>
      </c>
      <c r="E317">
        <v>18</v>
      </c>
      <c r="F317" s="2">
        <v>39</v>
      </c>
      <c r="G317" s="2" t="s">
        <v>701</v>
      </c>
      <c r="H317" s="9" t="s">
        <v>702</v>
      </c>
      <c r="I317" s="4" t="s">
        <v>703</v>
      </c>
      <c r="J317" s="8">
        <f>2/(0.001*(540-361))</f>
        <v>11.173184357541899</v>
      </c>
      <c r="K317" s="8">
        <f>540-361</f>
        <v>179</v>
      </c>
    </row>
    <row r="318" spans="1:11" x14ac:dyDescent="0.25">
      <c r="A318" s="1"/>
      <c r="B318" t="s">
        <v>12</v>
      </c>
      <c r="C318">
        <v>60</v>
      </c>
      <c r="D318">
        <v>179</v>
      </c>
      <c r="E318">
        <v>116</v>
      </c>
      <c r="F318" s="2">
        <v>137</v>
      </c>
      <c r="G318" s="2" t="s">
        <v>704</v>
      </c>
      <c r="H318" s="9" t="s">
        <v>705</v>
      </c>
      <c r="I318" s="4" t="s">
        <v>706</v>
      </c>
    </row>
    <row r="319" spans="1:11" x14ac:dyDescent="0.25">
      <c r="H319" s="9"/>
    </row>
    <row r="320" spans="1:11" x14ac:dyDescent="0.25">
      <c r="A320" t="s">
        <v>707</v>
      </c>
      <c r="H320" s="9"/>
    </row>
    <row r="321" spans="1:19" x14ac:dyDescent="0.25">
      <c r="B321" t="s">
        <v>3</v>
      </c>
      <c r="C321" t="s">
        <v>4</v>
      </c>
      <c r="D321" t="s">
        <v>5</v>
      </c>
      <c r="E321" t="s">
        <v>6</v>
      </c>
      <c r="F321" s="2" t="s">
        <v>7</v>
      </c>
      <c r="G321" s="2" t="s">
        <v>8</v>
      </c>
      <c r="I321" s="4" t="s">
        <v>10</v>
      </c>
    </row>
    <row r="322" spans="1:19" x14ac:dyDescent="0.25">
      <c r="B322" t="s">
        <v>17</v>
      </c>
      <c r="C322">
        <v>19</v>
      </c>
      <c r="D322">
        <v>138</v>
      </c>
      <c r="E322">
        <v>86</v>
      </c>
      <c r="F322" s="2">
        <v>107</v>
      </c>
      <c r="G322" s="2" t="s">
        <v>708</v>
      </c>
      <c r="H322" s="9" t="s">
        <v>709</v>
      </c>
      <c r="I322" s="4" t="s">
        <v>710</v>
      </c>
      <c r="J322" s="8">
        <f>4/(0.001*(6260-5781))</f>
        <v>8.3507306889352808</v>
      </c>
      <c r="K322" s="8">
        <f>6260-5781</f>
        <v>479</v>
      </c>
    </row>
    <row r="323" spans="1:19" x14ac:dyDescent="0.25">
      <c r="B323" t="s">
        <v>17</v>
      </c>
      <c r="C323">
        <v>313</v>
      </c>
      <c r="D323">
        <v>432</v>
      </c>
      <c r="E323">
        <v>399</v>
      </c>
      <c r="F323" s="2">
        <v>420</v>
      </c>
      <c r="G323" s="2" t="s">
        <v>711</v>
      </c>
      <c r="H323" s="9" t="s">
        <v>712</v>
      </c>
      <c r="I323" s="4" t="s">
        <v>713</v>
      </c>
    </row>
    <row r="324" spans="1:19" x14ac:dyDescent="0.25">
      <c r="B324" t="s">
        <v>12</v>
      </c>
      <c r="C324">
        <v>335</v>
      </c>
      <c r="D324">
        <v>454</v>
      </c>
      <c r="E324">
        <v>369</v>
      </c>
      <c r="F324" s="2">
        <v>390</v>
      </c>
      <c r="G324" s="2" t="s">
        <v>714</v>
      </c>
      <c r="H324" s="9" t="s">
        <v>715</v>
      </c>
      <c r="I324" s="4" t="s">
        <v>716</v>
      </c>
    </row>
    <row r="325" spans="1:19" x14ac:dyDescent="0.25">
      <c r="B325" t="s">
        <v>12</v>
      </c>
      <c r="C325">
        <v>44</v>
      </c>
      <c r="D325">
        <v>163</v>
      </c>
      <c r="E325">
        <v>84</v>
      </c>
      <c r="F325" s="2">
        <v>105</v>
      </c>
      <c r="G325" s="2" t="s">
        <v>717</v>
      </c>
      <c r="H325" s="9" t="s">
        <v>718</v>
      </c>
      <c r="I325" s="4" t="s">
        <v>719</v>
      </c>
    </row>
    <row r="326" spans="1:19" x14ac:dyDescent="0.25">
      <c r="B326" t="s">
        <v>339</v>
      </c>
    </row>
    <row r="327" spans="1:19" x14ac:dyDescent="0.25">
      <c r="A327" t="s">
        <v>720</v>
      </c>
    </row>
    <row r="328" spans="1:19" x14ac:dyDescent="0.25">
      <c r="B328" t="s">
        <v>3</v>
      </c>
      <c r="C328" t="s">
        <v>4</v>
      </c>
      <c r="D328" t="s">
        <v>5</v>
      </c>
      <c r="E328" t="s">
        <v>6</v>
      </c>
      <c r="F328" s="2" t="s">
        <v>7</v>
      </c>
      <c r="G328" s="2" t="s">
        <v>8</v>
      </c>
      <c r="I328" s="4" t="s">
        <v>10</v>
      </c>
    </row>
    <row r="329" spans="1:19" x14ac:dyDescent="0.25">
      <c r="B329" t="s">
        <v>17</v>
      </c>
      <c r="C329">
        <v>73</v>
      </c>
      <c r="D329">
        <v>192</v>
      </c>
      <c r="E329">
        <v>97</v>
      </c>
      <c r="F329" s="2">
        <v>118</v>
      </c>
      <c r="G329" s="2" t="s">
        <v>721</v>
      </c>
      <c r="H329" s="9" t="s">
        <v>722</v>
      </c>
      <c r="I329" s="4" t="s">
        <v>723</v>
      </c>
      <c r="J329" s="8">
        <f>4/(0.001*(420-121))</f>
        <v>13.377926421404682</v>
      </c>
      <c r="K329" s="8">
        <f>420-121</f>
        <v>299</v>
      </c>
    </row>
    <row r="330" spans="1:19" x14ac:dyDescent="0.25">
      <c r="B330" t="s">
        <v>17</v>
      </c>
      <c r="C330">
        <v>135</v>
      </c>
      <c r="D330">
        <v>254</v>
      </c>
      <c r="E330">
        <v>177</v>
      </c>
      <c r="F330" s="2">
        <v>198</v>
      </c>
      <c r="G330" s="2" t="s">
        <v>724</v>
      </c>
      <c r="H330" s="9" t="s">
        <v>725</v>
      </c>
      <c r="I330" s="4" t="s">
        <v>726</v>
      </c>
    </row>
    <row r="331" spans="1:19" x14ac:dyDescent="0.25">
      <c r="B331" t="s">
        <v>12</v>
      </c>
      <c r="C331">
        <v>78</v>
      </c>
      <c r="D331">
        <v>197</v>
      </c>
      <c r="E331">
        <v>111</v>
      </c>
      <c r="F331" s="2">
        <v>132</v>
      </c>
      <c r="G331" s="2" t="s">
        <v>727</v>
      </c>
      <c r="H331" s="9" t="s">
        <v>728</v>
      </c>
      <c r="I331" s="4" t="s">
        <v>729</v>
      </c>
    </row>
    <row r="332" spans="1:19" x14ac:dyDescent="0.25">
      <c r="B332" t="s">
        <v>12</v>
      </c>
      <c r="C332">
        <v>61</v>
      </c>
      <c r="D332">
        <v>180</v>
      </c>
      <c r="E332">
        <v>102</v>
      </c>
      <c r="F332" s="2">
        <v>123</v>
      </c>
      <c r="G332" s="2" t="s">
        <v>730</v>
      </c>
      <c r="H332" s="9" t="s">
        <v>731</v>
      </c>
      <c r="I332" s="4" t="s">
        <v>732</v>
      </c>
    </row>
    <row r="334" spans="1:19" x14ac:dyDescent="0.25">
      <c r="A334" t="s">
        <v>733</v>
      </c>
    </row>
    <row r="335" spans="1:19" x14ac:dyDescent="0.25">
      <c r="B335" t="s">
        <v>3</v>
      </c>
      <c r="C335" t="s">
        <v>4</v>
      </c>
      <c r="D335" t="s">
        <v>5</v>
      </c>
      <c r="E335" t="s">
        <v>6</v>
      </c>
      <c r="F335" s="2" t="s">
        <v>7</v>
      </c>
      <c r="G335" s="2" t="s">
        <v>8</v>
      </c>
      <c r="I335" s="4" t="s">
        <v>10</v>
      </c>
    </row>
    <row r="336" spans="1:19" x14ac:dyDescent="0.25">
      <c r="B336" t="s">
        <v>17</v>
      </c>
      <c r="C336">
        <v>0</v>
      </c>
      <c r="D336">
        <v>119</v>
      </c>
      <c r="E336">
        <v>56</v>
      </c>
      <c r="F336" s="2">
        <v>77</v>
      </c>
      <c r="G336" s="2" t="s">
        <v>734</v>
      </c>
      <c r="H336" s="2" t="s">
        <v>735</v>
      </c>
      <c r="I336" s="4" t="s">
        <v>736</v>
      </c>
      <c r="J336" s="8">
        <f>1/(0.001*(900-661))</f>
        <v>4.1841004184100417</v>
      </c>
      <c r="K336" s="8">
        <f>900-661</f>
        <v>239</v>
      </c>
      <c r="S336" s="17"/>
    </row>
    <row r="337" spans="1:22" x14ac:dyDescent="0.25">
      <c r="T337" s="18"/>
    </row>
    <row r="338" spans="1:22" x14ac:dyDescent="0.25">
      <c r="A338" t="s">
        <v>737</v>
      </c>
    </row>
    <row r="339" spans="1:22" x14ac:dyDescent="0.25">
      <c r="B339" t="s">
        <v>3</v>
      </c>
      <c r="C339" t="s">
        <v>4</v>
      </c>
      <c r="D339" t="s">
        <v>5</v>
      </c>
      <c r="E339" t="s">
        <v>6</v>
      </c>
      <c r="F339" s="2" t="s">
        <v>7</v>
      </c>
      <c r="G339" s="2" t="s">
        <v>8</v>
      </c>
      <c r="I339" s="4" t="s">
        <v>10</v>
      </c>
    </row>
    <row r="340" spans="1:22" x14ac:dyDescent="0.25">
      <c r="B340" t="s">
        <v>17</v>
      </c>
      <c r="C340">
        <v>1</v>
      </c>
      <c r="D340">
        <v>120</v>
      </c>
      <c r="E340">
        <v>69</v>
      </c>
      <c r="F340" s="2">
        <v>90</v>
      </c>
      <c r="G340" s="2" t="s">
        <v>738</v>
      </c>
      <c r="H340" s="9" t="s">
        <v>739</v>
      </c>
      <c r="I340" s="4" t="s">
        <v>740</v>
      </c>
      <c r="J340" s="8">
        <f>5/(0.001*(1000-521))</f>
        <v>10.438413361169102</v>
      </c>
      <c r="K340" s="8">
        <f>1000-521</f>
        <v>479</v>
      </c>
    </row>
    <row r="341" spans="1:22" x14ac:dyDescent="0.25">
      <c r="B341" t="s">
        <v>17</v>
      </c>
      <c r="C341">
        <v>27</v>
      </c>
      <c r="D341">
        <v>146</v>
      </c>
      <c r="E341">
        <v>34</v>
      </c>
      <c r="F341" s="2">
        <v>55</v>
      </c>
      <c r="G341" s="2" t="s">
        <v>741</v>
      </c>
      <c r="H341" s="9" t="s">
        <v>742</v>
      </c>
      <c r="I341" s="4" t="s">
        <v>743</v>
      </c>
      <c r="U341" s="18"/>
    </row>
    <row r="342" spans="1:22" x14ac:dyDescent="0.25">
      <c r="B342" t="s">
        <v>17</v>
      </c>
      <c r="C342">
        <v>126</v>
      </c>
      <c r="D342">
        <v>245</v>
      </c>
      <c r="E342">
        <v>191</v>
      </c>
      <c r="F342" s="2">
        <v>212</v>
      </c>
      <c r="G342" s="2" t="s">
        <v>744</v>
      </c>
      <c r="H342" s="9" t="s">
        <v>745</v>
      </c>
      <c r="I342" s="4" t="s">
        <v>746</v>
      </c>
    </row>
    <row r="343" spans="1:22" x14ac:dyDescent="0.25">
      <c r="B343" t="s">
        <v>17</v>
      </c>
      <c r="C343">
        <v>131</v>
      </c>
      <c r="D343">
        <v>250</v>
      </c>
      <c r="E343">
        <v>190</v>
      </c>
      <c r="F343" s="2">
        <v>211</v>
      </c>
      <c r="G343" s="2" t="s">
        <v>747</v>
      </c>
      <c r="H343" s="9" t="s">
        <v>748</v>
      </c>
      <c r="I343" s="4" t="s">
        <v>749</v>
      </c>
    </row>
    <row r="344" spans="1:22" x14ac:dyDescent="0.25">
      <c r="B344" t="s">
        <v>12</v>
      </c>
      <c r="C344">
        <v>162</v>
      </c>
      <c r="D344">
        <v>281</v>
      </c>
      <c r="E344">
        <v>234</v>
      </c>
      <c r="F344" s="2">
        <v>255</v>
      </c>
      <c r="G344" s="2" t="s">
        <v>750</v>
      </c>
      <c r="H344" s="2" t="s">
        <v>751</v>
      </c>
      <c r="I344" s="4" t="s">
        <v>752</v>
      </c>
    </row>
    <row r="345" spans="1:22" x14ac:dyDescent="0.25">
      <c r="B345" t="s">
        <v>339</v>
      </c>
    </row>
    <row r="346" spans="1:22" x14ac:dyDescent="0.25">
      <c r="A346" t="s">
        <v>753</v>
      </c>
    </row>
    <row r="347" spans="1:22" x14ac:dyDescent="0.25">
      <c r="B347" t="s">
        <v>3</v>
      </c>
      <c r="C347" t="s">
        <v>4</v>
      </c>
      <c r="D347" t="s">
        <v>5</v>
      </c>
      <c r="E347" t="s">
        <v>6</v>
      </c>
      <c r="F347" s="2" t="s">
        <v>7</v>
      </c>
      <c r="G347" s="2" t="s">
        <v>8</v>
      </c>
      <c r="I347" s="4" t="s">
        <v>10</v>
      </c>
    </row>
    <row r="348" spans="1:22" x14ac:dyDescent="0.25">
      <c r="B348" t="s">
        <v>12</v>
      </c>
      <c r="C348">
        <v>19</v>
      </c>
      <c r="D348">
        <v>138</v>
      </c>
      <c r="E348">
        <v>83</v>
      </c>
      <c r="F348" s="2">
        <v>104</v>
      </c>
      <c r="G348" s="2" t="s">
        <v>754</v>
      </c>
      <c r="H348" s="2" t="s">
        <v>755</v>
      </c>
      <c r="I348" s="4" t="s">
        <v>756</v>
      </c>
      <c r="J348" s="8">
        <f>1/(0.001*(2141-1961))</f>
        <v>5.5555555555555554</v>
      </c>
      <c r="K348" s="8">
        <f>2141-1961</f>
        <v>180</v>
      </c>
      <c r="V348" s="18"/>
    </row>
    <row r="349" spans="1:22" x14ac:dyDescent="0.25">
      <c r="B349" t="s">
        <v>339</v>
      </c>
    </row>
    <row r="350" spans="1:22" x14ac:dyDescent="0.25">
      <c r="A350" t="s">
        <v>757</v>
      </c>
    </row>
    <row r="351" spans="1:22" x14ac:dyDescent="0.25">
      <c r="B351" t="s">
        <v>3</v>
      </c>
      <c r="C351" t="s">
        <v>4</v>
      </c>
      <c r="D351" t="s">
        <v>5</v>
      </c>
      <c r="E351" t="s">
        <v>6</v>
      </c>
      <c r="F351" s="2" t="s">
        <v>7</v>
      </c>
      <c r="G351" s="2" t="s">
        <v>8</v>
      </c>
      <c r="I351" s="2" t="s">
        <v>10</v>
      </c>
      <c r="J351" s="4"/>
      <c r="K351" s="5"/>
      <c r="T351" s="6"/>
    </row>
    <row r="352" spans="1:22" x14ac:dyDescent="0.25">
      <c r="B352" t="s">
        <v>17</v>
      </c>
      <c r="C352">
        <v>54</v>
      </c>
      <c r="D352">
        <v>173</v>
      </c>
      <c r="E352">
        <v>137</v>
      </c>
      <c r="F352" s="2">
        <v>158</v>
      </c>
      <c r="G352" s="2" t="s">
        <v>758</v>
      </c>
      <c r="H352" s="9" t="s">
        <v>759</v>
      </c>
      <c r="I352" s="2" t="s">
        <v>760</v>
      </c>
      <c r="J352" s="8">
        <f>6/(0.001*(780-121))</f>
        <v>9.1047040971168425</v>
      </c>
      <c r="K352" s="8">
        <f>780-121</f>
        <v>659</v>
      </c>
      <c r="T352" s="6"/>
    </row>
    <row r="353" spans="1:20" x14ac:dyDescent="0.25">
      <c r="B353" t="s">
        <v>17</v>
      </c>
      <c r="C353">
        <v>68</v>
      </c>
      <c r="D353">
        <v>187</v>
      </c>
      <c r="E353">
        <v>92</v>
      </c>
      <c r="F353" s="2">
        <v>113</v>
      </c>
      <c r="G353" s="2" t="s">
        <v>761</v>
      </c>
      <c r="H353" s="9" t="s">
        <v>762</v>
      </c>
      <c r="I353" s="2" t="s">
        <v>763</v>
      </c>
      <c r="J353" s="4"/>
      <c r="K353" s="5"/>
      <c r="T353" s="6"/>
    </row>
    <row r="354" spans="1:20" x14ac:dyDescent="0.25">
      <c r="B354" t="s">
        <v>17</v>
      </c>
      <c r="C354">
        <v>327</v>
      </c>
      <c r="D354">
        <v>446</v>
      </c>
      <c r="E354">
        <v>349</v>
      </c>
      <c r="F354" s="2">
        <v>370</v>
      </c>
      <c r="G354" s="2" t="s">
        <v>764</v>
      </c>
      <c r="H354" s="9" t="s">
        <v>765</v>
      </c>
      <c r="I354" s="2" t="s">
        <v>766</v>
      </c>
      <c r="J354" s="4"/>
      <c r="K354" s="5"/>
      <c r="T354" s="6"/>
    </row>
    <row r="355" spans="1:20" x14ac:dyDescent="0.25">
      <c r="B355" t="s">
        <v>12</v>
      </c>
      <c r="C355">
        <v>540</v>
      </c>
      <c r="D355">
        <v>659</v>
      </c>
      <c r="E355">
        <v>583</v>
      </c>
      <c r="F355" s="2">
        <v>604</v>
      </c>
      <c r="G355" s="2" t="s">
        <v>767</v>
      </c>
      <c r="H355" s="9" t="s">
        <v>768</v>
      </c>
      <c r="I355" s="2" t="s">
        <v>769</v>
      </c>
      <c r="J355" s="4"/>
      <c r="K355" s="5"/>
      <c r="T355" s="6"/>
    </row>
    <row r="356" spans="1:20" x14ac:dyDescent="0.25">
      <c r="B356" t="s">
        <v>12</v>
      </c>
      <c r="C356">
        <v>173</v>
      </c>
      <c r="D356">
        <v>292</v>
      </c>
      <c r="E356">
        <v>242</v>
      </c>
      <c r="F356" s="2">
        <v>263</v>
      </c>
      <c r="G356" s="2" t="s">
        <v>770</v>
      </c>
      <c r="H356" s="9" t="s">
        <v>771</v>
      </c>
      <c r="I356" s="2" t="s">
        <v>772</v>
      </c>
      <c r="J356" s="4"/>
      <c r="K356" s="5"/>
      <c r="T356" s="6"/>
    </row>
    <row r="357" spans="1:20" x14ac:dyDescent="0.25">
      <c r="B357" t="s">
        <v>12</v>
      </c>
      <c r="C357">
        <v>96</v>
      </c>
      <c r="D357">
        <v>215</v>
      </c>
      <c r="E357">
        <v>149</v>
      </c>
      <c r="F357" s="2">
        <v>170</v>
      </c>
      <c r="G357" s="2" t="s">
        <v>773</v>
      </c>
      <c r="H357" s="9" t="s">
        <v>774</v>
      </c>
      <c r="I357" s="2" t="s">
        <v>775</v>
      </c>
      <c r="J357" s="4"/>
      <c r="K357" s="5"/>
      <c r="T357" s="6"/>
    </row>
    <row r="358" spans="1:20" x14ac:dyDescent="0.25">
      <c r="B358" t="s">
        <v>339</v>
      </c>
      <c r="H358" s="9"/>
    </row>
    <row r="359" spans="1:20" x14ac:dyDescent="0.25">
      <c r="A359" s="1" t="s">
        <v>776</v>
      </c>
      <c r="J359" s="5">
        <v>0</v>
      </c>
      <c r="K359" s="8">
        <f>560-381</f>
        <v>179</v>
      </c>
    </row>
    <row r="360" spans="1:20" x14ac:dyDescent="0.25">
      <c r="A360" s="1"/>
      <c r="B360" t="s">
        <v>777</v>
      </c>
    </row>
    <row r="361" spans="1:20" x14ac:dyDescent="0.25">
      <c r="A361" s="1"/>
    </row>
    <row r="362" spans="1:20" x14ac:dyDescent="0.25">
      <c r="A362" s="1"/>
    </row>
    <row r="363" spans="1:20" x14ac:dyDescent="0.25">
      <c r="A363" s="1" t="s">
        <v>778</v>
      </c>
      <c r="R363" s="17"/>
    </row>
    <row r="364" spans="1:20" x14ac:dyDescent="0.25">
      <c r="A364" s="1"/>
      <c r="B364" t="s">
        <v>3</v>
      </c>
      <c r="C364" t="s">
        <v>4</v>
      </c>
      <c r="D364" t="s">
        <v>5</v>
      </c>
      <c r="E364" t="s">
        <v>6</v>
      </c>
      <c r="F364" s="2" t="s">
        <v>7</v>
      </c>
      <c r="G364" s="2" t="s">
        <v>8</v>
      </c>
      <c r="I364" s="2" t="s">
        <v>10</v>
      </c>
      <c r="J364" s="4"/>
      <c r="K364" s="5"/>
      <c r="T364" s="6"/>
    </row>
    <row r="365" spans="1:20" x14ac:dyDescent="0.25">
      <c r="A365" s="1"/>
      <c r="B365" t="s">
        <v>17</v>
      </c>
      <c r="C365">
        <v>5</v>
      </c>
      <c r="D365">
        <v>124</v>
      </c>
      <c r="E365">
        <v>48</v>
      </c>
      <c r="F365" s="2">
        <v>69</v>
      </c>
      <c r="G365" s="2" t="s">
        <v>779</v>
      </c>
      <c r="H365" s="9" t="s">
        <v>780</v>
      </c>
      <c r="I365" s="2" t="s">
        <v>781</v>
      </c>
      <c r="J365" s="8">
        <f>4/(0.001*(900-241))</f>
        <v>6.0698027314112286</v>
      </c>
      <c r="K365" s="8">
        <f>900-241</f>
        <v>659</v>
      </c>
      <c r="T365" s="6"/>
    </row>
    <row r="366" spans="1:20" x14ac:dyDescent="0.25">
      <c r="A366" s="1"/>
      <c r="B366" t="s">
        <v>17</v>
      </c>
      <c r="C366">
        <v>515</v>
      </c>
      <c r="D366">
        <v>634</v>
      </c>
      <c r="E366">
        <v>580</v>
      </c>
      <c r="F366" s="2">
        <v>601</v>
      </c>
      <c r="G366" s="2" t="s">
        <v>782</v>
      </c>
      <c r="H366" s="9" t="s">
        <v>783</v>
      </c>
      <c r="I366" s="2" t="s">
        <v>784</v>
      </c>
      <c r="J366" s="4"/>
      <c r="K366" s="5"/>
      <c r="T366" s="6"/>
    </row>
    <row r="367" spans="1:20" x14ac:dyDescent="0.25">
      <c r="A367" s="1"/>
      <c r="B367" t="s">
        <v>12</v>
      </c>
      <c r="C367">
        <v>534</v>
      </c>
      <c r="D367">
        <v>653</v>
      </c>
      <c r="E367">
        <v>582</v>
      </c>
      <c r="F367" s="2">
        <v>603</v>
      </c>
      <c r="G367" s="2" t="s">
        <v>785</v>
      </c>
      <c r="H367" s="9" t="s">
        <v>786</v>
      </c>
      <c r="I367" s="2" t="s">
        <v>787</v>
      </c>
      <c r="J367" s="4"/>
      <c r="K367" s="5"/>
      <c r="T367" s="6"/>
    </row>
    <row r="368" spans="1:20" x14ac:dyDescent="0.25">
      <c r="A368" s="1"/>
      <c r="B368" t="s">
        <v>12</v>
      </c>
      <c r="C368">
        <v>414</v>
      </c>
      <c r="D368">
        <v>533</v>
      </c>
      <c r="E368">
        <v>496</v>
      </c>
      <c r="F368" s="2">
        <v>517</v>
      </c>
      <c r="G368" s="2" t="s">
        <v>788</v>
      </c>
      <c r="H368" s="9" t="s">
        <v>789</v>
      </c>
      <c r="I368" s="2" t="s">
        <v>790</v>
      </c>
      <c r="J368" s="4"/>
      <c r="K368" s="5"/>
      <c r="T368" s="6"/>
    </row>
    <row r="369" spans="1:20" x14ac:dyDescent="0.25">
      <c r="A369" s="1"/>
      <c r="I369" s="2"/>
      <c r="J369" s="4"/>
      <c r="K369" s="5"/>
      <c r="T369" s="6"/>
    </row>
    <row r="370" spans="1:20" x14ac:dyDescent="0.25">
      <c r="A370" s="1" t="s">
        <v>791</v>
      </c>
      <c r="I370" s="2"/>
      <c r="J370" s="4"/>
      <c r="K370" s="5"/>
      <c r="T370" s="6"/>
    </row>
    <row r="371" spans="1:20" x14ac:dyDescent="0.25">
      <c r="A371" s="1"/>
      <c r="B371" t="s">
        <v>3</v>
      </c>
      <c r="C371" t="s">
        <v>4</v>
      </c>
      <c r="D371" t="s">
        <v>5</v>
      </c>
      <c r="E371" t="s">
        <v>6</v>
      </c>
      <c r="F371" s="2" t="s">
        <v>7</v>
      </c>
      <c r="G371" s="2" t="s">
        <v>8</v>
      </c>
      <c r="I371" s="2" t="s">
        <v>10</v>
      </c>
      <c r="J371" s="4"/>
      <c r="K371" s="5"/>
      <c r="T371" s="6"/>
    </row>
    <row r="372" spans="1:20" x14ac:dyDescent="0.25">
      <c r="A372" s="1"/>
      <c r="B372" t="s">
        <v>17</v>
      </c>
      <c r="C372">
        <v>11</v>
      </c>
      <c r="D372">
        <v>130</v>
      </c>
      <c r="E372">
        <v>84</v>
      </c>
      <c r="F372" s="2">
        <v>105</v>
      </c>
      <c r="G372" s="2" t="s">
        <v>792</v>
      </c>
      <c r="H372" s="9" t="s">
        <v>793</v>
      </c>
      <c r="I372" s="2" t="s">
        <v>794</v>
      </c>
      <c r="J372" s="8">
        <f>2/(0.001*(90420-89881))</f>
        <v>3.7105751391465676</v>
      </c>
      <c r="K372" s="8">
        <f>90420-89881</f>
        <v>539</v>
      </c>
      <c r="T372" s="6"/>
    </row>
    <row r="373" spans="1:20" x14ac:dyDescent="0.25">
      <c r="A373" s="1"/>
      <c r="B373" t="s">
        <v>12</v>
      </c>
      <c r="C373">
        <v>22</v>
      </c>
      <c r="D373">
        <v>141</v>
      </c>
      <c r="E373">
        <v>79</v>
      </c>
      <c r="F373" s="2">
        <v>100</v>
      </c>
      <c r="G373" s="2" t="s">
        <v>795</v>
      </c>
      <c r="H373" s="9" t="s">
        <v>796</v>
      </c>
      <c r="I373" s="2" t="s">
        <v>797</v>
      </c>
      <c r="J373" s="4"/>
      <c r="K373" s="5"/>
      <c r="T373" s="6"/>
    </row>
    <row r="374" spans="1:20" x14ac:dyDescent="0.25">
      <c r="A374" s="1"/>
      <c r="H374" s="9"/>
      <c r="I374" s="2"/>
      <c r="J374" s="4"/>
      <c r="K374" s="5"/>
      <c r="T374" s="6"/>
    </row>
    <row r="375" spans="1:20" x14ac:dyDescent="0.25">
      <c r="A375" s="1" t="s">
        <v>798</v>
      </c>
      <c r="H375" s="9"/>
      <c r="I375" s="2"/>
      <c r="J375" s="4"/>
      <c r="K375" s="5"/>
      <c r="T375" s="6"/>
    </row>
    <row r="376" spans="1:20" x14ac:dyDescent="0.25">
      <c r="A376" s="1"/>
      <c r="B376" t="s">
        <v>3</v>
      </c>
      <c r="C376" t="s">
        <v>4</v>
      </c>
      <c r="D376" t="s">
        <v>5</v>
      </c>
      <c r="E376" t="s">
        <v>6</v>
      </c>
      <c r="F376" s="2" t="s">
        <v>7</v>
      </c>
      <c r="G376" s="2" t="s">
        <v>8</v>
      </c>
      <c r="I376" s="2" t="s">
        <v>10</v>
      </c>
      <c r="J376" s="4"/>
      <c r="K376" s="5"/>
      <c r="T376" s="6"/>
    </row>
    <row r="377" spans="1:20" x14ac:dyDescent="0.25">
      <c r="A377" s="1"/>
      <c r="B377" t="s">
        <v>17</v>
      </c>
      <c r="C377">
        <v>45</v>
      </c>
      <c r="D377">
        <v>164</v>
      </c>
      <c r="E377">
        <v>109</v>
      </c>
      <c r="F377" s="2">
        <v>130</v>
      </c>
      <c r="G377" s="2" t="s">
        <v>799</v>
      </c>
      <c r="H377" s="9" t="s">
        <v>800</v>
      </c>
      <c r="I377" s="2" t="s">
        <v>801</v>
      </c>
      <c r="J377" s="8">
        <f>6/(0.001*(1440-961))</f>
        <v>12.526096033402922</v>
      </c>
      <c r="K377" s="8">
        <f>1440-961</f>
        <v>479</v>
      </c>
      <c r="T377" s="6"/>
    </row>
    <row r="378" spans="1:20" x14ac:dyDescent="0.25">
      <c r="A378" s="1"/>
      <c r="B378" t="s">
        <v>17</v>
      </c>
      <c r="C378">
        <v>94</v>
      </c>
      <c r="D378">
        <v>213</v>
      </c>
      <c r="E378">
        <v>177</v>
      </c>
      <c r="F378" s="2">
        <v>198</v>
      </c>
      <c r="G378" s="2" t="s">
        <v>802</v>
      </c>
      <c r="H378" s="9" t="s">
        <v>803</v>
      </c>
      <c r="I378" s="2" t="s">
        <v>804</v>
      </c>
      <c r="J378" s="4"/>
      <c r="K378" s="5"/>
      <c r="T378" s="6"/>
    </row>
    <row r="379" spans="1:20" x14ac:dyDescent="0.25">
      <c r="A379" s="1"/>
      <c r="B379" t="s">
        <v>17</v>
      </c>
      <c r="C379">
        <v>322</v>
      </c>
      <c r="D379">
        <v>441</v>
      </c>
      <c r="E379">
        <v>346</v>
      </c>
      <c r="F379" s="2">
        <v>367</v>
      </c>
      <c r="G379" s="2" t="s">
        <v>805</v>
      </c>
      <c r="H379" s="9" t="s">
        <v>806</v>
      </c>
      <c r="I379" s="2" t="s">
        <v>807</v>
      </c>
      <c r="J379" s="4"/>
      <c r="K379" s="5"/>
      <c r="T379" s="6"/>
    </row>
    <row r="380" spans="1:20" x14ac:dyDescent="0.25">
      <c r="A380" s="1"/>
      <c r="B380" t="s">
        <v>12</v>
      </c>
      <c r="C380">
        <v>340</v>
      </c>
      <c r="D380">
        <v>459</v>
      </c>
      <c r="E380">
        <v>357</v>
      </c>
      <c r="F380" s="2">
        <v>378</v>
      </c>
      <c r="G380" s="2" t="s">
        <v>808</v>
      </c>
      <c r="H380" s="9" t="s">
        <v>809</v>
      </c>
      <c r="I380" s="2" t="s">
        <v>810</v>
      </c>
      <c r="J380" s="4"/>
      <c r="K380" s="5"/>
      <c r="T380" s="6"/>
    </row>
    <row r="381" spans="1:20" x14ac:dyDescent="0.25">
      <c r="A381" s="1"/>
      <c r="B381" t="s">
        <v>12</v>
      </c>
      <c r="C381">
        <v>252</v>
      </c>
      <c r="D381">
        <v>371</v>
      </c>
      <c r="E381">
        <v>286</v>
      </c>
      <c r="F381" s="2">
        <v>307</v>
      </c>
      <c r="G381" s="2" t="s">
        <v>811</v>
      </c>
      <c r="H381" s="9" t="s">
        <v>812</v>
      </c>
      <c r="I381" s="2" t="s">
        <v>813</v>
      </c>
      <c r="J381" s="4"/>
      <c r="K381" s="5"/>
      <c r="T381" s="6"/>
    </row>
    <row r="382" spans="1:20" x14ac:dyDescent="0.25">
      <c r="A382" s="1"/>
      <c r="B382" t="s">
        <v>12</v>
      </c>
      <c r="C382">
        <v>35</v>
      </c>
      <c r="D382">
        <v>154</v>
      </c>
      <c r="E382">
        <v>111</v>
      </c>
      <c r="F382" s="2">
        <v>132</v>
      </c>
      <c r="G382" s="2" t="s">
        <v>814</v>
      </c>
      <c r="H382" s="9" t="s">
        <v>815</v>
      </c>
      <c r="I382" s="2" t="s">
        <v>816</v>
      </c>
      <c r="J382" s="4"/>
      <c r="K382" s="5"/>
      <c r="T382" s="6"/>
    </row>
    <row r="383" spans="1:20" x14ac:dyDescent="0.25">
      <c r="A383" s="1"/>
      <c r="B383" t="s">
        <v>339</v>
      </c>
      <c r="I383" s="2"/>
      <c r="J383" s="4"/>
      <c r="K383" s="5"/>
      <c r="T383" s="6"/>
    </row>
    <row r="384" spans="1:20" x14ac:dyDescent="0.25">
      <c r="A384" s="1" t="s">
        <v>817</v>
      </c>
      <c r="I384" s="2"/>
      <c r="J384" s="4"/>
      <c r="K384" s="5"/>
      <c r="T384" s="6"/>
    </row>
    <row r="385" spans="1:20" x14ac:dyDescent="0.25">
      <c r="A385" s="1"/>
      <c r="B385" t="s">
        <v>3</v>
      </c>
      <c r="C385" t="s">
        <v>4</v>
      </c>
      <c r="D385" t="s">
        <v>5</v>
      </c>
      <c r="E385" t="s">
        <v>6</v>
      </c>
      <c r="F385" s="2" t="s">
        <v>7</v>
      </c>
      <c r="G385" s="2" t="s">
        <v>8</v>
      </c>
      <c r="I385" s="2" t="s">
        <v>10</v>
      </c>
      <c r="J385" s="4"/>
      <c r="K385" s="5"/>
      <c r="T385" s="6"/>
    </row>
    <row r="386" spans="1:20" x14ac:dyDescent="0.25">
      <c r="A386" s="1"/>
      <c r="B386" t="s">
        <v>17</v>
      </c>
      <c r="C386">
        <v>20</v>
      </c>
      <c r="D386">
        <v>139</v>
      </c>
      <c r="E386">
        <v>31</v>
      </c>
      <c r="F386" s="2">
        <v>52</v>
      </c>
      <c r="G386" s="2" t="s">
        <v>818</v>
      </c>
      <c r="H386" s="9" t="s">
        <v>819</v>
      </c>
      <c r="I386" s="2" t="s">
        <v>820</v>
      </c>
      <c r="J386" s="8">
        <f>6/(0.001*(3180-2761))</f>
        <v>14.319809069212411</v>
      </c>
      <c r="K386" s="8">
        <f>3180-2761</f>
        <v>419</v>
      </c>
      <c r="T386" s="6"/>
    </row>
    <row r="387" spans="1:20" x14ac:dyDescent="0.25">
      <c r="A387" s="1"/>
      <c r="B387" t="s">
        <v>17</v>
      </c>
      <c r="C387">
        <v>118</v>
      </c>
      <c r="D387">
        <v>237</v>
      </c>
      <c r="E387">
        <v>159</v>
      </c>
      <c r="F387" s="2">
        <v>180</v>
      </c>
      <c r="G387" s="2" t="s">
        <v>821</v>
      </c>
      <c r="H387" s="9" t="s">
        <v>822</v>
      </c>
      <c r="I387" s="2" t="s">
        <v>823</v>
      </c>
      <c r="J387" s="4"/>
      <c r="K387" s="5"/>
      <c r="T387" s="6"/>
    </row>
    <row r="388" spans="1:20" x14ac:dyDescent="0.25">
      <c r="A388" s="1"/>
      <c r="B388" t="s">
        <v>12</v>
      </c>
      <c r="C388">
        <v>286</v>
      </c>
      <c r="D388">
        <v>405</v>
      </c>
      <c r="E388">
        <v>309</v>
      </c>
      <c r="F388" s="2">
        <v>330</v>
      </c>
      <c r="G388" s="2" t="s">
        <v>824</v>
      </c>
      <c r="H388" s="9" t="s">
        <v>825</v>
      </c>
      <c r="I388" s="2" t="s">
        <v>826</v>
      </c>
      <c r="J388" s="4"/>
      <c r="K388" s="5"/>
      <c r="T388" s="6"/>
    </row>
    <row r="389" spans="1:20" x14ac:dyDescent="0.25">
      <c r="A389" s="1"/>
      <c r="B389" t="s">
        <v>12</v>
      </c>
      <c r="C389">
        <v>211</v>
      </c>
      <c r="D389">
        <v>330</v>
      </c>
      <c r="E389">
        <v>275</v>
      </c>
      <c r="F389" s="2">
        <v>296</v>
      </c>
      <c r="G389" s="2" t="s">
        <v>827</v>
      </c>
      <c r="H389" s="9" t="s">
        <v>828</v>
      </c>
      <c r="I389" s="2" t="s">
        <v>829</v>
      </c>
      <c r="J389" s="4"/>
      <c r="K389" s="5"/>
      <c r="T389" s="6"/>
    </row>
    <row r="390" spans="1:20" x14ac:dyDescent="0.25">
      <c r="A390" s="1"/>
      <c r="B390" t="s">
        <v>12</v>
      </c>
      <c r="C390">
        <v>138</v>
      </c>
      <c r="D390">
        <v>257</v>
      </c>
      <c r="E390">
        <v>200</v>
      </c>
      <c r="F390" s="2">
        <v>221</v>
      </c>
      <c r="G390" s="2" t="s">
        <v>830</v>
      </c>
      <c r="H390" s="9" t="s">
        <v>831</v>
      </c>
      <c r="I390" s="2" t="s">
        <v>832</v>
      </c>
      <c r="J390" s="4"/>
      <c r="K390" s="5"/>
      <c r="T390" s="6"/>
    </row>
    <row r="391" spans="1:20" x14ac:dyDescent="0.25">
      <c r="A391" s="1"/>
      <c r="B391" t="s">
        <v>12</v>
      </c>
      <c r="C391">
        <v>131</v>
      </c>
      <c r="D391">
        <v>250</v>
      </c>
      <c r="E391">
        <v>199</v>
      </c>
      <c r="F391" s="2">
        <v>220</v>
      </c>
      <c r="G391" s="2" t="s">
        <v>833</v>
      </c>
      <c r="H391" s="9" t="s">
        <v>834</v>
      </c>
      <c r="I391" s="2" t="s">
        <v>835</v>
      </c>
      <c r="J391" s="4"/>
      <c r="K391" s="5"/>
      <c r="T391" s="6"/>
    </row>
    <row r="392" spans="1:20" x14ac:dyDescent="0.25">
      <c r="A392" s="1"/>
      <c r="I392" s="2"/>
      <c r="J392" s="4"/>
      <c r="K392" s="5"/>
      <c r="T392" s="6"/>
    </row>
    <row r="393" spans="1:20" x14ac:dyDescent="0.25">
      <c r="A393" s="1" t="s">
        <v>836</v>
      </c>
      <c r="I393" s="2"/>
      <c r="J393" s="4"/>
      <c r="K393" s="5"/>
      <c r="T393" s="6"/>
    </row>
    <row r="394" spans="1:20" x14ac:dyDescent="0.25">
      <c r="A394" s="1"/>
      <c r="B394" t="s">
        <v>3</v>
      </c>
      <c r="C394" t="s">
        <v>4</v>
      </c>
      <c r="D394" t="s">
        <v>5</v>
      </c>
      <c r="E394" t="s">
        <v>6</v>
      </c>
      <c r="F394" s="2" t="s">
        <v>7</v>
      </c>
      <c r="G394" s="2" t="s">
        <v>8</v>
      </c>
      <c r="I394" s="2" t="s">
        <v>10</v>
      </c>
      <c r="J394" s="4"/>
      <c r="K394" s="5"/>
      <c r="T394" s="6"/>
    </row>
    <row r="395" spans="1:20" x14ac:dyDescent="0.25">
      <c r="A395" s="1"/>
      <c r="B395" t="s">
        <v>17</v>
      </c>
      <c r="C395">
        <v>3</v>
      </c>
      <c r="D395">
        <v>122</v>
      </c>
      <c r="E395">
        <v>56</v>
      </c>
      <c r="F395" s="2">
        <v>77</v>
      </c>
      <c r="G395" s="2" t="s">
        <v>837</v>
      </c>
      <c r="H395" s="9" t="s">
        <v>838</v>
      </c>
      <c r="I395" s="2" t="s">
        <v>839</v>
      </c>
      <c r="J395" s="8">
        <f>3/(0.001*(720-361))</f>
        <v>8.3565459610027855</v>
      </c>
      <c r="K395" s="8">
        <f>720-361</f>
        <v>359</v>
      </c>
      <c r="T395" s="6"/>
    </row>
    <row r="396" spans="1:20" x14ac:dyDescent="0.25">
      <c r="A396" s="1"/>
      <c r="B396" t="s">
        <v>17</v>
      </c>
      <c r="C396">
        <v>221</v>
      </c>
      <c r="D396">
        <v>340</v>
      </c>
      <c r="E396">
        <v>310</v>
      </c>
      <c r="F396" s="2">
        <v>331</v>
      </c>
      <c r="G396" s="2" t="s">
        <v>840</v>
      </c>
      <c r="H396" s="9" t="s">
        <v>841</v>
      </c>
      <c r="I396" s="2" t="s">
        <v>842</v>
      </c>
      <c r="J396" s="4"/>
      <c r="K396" s="5"/>
      <c r="T396" s="6"/>
    </row>
    <row r="397" spans="1:20" x14ac:dyDescent="0.25">
      <c r="A397" s="1"/>
      <c r="B397" t="s">
        <v>12</v>
      </c>
      <c r="C397">
        <v>238</v>
      </c>
      <c r="D397">
        <v>357</v>
      </c>
      <c r="E397">
        <v>281</v>
      </c>
      <c r="F397" s="2">
        <v>302</v>
      </c>
      <c r="G397" s="2" t="s">
        <v>843</v>
      </c>
      <c r="H397" s="9" t="s">
        <v>844</v>
      </c>
      <c r="I397" s="2" t="s">
        <v>845</v>
      </c>
      <c r="J397" s="4"/>
      <c r="K397" s="5"/>
      <c r="T397" s="6"/>
    </row>
    <row r="398" spans="1:20" x14ac:dyDescent="0.25">
      <c r="A398" s="1"/>
      <c r="H398" s="9"/>
      <c r="I398" s="2"/>
      <c r="J398" s="4"/>
      <c r="K398" s="5"/>
      <c r="T398" s="6"/>
    </row>
    <row r="399" spans="1:20" x14ac:dyDescent="0.25">
      <c r="A399" s="1" t="s">
        <v>846</v>
      </c>
      <c r="H399" s="9"/>
      <c r="I399" s="2"/>
      <c r="J399" s="4"/>
      <c r="K399" s="5"/>
      <c r="T399" s="6"/>
    </row>
    <row r="400" spans="1:20" x14ac:dyDescent="0.25">
      <c r="A400" s="1"/>
      <c r="B400" t="s">
        <v>3</v>
      </c>
      <c r="C400" t="s">
        <v>4</v>
      </c>
      <c r="D400" t="s">
        <v>5</v>
      </c>
      <c r="E400" t="s">
        <v>6</v>
      </c>
      <c r="F400" s="2" t="s">
        <v>7</v>
      </c>
      <c r="G400" s="2" t="s">
        <v>8</v>
      </c>
      <c r="H400" s="9"/>
      <c r="I400" s="2" t="s">
        <v>10</v>
      </c>
      <c r="J400" s="4"/>
      <c r="K400" s="5"/>
      <c r="T400" s="6"/>
    </row>
    <row r="401" spans="1:20" x14ac:dyDescent="0.25">
      <c r="A401" s="1"/>
      <c r="B401" t="s">
        <v>12</v>
      </c>
      <c r="C401">
        <v>7</v>
      </c>
      <c r="D401">
        <v>126</v>
      </c>
      <c r="E401">
        <v>62</v>
      </c>
      <c r="F401" s="2">
        <v>83</v>
      </c>
      <c r="G401" s="2" t="s">
        <v>847</v>
      </c>
      <c r="H401" s="9" t="s">
        <v>848</v>
      </c>
      <c r="I401" s="2" t="s">
        <v>849</v>
      </c>
      <c r="J401" s="8">
        <f>1/(0.001*(440-21))</f>
        <v>2.3866348448687353</v>
      </c>
      <c r="K401" s="8">
        <f>440-21</f>
        <v>419</v>
      </c>
      <c r="T401" s="6"/>
    </row>
    <row r="402" spans="1:20" x14ac:dyDescent="0.25">
      <c r="A402" s="1"/>
      <c r="I402" s="2"/>
      <c r="J402" s="4"/>
      <c r="K402" s="5"/>
      <c r="T402" s="6"/>
    </row>
    <row r="403" spans="1:20" x14ac:dyDescent="0.25">
      <c r="A403" s="1" t="s">
        <v>850</v>
      </c>
      <c r="I403" s="2"/>
      <c r="J403" s="4"/>
      <c r="K403" s="5"/>
      <c r="T403" s="6"/>
    </row>
    <row r="404" spans="1:20" x14ac:dyDescent="0.25">
      <c r="A404" s="1"/>
      <c r="B404" t="s">
        <v>3</v>
      </c>
      <c r="C404" t="s">
        <v>4</v>
      </c>
      <c r="D404" t="s">
        <v>5</v>
      </c>
      <c r="E404" t="s">
        <v>6</v>
      </c>
      <c r="F404" s="2" t="s">
        <v>7</v>
      </c>
      <c r="G404" s="2" t="s">
        <v>8</v>
      </c>
      <c r="I404" s="2" t="s">
        <v>10</v>
      </c>
      <c r="J404" s="4"/>
      <c r="K404" s="5"/>
      <c r="T404" s="6"/>
    </row>
    <row r="405" spans="1:20" x14ac:dyDescent="0.25">
      <c r="A405" s="1"/>
      <c r="B405" t="s">
        <v>17</v>
      </c>
      <c r="C405">
        <v>2</v>
      </c>
      <c r="D405">
        <v>121</v>
      </c>
      <c r="E405">
        <v>64</v>
      </c>
      <c r="F405" s="2">
        <v>85</v>
      </c>
      <c r="G405" s="2" t="s">
        <v>851</v>
      </c>
      <c r="H405" s="9" t="s">
        <v>852</v>
      </c>
      <c r="I405" s="2" t="s">
        <v>853</v>
      </c>
      <c r="J405" s="8">
        <f>27/(0.001*(3560-2721))</f>
        <v>32.181168057210968</v>
      </c>
      <c r="K405" s="8">
        <f>3560-2721</f>
        <v>839</v>
      </c>
      <c r="T405" s="6"/>
    </row>
    <row r="406" spans="1:20" x14ac:dyDescent="0.25">
      <c r="A406" s="1"/>
      <c r="B406" t="s">
        <v>17</v>
      </c>
      <c r="C406">
        <v>101</v>
      </c>
      <c r="D406">
        <v>220</v>
      </c>
      <c r="E406">
        <v>123</v>
      </c>
      <c r="F406" s="2">
        <v>144</v>
      </c>
      <c r="G406" s="2" t="s">
        <v>854</v>
      </c>
      <c r="H406" s="9" t="s">
        <v>855</v>
      </c>
      <c r="I406" s="2" t="s">
        <v>856</v>
      </c>
      <c r="J406" s="4"/>
      <c r="K406" s="5"/>
      <c r="T406" s="6"/>
    </row>
    <row r="407" spans="1:20" x14ac:dyDescent="0.25">
      <c r="A407" s="1"/>
      <c r="B407" t="s">
        <v>17</v>
      </c>
      <c r="C407">
        <v>168</v>
      </c>
      <c r="D407">
        <v>287</v>
      </c>
      <c r="E407">
        <v>247</v>
      </c>
      <c r="F407" s="2">
        <v>268</v>
      </c>
      <c r="G407" s="2" t="s">
        <v>857</v>
      </c>
      <c r="H407" s="9" t="s">
        <v>858</v>
      </c>
      <c r="I407" s="2" t="s">
        <v>859</v>
      </c>
      <c r="J407" s="4"/>
      <c r="K407" s="5"/>
      <c r="T407" s="6"/>
    </row>
    <row r="408" spans="1:20" x14ac:dyDescent="0.25">
      <c r="A408" s="1"/>
      <c r="B408" t="s">
        <v>17</v>
      </c>
      <c r="C408">
        <v>174</v>
      </c>
      <c r="D408">
        <v>293</v>
      </c>
      <c r="E408">
        <v>259</v>
      </c>
      <c r="F408" s="2">
        <v>280</v>
      </c>
      <c r="G408" s="2" t="s">
        <v>860</v>
      </c>
      <c r="H408" s="9" t="s">
        <v>861</v>
      </c>
      <c r="I408" s="2" t="s">
        <v>862</v>
      </c>
      <c r="J408" s="4"/>
      <c r="K408" s="5"/>
      <c r="T408" s="6"/>
    </row>
    <row r="409" spans="1:20" x14ac:dyDescent="0.25">
      <c r="A409" s="1"/>
      <c r="B409" t="s">
        <v>17</v>
      </c>
      <c r="C409">
        <v>204</v>
      </c>
      <c r="D409">
        <v>323</v>
      </c>
      <c r="E409">
        <v>234</v>
      </c>
      <c r="F409" s="2">
        <v>255</v>
      </c>
      <c r="G409" s="2" t="s">
        <v>863</v>
      </c>
      <c r="H409" s="9" t="s">
        <v>864</v>
      </c>
      <c r="I409" s="2" t="s">
        <v>865</v>
      </c>
      <c r="J409" s="4"/>
      <c r="K409" s="5"/>
      <c r="T409" s="6"/>
    </row>
    <row r="410" spans="1:20" x14ac:dyDescent="0.25">
      <c r="A410" s="1"/>
      <c r="B410" t="s">
        <v>17</v>
      </c>
      <c r="C410">
        <v>217</v>
      </c>
      <c r="D410">
        <v>336</v>
      </c>
      <c r="E410">
        <v>296</v>
      </c>
      <c r="F410" s="2">
        <v>317</v>
      </c>
      <c r="G410" s="2" t="s">
        <v>866</v>
      </c>
      <c r="H410" s="9" t="s">
        <v>867</v>
      </c>
      <c r="I410" s="2" t="s">
        <v>868</v>
      </c>
      <c r="J410" s="4"/>
      <c r="K410" s="5"/>
      <c r="T410" s="6"/>
    </row>
    <row r="411" spans="1:20" x14ac:dyDescent="0.25">
      <c r="A411" s="1"/>
      <c r="B411" t="s">
        <v>17</v>
      </c>
      <c r="C411">
        <v>225</v>
      </c>
      <c r="D411">
        <v>344</v>
      </c>
      <c r="E411">
        <v>259</v>
      </c>
      <c r="F411" s="2">
        <v>280</v>
      </c>
      <c r="G411" s="2" t="s">
        <v>869</v>
      </c>
      <c r="H411" s="9" t="s">
        <v>870</v>
      </c>
      <c r="I411" s="2" t="s">
        <v>862</v>
      </c>
      <c r="J411" s="4"/>
      <c r="K411" s="5"/>
      <c r="T411" s="6"/>
    </row>
    <row r="412" spans="1:20" x14ac:dyDescent="0.25">
      <c r="A412" s="1"/>
      <c r="B412" t="s">
        <v>17</v>
      </c>
      <c r="C412">
        <v>282</v>
      </c>
      <c r="D412">
        <v>401</v>
      </c>
      <c r="E412">
        <v>326</v>
      </c>
      <c r="F412" s="2">
        <v>347</v>
      </c>
      <c r="G412" s="2" t="s">
        <v>871</v>
      </c>
      <c r="H412" s="9" t="s">
        <v>872</v>
      </c>
      <c r="I412" s="2" t="s">
        <v>873</v>
      </c>
      <c r="J412" s="4"/>
      <c r="K412" s="5"/>
      <c r="T412" s="6"/>
    </row>
    <row r="413" spans="1:20" x14ac:dyDescent="0.25">
      <c r="A413" s="1"/>
      <c r="B413" t="s">
        <v>17</v>
      </c>
      <c r="C413">
        <v>320</v>
      </c>
      <c r="D413">
        <v>439</v>
      </c>
      <c r="E413">
        <v>349</v>
      </c>
      <c r="F413" s="2">
        <v>370</v>
      </c>
      <c r="G413" s="2" t="s">
        <v>874</v>
      </c>
      <c r="H413" s="9" t="s">
        <v>875</v>
      </c>
      <c r="I413" s="2" t="s">
        <v>876</v>
      </c>
      <c r="J413" s="4"/>
      <c r="K413" s="5"/>
      <c r="T413" s="6"/>
    </row>
    <row r="414" spans="1:20" x14ac:dyDescent="0.25">
      <c r="A414" s="1"/>
      <c r="B414" t="s">
        <v>17</v>
      </c>
      <c r="C414">
        <v>550</v>
      </c>
      <c r="D414">
        <v>669</v>
      </c>
      <c r="E414">
        <v>604</v>
      </c>
      <c r="F414" s="2">
        <v>625</v>
      </c>
      <c r="G414" s="2" t="s">
        <v>877</v>
      </c>
      <c r="H414" s="9" t="s">
        <v>878</v>
      </c>
      <c r="I414" s="2" t="s">
        <v>879</v>
      </c>
      <c r="J414" s="4"/>
      <c r="K414" s="5"/>
      <c r="T414" s="6"/>
    </row>
    <row r="415" spans="1:20" x14ac:dyDescent="0.25">
      <c r="A415" s="1"/>
      <c r="B415" t="s">
        <v>17</v>
      </c>
      <c r="C415">
        <v>629</v>
      </c>
      <c r="D415">
        <v>748</v>
      </c>
      <c r="E415">
        <v>716</v>
      </c>
      <c r="F415" s="2">
        <v>737</v>
      </c>
      <c r="G415" s="2" t="s">
        <v>880</v>
      </c>
      <c r="H415" s="9" t="s">
        <v>881</v>
      </c>
      <c r="I415" s="2" t="s">
        <v>882</v>
      </c>
      <c r="J415" s="4"/>
      <c r="K415" s="5"/>
      <c r="T415" s="6"/>
    </row>
    <row r="416" spans="1:20" x14ac:dyDescent="0.25">
      <c r="A416" s="1"/>
      <c r="B416" t="s">
        <v>17</v>
      </c>
      <c r="C416">
        <v>659</v>
      </c>
      <c r="D416">
        <v>778</v>
      </c>
      <c r="E416">
        <v>736</v>
      </c>
      <c r="F416" s="2">
        <v>757</v>
      </c>
      <c r="G416" s="2" t="s">
        <v>883</v>
      </c>
      <c r="H416" s="9" t="s">
        <v>884</v>
      </c>
      <c r="I416" s="2" t="s">
        <v>885</v>
      </c>
      <c r="J416" s="4"/>
      <c r="K416" s="5"/>
      <c r="T416" s="6"/>
    </row>
    <row r="417" spans="1:20" x14ac:dyDescent="0.25">
      <c r="A417" s="1"/>
      <c r="B417" t="s">
        <v>17</v>
      </c>
      <c r="C417">
        <v>662</v>
      </c>
      <c r="D417">
        <v>781</v>
      </c>
      <c r="E417">
        <v>748</v>
      </c>
      <c r="F417" s="2">
        <v>769</v>
      </c>
      <c r="G417" s="2" t="s">
        <v>886</v>
      </c>
      <c r="H417" s="9" t="s">
        <v>887</v>
      </c>
      <c r="I417" s="2" t="s">
        <v>888</v>
      </c>
      <c r="J417" s="4"/>
      <c r="K417" s="5"/>
      <c r="T417" s="6"/>
    </row>
    <row r="418" spans="1:20" x14ac:dyDescent="0.25">
      <c r="A418" s="1"/>
      <c r="B418" t="s">
        <v>17</v>
      </c>
      <c r="C418">
        <v>668</v>
      </c>
      <c r="D418">
        <v>787</v>
      </c>
      <c r="E418">
        <v>754</v>
      </c>
      <c r="F418" s="2">
        <v>775</v>
      </c>
      <c r="G418" s="2" t="s">
        <v>889</v>
      </c>
      <c r="H418" s="9" t="s">
        <v>890</v>
      </c>
      <c r="I418" s="2" t="s">
        <v>891</v>
      </c>
      <c r="J418" s="4"/>
      <c r="K418" s="5"/>
      <c r="T418" s="6"/>
    </row>
    <row r="419" spans="1:20" x14ac:dyDescent="0.25">
      <c r="A419" s="1"/>
      <c r="B419" t="s">
        <v>12</v>
      </c>
      <c r="C419">
        <v>666</v>
      </c>
      <c r="D419">
        <v>785</v>
      </c>
      <c r="E419">
        <v>722</v>
      </c>
      <c r="F419" s="2">
        <v>743</v>
      </c>
      <c r="G419" s="2" t="s">
        <v>892</v>
      </c>
      <c r="H419" s="9" t="s">
        <v>893</v>
      </c>
      <c r="I419" s="2" t="s">
        <v>894</v>
      </c>
      <c r="J419" s="4"/>
      <c r="K419" s="5"/>
      <c r="T419" s="6"/>
    </row>
    <row r="420" spans="1:20" x14ac:dyDescent="0.25">
      <c r="A420" s="1"/>
      <c r="B420" t="s">
        <v>12</v>
      </c>
      <c r="C420">
        <v>522</v>
      </c>
      <c r="D420">
        <v>641</v>
      </c>
      <c r="E420">
        <v>572</v>
      </c>
      <c r="F420" s="2">
        <v>593</v>
      </c>
      <c r="G420" s="2" t="s">
        <v>895</v>
      </c>
      <c r="H420" s="9" t="s">
        <v>896</v>
      </c>
      <c r="I420" s="2" t="s">
        <v>897</v>
      </c>
      <c r="J420" s="4"/>
      <c r="K420" s="5"/>
      <c r="T420" s="6"/>
    </row>
    <row r="421" spans="1:20" x14ac:dyDescent="0.25">
      <c r="A421" s="1"/>
      <c r="B421" t="s">
        <v>12</v>
      </c>
      <c r="C421">
        <v>509</v>
      </c>
      <c r="D421">
        <v>628</v>
      </c>
      <c r="E421">
        <v>573</v>
      </c>
      <c r="F421" s="2">
        <v>594</v>
      </c>
      <c r="G421" s="2" t="s">
        <v>898</v>
      </c>
      <c r="H421" s="9" t="s">
        <v>899</v>
      </c>
      <c r="I421" s="2" t="s">
        <v>900</v>
      </c>
      <c r="J421" s="4"/>
      <c r="K421" s="5"/>
      <c r="T421" s="6"/>
    </row>
    <row r="422" spans="1:20" x14ac:dyDescent="0.25">
      <c r="A422" s="1"/>
      <c r="B422" t="s">
        <v>12</v>
      </c>
      <c r="C422">
        <v>375</v>
      </c>
      <c r="D422">
        <v>494</v>
      </c>
      <c r="E422">
        <v>446</v>
      </c>
      <c r="F422" s="2">
        <v>467</v>
      </c>
      <c r="G422" s="2" t="s">
        <v>901</v>
      </c>
      <c r="H422" s="9" t="s">
        <v>902</v>
      </c>
      <c r="I422" s="2" t="s">
        <v>903</v>
      </c>
      <c r="J422" s="4"/>
      <c r="K422" s="5"/>
      <c r="T422" s="6"/>
    </row>
    <row r="423" spans="1:20" x14ac:dyDescent="0.25">
      <c r="A423" s="1"/>
      <c r="B423" t="s">
        <v>12</v>
      </c>
      <c r="C423">
        <v>341</v>
      </c>
      <c r="D423">
        <v>460</v>
      </c>
      <c r="E423">
        <v>351</v>
      </c>
      <c r="F423" s="2">
        <v>372</v>
      </c>
      <c r="G423" s="2" t="s">
        <v>904</v>
      </c>
      <c r="H423" s="9" t="s">
        <v>905</v>
      </c>
      <c r="I423" s="2" t="s">
        <v>906</v>
      </c>
      <c r="J423" s="4"/>
      <c r="K423" s="5"/>
      <c r="T423" s="6"/>
    </row>
    <row r="424" spans="1:20" x14ac:dyDescent="0.25">
      <c r="A424" s="1"/>
      <c r="B424" t="s">
        <v>12</v>
      </c>
      <c r="C424">
        <v>315</v>
      </c>
      <c r="D424">
        <v>434</v>
      </c>
      <c r="E424">
        <v>370</v>
      </c>
      <c r="F424" s="2">
        <v>391</v>
      </c>
      <c r="G424" s="2" t="s">
        <v>907</v>
      </c>
      <c r="H424" s="9" t="s">
        <v>908</v>
      </c>
      <c r="I424" s="2" t="s">
        <v>909</v>
      </c>
      <c r="J424" s="4"/>
      <c r="K424" s="5"/>
      <c r="T424" s="6"/>
    </row>
    <row r="425" spans="1:20" x14ac:dyDescent="0.25">
      <c r="A425" s="1"/>
      <c r="B425" t="s">
        <v>12</v>
      </c>
      <c r="C425">
        <v>198</v>
      </c>
      <c r="D425">
        <v>317</v>
      </c>
      <c r="E425">
        <v>281</v>
      </c>
      <c r="F425" s="2">
        <v>302</v>
      </c>
      <c r="G425" s="2" t="s">
        <v>910</v>
      </c>
      <c r="H425" s="9" t="s">
        <v>911</v>
      </c>
      <c r="I425" s="2" t="s">
        <v>912</v>
      </c>
      <c r="J425" s="4"/>
      <c r="K425" s="5"/>
      <c r="T425" s="6"/>
    </row>
    <row r="426" spans="1:20" x14ac:dyDescent="0.25">
      <c r="A426" s="1"/>
      <c r="B426" t="s">
        <v>12</v>
      </c>
      <c r="C426">
        <v>173</v>
      </c>
      <c r="D426">
        <v>292</v>
      </c>
      <c r="E426">
        <v>244</v>
      </c>
      <c r="F426" s="2">
        <v>265</v>
      </c>
      <c r="G426" s="2" t="s">
        <v>913</v>
      </c>
      <c r="H426" s="9" t="s">
        <v>914</v>
      </c>
      <c r="I426" s="2" t="s">
        <v>915</v>
      </c>
      <c r="J426" s="4"/>
      <c r="K426" s="5"/>
      <c r="T426" s="6"/>
    </row>
    <row r="427" spans="1:20" x14ac:dyDescent="0.25">
      <c r="A427" s="1"/>
      <c r="B427" t="s">
        <v>12</v>
      </c>
      <c r="C427">
        <v>167</v>
      </c>
      <c r="D427">
        <v>286</v>
      </c>
      <c r="E427">
        <v>197</v>
      </c>
      <c r="F427" s="2">
        <v>218</v>
      </c>
      <c r="G427" s="2" t="s">
        <v>916</v>
      </c>
      <c r="H427" s="9" t="s">
        <v>917</v>
      </c>
      <c r="I427" s="2" t="s">
        <v>918</v>
      </c>
      <c r="J427" s="4"/>
      <c r="K427" s="5"/>
      <c r="T427" s="6"/>
    </row>
    <row r="428" spans="1:20" x14ac:dyDescent="0.25">
      <c r="A428" s="1"/>
      <c r="B428" t="s">
        <v>12</v>
      </c>
      <c r="C428">
        <v>138</v>
      </c>
      <c r="D428">
        <v>257</v>
      </c>
      <c r="E428">
        <v>159</v>
      </c>
      <c r="F428" s="2">
        <v>180</v>
      </c>
      <c r="G428" s="2" t="s">
        <v>919</v>
      </c>
      <c r="H428" s="9" t="s">
        <v>920</v>
      </c>
      <c r="I428" s="2" t="s">
        <v>921</v>
      </c>
      <c r="J428" s="4"/>
      <c r="K428" s="5"/>
      <c r="T428" s="6"/>
    </row>
    <row r="429" spans="1:20" x14ac:dyDescent="0.25">
      <c r="A429" s="1"/>
      <c r="B429" t="s">
        <v>12</v>
      </c>
      <c r="C429">
        <v>121</v>
      </c>
      <c r="D429">
        <v>240</v>
      </c>
      <c r="E429">
        <v>123</v>
      </c>
      <c r="F429" s="2">
        <v>144</v>
      </c>
      <c r="G429" s="2" t="s">
        <v>922</v>
      </c>
      <c r="H429" s="9" t="s">
        <v>923</v>
      </c>
      <c r="I429" s="2" t="s">
        <v>924</v>
      </c>
      <c r="J429" s="4"/>
      <c r="K429" s="5"/>
      <c r="T429" s="6"/>
    </row>
    <row r="430" spans="1:20" x14ac:dyDescent="0.25">
      <c r="A430" s="1"/>
      <c r="B430" t="s">
        <v>12</v>
      </c>
      <c r="C430">
        <v>100</v>
      </c>
      <c r="D430">
        <v>219</v>
      </c>
      <c r="E430">
        <v>164</v>
      </c>
      <c r="F430" s="2">
        <v>185</v>
      </c>
      <c r="G430" s="2" t="s">
        <v>925</v>
      </c>
      <c r="H430" s="9" t="s">
        <v>926</v>
      </c>
      <c r="I430" s="2" t="s">
        <v>927</v>
      </c>
      <c r="J430" s="4"/>
      <c r="K430" s="5"/>
      <c r="T430" s="6"/>
    </row>
    <row r="431" spans="1:20" x14ac:dyDescent="0.25">
      <c r="A431" s="1"/>
      <c r="B431" t="s">
        <v>12</v>
      </c>
      <c r="C431">
        <v>91</v>
      </c>
      <c r="D431">
        <v>210</v>
      </c>
      <c r="E431">
        <v>162</v>
      </c>
      <c r="F431" s="2">
        <v>183</v>
      </c>
      <c r="G431" s="2" t="s">
        <v>928</v>
      </c>
      <c r="H431" s="9" t="s">
        <v>929</v>
      </c>
      <c r="I431" s="2" t="s">
        <v>930</v>
      </c>
      <c r="J431" s="4"/>
      <c r="K431" s="5"/>
      <c r="T431" s="6"/>
    </row>
    <row r="432" spans="1:20" x14ac:dyDescent="0.25">
      <c r="A432" s="1"/>
      <c r="I432" s="2"/>
      <c r="J432" s="4"/>
      <c r="K432" s="5"/>
      <c r="T432" s="6"/>
    </row>
    <row r="433" spans="1:23" x14ac:dyDescent="0.25">
      <c r="A433" s="1" t="s">
        <v>931</v>
      </c>
      <c r="I433" s="2"/>
      <c r="J433" s="4"/>
      <c r="K433" s="5"/>
      <c r="T433" s="6"/>
    </row>
    <row r="434" spans="1:23" x14ac:dyDescent="0.25">
      <c r="A434" s="1"/>
      <c r="B434" t="s">
        <v>3</v>
      </c>
      <c r="C434" t="s">
        <v>4</v>
      </c>
      <c r="D434" t="s">
        <v>5</v>
      </c>
      <c r="E434" t="s">
        <v>6</v>
      </c>
      <c r="F434" s="2" t="s">
        <v>7</v>
      </c>
      <c r="G434" s="2" t="s">
        <v>8</v>
      </c>
      <c r="I434" s="2" t="s">
        <v>10</v>
      </c>
      <c r="J434" s="4"/>
      <c r="K434" s="5"/>
      <c r="T434" s="6"/>
    </row>
    <row r="435" spans="1:23" x14ac:dyDescent="0.25">
      <c r="A435" s="1"/>
      <c r="B435" t="s">
        <v>17</v>
      </c>
      <c r="C435">
        <v>341</v>
      </c>
      <c r="D435">
        <v>460</v>
      </c>
      <c r="E435">
        <v>393</v>
      </c>
      <c r="F435" s="2">
        <v>414</v>
      </c>
      <c r="G435" s="2" t="s">
        <v>932</v>
      </c>
      <c r="H435" s="9" t="s">
        <v>933</v>
      </c>
      <c r="I435" s="2" t="s">
        <v>934</v>
      </c>
      <c r="J435" s="8">
        <f>5/(0.001*(5480-4701))</f>
        <v>6.4184852374839538</v>
      </c>
      <c r="K435" s="8">
        <f>5480-4701</f>
        <v>779</v>
      </c>
      <c r="T435" s="6"/>
    </row>
    <row r="436" spans="1:23" x14ac:dyDescent="0.25">
      <c r="A436" s="1"/>
      <c r="B436" t="s">
        <v>17</v>
      </c>
      <c r="C436">
        <v>479</v>
      </c>
      <c r="D436">
        <v>598</v>
      </c>
      <c r="E436">
        <v>566</v>
      </c>
      <c r="F436" s="2">
        <v>587</v>
      </c>
      <c r="G436" s="2" t="s">
        <v>935</v>
      </c>
      <c r="H436" s="9" t="s">
        <v>936</v>
      </c>
      <c r="I436" s="2" t="s">
        <v>937</v>
      </c>
      <c r="J436" s="4"/>
      <c r="K436" s="5"/>
      <c r="T436" s="6"/>
    </row>
    <row r="437" spans="1:23" x14ac:dyDescent="0.25">
      <c r="A437" s="1"/>
      <c r="B437" t="s">
        <v>17</v>
      </c>
      <c r="C437">
        <v>491</v>
      </c>
      <c r="D437">
        <v>610</v>
      </c>
      <c r="E437">
        <v>521</v>
      </c>
      <c r="F437" s="2">
        <v>542</v>
      </c>
      <c r="G437" s="2" t="s">
        <v>938</v>
      </c>
      <c r="H437" s="9" t="s">
        <v>939</v>
      </c>
      <c r="I437" s="2" t="s">
        <v>940</v>
      </c>
      <c r="J437" s="4"/>
      <c r="K437" s="5"/>
      <c r="T437" s="6"/>
    </row>
    <row r="438" spans="1:23" x14ac:dyDescent="0.25">
      <c r="A438" s="1"/>
      <c r="B438" t="s">
        <v>12</v>
      </c>
      <c r="C438">
        <v>495</v>
      </c>
      <c r="D438">
        <v>614</v>
      </c>
      <c r="E438">
        <v>522</v>
      </c>
      <c r="F438" s="2">
        <v>543</v>
      </c>
      <c r="G438" s="2" t="s">
        <v>941</v>
      </c>
      <c r="H438" s="9" t="s">
        <v>942</v>
      </c>
      <c r="I438" s="2" t="s">
        <v>943</v>
      </c>
      <c r="J438" s="4"/>
      <c r="K438" s="5"/>
      <c r="T438" s="6"/>
    </row>
    <row r="439" spans="1:23" x14ac:dyDescent="0.25">
      <c r="A439" s="1"/>
      <c r="B439" t="s">
        <v>12</v>
      </c>
      <c r="C439">
        <v>390</v>
      </c>
      <c r="D439">
        <v>509</v>
      </c>
      <c r="E439">
        <v>438</v>
      </c>
      <c r="F439" s="2">
        <v>459</v>
      </c>
      <c r="G439" s="2" t="s">
        <v>944</v>
      </c>
      <c r="H439" s="9" t="s">
        <v>945</v>
      </c>
      <c r="I439" s="2" t="s">
        <v>946</v>
      </c>
      <c r="J439" s="4"/>
      <c r="K439" s="5"/>
      <c r="T439" s="6"/>
    </row>
    <row r="440" spans="1:23" x14ac:dyDescent="0.25">
      <c r="A440" s="1"/>
      <c r="B440" t="s">
        <v>339</v>
      </c>
    </row>
    <row r="442" spans="1:23" x14ac:dyDescent="0.25">
      <c r="A442" s="1" t="s">
        <v>947</v>
      </c>
    </row>
    <row r="443" spans="1:23" x14ac:dyDescent="0.25">
      <c r="A443" s="1"/>
      <c r="B443" t="s">
        <v>777</v>
      </c>
      <c r="J443" s="8">
        <f>0/(0.001*(5480-4701))</f>
        <v>0</v>
      </c>
      <c r="K443" s="19">
        <f>-(105661-105903)</f>
        <v>242</v>
      </c>
    </row>
    <row r="444" spans="1:23" x14ac:dyDescent="0.25">
      <c r="A444" s="1"/>
    </row>
    <row r="445" spans="1:23" s="18" customFormat="1" x14ac:dyDescent="0.25">
      <c r="A445" s="1"/>
      <c r="B445"/>
      <c r="C445"/>
      <c r="D445"/>
      <c r="E445"/>
      <c r="F445" s="2"/>
      <c r="G445" s="2"/>
      <c r="H445" s="2"/>
      <c r="I445" s="4"/>
      <c r="J445" s="20" t="s">
        <v>948</v>
      </c>
      <c r="K445" s="18">
        <f>SUM(K4:K442)</f>
        <v>21160</v>
      </c>
      <c r="L445" s="18">
        <f>K445/105000</f>
        <v>0.20152380952380952</v>
      </c>
      <c r="Q445" s="6"/>
      <c r="R445" s="6"/>
      <c r="S445" s="6"/>
      <c r="T445"/>
      <c r="U445"/>
      <c r="V445"/>
      <c r="W445"/>
    </row>
    <row r="446" spans="1:23" x14ac:dyDescent="0.25">
      <c r="A446" s="1"/>
      <c r="J446" s="5" t="s">
        <v>949</v>
      </c>
      <c r="K446" s="18">
        <f>AVERAGE(K4:K442)</f>
        <v>440.83333333333331</v>
      </c>
    </row>
    <row r="447" spans="1:23" x14ac:dyDescent="0.25">
      <c r="A447" s="1"/>
    </row>
    <row r="518" spans="1:5" x14ac:dyDescent="0.25">
      <c r="E518" t="s">
        <v>339</v>
      </c>
    </row>
    <row r="520" spans="1:5" x14ac:dyDescent="0.25">
      <c r="A520" s="1"/>
    </row>
    <row r="522" spans="1:5" x14ac:dyDescent="0.25">
      <c r="A522" s="1"/>
    </row>
    <row r="526" spans="1:5" x14ac:dyDescent="0.25">
      <c r="A526" s="1"/>
    </row>
  </sheetData>
  <mergeCells count="2">
    <mergeCell ref="Q14:Q27"/>
    <mergeCell ref="Q42:Q5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workbookViewId="0">
      <selection activeCell="M32" sqref="M32"/>
    </sheetView>
  </sheetViews>
  <sheetFormatPr defaultRowHeight="15" x14ac:dyDescent="0.25"/>
  <cols>
    <col min="2" max="2" width="10.5703125" customWidth="1"/>
    <col min="3" max="3" width="19" customWidth="1"/>
  </cols>
  <sheetData>
    <row r="1" spans="1:9" x14ac:dyDescent="0.25">
      <c r="A1" t="s">
        <v>950</v>
      </c>
      <c r="D1" t="s">
        <v>951</v>
      </c>
    </row>
    <row r="3" spans="1:9" x14ac:dyDescent="0.25">
      <c r="A3" t="s">
        <v>952</v>
      </c>
    </row>
    <row r="4" spans="1:9" x14ac:dyDescent="0.25">
      <c r="A4" s="21" t="s">
        <v>953</v>
      </c>
      <c r="B4" s="21"/>
      <c r="C4" s="21" t="s">
        <v>954</v>
      </c>
      <c r="D4" s="21"/>
      <c r="E4" s="21" t="s">
        <v>955</v>
      </c>
      <c r="F4" s="21"/>
      <c r="G4" s="21"/>
      <c r="H4" s="21" t="s">
        <v>956</v>
      </c>
      <c r="I4" s="21"/>
    </row>
    <row r="5" spans="1:9" x14ac:dyDescent="0.25">
      <c r="A5" s="22" t="s">
        <v>957</v>
      </c>
    </row>
    <row r="6" spans="1:9" x14ac:dyDescent="0.25">
      <c r="A6" s="23" t="s">
        <v>958</v>
      </c>
      <c r="C6" t="s">
        <v>959</v>
      </c>
      <c r="E6" t="s">
        <v>304</v>
      </c>
    </row>
    <row r="7" spans="1:9" x14ac:dyDescent="0.25">
      <c r="A7" s="23" t="s">
        <v>960</v>
      </c>
      <c r="C7" t="s">
        <v>961</v>
      </c>
      <c r="E7" t="s">
        <v>962</v>
      </c>
    </row>
    <row r="8" spans="1:9" x14ac:dyDescent="0.25">
      <c r="A8" s="23" t="s">
        <v>963</v>
      </c>
      <c r="C8" t="s">
        <v>964</v>
      </c>
      <c r="E8" t="s">
        <v>965</v>
      </c>
    </row>
    <row r="10" spans="1:9" x14ac:dyDescent="0.25">
      <c r="A10" s="22" t="s">
        <v>966</v>
      </c>
    </row>
    <row r="11" spans="1:9" x14ac:dyDescent="0.25">
      <c r="A11" s="23" t="s">
        <v>967</v>
      </c>
      <c r="C11" t="s">
        <v>968</v>
      </c>
      <c r="E11" t="s">
        <v>969</v>
      </c>
    </row>
    <row r="12" spans="1:9" x14ac:dyDescent="0.25">
      <c r="A12" s="23" t="s">
        <v>970</v>
      </c>
      <c r="C12" t="s">
        <v>968</v>
      </c>
      <c r="E12" t="s">
        <v>971</v>
      </c>
    </row>
    <row r="13" spans="1:9" x14ac:dyDescent="0.25">
      <c r="A13" s="23" t="s">
        <v>972</v>
      </c>
      <c r="C13" t="s">
        <v>968</v>
      </c>
      <c r="E13" t="s">
        <v>973</v>
      </c>
    </row>
    <row r="14" spans="1:9" x14ac:dyDescent="0.25">
      <c r="A14" s="23" t="s">
        <v>974</v>
      </c>
      <c r="C14" t="s">
        <v>975</v>
      </c>
      <c r="E14" t="s">
        <v>976</v>
      </c>
    </row>
    <row r="15" spans="1:9" x14ac:dyDescent="0.25">
      <c r="A15" s="23" t="s">
        <v>977</v>
      </c>
      <c r="C15" t="s">
        <v>978</v>
      </c>
      <c r="E15" t="s">
        <v>979</v>
      </c>
    </row>
    <row r="17" spans="1:5" x14ac:dyDescent="0.25">
      <c r="A17" s="22" t="s">
        <v>980</v>
      </c>
    </row>
    <row r="18" spans="1:5" x14ac:dyDescent="0.25">
      <c r="A18" s="23" t="s">
        <v>981</v>
      </c>
      <c r="C18" t="s">
        <v>982</v>
      </c>
      <c r="E18" t="s">
        <v>983</v>
      </c>
    </row>
    <row r="19" spans="1:5" x14ac:dyDescent="0.25">
      <c r="A19" s="23" t="s">
        <v>984</v>
      </c>
      <c r="C19" t="s">
        <v>985</v>
      </c>
      <c r="E19" t="s">
        <v>304</v>
      </c>
    </row>
    <row r="20" spans="1:5" x14ac:dyDescent="0.25">
      <c r="A20" s="23" t="s">
        <v>986</v>
      </c>
      <c r="C20" t="s">
        <v>987</v>
      </c>
      <c r="E20" t="s">
        <v>304</v>
      </c>
    </row>
    <row r="21" spans="1:5" x14ac:dyDescent="0.25">
      <c r="A21" s="23" t="s">
        <v>988</v>
      </c>
      <c r="C21" t="s">
        <v>989</v>
      </c>
      <c r="E21" t="s">
        <v>990</v>
      </c>
    </row>
    <row r="22" spans="1:5" x14ac:dyDescent="0.25">
      <c r="A22" s="23" t="s">
        <v>991</v>
      </c>
      <c r="C22" t="s">
        <v>992</v>
      </c>
      <c r="E22" t="s">
        <v>304</v>
      </c>
    </row>
    <row r="24" spans="1:5" x14ac:dyDescent="0.25">
      <c r="A24" s="22" t="s">
        <v>993</v>
      </c>
    </row>
    <row r="25" spans="1:5" x14ac:dyDescent="0.25">
      <c r="A25" s="23" t="s">
        <v>994</v>
      </c>
      <c r="C25" t="s">
        <v>995</v>
      </c>
      <c r="E25" t="s">
        <v>304</v>
      </c>
    </row>
    <row r="26" spans="1:5" x14ac:dyDescent="0.25">
      <c r="A26" s="23" t="s">
        <v>996</v>
      </c>
      <c r="C26" t="s">
        <v>995</v>
      </c>
      <c r="E26" t="s">
        <v>304</v>
      </c>
    </row>
    <row r="27" spans="1:5" x14ac:dyDescent="0.25">
      <c r="A27" s="23" t="s">
        <v>997</v>
      </c>
      <c r="C27" t="s">
        <v>995</v>
      </c>
      <c r="E27" t="s">
        <v>304</v>
      </c>
    </row>
    <row r="28" spans="1:5" x14ac:dyDescent="0.25">
      <c r="A28" s="23" t="s">
        <v>998</v>
      </c>
      <c r="C28" t="s">
        <v>995</v>
      </c>
      <c r="E28" t="s">
        <v>304</v>
      </c>
    </row>
    <row r="29" spans="1:5" x14ac:dyDescent="0.25">
      <c r="A29" s="23" t="s">
        <v>999</v>
      </c>
      <c r="C29" t="s">
        <v>995</v>
      </c>
      <c r="E29" t="s">
        <v>304</v>
      </c>
    </row>
    <row r="30" spans="1:5" x14ac:dyDescent="0.25">
      <c r="A30" s="22" t="s">
        <v>1000</v>
      </c>
      <c r="C30" t="s">
        <v>1001</v>
      </c>
      <c r="E30" t="s">
        <v>1002</v>
      </c>
    </row>
    <row r="32" spans="1:5" x14ac:dyDescent="0.25">
      <c r="A32" s="22" t="s">
        <v>1003</v>
      </c>
    </row>
    <row r="33" spans="1:5" x14ac:dyDescent="0.25">
      <c r="A33" s="23" t="s">
        <v>1004</v>
      </c>
      <c r="C33" t="s">
        <v>1005</v>
      </c>
      <c r="E33" t="s">
        <v>304</v>
      </c>
    </row>
    <row r="34" spans="1:5" x14ac:dyDescent="0.25">
      <c r="A34" s="23"/>
      <c r="C34" t="s">
        <v>1006</v>
      </c>
      <c r="E34" t="s">
        <v>304</v>
      </c>
    </row>
    <row r="35" spans="1:5" x14ac:dyDescent="0.25">
      <c r="A35" s="22" t="s">
        <v>1007</v>
      </c>
    </row>
    <row r="36" spans="1:5" x14ac:dyDescent="0.25">
      <c r="A36" s="23" t="s">
        <v>1008</v>
      </c>
      <c r="C36" t="s">
        <v>1009</v>
      </c>
      <c r="E36" t="s">
        <v>304</v>
      </c>
    </row>
    <row r="37" spans="1:5" x14ac:dyDescent="0.25">
      <c r="A37" s="23"/>
      <c r="C37" t="s">
        <v>1010</v>
      </c>
      <c r="E37" t="s">
        <v>1002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Top10 PWM</vt:lpstr>
      <vt:lpstr>All UTR PWM</vt:lpstr>
      <vt:lpstr>UTR-miRNA</vt:lpstr>
      <vt:lpstr>NCLDV promoter motifs</vt:lpstr>
    </vt:vector>
  </TitlesOfParts>
  <Company>Tennessee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Sang, Yongming (ysang)</dc:creator>
  <cp:lastModifiedBy>Sang, Yongming (ysang)</cp:lastModifiedBy>
  <dcterms:created xsi:type="dcterms:W3CDTF">2021-02-27T17:38:55Z</dcterms:created>
  <dcterms:modified xsi:type="dcterms:W3CDTF">2021-04-12T17:43:30Z</dcterms:modified>
</cp:coreProperties>
</file>