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per\"/>
    </mc:Choice>
  </mc:AlternateContent>
  <xr:revisionPtr revIDLastSave="0" documentId="13_ncr:1_{9F8FDA83-C05F-4278-9044-210070DF7FD9}" xr6:coauthVersionLast="47" xr6:coauthVersionMax="47" xr10:uidLastSave="{00000000-0000-0000-0000-000000000000}"/>
  <bookViews>
    <workbookView xWindow="200" yWindow="0" windowWidth="19000" windowHeight="10080" xr2:uid="{D339620D-C1A6-47D6-8F76-24DAD34CEB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118" i="1" l="1"/>
  <c r="AJ119" i="1"/>
  <c r="AJ120" i="1"/>
  <c r="AJ121" i="1"/>
  <c r="AJ122" i="1"/>
  <c r="AJ123" i="1"/>
  <c r="AJ124" i="1"/>
  <c r="AJ125" i="1"/>
  <c r="AJ117" i="1"/>
  <c r="AJ86" i="1"/>
  <c r="AJ87" i="1"/>
  <c r="AJ88" i="1"/>
  <c r="AJ89" i="1"/>
  <c r="AJ90" i="1"/>
  <c r="AJ91" i="1"/>
  <c r="AJ92" i="1"/>
  <c r="AJ93" i="1"/>
  <c r="AJ85" i="1"/>
  <c r="AJ55" i="1"/>
  <c r="AJ54" i="1"/>
  <c r="AJ53" i="1"/>
  <c r="AJ52" i="1"/>
  <c r="AJ48" i="1"/>
  <c r="AJ49" i="1"/>
  <c r="AJ47" i="1"/>
  <c r="AJ51" i="1" l="1"/>
  <c r="AJ50" i="1"/>
  <c r="E116" i="1"/>
  <c r="N117" i="1"/>
  <c r="N118" i="1"/>
  <c r="N116" i="1"/>
  <c r="W117" i="1"/>
  <c r="W118" i="1"/>
  <c r="W116" i="1"/>
  <c r="X88" i="1"/>
  <c r="X89" i="1"/>
  <c r="X87" i="1"/>
  <c r="M88" i="1"/>
  <c r="M89" i="1"/>
  <c r="M87" i="1"/>
  <c r="S41" i="1"/>
  <c r="S42" i="1"/>
  <c r="S40" i="1"/>
  <c r="S37" i="1"/>
  <c r="S38" i="1"/>
  <c r="S36" i="1"/>
  <c r="S33" i="1"/>
  <c r="S34" i="1"/>
  <c r="S32" i="1"/>
  <c r="K41" i="1"/>
  <c r="K42" i="1"/>
  <c r="K40" i="1"/>
  <c r="K37" i="1"/>
  <c r="K38" i="1"/>
  <c r="K36" i="1"/>
  <c r="H41" i="1"/>
  <c r="H42" i="1"/>
  <c r="H40" i="1"/>
  <c r="H37" i="1"/>
  <c r="H38" i="1"/>
  <c r="H36" i="1"/>
  <c r="D39" i="1"/>
  <c r="D40" i="1"/>
  <c r="D38" i="1"/>
  <c r="D36" i="1"/>
  <c r="D37" i="1"/>
  <c r="D35" i="1"/>
  <c r="AJ24" i="1"/>
  <c r="AJ25" i="1"/>
  <c r="AJ23" i="1"/>
  <c r="AJ17" i="1"/>
  <c r="AJ18" i="1"/>
  <c r="AJ16" i="1"/>
  <c r="AJ9" i="1"/>
  <c r="AJ10" i="1"/>
  <c r="AJ8" i="1"/>
  <c r="D25" i="1"/>
  <c r="Y52" i="1" s="1"/>
  <c r="D24" i="1"/>
  <c r="Y53" i="1" s="1"/>
  <c r="D23" i="1"/>
  <c r="Y54" i="1" s="1"/>
  <c r="N54" i="1"/>
  <c r="N53" i="1"/>
  <c r="N52" i="1"/>
  <c r="D17" i="1"/>
  <c r="D16" i="1"/>
  <c r="D18" i="1"/>
  <c r="D10" i="1"/>
  <c r="D9" i="1"/>
  <c r="D8" i="1"/>
  <c r="AM124" i="1" l="1"/>
  <c r="AN124" i="1"/>
  <c r="AM125" i="1"/>
  <c r="AN125" i="1"/>
  <c r="AM122" i="1"/>
  <c r="AN122" i="1"/>
  <c r="AN55" i="1"/>
  <c r="AN54" i="1"/>
  <c r="AN52" i="1"/>
  <c r="AK50" i="1"/>
  <c r="AL48" i="1"/>
  <c r="AA52" i="1"/>
  <c r="AL47" i="1" s="1"/>
  <c r="AC54" i="1"/>
  <c r="AN49" i="1" s="1"/>
  <c r="AC53" i="1"/>
  <c r="AN48" i="1" s="1"/>
  <c r="AC52" i="1"/>
  <c r="AN47" i="1" s="1"/>
  <c r="AB54" i="1"/>
  <c r="AM49" i="1" s="1"/>
  <c r="AB53" i="1"/>
  <c r="AM48" i="1" s="1"/>
  <c r="AB52" i="1"/>
  <c r="AM47" i="1" s="1"/>
  <c r="AA54" i="1"/>
  <c r="AL49" i="1" s="1"/>
  <c r="AA53" i="1"/>
  <c r="Z54" i="1"/>
  <c r="AK49" i="1" s="1"/>
  <c r="Z53" i="1"/>
  <c r="AK48" i="1" s="1"/>
  <c r="Z52" i="1"/>
  <c r="AK47" i="1" s="1"/>
  <c r="R54" i="1"/>
  <c r="AN53" i="1" s="1"/>
  <c r="R53" i="1"/>
  <c r="AN51" i="1" s="1"/>
  <c r="R52" i="1"/>
  <c r="AN50" i="1" s="1"/>
  <c r="Q52" i="1"/>
  <c r="AM50" i="1" s="1"/>
  <c r="Q53" i="1"/>
  <c r="AM51" i="1" s="1"/>
  <c r="Q54" i="1"/>
  <c r="AM53" i="1" s="1"/>
  <c r="P52" i="1"/>
  <c r="AL50" i="1" s="1"/>
  <c r="P53" i="1"/>
  <c r="AL51" i="1" s="1"/>
  <c r="P54" i="1"/>
  <c r="AL53" i="1" s="1"/>
  <c r="O54" i="1"/>
  <c r="AK53" i="1" s="1"/>
  <c r="O53" i="1"/>
  <c r="AK51" i="1" s="1"/>
  <c r="M116" i="1"/>
  <c r="AA115" i="1"/>
  <c r="Z115" i="1"/>
  <c r="Y115" i="1"/>
  <c r="X115" i="1"/>
  <c r="N115" i="1"/>
  <c r="W115" i="1" s="1"/>
  <c r="E115" i="1"/>
  <c r="D52" i="1"/>
  <c r="D116" i="1" s="1"/>
  <c r="AU10" i="1" l="1"/>
  <c r="AV10" i="1" s="1"/>
  <c r="AW10" i="1" s="1"/>
  <c r="AU9" i="1"/>
  <c r="AV9" i="1" s="1"/>
  <c r="AW9" i="1" s="1"/>
  <c r="AU16" i="1"/>
  <c r="AV16" i="1" s="1"/>
  <c r="R118" i="1" s="1"/>
  <c r="AN123" i="1" s="1"/>
  <c r="AU17" i="1"/>
  <c r="AV17" i="1" s="1"/>
  <c r="R117" i="1" s="1"/>
  <c r="AN121" i="1" s="1"/>
  <c r="AU18" i="1"/>
  <c r="AV18" i="1" s="1"/>
  <c r="R116" i="1" s="1"/>
  <c r="AN120" i="1" s="1"/>
  <c r="AU23" i="1"/>
  <c r="AV23" i="1" s="1"/>
  <c r="AA118" i="1" s="1"/>
  <c r="AN119" i="1" s="1"/>
  <c r="AU24" i="1"/>
  <c r="AV24" i="1" s="1"/>
  <c r="AA117" i="1" s="1"/>
  <c r="AN118" i="1" s="1"/>
  <c r="AU25" i="1"/>
  <c r="AV25" i="1" s="1"/>
  <c r="AA116" i="1" s="1"/>
  <c r="AN117" i="1" s="1"/>
  <c r="AU8" i="1"/>
  <c r="AV8" i="1" s="1"/>
  <c r="AW8" i="1" s="1"/>
  <c r="AF9" i="1"/>
  <c r="AG9" i="1" s="1"/>
  <c r="AH9" i="1" s="1"/>
  <c r="AF10" i="1"/>
  <c r="AG10" i="1" s="1"/>
  <c r="AH10" i="1" s="1"/>
  <c r="AF16" i="1"/>
  <c r="AG16" i="1" s="1"/>
  <c r="Q118" i="1" s="1"/>
  <c r="AM123" i="1" s="1"/>
  <c r="AF17" i="1"/>
  <c r="AG17" i="1" s="1"/>
  <c r="Q117" i="1" s="1"/>
  <c r="AM121" i="1" s="1"/>
  <c r="AF18" i="1"/>
  <c r="AG18" i="1" s="1"/>
  <c r="Q116" i="1" s="1"/>
  <c r="AM120" i="1" s="1"/>
  <c r="AF23" i="1"/>
  <c r="AG23" i="1" s="1"/>
  <c r="Z118" i="1" s="1"/>
  <c r="AM119" i="1" s="1"/>
  <c r="AF24" i="1"/>
  <c r="AG24" i="1" s="1"/>
  <c r="Z117" i="1" s="1"/>
  <c r="AM118" i="1" s="1"/>
  <c r="AF25" i="1"/>
  <c r="AG25" i="1" s="1"/>
  <c r="Z116" i="1" s="1"/>
  <c r="AM117" i="1" s="1"/>
  <c r="AF8" i="1"/>
  <c r="AG8" i="1" s="1"/>
  <c r="AH8" i="1" s="1"/>
  <c r="W9" i="1"/>
  <c r="X9" i="1" s="1"/>
  <c r="G117" i="1" s="1"/>
  <c r="AL124" i="1" s="1"/>
  <c r="W10" i="1"/>
  <c r="X10" i="1" s="1"/>
  <c r="G116" i="1" s="1"/>
  <c r="AL122" i="1" s="1"/>
  <c r="W16" i="1"/>
  <c r="X16" i="1" s="1"/>
  <c r="P118" i="1" s="1"/>
  <c r="AL123" i="1" s="1"/>
  <c r="W17" i="1"/>
  <c r="X17" i="1" s="1"/>
  <c r="P117" i="1" s="1"/>
  <c r="AL121" i="1" s="1"/>
  <c r="W18" i="1"/>
  <c r="X18" i="1" s="1"/>
  <c r="P116" i="1" s="1"/>
  <c r="AL120" i="1" s="1"/>
  <c r="W23" i="1"/>
  <c r="X23" i="1" s="1"/>
  <c r="Y118" i="1" s="1"/>
  <c r="AL119" i="1" s="1"/>
  <c r="W24" i="1"/>
  <c r="X24" i="1" s="1"/>
  <c r="Y117" i="1" s="1"/>
  <c r="AL118" i="1" s="1"/>
  <c r="W25" i="1"/>
  <c r="X25" i="1" s="1"/>
  <c r="Y116" i="1" s="1"/>
  <c r="AL117" i="1" s="1"/>
  <c r="W8" i="1"/>
  <c r="X8" i="1" s="1"/>
  <c r="G118" i="1" s="1"/>
  <c r="AL125" i="1" s="1"/>
  <c r="N24" i="1"/>
  <c r="O24" i="1" s="1"/>
  <c r="X117" i="1" s="1"/>
  <c r="AK118" i="1" s="1"/>
  <c r="N25" i="1"/>
  <c r="O25" i="1" s="1"/>
  <c r="X116" i="1" s="1"/>
  <c r="AK117" i="1" s="1"/>
  <c r="N23" i="1"/>
  <c r="O23" i="1" s="1"/>
  <c r="X118" i="1" s="1"/>
  <c r="AK119" i="1" s="1"/>
  <c r="N17" i="1"/>
  <c r="O17" i="1" s="1"/>
  <c r="O117" i="1" s="1"/>
  <c r="AK121" i="1" s="1"/>
  <c r="N18" i="1"/>
  <c r="O18" i="1" s="1"/>
  <c r="O116" i="1" s="1"/>
  <c r="AK120" i="1" s="1"/>
  <c r="N16" i="1"/>
  <c r="O16" i="1" s="1"/>
  <c r="O118" i="1" s="1"/>
  <c r="AK123" i="1" s="1"/>
  <c r="N9" i="1"/>
  <c r="O9" i="1" s="1"/>
  <c r="F117" i="1" s="1"/>
  <c r="AK124" i="1" s="1"/>
  <c r="N10" i="1"/>
  <c r="O10" i="1" s="1"/>
  <c r="F116" i="1" s="1"/>
  <c r="AK122" i="1" s="1"/>
  <c r="N8" i="1"/>
  <c r="O8" i="1" s="1"/>
  <c r="F118" i="1" s="1"/>
  <c r="AK125" i="1" s="1"/>
  <c r="D32" i="1"/>
  <c r="E54" i="1" s="1"/>
  <c r="E118" i="1" s="1"/>
  <c r="E32" i="1"/>
  <c r="F54" i="1" s="1"/>
  <c r="AK55" i="1" s="1"/>
  <c r="H32" i="1"/>
  <c r="I32" i="1"/>
  <c r="G54" i="1" s="1"/>
  <c r="AL55" i="1" s="1"/>
  <c r="K32" i="1"/>
  <c r="L32" i="1"/>
  <c r="H54" i="1" s="1"/>
  <c r="AM55" i="1" s="1"/>
  <c r="D33" i="1"/>
  <c r="E53" i="1" s="1"/>
  <c r="E88" i="1" s="1"/>
  <c r="E33" i="1"/>
  <c r="F53" i="1" s="1"/>
  <c r="AK54" i="1" s="1"/>
  <c r="H33" i="1"/>
  <c r="I33" i="1"/>
  <c r="G53" i="1" s="1"/>
  <c r="AL54" i="1" s="1"/>
  <c r="K33" i="1"/>
  <c r="L33" i="1"/>
  <c r="H53" i="1" s="1"/>
  <c r="AM54" i="1" s="1"/>
  <c r="D34" i="1"/>
  <c r="E52" i="1" s="1"/>
  <c r="E87" i="1" s="1"/>
  <c r="E34" i="1"/>
  <c r="F52" i="1" s="1"/>
  <c r="AK52" i="1" s="1"/>
  <c r="H34" i="1"/>
  <c r="I34" i="1"/>
  <c r="G52" i="1" s="1"/>
  <c r="AL52" i="1" s="1"/>
  <c r="K34" i="1"/>
  <c r="L34" i="1"/>
  <c r="H52" i="1" s="1"/>
  <c r="AM52" i="1" s="1"/>
  <c r="E117" i="1" l="1"/>
  <c r="E89" i="1"/>
  <c r="P18" i="1"/>
  <c r="P25" i="1"/>
  <c r="P16" i="1"/>
  <c r="P24" i="1"/>
  <c r="P10" i="1"/>
  <c r="P9" i="1"/>
  <c r="Y16" i="1"/>
  <c r="Y17" i="1"/>
  <c r="Y10" i="1"/>
  <c r="Y9" i="1"/>
  <c r="P17" i="1"/>
  <c r="P23" i="1"/>
  <c r="Y8" i="1"/>
  <c r="AW25" i="1"/>
  <c r="AW24" i="1"/>
  <c r="AW23" i="1"/>
  <c r="AH24" i="1"/>
  <c r="AW18" i="1"/>
  <c r="P8" i="1"/>
  <c r="AH25" i="1"/>
  <c r="Y25" i="1"/>
  <c r="AH23" i="1"/>
  <c r="AW17" i="1"/>
  <c r="AW16" i="1"/>
  <c r="Y24" i="1"/>
  <c r="AH18" i="1"/>
  <c r="Y23" i="1"/>
  <c r="AH17" i="1"/>
  <c r="Y18" i="1"/>
  <c r="AH16" i="1"/>
  <c r="AM25" i="1" l="1"/>
  <c r="AM24" i="1"/>
  <c r="AM23" i="1"/>
  <c r="AM18" i="1"/>
  <c r="AM16" i="1"/>
  <c r="AM9" i="1"/>
  <c r="AM10" i="1"/>
  <c r="AM8" i="1"/>
  <c r="AM17" i="1"/>
  <c r="AQ25" i="1" l="1"/>
  <c r="AQ24" i="1"/>
  <c r="AQ23" i="1"/>
  <c r="AQ18" i="1"/>
  <c r="AQ17" i="1"/>
  <c r="AQ16" i="1"/>
  <c r="AQ10" i="1"/>
  <c r="AQ9" i="1"/>
  <c r="AQ8" i="1"/>
  <c r="F25" i="1"/>
  <c r="H25" i="1" s="1"/>
  <c r="AB25" i="1" s="1"/>
  <c r="F24" i="1"/>
  <c r="H24" i="1" s="1"/>
  <c r="AB24" i="1" s="1"/>
  <c r="F23" i="1"/>
  <c r="H23" i="1" s="1"/>
  <c r="AB23" i="1" s="1"/>
  <c r="F18" i="1"/>
  <c r="H18" i="1" s="1"/>
  <c r="AB18" i="1" s="1"/>
  <c r="F17" i="1"/>
  <c r="H17" i="1" s="1"/>
  <c r="AB17" i="1" s="1"/>
  <c r="F16" i="1"/>
  <c r="H16" i="1" s="1"/>
  <c r="AB16" i="1" s="1"/>
  <c r="F9" i="1"/>
  <c r="H9" i="1" s="1"/>
  <c r="AB9" i="1" s="1"/>
  <c r="F10" i="1"/>
  <c r="H10" i="1" s="1"/>
  <c r="AB10" i="1" s="1"/>
  <c r="F8" i="1"/>
  <c r="H8" i="1" s="1"/>
  <c r="AB8" i="1" s="1"/>
  <c r="J16" i="1" l="1"/>
  <c r="S16" i="1"/>
  <c r="J24" i="1"/>
  <c r="S24" i="1"/>
  <c r="J23" i="1"/>
  <c r="S23" i="1"/>
  <c r="J8" i="1"/>
  <c r="S8" i="1"/>
  <c r="J9" i="1"/>
  <c r="S9" i="1"/>
  <c r="J17" i="1"/>
  <c r="S17" i="1"/>
  <c r="J10" i="1"/>
  <c r="S10" i="1"/>
  <c r="J25" i="1"/>
  <c r="S25" i="1"/>
  <c r="J18" i="1"/>
  <c r="S18" i="1"/>
</calcChain>
</file>

<file path=xl/sharedStrings.xml><?xml version="1.0" encoding="utf-8"?>
<sst xmlns="http://schemas.openxmlformats.org/spreadsheetml/2006/main" count="240" uniqueCount="55">
  <si>
    <t>S</t>
  </si>
  <si>
    <t>T</t>
  </si>
  <si>
    <t>Ct</t>
  </si>
  <si>
    <t>hn</t>
  </si>
  <si>
    <t>C</t>
  </si>
  <si>
    <t>R</t>
  </si>
  <si>
    <t>OP-01</t>
  </si>
  <si>
    <t>B#01</t>
  </si>
  <si>
    <t>OP-02</t>
  </si>
  <si>
    <t>OP-03</t>
  </si>
  <si>
    <t>OMRF</t>
  </si>
  <si>
    <t>IMRF</t>
  </si>
  <si>
    <t>SMRF</t>
  </si>
  <si>
    <t>C/R</t>
  </si>
  <si>
    <t>B#02</t>
  </si>
  <si>
    <t>B#03</t>
  </si>
  <si>
    <t>BNBC 2006</t>
  </si>
  <si>
    <t>BNBC 2020</t>
  </si>
  <si>
    <t>Cs</t>
  </si>
  <si>
    <t>m</t>
  </si>
  <si>
    <t>Cs/R</t>
  </si>
  <si>
    <t>Base shear(KN)</t>
  </si>
  <si>
    <t>Wind Load(KN)</t>
  </si>
  <si>
    <t>Weight(lb)</t>
  </si>
  <si>
    <t>SMRF2020</t>
  </si>
  <si>
    <t>IMRF2006</t>
  </si>
  <si>
    <t>SMRF2006</t>
  </si>
  <si>
    <t>OMRF 2006</t>
  </si>
  <si>
    <t>B1</t>
  </si>
  <si>
    <t>B2</t>
  </si>
  <si>
    <t>hm</t>
  </si>
  <si>
    <t>Base shear</t>
  </si>
  <si>
    <t>B3</t>
  </si>
  <si>
    <t>IMRF 2006</t>
  </si>
  <si>
    <t>Height(m)</t>
  </si>
  <si>
    <t xml:space="preserve">SMRF 2006 </t>
  </si>
  <si>
    <t>SMRF 2020</t>
  </si>
  <si>
    <t xml:space="preserve">Seismic Base Shear </t>
  </si>
  <si>
    <t>Wind Load (KN)</t>
  </si>
  <si>
    <t xml:space="preserve">B2 </t>
  </si>
  <si>
    <t>Concrete Volume(ft^3)</t>
  </si>
  <si>
    <t>Concrete Volume(m^3)</t>
  </si>
  <si>
    <t>Reinforcement(kg)</t>
  </si>
  <si>
    <t>Concrete Volume (m^3)</t>
  </si>
  <si>
    <t>Height (m)</t>
  </si>
  <si>
    <t>SMRF 2006</t>
  </si>
  <si>
    <t>Seismic Base shear</t>
  </si>
  <si>
    <t>Wind Base Shear</t>
  </si>
  <si>
    <t>Wind 2006</t>
  </si>
  <si>
    <t>Wind 2020</t>
  </si>
  <si>
    <t xml:space="preserve">  </t>
  </si>
  <si>
    <t>OMRF(2006)</t>
  </si>
  <si>
    <t>IMRF(2006)</t>
  </si>
  <si>
    <t>SMRF(2006)</t>
  </si>
  <si>
    <t>SMRF(2020)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</si>
</sst>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2" fontId="0" fillId="0" borderId="0" xfId="0" applyNumberForma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200" b="0" i="0" baseline="0">
                <a:solidFill>
                  <a:schemeClr val="tx1"/>
                </a:solidFill>
                <a:effectLst/>
              </a:rPr>
              <a:t>Seismic Base Shear for Building 1</a:t>
            </a:r>
            <a:endParaRPr lang="en-US" sz="1200">
              <a:solidFill>
                <a:schemeClr val="tx1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Sheet1!$I$51</c:f>
              <c:strCache>
                <c:ptCount val="1"/>
                <c:pt idx="0">
                  <c:v>SMRF 2020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tx1"/>
                </a:solidFill>
                <a:prstDash val="dash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Sheet1!$E$52:$E$54</c:f>
              <c:numCache>
                <c:formatCode>General</c:formatCode>
                <c:ptCount val="3"/>
                <c:pt idx="0">
                  <c:v>39.6</c:v>
                </c:pt>
                <c:pt idx="1">
                  <c:v>49.5</c:v>
                </c:pt>
                <c:pt idx="2">
                  <c:v>53.5</c:v>
                </c:pt>
              </c:numCache>
            </c:numRef>
          </c:xVal>
          <c:yVal>
            <c:numRef>
              <c:f>Sheet1!$I$52:$I$54</c:f>
              <c:numCache>
                <c:formatCode>General</c:formatCode>
                <c:ptCount val="3"/>
                <c:pt idx="0">
                  <c:v>17305</c:v>
                </c:pt>
                <c:pt idx="1">
                  <c:v>14509</c:v>
                </c:pt>
                <c:pt idx="2">
                  <c:v>13524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1CA-4CB9-902C-0E2B5E07A5AD}"/>
            </c:ext>
          </c:extLst>
        </c:ser>
        <c:ser>
          <c:idx val="1"/>
          <c:order val="1"/>
          <c:tx>
            <c:strRef>
              <c:f>Sheet1!$F$51</c:f>
              <c:strCache>
                <c:ptCount val="1"/>
                <c:pt idx="0">
                  <c:v>OMRF 2006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tx1"/>
                </a:solidFill>
                <a:prstDash val="lg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Sheet1!$E$52:$E$54</c:f>
              <c:numCache>
                <c:formatCode>General</c:formatCode>
                <c:ptCount val="3"/>
                <c:pt idx="0">
                  <c:v>39.6</c:v>
                </c:pt>
                <c:pt idx="1">
                  <c:v>49.5</c:v>
                </c:pt>
                <c:pt idx="2">
                  <c:v>53.5</c:v>
                </c:pt>
              </c:numCache>
            </c:numRef>
          </c:xVal>
          <c:yVal>
            <c:numRef>
              <c:f>Sheet1!$F$52:$F$54</c:f>
              <c:numCache>
                <c:formatCode>General</c:formatCode>
                <c:ptCount val="3"/>
                <c:pt idx="0">
                  <c:v>14607</c:v>
                </c:pt>
                <c:pt idx="1">
                  <c:v>13668</c:v>
                </c:pt>
                <c:pt idx="2">
                  <c:v>14376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1CA-4CB9-902C-0E2B5E07A5AD}"/>
            </c:ext>
          </c:extLst>
        </c:ser>
        <c:ser>
          <c:idx val="2"/>
          <c:order val="2"/>
          <c:tx>
            <c:strRef>
              <c:f>Sheet1!$G$51</c:f>
              <c:strCache>
                <c:ptCount val="1"/>
                <c:pt idx="0">
                  <c:v>IMRF 2006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270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Sheet1!$E$52:$E$54</c:f>
              <c:numCache>
                <c:formatCode>General</c:formatCode>
                <c:ptCount val="3"/>
                <c:pt idx="0">
                  <c:v>39.6</c:v>
                </c:pt>
                <c:pt idx="1">
                  <c:v>49.5</c:v>
                </c:pt>
                <c:pt idx="2">
                  <c:v>53.5</c:v>
                </c:pt>
              </c:numCache>
            </c:numRef>
          </c:xVal>
          <c:yVal>
            <c:numRef>
              <c:f>Sheet1!$G$52:$G$54</c:f>
              <c:numCache>
                <c:formatCode>General</c:formatCode>
                <c:ptCount val="3"/>
                <c:pt idx="0">
                  <c:v>10009</c:v>
                </c:pt>
                <c:pt idx="1">
                  <c:v>9146</c:v>
                </c:pt>
                <c:pt idx="2">
                  <c:v>9219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1CA-4CB9-902C-0E2B5E07A5AD}"/>
            </c:ext>
          </c:extLst>
        </c:ser>
        <c:ser>
          <c:idx val="3"/>
          <c:order val="3"/>
          <c:tx>
            <c:strRef>
              <c:f>Sheet1!$H$51</c:f>
              <c:strCache>
                <c:ptCount val="1"/>
                <c:pt idx="0">
                  <c:v>SMRF 2006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Sheet1!$E$52:$E$54</c:f>
              <c:numCache>
                <c:formatCode>General</c:formatCode>
                <c:ptCount val="3"/>
                <c:pt idx="0">
                  <c:v>39.6</c:v>
                </c:pt>
                <c:pt idx="1">
                  <c:v>49.5</c:v>
                </c:pt>
                <c:pt idx="2">
                  <c:v>53.5</c:v>
                </c:pt>
              </c:numCache>
            </c:numRef>
          </c:xVal>
          <c:yVal>
            <c:numRef>
              <c:f>Sheet1!$H$52:$H$54</c:f>
              <c:numCache>
                <c:formatCode>General</c:formatCode>
                <c:ptCount val="3"/>
                <c:pt idx="0">
                  <c:v>6463</c:v>
                </c:pt>
                <c:pt idx="1">
                  <c:v>6225</c:v>
                </c:pt>
                <c:pt idx="2">
                  <c:v>6390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1CA-4CB9-902C-0E2B5E07A5A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262585439"/>
        <c:axId val="265516047"/>
      </c:scatterChart>
      <c:valAx>
        <c:axId val="262585439"/>
        <c:scaling>
          <c:orientation val="minMax"/>
          <c:min val="3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Height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65516047"/>
        <c:crosses val="autoZero"/>
        <c:crossBetween val="midCat"/>
      </c:valAx>
      <c:valAx>
        <c:axId val="265516047"/>
        <c:scaling>
          <c:orientation val="minMax"/>
          <c:min val="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Seismic Base Shear (kN)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6258543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3327308941559585"/>
          <c:y val="0.87419892825896761"/>
          <c:w val="0.79519598236241196"/>
          <c:h val="0.104967738407699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ln w="0" cap="flat" cmpd="sng">
                <a:noFill/>
              </a:ln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>
                <a:solidFill>
                  <a:schemeClr val="tx1"/>
                </a:solidFill>
              </a:rPr>
              <a:t>Seismic Base Shear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Sheet1!$AK$46</c:f>
              <c:strCache>
                <c:ptCount val="1"/>
                <c:pt idx="0">
                  <c:v>OMRF 2006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tx1"/>
                </a:solidFill>
                <a:prstDash val="lg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Sheet1!$AJ$47:$AJ$55</c:f>
              <c:numCache>
                <c:formatCode>General</c:formatCode>
                <c:ptCount val="9"/>
                <c:pt idx="0">
                  <c:v>14.4</c:v>
                </c:pt>
                <c:pt idx="1">
                  <c:v>20.3</c:v>
                </c:pt>
                <c:pt idx="2">
                  <c:v>26.3</c:v>
                </c:pt>
                <c:pt idx="3">
                  <c:v>33</c:v>
                </c:pt>
                <c:pt idx="4">
                  <c:v>38.5</c:v>
                </c:pt>
                <c:pt idx="5">
                  <c:v>39.6</c:v>
                </c:pt>
                <c:pt idx="6">
                  <c:v>41</c:v>
                </c:pt>
                <c:pt idx="7">
                  <c:v>49.5</c:v>
                </c:pt>
                <c:pt idx="8">
                  <c:v>53.5</c:v>
                </c:pt>
              </c:numCache>
            </c:numRef>
          </c:xVal>
          <c:yVal>
            <c:numRef>
              <c:f>Sheet1!$AK$47:$AK$55</c:f>
              <c:numCache>
                <c:formatCode>General</c:formatCode>
                <c:ptCount val="9"/>
                <c:pt idx="0">
                  <c:v>6775</c:v>
                </c:pt>
                <c:pt idx="1">
                  <c:v>7290</c:v>
                </c:pt>
                <c:pt idx="2">
                  <c:v>7206</c:v>
                </c:pt>
                <c:pt idx="3">
                  <c:v>6704</c:v>
                </c:pt>
                <c:pt idx="4">
                  <c:v>6681</c:v>
                </c:pt>
                <c:pt idx="5">
                  <c:v>14607</c:v>
                </c:pt>
                <c:pt idx="6">
                  <c:v>6982</c:v>
                </c:pt>
                <c:pt idx="7">
                  <c:v>13668</c:v>
                </c:pt>
                <c:pt idx="8">
                  <c:v>14376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DFB-465F-ACC4-293013A1C511}"/>
            </c:ext>
          </c:extLst>
        </c:ser>
        <c:ser>
          <c:idx val="1"/>
          <c:order val="1"/>
          <c:tx>
            <c:strRef>
              <c:f>Sheet1!$AL$46</c:f>
              <c:strCache>
                <c:ptCount val="1"/>
                <c:pt idx="0">
                  <c:v>IMRF 2006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Sheet1!$AJ$47:$AJ$55</c:f>
              <c:numCache>
                <c:formatCode>General</c:formatCode>
                <c:ptCount val="9"/>
                <c:pt idx="0">
                  <c:v>14.4</c:v>
                </c:pt>
                <c:pt idx="1">
                  <c:v>20.3</c:v>
                </c:pt>
                <c:pt idx="2">
                  <c:v>26.3</c:v>
                </c:pt>
                <c:pt idx="3">
                  <c:v>33</c:v>
                </c:pt>
                <c:pt idx="4">
                  <c:v>38.5</c:v>
                </c:pt>
                <c:pt idx="5">
                  <c:v>39.6</c:v>
                </c:pt>
                <c:pt idx="6">
                  <c:v>41</c:v>
                </c:pt>
                <c:pt idx="7">
                  <c:v>49.5</c:v>
                </c:pt>
                <c:pt idx="8">
                  <c:v>53.5</c:v>
                </c:pt>
              </c:numCache>
            </c:numRef>
          </c:xVal>
          <c:yVal>
            <c:numRef>
              <c:f>Sheet1!$AL$47:$AL$55</c:f>
              <c:numCache>
                <c:formatCode>General</c:formatCode>
                <c:ptCount val="9"/>
                <c:pt idx="0">
                  <c:v>4261</c:v>
                </c:pt>
                <c:pt idx="1">
                  <c:v>4556</c:v>
                </c:pt>
                <c:pt idx="2">
                  <c:v>4292</c:v>
                </c:pt>
                <c:pt idx="3">
                  <c:v>4369</c:v>
                </c:pt>
                <c:pt idx="4">
                  <c:v>4162</c:v>
                </c:pt>
                <c:pt idx="5">
                  <c:v>10009</c:v>
                </c:pt>
                <c:pt idx="6">
                  <c:v>4161</c:v>
                </c:pt>
                <c:pt idx="7">
                  <c:v>9146</c:v>
                </c:pt>
                <c:pt idx="8">
                  <c:v>9219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DFB-465F-ACC4-293013A1C511}"/>
            </c:ext>
          </c:extLst>
        </c:ser>
        <c:ser>
          <c:idx val="2"/>
          <c:order val="2"/>
          <c:tx>
            <c:strRef>
              <c:f>Sheet1!$AM$46</c:f>
              <c:strCache>
                <c:ptCount val="1"/>
                <c:pt idx="0">
                  <c:v>SMRF 2006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2540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Sheet1!$AJ$47:$AJ$55</c:f>
              <c:numCache>
                <c:formatCode>General</c:formatCode>
                <c:ptCount val="9"/>
                <c:pt idx="0">
                  <c:v>14.4</c:v>
                </c:pt>
                <c:pt idx="1">
                  <c:v>20.3</c:v>
                </c:pt>
                <c:pt idx="2">
                  <c:v>26.3</c:v>
                </c:pt>
                <c:pt idx="3">
                  <c:v>33</c:v>
                </c:pt>
                <c:pt idx="4">
                  <c:v>38.5</c:v>
                </c:pt>
                <c:pt idx="5">
                  <c:v>39.6</c:v>
                </c:pt>
                <c:pt idx="6">
                  <c:v>41</c:v>
                </c:pt>
                <c:pt idx="7">
                  <c:v>49.5</c:v>
                </c:pt>
                <c:pt idx="8">
                  <c:v>53.5</c:v>
                </c:pt>
              </c:numCache>
            </c:numRef>
          </c:xVal>
          <c:yVal>
            <c:numRef>
              <c:f>Sheet1!$AM$47:$AM$55</c:f>
              <c:numCache>
                <c:formatCode>General</c:formatCode>
                <c:ptCount val="9"/>
                <c:pt idx="0">
                  <c:v>2849</c:v>
                </c:pt>
                <c:pt idx="1">
                  <c:v>3038</c:v>
                </c:pt>
                <c:pt idx="2">
                  <c:v>3003</c:v>
                </c:pt>
                <c:pt idx="3">
                  <c:v>2919</c:v>
                </c:pt>
                <c:pt idx="4">
                  <c:v>2787</c:v>
                </c:pt>
                <c:pt idx="5">
                  <c:v>6463</c:v>
                </c:pt>
                <c:pt idx="6">
                  <c:v>2788</c:v>
                </c:pt>
                <c:pt idx="7">
                  <c:v>6225</c:v>
                </c:pt>
                <c:pt idx="8">
                  <c:v>6390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DFB-465F-ACC4-293013A1C511}"/>
            </c:ext>
          </c:extLst>
        </c:ser>
        <c:ser>
          <c:idx val="3"/>
          <c:order val="3"/>
          <c:tx>
            <c:strRef>
              <c:f>Sheet1!$AN$46</c:f>
              <c:strCache>
                <c:ptCount val="1"/>
                <c:pt idx="0">
                  <c:v>SMRF 2020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tx1"/>
                </a:solidFill>
                <a:prstDash val="dash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Sheet1!$AJ$47:$AJ$55</c:f>
              <c:numCache>
                <c:formatCode>General</c:formatCode>
                <c:ptCount val="9"/>
                <c:pt idx="0">
                  <c:v>14.4</c:v>
                </c:pt>
                <c:pt idx="1">
                  <c:v>20.3</c:v>
                </c:pt>
                <c:pt idx="2">
                  <c:v>26.3</c:v>
                </c:pt>
                <c:pt idx="3">
                  <c:v>33</c:v>
                </c:pt>
                <c:pt idx="4">
                  <c:v>38.5</c:v>
                </c:pt>
                <c:pt idx="5">
                  <c:v>39.6</c:v>
                </c:pt>
                <c:pt idx="6">
                  <c:v>41</c:v>
                </c:pt>
                <c:pt idx="7">
                  <c:v>49.5</c:v>
                </c:pt>
                <c:pt idx="8">
                  <c:v>53.5</c:v>
                </c:pt>
              </c:numCache>
            </c:numRef>
          </c:xVal>
          <c:yVal>
            <c:numRef>
              <c:f>Sheet1!$AN$47:$AN$55</c:f>
              <c:numCache>
                <c:formatCode>General</c:formatCode>
                <c:ptCount val="9"/>
                <c:pt idx="0">
                  <c:v>6125</c:v>
                </c:pt>
                <c:pt idx="1">
                  <c:v>6967</c:v>
                </c:pt>
                <c:pt idx="2">
                  <c:v>6800</c:v>
                </c:pt>
                <c:pt idx="3">
                  <c:v>12564</c:v>
                </c:pt>
                <c:pt idx="4">
                  <c:v>12750</c:v>
                </c:pt>
                <c:pt idx="5">
                  <c:v>17305</c:v>
                </c:pt>
                <c:pt idx="6">
                  <c:v>12849</c:v>
                </c:pt>
                <c:pt idx="7">
                  <c:v>14509</c:v>
                </c:pt>
                <c:pt idx="8">
                  <c:v>13524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5DFB-465F-ACC4-293013A1C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6624255"/>
        <c:axId val="820637935"/>
      </c:scatterChart>
      <c:valAx>
        <c:axId val="986624255"/>
        <c:scaling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Height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20637935"/>
        <c:crosses val="autoZero"/>
        <c:crossBetween val="midCat"/>
      </c:valAx>
      <c:valAx>
        <c:axId val="820637935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Seismic Base Shear (kN)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8662425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>
                <a:solidFill>
                  <a:schemeClr val="tx1"/>
                </a:solidFill>
              </a:rPr>
              <a:t>Wind Load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Sheet1!$AK$84</c:f>
              <c:strCache>
                <c:ptCount val="1"/>
                <c:pt idx="0">
                  <c:v>Wind 2006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2540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Sheet1!$AJ$85:$AJ$93</c:f>
              <c:numCache>
                <c:formatCode>General</c:formatCode>
                <c:ptCount val="9"/>
                <c:pt idx="0">
                  <c:v>14.4</c:v>
                </c:pt>
                <c:pt idx="1">
                  <c:v>20.3</c:v>
                </c:pt>
                <c:pt idx="2">
                  <c:v>26.3</c:v>
                </c:pt>
                <c:pt idx="3">
                  <c:v>33</c:v>
                </c:pt>
                <c:pt idx="4">
                  <c:v>38.5</c:v>
                </c:pt>
                <c:pt idx="5">
                  <c:v>39.6</c:v>
                </c:pt>
                <c:pt idx="6">
                  <c:v>41</c:v>
                </c:pt>
                <c:pt idx="7">
                  <c:v>49.5</c:v>
                </c:pt>
                <c:pt idx="8">
                  <c:v>53.5</c:v>
                </c:pt>
              </c:numCache>
            </c:numRef>
          </c:xVal>
          <c:yVal>
            <c:numRef>
              <c:f>Sheet1!$AK$85:$AK$93</c:f>
              <c:numCache>
                <c:formatCode>General</c:formatCode>
                <c:ptCount val="9"/>
                <c:pt idx="0">
                  <c:v>9448</c:v>
                </c:pt>
                <c:pt idx="1">
                  <c:v>12003</c:v>
                </c:pt>
                <c:pt idx="2">
                  <c:v>14939</c:v>
                </c:pt>
                <c:pt idx="3">
                  <c:v>33815</c:v>
                </c:pt>
                <c:pt idx="4">
                  <c:v>39714</c:v>
                </c:pt>
                <c:pt idx="5">
                  <c:v>27265</c:v>
                </c:pt>
                <c:pt idx="6">
                  <c:v>43049</c:v>
                </c:pt>
                <c:pt idx="7">
                  <c:v>35572</c:v>
                </c:pt>
                <c:pt idx="8">
                  <c:v>38987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6DC-44C8-96A7-D68E4528563F}"/>
            </c:ext>
          </c:extLst>
        </c:ser>
        <c:ser>
          <c:idx val="1"/>
          <c:order val="1"/>
          <c:tx>
            <c:strRef>
              <c:f>Sheet1!$AL$84</c:f>
              <c:strCache>
                <c:ptCount val="1"/>
                <c:pt idx="0">
                  <c:v>Wind 2020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tx1"/>
                </a:solidFill>
                <a:prstDash val="dash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Sheet1!$AJ$85:$AJ$93</c:f>
              <c:numCache>
                <c:formatCode>General</c:formatCode>
                <c:ptCount val="9"/>
                <c:pt idx="0">
                  <c:v>14.4</c:v>
                </c:pt>
                <c:pt idx="1">
                  <c:v>20.3</c:v>
                </c:pt>
                <c:pt idx="2">
                  <c:v>26.3</c:v>
                </c:pt>
                <c:pt idx="3">
                  <c:v>33</c:v>
                </c:pt>
                <c:pt idx="4">
                  <c:v>38.5</c:v>
                </c:pt>
                <c:pt idx="5">
                  <c:v>39.6</c:v>
                </c:pt>
                <c:pt idx="6">
                  <c:v>41</c:v>
                </c:pt>
                <c:pt idx="7">
                  <c:v>49.5</c:v>
                </c:pt>
                <c:pt idx="8">
                  <c:v>53.5</c:v>
                </c:pt>
              </c:numCache>
            </c:numRef>
          </c:xVal>
          <c:yVal>
            <c:numRef>
              <c:f>Sheet1!$AL$85:$AL$93</c:f>
              <c:numCache>
                <c:formatCode>General</c:formatCode>
                <c:ptCount val="9"/>
                <c:pt idx="0">
                  <c:v>2988</c:v>
                </c:pt>
                <c:pt idx="1">
                  <c:v>3886</c:v>
                </c:pt>
                <c:pt idx="2">
                  <c:v>5291</c:v>
                </c:pt>
                <c:pt idx="3">
                  <c:v>16147</c:v>
                </c:pt>
                <c:pt idx="4">
                  <c:v>19124</c:v>
                </c:pt>
                <c:pt idx="5">
                  <c:v>13647</c:v>
                </c:pt>
                <c:pt idx="6">
                  <c:v>20802</c:v>
                </c:pt>
                <c:pt idx="7">
                  <c:v>17890</c:v>
                </c:pt>
                <c:pt idx="8">
                  <c:v>19632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6DC-44C8-96A7-D68E45285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0130399"/>
        <c:axId val="827641711"/>
      </c:scatterChart>
      <c:valAx>
        <c:axId val="1130130399"/>
        <c:scaling>
          <c:orientation val="minMax"/>
          <c:min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Height</a:t>
                </a:r>
                <a:r>
                  <a:rPr lang="en-US"/>
                  <a:t>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27641711"/>
        <c:crosses val="autoZero"/>
        <c:crossBetween val="midCat"/>
      </c:valAx>
      <c:valAx>
        <c:axId val="8276417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Wind Load (KN)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3013039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>
                <a:solidFill>
                  <a:schemeClr val="tx1"/>
                </a:solidFill>
              </a:rPr>
              <a:t>Concrete Volume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Sheet1!$AK$116</c:f>
              <c:strCache>
                <c:ptCount val="1"/>
                <c:pt idx="0">
                  <c:v>OMRF(2006)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Sheet1!$AJ$117:$AJ$125</c:f>
              <c:numCache>
                <c:formatCode>General</c:formatCode>
                <c:ptCount val="9"/>
                <c:pt idx="0">
                  <c:v>14.4</c:v>
                </c:pt>
                <c:pt idx="1">
                  <c:v>20.3</c:v>
                </c:pt>
                <c:pt idx="2">
                  <c:v>26.3</c:v>
                </c:pt>
                <c:pt idx="3">
                  <c:v>33</c:v>
                </c:pt>
                <c:pt idx="4">
                  <c:v>38.5</c:v>
                </c:pt>
                <c:pt idx="5">
                  <c:v>39.6</c:v>
                </c:pt>
                <c:pt idx="6">
                  <c:v>41</c:v>
                </c:pt>
                <c:pt idx="7">
                  <c:v>49.5</c:v>
                </c:pt>
                <c:pt idx="8">
                  <c:v>53.5</c:v>
                </c:pt>
              </c:numCache>
            </c:numRef>
          </c:xVal>
          <c:yVal>
            <c:numRef>
              <c:f>Sheet1!$AK$117:$AK$125</c:f>
              <c:numCache>
                <c:formatCode>0.00</c:formatCode>
                <c:ptCount val="9"/>
                <c:pt idx="0">
                  <c:v>6141.9696479181493</c:v>
                </c:pt>
                <c:pt idx="1">
                  <c:v>7270.6027005405977</c:v>
                </c:pt>
                <c:pt idx="2">
                  <c:v>7873.0231990400862</c:v>
                </c:pt>
                <c:pt idx="3">
                  <c:v>8658.4756951497639</c:v>
                </c:pt>
                <c:pt idx="4">
                  <c:v>8859.7442161284926</c:v>
                </c:pt>
                <c:pt idx="5">
                  <c:v>19370.356438062547</c:v>
                </c:pt>
                <c:pt idx="6">
                  <c:v>9146.6640190852595</c:v>
                </c:pt>
                <c:pt idx="7">
                  <c:v>20269.607324040695</c:v>
                </c:pt>
                <c:pt idx="8">
                  <c:v>22147.711585849502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ED8-44D0-B672-87AC732F545C}"/>
            </c:ext>
          </c:extLst>
        </c:ser>
        <c:ser>
          <c:idx val="1"/>
          <c:order val="1"/>
          <c:tx>
            <c:strRef>
              <c:f>Sheet1!$AL$116</c:f>
              <c:strCache>
                <c:ptCount val="1"/>
                <c:pt idx="0">
                  <c:v>IMRF(2006)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Sheet1!$AJ$117:$AJ$125</c:f>
              <c:numCache>
                <c:formatCode>General</c:formatCode>
                <c:ptCount val="9"/>
                <c:pt idx="0">
                  <c:v>14.4</c:v>
                </c:pt>
                <c:pt idx="1">
                  <c:v>20.3</c:v>
                </c:pt>
                <c:pt idx="2">
                  <c:v>26.3</c:v>
                </c:pt>
                <c:pt idx="3">
                  <c:v>33</c:v>
                </c:pt>
                <c:pt idx="4">
                  <c:v>38.5</c:v>
                </c:pt>
                <c:pt idx="5">
                  <c:v>39.6</c:v>
                </c:pt>
                <c:pt idx="6">
                  <c:v>41</c:v>
                </c:pt>
                <c:pt idx="7">
                  <c:v>49.5</c:v>
                </c:pt>
                <c:pt idx="8">
                  <c:v>53.5</c:v>
                </c:pt>
              </c:numCache>
            </c:numRef>
          </c:xVal>
          <c:yVal>
            <c:numRef>
              <c:f>Sheet1!$AL$117:$AL$125</c:f>
              <c:numCache>
                <c:formatCode>0.00</c:formatCode>
                <c:ptCount val="9"/>
                <c:pt idx="0">
                  <c:v>6181.017126568222</c:v>
                </c:pt>
                <c:pt idx="1">
                  <c:v>7270.6027005405977</c:v>
                </c:pt>
                <c:pt idx="2">
                  <c:v>7506.223594087799</c:v>
                </c:pt>
                <c:pt idx="3">
                  <c:v>8670.658074174904</c:v>
                </c:pt>
                <c:pt idx="4">
                  <c:v>8831.932890480286</c:v>
                </c:pt>
                <c:pt idx="5">
                  <c:v>21237.957460655438</c:v>
                </c:pt>
                <c:pt idx="6">
                  <c:v>9082.5638079588716</c:v>
                </c:pt>
                <c:pt idx="7">
                  <c:v>21701.969699305493</c:v>
                </c:pt>
                <c:pt idx="8">
                  <c:v>22725.917594585957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ED8-44D0-B672-87AC732F545C}"/>
            </c:ext>
          </c:extLst>
        </c:ser>
        <c:ser>
          <c:idx val="2"/>
          <c:order val="2"/>
          <c:tx>
            <c:strRef>
              <c:f>Sheet1!$AM$116</c:f>
              <c:strCache>
                <c:ptCount val="1"/>
                <c:pt idx="0">
                  <c:v>SMRF(2006)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2540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Sheet1!$AJ$117:$AJ$125</c:f>
              <c:numCache>
                <c:formatCode>General</c:formatCode>
                <c:ptCount val="9"/>
                <c:pt idx="0">
                  <c:v>14.4</c:v>
                </c:pt>
                <c:pt idx="1">
                  <c:v>20.3</c:v>
                </c:pt>
                <c:pt idx="2">
                  <c:v>26.3</c:v>
                </c:pt>
                <c:pt idx="3">
                  <c:v>33</c:v>
                </c:pt>
                <c:pt idx="4">
                  <c:v>38.5</c:v>
                </c:pt>
                <c:pt idx="5">
                  <c:v>39.6</c:v>
                </c:pt>
                <c:pt idx="6">
                  <c:v>41</c:v>
                </c:pt>
                <c:pt idx="7">
                  <c:v>49.5</c:v>
                </c:pt>
                <c:pt idx="8">
                  <c:v>53.5</c:v>
                </c:pt>
              </c:numCache>
            </c:numRef>
          </c:xVal>
          <c:yVal>
            <c:numRef>
              <c:f>Sheet1!$AM$117:$AM$125</c:f>
              <c:numCache>
                <c:formatCode>0.00</c:formatCode>
                <c:ptCount val="9"/>
                <c:pt idx="0">
                  <c:v>6200.2667796281266</c:v>
                </c:pt>
                <c:pt idx="1">
                  <c:v>7271.725561089268</c:v>
                </c:pt>
                <c:pt idx="2">
                  <c:v>7874.8265828508993</c:v>
                </c:pt>
                <c:pt idx="3">
                  <c:v>8690.2778369739754</c:v>
                </c:pt>
                <c:pt idx="4">
                  <c:v>8872.4592041219912</c:v>
                </c:pt>
                <c:pt idx="5">
                  <c:v>20689</c:v>
                </c:pt>
                <c:pt idx="6">
                  <c:v>9129.0619064006878</c:v>
                </c:pt>
                <c:pt idx="7">
                  <c:v>22157</c:v>
                </c:pt>
                <c:pt idx="8">
                  <c:v>23629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ED8-44D0-B672-87AC732F545C}"/>
            </c:ext>
          </c:extLst>
        </c:ser>
        <c:ser>
          <c:idx val="3"/>
          <c:order val="3"/>
          <c:tx>
            <c:strRef>
              <c:f>Sheet1!$AN$116</c:f>
              <c:strCache>
                <c:ptCount val="1"/>
                <c:pt idx="0">
                  <c:v>SMRF(2020)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tx1"/>
                </a:solidFill>
                <a:prstDash val="dash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Sheet1!$AJ$117:$AJ$125</c:f>
              <c:numCache>
                <c:formatCode>General</c:formatCode>
                <c:ptCount val="9"/>
                <c:pt idx="0">
                  <c:v>14.4</c:v>
                </c:pt>
                <c:pt idx="1">
                  <c:v>20.3</c:v>
                </c:pt>
                <c:pt idx="2">
                  <c:v>26.3</c:v>
                </c:pt>
                <c:pt idx="3">
                  <c:v>33</c:v>
                </c:pt>
                <c:pt idx="4">
                  <c:v>38.5</c:v>
                </c:pt>
                <c:pt idx="5">
                  <c:v>39.6</c:v>
                </c:pt>
                <c:pt idx="6">
                  <c:v>41</c:v>
                </c:pt>
                <c:pt idx="7">
                  <c:v>49.5</c:v>
                </c:pt>
                <c:pt idx="8">
                  <c:v>53.5</c:v>
                </c:pt>
              </c:numCache>
            </c:numRef>
          </c:xVal>
          <c:yVal>
            <c:numRef>
              <c:f>Sheet1!$AN$117:$AN$125</c:f>
              <c:numCache>
                <c:formatCode>0.00</c:formatCode>
                <c:ptCount val="9"/>
                <c:pt idx="0">
                  <c:v>4110.0010356815546</c:v>
                </c:pt>
                <c:pt idx="1">
                  <c:v>4973.5361769120937</c:v>
                </c:pt>
                <c:pt idx="2">
                  <c:v>5619.957955711976</c:v>
                </c:pt>
                <c:pt idx="3">
                  <c:v>4917.9699043258479</c:v>
                </c:pt>
                <c:pt idx="4">
                  <c:v>5052.7133515335199</c:v>
                </c:pt>
                <c:pt idx="5">
                  <c:v>15453</c:v>
                </c:pt>
                <c:pt idx="6">
                  <c:v>5126.6901465234359</c:v>
                </c:pt>
                <c:pt idx="7">
                  <c:v>16185</c:v>
                </c:pt>
                <c:pt idx="8">
                  <c:v>17179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ED8-44D0-B672-87AC732F5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2802047"/>
        <c:axId val="827652943"/>
      </c:scatterChart>
      <c:valAx>
        <c:axId val="10628020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Height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27652943"/>
        <c:crosses val="autoZero"/>
        <c:crossBetween val="midCat"/>
      </c:valAx>
      <c:valAx>
        <c:axId val="827652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Concrete Volume (m^3)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6280204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460936879793622"/>
          <c:y val="0.79337211757195847"/>
          <c:w val="0.71628495587382768"/>
          <c:h val="0.182830166758901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Seismic Base Shear for Building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Sheet1!$O$51</c:f>
              <c:strCache>
                <c:ptCount val="1"/>
                <c:pt idx="0">
                  <c:v>OMRF 2006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tx1"/>
                </a:solidFill>
                <a:prstDash val="lg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Sheet1!$N$52:$N$54</c:f>
              <c:numCache>
                <c:formatCode>General</c:formatCode>
                <c:ptCount val="3"/>
                <c:pt idx="0">
                  <c:v>33</c:v>
                </c:pt>
                <c:pt idx="1">
                  <c:v>38.5</c:v>
                </c:pt>
                <c:pt idx="2">
                  <c:v>41</c:v>
                </c:pt>
              </c:numCache>
            </c:numRef>
          </c:xVal>
          <c:yVal>
            <c:numRef>
              <c:f>Sheet1!$O$52:$O$54</c:f>
              <c:numCache>
                <c:formatCode>General</c:formatCode>
                <c:ptCount val="3"/>
                <c:pt idx="0">
                  <c:v>6704</c:v>
                </c:pt>
                <c:pt idx="1">
                  <c:v>6681</c:v>
                </c:pt>
                <c:pt idx="2">
                  <c:v>6982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EB8-4E3E-A918-011C199F876B}"/>
            </c:ext>
          </c:extLst>
        </c:ser>
        <c:ser>
          <c:idx val="1"/>
          <c:order val="1"/>
          <c:tx>
            <c:strRef>
              <c:f>Sheet1!$P$51</c:f>
              <c:strCache>
                <c:ptCount val="1"/>
                <c:pt idx="0">
                  <c:v>IMRF 2006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5875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Sheet1!$N$52:$N$54</c:f>
              <c:numCache>
                <c:formatCode>General</c:formatCode>
                <c:ptCount val="3"/>
                <c:pt idx="0">
                  <c:v>33</c:v>
                </c:pt>
                <c:pt idx="1">
                  <c:v>38.5</c:v>
                </c:pt>
                <c:pt idx="2">
                  <c:v>41</c:v>
                </c:pt>
              </c:numCache>
            </c:numRef>
          </c:xVal>
          <c:yVal>
            <c:numRef>
              <c:f>Sheet1!$P$52:$P$54</c:f>
              <c:numCache>
                <c:formatCode>General</c:formatCode>
                <c:ptCount val="3"/>
                <c:pt idx="0">
                  <c:v>4369</c:v>
                </c:pt>
                <c:pt idx="1">
                  <c:v>4162</c:v>
                </c:pt>
                <c:pt idx="2">
                  <c:v>4161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EB8-4E3E-A918-011C199F876B}"/>
            </c:ext>
          </c:extLst>
        </c:ser>
        <c:ser>
          <c:idx val="2"/>
          <c:order val="2"/>
          <c:tx>
            <c:strRef>
              <c:f>Sheet1!$Q$51</c:f>
              <c:strCache>
                <c:ptCount val="1"/>
                <c:pt idx="0">
                  <c:v>SMRF 2006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Sheet1!$N$52:$N$54</c:f>
              <c:numCache>
                <c:formatCode>General</c:formatCode>
                <c:ptCount val="3"/>
                <c:pt idx="0">
                  <c:v>33</c:v>
                </c:pt>
                <c:pt idx="1">
                  <c:v>38.5</c:v>
                </c:pt>
                <c:pt idx="2">
                  <c:v>41</c:v>
                </c:pt>
              </c:numCache>
            </c:numRef>
          </c:xVal>
          <c:yVal>
            <c:numRef>
              <c:f>Sheet1!$Q$52:$Q$54</c:f>
              <c:numCache>
                <c:formatCode>General</c:formatCode>
                <c:ptCount val="3"/>
                <c:pt idx="0">
                  <c:v>2919</c:v>
                </c:pt>
                <c:pt idx="1">
                  <c:v>2787</c:v>
                </c:pt>
                <c:pt idx="2">
                  <c:v>2788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EB8-4E3E-A918-011C199F876B}"/>
            </c:ext>
          </c:extLst>
        </c:ser>
        <c:ser>
          <c:idx val="3"/>
          <c:order val="3"/>
          <c:tx>
            <c:strRef>
              <c:f>Sheet1!$R$51</c:f>
              <c:strCache>
                <c:ptCount val="1"/>
                <c:pt idx="0">
                  <c:v>SMRF 2020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tx1"/>
                </a:solidFill>
                <a:prstDash val="dash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Sheet1!$N$52:$N$54</c:f>
              <c:numCache>
                <c:formatCode>General</c:formatCode>
                <c:ptCount val="3"/>
                <c:pt idx="0">
                  <c:v>33</c:v>
                </c:pt>
                <c:pt idx="1">
                  <c:v>38.5</c:v>
                </c:pt>
                <c:pt idx="2">
                  <c:v>41</c:v>
                </c:pt>
              </c:numCache>
            </c:numRef>
          </c:xVal>
          <c:yVal>
            <c:numRef>
              <c:f>Sheet1!$R$52:$R$54</c:f>
              <c:numCache>
                <c:formatCode>General</c:formatCode>
                <c:ptCount val="3"/>
                <c:pt idx="0">
                  <c:v>12564</c:v>
                </c:pt>
                <c:pt idx="1">
                  <c:v>12750</c:v>
                </c:pt>
                <c:pt idx="2">
                  <c:v>12849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EB8-4E3E-A918-011C199F876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796927679"/>
        <c:axId val="803483791"/>
      </c:scatterChart>
      <c:valAx>
        <c:axId val="796927679"/>
        <c:scaling>
          <c:orientation val="minMax"/>
          <c:min val="3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Height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03483791"/>
        <c:crosses val="autoZero"/>
        <c:crossBetween val="midCat"/>
      </c:valAx>
      <c:valAx>
        <c:axId val="803483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Seismic Base Shear (kN)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692767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7435061996560777"/>
          <c:y val="0.86819207468074966"/>
          <c:w val="0.74106322916531986"/>
          <c:h val="0.10997982476217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>
                <a:solidFill>
                  <a:schemeClr val="tx1"/>
                </a:solidFill>
              </a:rPr>
              <a:t>Seismic Base Shear for Building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Sheet1!$Z$51</c:f>
              <c:strCache>
                <c:ptCount val="1"/>
                <c:pt idx="0">
                  <c:v>OMRF 2006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5875" cap="rnd">
                <a:solidFill>
                  <a:schemeClr val="tx1"/>
                </a:solidFill>
                <a:prstDash val="lg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Sheet1!$Y$52:$Y$54</c:f>
              <c:numCache>
                <c:formatCode>General</c:formatCode>
                <c:ptCount val="3"/>
                <c:pt idx="0">
                  <c:v>14.4</c:v>
                </c:pt>
                <c:pt idx="1">
                  <c:v>20.3</c:v>
                </c:pt>
                <c:pt idx="2">
                  <c:v>26.3</c:v>
                </c:pt>
              </c:numCache>
            </c:numRef>
          </c:xVal>
          <c:yVal>
            <c:numRef>
              <c:f>Sheet1!$Z$52:$Z$54</c:f>
              <c:numCache>
                <c:formatCode>General</c:formatCode>
                <c:ptCount val="3"/>
                <c:pt idx="0">
                  <c:v>6775</c:v>
                </c:pt>
                <c:pt idx="1">
                  <c:v>7290</c:v>
                </c:pt>
                <c:pt idx="2">
                  <c:v>7206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384-4F1E-8988-7C57CE98BF88}"/>
            </c:ext>
          </c:extLst>
        </c:ser>
        <c:ser>
          <c:idx val="1"/>
          <c:order val="1"/>
          <c:tx>
            <c:strRef>
              <c:f>Sheet1!$AA$51</c:f>
              <c:strCache>
                <c:ptCount val="1"/>
                <c:pt idx="0">
                  <c:v>IMRF 2006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5875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Sheet1!$Y$52:$Y$54</c:f>
              <c:numCache>
                <c:formatCode>General</c:formatCode>
                <c:ptCount val="3"/>
                <c:pt idx="0">
                  <c:v>14.4</c:v>
                </c:pt>
                <c:pt idx="1">
                  <c:v>20.3</c:v>
                </c:pt>
                <c:pt idx="2">
                  <c:v>26.3</c:v>
                </c:pt>
              </c:numCache>
            </c:numRef>
          </c:xVal>
          <c:yVal>
            <c:numRef>
              <c:f>Sheet1!$AA$52:$AA$54</c:f>
              <c:numCache>
                <c:formatCode>General</c:formatCode>
                <c:ptCount val="3"/>
                <c:pt idx="0">
                  <c:v>4261</c:v>
                </c:pt>
                <c:pt idx="1">
                  <c:v>4556</c:v>
                </c:pt>
                <c:pt idx="2">
                  <c:v>4292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384-4F1E-8988-7C57CE98BF88}"/>
            </c:ext>
          </c:extLst>
        </c:ser>
        <c:ser>
          <c:idx val="2"/>
          <c:order val="2"/>
          <c:tx>
            <c:strRef>
              <c:f>Sheet1!$AB$51</c:f>
              <c:strCache>
                <c:ptCount val="1"/>
                <c:pt idx="0">
                  <c:v>SMRF 2006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5875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Sheet1!$Y$52:$Y$54</c:f>
              <c:numCache>
                <c:formatCode>General</c:formatCode>
                <c:ptCount val="3"/>
                <c:pt idx="0">
                  <c:v>14.4</c:v>
                </c:pt>
                <c:pt idx="1">
                  <c:v>20.3</c:v>
                </c:pt>
                <c:pt idx="2">
                  <c:v>26.3</c:v>
                </c:pt>
              </c:numCache>
            </c:numRef>
          </c:xVal>
          <c:yVal>
            <c:numRef>
              <c:f>Sheet1!$AB$52:$AB$54</c:f>
              <c:numCache>
                <c:formatCode>General</c:formatCode>
                <c:ptCount val="3"/>
                <c:pt idx="0">
                  <c:v>2849</c:v>
                </c:pt>
                <c:pt idx="1">
                  <c:v>3038</c:v>
                </c:pt>
                <c:pt idx="2">
                  <c:v>3003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384-4F1E-8988-7C57CE98BF88}"/>
            </c:ext>
          </c:extLst>
        </c:ser>
        <c:ser>
          <c:idx val="3"/>
          <c:order val="3"/>
          <c:tx>
            <c:strRef>
              <c:f>Sheet1!$AC$51</c:f>
              <c:strCache>
                <c:ptCount val="1"/>
                <c:pt idx="0">
                  <c:v>SMRF 2020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5875" cap="rnd">
                <a:solidFill>
                  <a:schemeClr val="tx1"/>
                </a:solidFill>
                <a:prstDash val="dash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Sheet1!$Y$52:$Y$54</c:f>
              <c:numCache>
                <c:formatCode>General</c:formatCode>
                <c:ptCount val="3"/>
                <c:pt idx="0">
                  <c:v>14.4</c:v>
                </c:pt>
                <c:pt idx="1">
                  <c:v>20.3</c:v>
                </c:pt>
                <c:pt idx="2">
                  <c:v>26.3</c:v>
                </c:pt>
              </c:numCache>
            </c:numRef>
          </c:xVal>
          <c:yVal>
            <c:numRef>
              <c:f>Sheet1!$AC$52:$AC$54</c:f>
              <c:numCache>
                <c:formatCode>General</c:formatCode>
                <c:ptCount val="3"/>
                <c:pt idx="0">
                  <c:v>6125</c:v>
                </c:pt>
                <c:pt idx="1">
                  <c:v>6967</c:v>
                </c:pt>
                <c:pt idx="2">
                  <c:v>6800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384-4F1E-8988-7C57CE98BF8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939568255"/>
        <c:axId val="884790479"/>
      </c:scatterChart>
      <c:valAx>
        <c:axId val="939568255"/>
        <c:scaling>
          <c:orientation val="minMax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Height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84790479"/>
        <c:crosses val="autoZero"/>
        <c:crossBetween val="midCat"/>
      </c:valAx>
      <c:valAx>
        <c:axId val="884790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Seismic Base Shear (kN)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 w="0">
                  <a:noFill/>
                </a:ln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3956825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>
                <a:solidFill>
                  <a:schemeClr val="tx1"/>
                </a:solidFill>
              </a:rPr>
              <a:t>Wind Load for Building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2"/>
          <c:order val="0"/>
          <c:tx>
            <c:strRef>
              <c:f>Sheet1!$H$86</c:f>
              <c:strCache>
                <c:ptCount val="1"/>
                <c:pt idx="0">
                  <c:v>SMRF 2006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540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Sheet1!$E$87:$E$89</c:f>
              <c:numCache>
                <c:formatCode>General</c:formatCode>
                <c:ptCount val="3"/>
                <c:pt idx="0">
                  <c:v>39.6</c:v>
                </c:pt>
                <c:pt idx="1">
                  <c:v>49.5</c:v>
                </c:pt>
                <c:pt idx="2">
                  <c:v>53.5</c:v>
                </c:pt>
              </c:numCache>
            </c:numRef>
          </c:xVal>
          <c:yVal>
            <c:numRef>
              <c:f>Sheet1!$H$87:$H$89</c:f>
              <c:numCache>
                <c:formatCode>General</c:formatCode>
                <c:ptCount val="3"/>
                <c:pt idx="0">
                  <c:v>27265</c:v>
                </c:pt>
                <c:pt idx="1">
                  <c:v>35572</c:v>
                </c:pt>
                <c:pt idx="2">
                  <c:v>38987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C7A-416B-AF98-FE1C9BCA05BA}"/>
            </c:ext>
          </c:extLst>
        </c:ser>
        <c:ser>
          <c:idx val="3"/>
          <c:order val="1"/>
          <c:tx>
            <c:strRef>
              <c:f>Sheet1!$I$86</c:f>
              <c:strCache>
                <c:ptCount val="1"/>
                <c:pt idx="0">
                  <c:v>SMRF 2020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tx1"/>
                </a:solidFill>
                <a:prstDash val="dash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Sheet1!$E$87:$E$89</c:f>
              <c:numCache>
                <c:formatCode>General</c:formatCode>
                <c:ptCount val="3"/>
                <c:pt idx="0">
                  <c:v>39.6</c:v>
                </c:pt>
                <c:pt idx="1">
                  <c:v>49.5</c:v>
                </c:pt>
                <c:pt idx="2">
                  <c:v>53.5</c:v>
                </c:pt>
              </c:numCache>
            </c:numRef>
          </c:xVal>
          <c:yVal>
            <c:numRef>
              <c:f>Sheet1!$I$87:$I$89</c:f>
              <c:numCache>
                <c:formatCode>General</c:formatCode>
                <c:ptCount val="3"/>
                <c:pt idx="0">
                  <c:v>13647</c:v>
                </c:pt>
                <c:pt idx="1">
                  <c:v>17890</c:v>
                </c:pt>
                <c:pt idx="2">
                  <c:v>19632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C7A-416B-AF98-FE1C9BCA05B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969400047"/>
        <c:axId val="820606319"/>
      </c:scatterChart>
      <c:valAx>
        <c:axId val="969400047"/>
        <c:scaling>
          <c:orientation val="minMax"/>
          <c:min val="3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Height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20606319"/>
        <c:crosses val="autoZero"/>
        <c:crossBetween val="midCat"/>
      </c:valAx>
      <c:valAx>
        <c:axId val="820606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Wind Load (KN)</a:t>
                </a:r>
              </a:p>
              <a:p>
                <a:pPr algn="ctr" rtl="0">
                  <a:defRPr/>
                </a:pPr>
                <a:r>
                  <a:rPr lang="en-US"/>
                  <a:t>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6940004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>
                <a:solidFill>
                  <a:schemeClr val="tx1"/>
                </a:solidFill>
              </a:rPr>
              <a:t>Wind Load for Building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2"/>
          <c:order val="0"/>
          <c:tx>
            <c:strRef>
              <c:f>Sheet1!$P$86</c:f>
              <c:strCache>
                <c:ptCount val="1"/>
                <c:pt idx="0">
                  <c:v>SMRF 2006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540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Sheet1!$M$87:$M$89</c:f>
              <c:numCache>
                <c:formatCode>General</c:formatCode>
                <c:ptCount val="3"/>
                <c:pt idx="0">
                  <c:v>33</c:v>
                </c:pt>
                <c:pt idx="1">
                  <c:v>38.5</c:v>
                </c:pt>
                <c:pt idx="2">
                  <c:v>41</c:v>
                </c:pt>
              </c:numCache>
            </c:numRef>
          </c:xVal>
          <c:yVal>
            <c:numRef>
              <c:f>Sheet1!$P$87:$P$89</c:f>
              <c:numCache>
                <c:formatCode>General</c:formatCode>
                <c:ptCount val="3"/>
                <c:pt idx="0">
                  <c:v>33815</c:v>
                </c:pt>
                <c:pt idx="1">
                  <c:v>39714</c:v>
                </c:pt>
                <c:pt idx="2">
                  <c:v>43049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072-4139-B371-4F10B559F81D}"/>
            </c:ext>
          </c:extLst>
        </c:ser>
        <c:ser>
          <c:idx val="3"/>
          <c:order val="1"/>
          <c:tx>
            <c:strRef>
              <c:f>Sheet1!$Q$86</c:f>
              <c:strCache>
                <c:ptCount val="1"/>
                <c:pt idx="0">
                  <c:v>SMRF 2020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tx1"/>
                </a:solidFill>
                <a:prstDash val="dash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Sheet1!$M$87:$M$89</c:f>
              <c:numCache>
                <c:formatCode>General</c:formatCode>
                <c:ptCount val="3"/>
                <c:pt idx="0">
                  <c:v>33</c:v>
                </c:pt>
                <c:pt idx="1">
                  <c:v>38.5</c:v>
                </c:pt>
                <c:pt idx="2">
                  <c:v>41</c:v>
                </c:pt>
              </c:numCache>
            </c:numRef>
          </c:xVal>
          <c:yVal>
            <c:numRef>
              <c:f>Sheet1!$Q$87:$Q$89</c:f>
              <c:numCache>
                <c:formatCode>General</c:formatCode>
                <c:ptCount val="3"/>
                <c:pt idx="0">
                  <c:v>16147</c:v>
                </c:pt>
                <c:pt idx="1">
                  <c:v>19124</c:v>
                </c:pt>
                <c:pt idx="2">
                  <c:v>20802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072-4139-B371-4F10B559F81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982855647"/>
        <c:axId val="803591119"/>
      </c:scatterChart>
      <c:valAx>
        <c:axId val="982855647"/>
        <c:scaling>
          <c:orientation val="minMax"/>
          <c:min val="3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Height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03591119"/>
        <c:crosses val="autoZero"/>
        <c:crossBetween val="midCat"/>
      </c:valAx>
      <c:valAx>
        <c:axId val="803591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Wind Load (KN)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8285564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>
                <a:solidFill>
                  <a:schemeClr val="tx1"/>
                </a:solidFill>
              </a:rPr>
              <a:t>Wind Load for Building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Sheet1!$AA$86</c:f>
              <c:strCache>
                <c:ptCount val="1"/>
                <c:pt idx="0">
                  <c:v>SMRF 2006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540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Sheet1!$X$87:$X$89</c:f>
              <c:numCache>
                <c:formatCode>General</c:formatCode>
                <c:ptCount val="3"/>
                <c:pt idx="0">
                  <c:v>14.4</c:v>
                </c:pt>
                <c:pt idx="1">
                  <c:v>20.3</c:v>
                </c:pt>
                <c:pt idx="2">
                  <c:v>26.3</c:v>
                </c:pt>
              </c:numCache>
            </c:numRef>
          </c:xVal>
          <c:yVal>
            <c:numRef>
              <c:f>Sheet1!$AA$87:$AA$89</c:f>
              <c:numCache>
                <c:formatCode>General</c:formatCode>
                <c:ptCount val="3"/>
                <c:pt idx="0">
                  <c:v>9448</c:v>
                </c:pt>
                <c:pt idx="1">
                  <c:v>12003</c:v>
                </c:pt>
                <c:pt idx="2">
                  <c:v>14939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E9E-45C5-B0E8-EFDE684FFEA1}"/>
            </c:ext>
          </c:extLst>
        </c:ser>
        <c:ser>
          <c:idx val="1"/>
          <c:order val="1"/>
          <c:tx>
            <c:strRef>
              <c:f>Sheet1!$AB$86</c:f>
              <c:strCache>
                <c:ptCount val="1"/>
                <c:pt idx="0">
                  <c:v>SMRF 2020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tx1"/>
                </a:solidFill>
                <a:prstDash val="dash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Sheet1!$X$87:$X$89</c:f>
              <c:numCache>
                <c:formatCode>General</c:formatCode>
                <c:ptCount val="3"/>
                <c:pt idx="0">
                  <c:v>14.4</c:v>
                </c:pt>
                <c:pt idx="1">
                  <c:v>20.3</c:v>
                </c:pt>
                <c:pt idx="2">
                  <c:v>26.3</c:v>
                </c:pt>
              </c:numCache>
            </c:numRef>
          </c:xVal>
          <c:yVal>
            <c:numRef>
              <c:f>Sheet1!$AB$87:$AB$89</c:f>
              <c:numCache>
                <c:formatCode>General</c:formatCode>
                <c:ptCount val="3"/>
                <c:pt idx="0">
                  <c:v>2988</c:v>
                </c:pt>
                <c:pt idx="1">
                  <c:v>3886</c:v>
                </c:pt>
                <c:pt idx="2">
                  <c:v>5291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E9E-45C5-B0E8-EFDE684FFEA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886804015"/>
        <c:axId val="820582607"/>
      </c:scatterChart>
      <c:valAx>
        <c:axId val="886804015"/>
        <c:scaling>
          <c:orientation val="minMax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Height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20582607"/>
        <c:crosses val="autoZero"/>
        <c:crossBetween val="midCat"/>
      </c:valAx>
      <c:valAx>
        <c:axId val="820582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Wind Load (KN)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868040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>
                <a:solidFill>
                  <a:schemeClr val="tx1"/>
                </a:solidFill>
              </a:rPr>
              <a:t>Concrete Volume for Building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Sheet1!$F$115</c:f>
              <c:strCache>
                <c:ptCount val="1"/>
                <c:pt idx="0">
                  <c:v>OMRF 2006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tx1"/>
                </a:solidFill>
                <a:prstDash val="lg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Sheet1!$E$116:$E$118</c:f>
              <c:numCache>
                <c:formatCode>General</c:formatCode>
                <c:ptCount val="3"/>
                <c:pt idx="0">
                  <c:v>39.6</c:v>
                </c:pt>
                <c:pt idx="1">
                  <c:v>49.5</c:v>
                </c:pt>
                <c:pt idx="2">
                  <c:v>53.5</c:v>
                </c:pt>
              </c:numCache>
            </c:numRef>
          </c:xVal>
          <c:yVal>
            <c:numRef>
              <c:f>Sheet1!$F$116:$F$118</c:f>
              <c:numCache>
                <c:formatCode>0.00</c:formatCode>
                <c:ptCount val="3"/>
                <c:pt idx="0">
                  <c:v>19370.356438062547</c:v>
                </c:pt>
                <c:pt idx="1">
                  <c:v>20269.607324040695</c:v>
                </c:pt>
                <c:pt idx="2">
                  <c:v>22147.711585849502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7F4-42A7-9A8F-7498FE34E8D2}"/>
            </c:ext>
          </c:extLst>
        </c:ser>
        <c:ser>
          <c:idx val="1"/>
          <c:order val="1"/>
          <c:tx>
            <c:strRef>
              <c:f>Sheet1!$G$115</c:f>
              <c:strCache>
                <c:ptCount val="1"/>
                <c:pt idx="0">
                  <c:v>IMRF 2006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Sheet1!$E$116:$E$118</c:f>
              <c:numCache>
                <c:formatCode>General</c:formatCode>
                <c:ptCount val="3"/>
                <c:pt idx="0">
                  <c:v>39.6</c:v>
                </c:pt>
                <c:pt idx="1">
                  <c:v>49.5</c:v>
                </c:pt>
                <c:pt idx="2">
                  <c:v>53.5</c:v>
                </c:pt>
              </c:numCache>
            </c:numRef>
          </c:xVal>
          <c:yVal>
            <c:numRef>
              <c:f>Sheet1!$G$116:$G$118</c:f>
              <c:numCache>
                <c:formatCode>0.00</c:formatCode>
                <c:ptCount val="3"/>
                <c:pt idx="0">
                  <c:v>21237.957460655438</c:v>
                </c:pt>
                <c:pt idx="1">
                  <c:v>21701.969699305493</c:v>
                </c:pt>
                <c:pt idx="2">
                  <c:v>22725.917594585957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7F4-42A7-9A8F-7498FE34E8D2}"/>
            </c:ext>
          </c:extLst>
        </c:ser>
        <c:ser>
          <c:idx val="2"/>
          <c:order val="2"/>
          <c:tx>
            <c:strRef>
              <c:f>Sheet1!$H$115</c:f>
              <c:strCache>
                <c:ptCount val="1"/>
                <c:pt idx="0">
                  <c:v>SMRF 2006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2540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Sheet1!$E$116:$E$118</c:f>
              <c:numCache>
                <c:formatCode>General</c:formatCode>
                <c:ptCount val="3"/>
                <c:pt idx="0">
                  <c:v>39.6</c:v>
                </c:pt>
                <c:pt idx="1">
                  <c:v>49.5</c:v>
                </c:pt>
                <c:pt idx="2">
                  <c:v>53.5</c:v>
                </c:pt>
              </c:numCache>
            </c:numRef>
          </c:xVal>
          <c:yVal>
            <c:numRef>
              <c:f>Sheet1!$H$116:$H$118</c:f>
              <c:numCache>
                <c:formatCode>0.00</c:formatCode>
                <c:ptCount val="3"/>
                <c:pt idx="0">
                  <c:v>20689</c:v>
                </c:pt>
                <c:pt idx="1">
                  <c:v>22157</c:v>
                </c:pt>
                <c:pt idx="2">
                  <c:v>23629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7F4-42A7-9A8F-7498FE34E8D2}"/>
            </c:ext>
          </c:extLst>
        </c:ser>
        <c:ser>
          <c:idx val="3"/>
          <c:order val="3"/>
          <c:tx>
            <c:strRef>
              <c:f>Sheet1!$I$115</c:f>
              <c:strCache>
                <c:ptCount val="1"/>
                <c:pt idx="0">
                  <c:v>SMRF 2020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tx1"/>
                </a:solidFill>
                <a:prstDash val="dash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Sheet1!$E$116:$E$118</c:f>
              <c:numCache>
                <c:formatCode>General</c:formatCode>
                <c:ptCount val="3"/>
                <c:pt idx="0">
                  <c:v>39.6</c:v>
                </c:pt>
                <c:pt idx="1">
                  <c:v>49.5</c:v>
                </c:pt>
                <c:pt idx="2">
                  <c:v>53.5</c:v>
                </c:pt>
              </c:numCache>
            </c:numRef>
          </c:xVal>
          <c:yVal>
            <c:numRef>
              <c:f>Sheet1!$I$116:$I$118</c:f>
              <c:numCache>
                <c:formatCode>0.00</c:formatCode>
                <c:ptCount val="3"/>
                <c:pt idx="0">
                  <c:v>15453</c:v>
                </c:pt>
                <c:pt idx="1">
                  <c:v>16185</c:v>
                </c:pt>
                <c:pt idx="2">
                  <c:v>17179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7F4-42A7-9A8F-7498FE34E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7321743"/>
        <c:axId val="1068055359"/>
      </c:scatterChart>
      <c:valAx>
        <c:axId val="827321743"/>
        <c:scaling>
          <c:orientation val="minMax"/>
          <c:min val="3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Height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68055359"/>
        <c:crosses val="autoZero"/>
        <c:crossBetween val="midCat"/>
      </c:valAx>
      <c:valAx>
        <c:axId val="10680553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Concrete Volume (m^3)</a:t>
                </a:r>
              </a:p>
            </c:rich>
          </c:tx>
          <c:layout>
            <c:manualLayout>
              <c:xMode val="edge"/>
              <c:yMode val="edge"/>
              <c:x val="2.5000000000000001E-2"/>
              <c:y val="0.190909521726450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2732174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>
                <a:solidFill>
                  <a:schemeClr val="tx1"/>
                </a:solidFill>
              </a:rPr>
              <a:t>Concrete Volume for Building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2"/>
          <c:order val="0"/>
          <c:tx>
            <c:strRef>
              <c:f>Sheet1!$Q$115</c:f>
              <c:strCache>
                <c:ptCount val="1"/>
                <c:pt idx="0">
                  <c:v>SMRF 2006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Sheet1!$N$116:$N$118</c:f>
              <c:numCache>
                <c:formatCode>General</c:formatCode>
                <c:ptCount val="3"/>
                <c:pt idx="0">
                  <c:v>33</c:v>
                </c:pt>
                <c:pt idx="1">
                  <c:v>38.5</c:v>
                </c:pt>
                <c:pt idx="2">
                  <c:v>41</c:v>
                </c:pt>
              </c:numCache>
            </c:numRef>
          </c:xVal>
          <c:yVal>
            <c:numRef>
              <c:f>Sheet1!$Q$116:$Q$118</c:f>
              <c:numCache>
                <c:formatCode>0.00</c:formatCode>
                <c:ptCount val="3"/>
                <c:pt idx="0">
                  <c:v>8690.2778369739754</c:v>
                </c:pt>
                <c:pt idx="1">
                  <c:v>8872.4592041219912</c:v>
                </c:pt>
                <c:pt idx="2">
                  <c:v>9129.0619064006878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4DE-4A99-9870-EE87405F9903}"/>
            </c:ext>
          </c:extLst>
        </c:ser>
        <c:ser>
          <c:idx val="3"/>
          <c:order val="1"/>
          <c:tx>
            <c:strRef>
              <c:f>Sheet1!$R$115</c:f>
              <c:strCache>
                <c:ptCount val="1"/>
                <c:pt idx="0">
                  <c:v>SMRF 2020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tx1"/>
                </a:solidFill>
                <a:prstDash val="dash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Sheet1!$N$116:$N$118</c:f>
              <c:numCache>
                <c:formatCode>General</c:formatCode>
                <c:ptCount val="3"/>
                <c:pt idx="0">
                  <c:v>33</c:v>
                </c:pt>
                <c:pt idx="1">
                  <c:v>38.5</c:v>
                </c:pt>
                <c:pt idx="2">
                  <c:v>41</c:v>
                </c:pt>
              </c:numCache>
            </c:numRef>
          </c:xVal>
          <c:yVal>
            <c:numRef>
              <c:f>Sheet1!$R$116:$R$118</c:f>
              <c:numCache>
                <c:formatCode>0.00</c:formatCode>
                <c:ptCount val="3"/>
                <c:pt idx="0">
                  <c:v>4917.9699043258479</c:v>
                </c:pt>
                <c:pt idx="1">
                  <c:v>5052.7133515335199</c:v>
                </c:pt>
                <c:pt idx="2">
                  <c:v>5126.6901465234359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4DE-4A99-9870-EE87405F9903}"/>
            </c:ext>
          </c:extLst>
        </c:ser>
        <c:ser>
          <c:idx val="0"/>
          <c:order val="2"/>
          <c:tx>
            <c:strRef>
              <c:f>Sheet1!$P$115</c:f>
              <c:strCache>
                <c:ptCount val="1"/>
                <c:pt idx="0">
                  <c:v>IMRF 2006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Sheet1!$N$116:$N$118</c:f>
              <c:numCache>
                <c:formatCode>General</c:formatCode>
                <c:ptCount val="3"/>
                <c:pt idx="0">
                  <c:v>33</c:v>
                </c:pt>
                <c:pt idx="1">
                  <c:v>38.5</c:v>
                </c:pt>
                <c:pt idx="2">
                  <c:v>41</c:v>
                </c:pt>
              </c:numCache>
            </c:numRef>
          </c:xVal>
          <c:yVal>
            <c:numRef>
              <c:f>Sheet1!$P$116:$P$118</c:f>
              <c:numCache>
                <c:formatCode>0.00</c:formatCode>
                <c:ptCount val="3"/>
                <c:pt idx="0">
                  <c:v>8670.658074174904</c:v>
                </c:pt>
                <c:pt idx="1">
                  <c:v>8831.932890480286</c:v>
                </c:pt>
                <c:pt idx="2">
                  <c:v>9082.5638079588716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74DE-4A99-9870-EE87405F9903}"/>
            </c:ext>
          </c:extLst>
        </c:ser>
        <c:ser>
          <c:idx val="1"/>
          <c:order val="3"/>
          <c:tx>
            <c:strRef>
              <c:f>Sheet1!$O$115</c:f>
              <c:strCache>
                <c:ptCount val="1"/>
                <c:pt idx="0">
                  <c:v>OMRF 2006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tx1"/>
                </a:solidFill>
                <a:prstDash val="lg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Sheet1!$N$116:$N$118</c:f>
              <c:numCache>
                <c:formatCode>General</c:formatCode>
                <c:ptCount val="3"/>
                <c:pt idx="0">
                  <c:v>33</c:v>
                </c:pt>
                <c:pt idx="1">
                  <c:v>38.5</c:v>
                </c:pt>
                <c:pt idx="2">
                  <c:v>41</c:v>
                </c:pt>
              </c:numCache>
            </c:numRef>
          </c:xVal>
          <c:yVal>
            <c:numRef>
              <c:f>Sheet1!$O$116:$O$118</c:f>
              <c:numCache>
                <c:formatCode>0.00</c:formatCode>
                <c:ptCount val="3"/>
                <c:pt idx="0">
                  <c:v>8658.4756951497639</c:v>
                </c:pt>
                <c:pt idx="1">
                  <c:v>8859.7442161284926</c:v>
                </c:pt>
                <c:pt idx="2">
                  <c:v>9146.6640190852595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74DE-4A99-9870-EE87405F9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1030511"/>
        <c:axId val="794974927"/>
      </c:scatterChart>
      <c:valAx>
        <c:axId val="1071030511"/>
        <c:scaling>
          <c:orientation val="minMax"/>
          <c:min val="3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Height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4974927"/>
        <c:crosses val="autoZero"/>
        <c:crossBetween val="midCat"/>
      </c:valAx>
      <c:valAx>
        <c:axId val="7949749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Concrete Volume (m^3)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7103051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>
                <a:solidFill>
                  <a:schemeClr val="tx1"/>
                </a:solidFill>
              </a:rPr>
              <a:t>Concrete Volume for Building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Sheet1!$X$115</c:f>
              <c:strCache>
                <c:ptCount val="1"/>
                <c:pt idx="0">
                  <c:v>OMRF 2006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tx1"/>
                </a:solidFill>
                <a:prstDash val="lg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Sheet1!$W$116:$W$118</c:f>
              <c:numCache>
                <c:formatCode>General</c:formatCode>
                <c:ptCount val="3"/>
                <c:pt idx="0">
                  <c:v>14.4</c:v>
                </c:pt>
                <c:pt idx="1">
                  <c:v>20.3</c:v>
                </c:pt>
                <c:pt idx="2">
                  <c:v>26.3</c:v>
                </c:pt>
              </c:numCache>
            </c:numRef>
          </c:xVal>
          <c:yVal>
            <c:numRef>
              <c:f>Sheet1!$X$116:$X$118</c:f>
              <c:numCache>
                <c:formatCode>0.00</c:formatCode>
                <c:ptCount val="3"/>
                <c:pt idx="0">
                  <c:v>6141.9696479181493</c:v>
                </c:pt>
                <c:pt idx="1">
                  <c:v>7270.6027005405977</c:v>
                </c:pt>
                <c:pt idx="2">
                  <c:v>7873.0231990400862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9B6-4763-9BEB-41958CDE183F}"/>
            </c:ext>
          </c:extLst>
        </c:ser>
        <c:ser>
          <c:idx val="3"/>
          <c:order val="1"/>
          <c:tx>
            <c:strRef>
              <c:f>Sheet1!$AA$115</c:f>
              <c:strCache>
                <c:ptCount val="1"/>
                <c:pt idx="0">
                  <c:v>SMRF 2020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tx1"/>
                </a:solidFill>
                <a:prstDash val="dash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Sheet1!$W$116:$W$118</c:f>
              <c:numCache>
                <c:formatCode>General</c:formatCode>
                <c:ptCount val="3"/>
                <c:pt idx="0">
                  <c:v>14.4</c:v>
                </c:pt>
                <c:pt idx="1">
                  <c:v>20.3</c:v>
                </c:pt>
                <c:pt idx="2">
                  <c:v>26.3</c:v>
                </c:pt>
              </c:numCache>
            </c:numRef>
          </c:xVal>
          <c:yVal>
            <c:numRef>
              <c:f>Sheet1!$AA$116:$AA$118</c:f>
              <c:numCache>
                <c:formatCode>0.00</c:formatCode>
                <c:ptCount val="3"/>
                <c:pt idx="0">
                  <c:v>4110.0010356815546</c:v>
                </c:pt>
                <c:pt idx="1">
                  <c:v>4973.5361769120937</c:v>
                </c:pt>
                <c:pt idx="2">
                  <c:v>5619.957955711976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9B6-4763-9BEB-41958CDE183F}"/>
            </c:ext>
          </c:extLst>
        </c:ser>
        <c:ser>
          <c:idx val="1"/>
          <c:order val="2"/>
          <c:tx>
            <c:strRef>
              <c:f>Sheet1!$Y$115</c:f>
              <c:strCache>
                <c:ptCount val="1"/>
                <c:pt idx="0">
                  <c:v>IMRF 2006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Sheet1!$W$116:$W$118</c:f>
              <c:numCache>
                <c:formatCode>General</c:formatCode>
                <c:ptCount val="3"/>
                <c:pt idx="0">
                  <c:v>14.4</c:v>
                </c:pt>
                <c:pt idx="1">
                  <c:v>20.3</c:v>
                </c:pt>
                <c:pt idx="2">
                  <c:v>26.3</c:v>
                </c:pt>
              </c:numCache>
            </c:numRef>
          </c:xVal>
          <c:yVal>
            <c:numRef>
              <c:f>Sheet1!$Y$116:$Y$118</c:f>
              <c:numCache>
                <c:formatCode>0.00</c:formatCode>
                <c:ptCount val="3"/>
                <c:pt idx="0">
                  <c:v>6181.017126568222</c:v>
                </c:pt>
                <c:pt idx="1">
                  <c:v>7270.6027005405977</c:v>
                </c:pt>
                <c:pt idx="2">
                  <c:v>7506.223594087799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19B6-4763-9BEB-41958CDE183F}"/>
            </c:ext>
          </c:extLst>
        </c:ser>
        <c:ser>
          <c:idx val="2"/>
          <c:order val="3"/>
          <c:tx>
            <c:strRef>
              <c:f>Sheet1!$Z$115</c:f>
              <c:strCache>
                <c:ptCount val="1"/>
                <c:pt idx="0">
                  <c:v>SMRF 2006 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2540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Sheet1!$W$116:$W$118</c:f>
              <c:numCache>
                <c:formatCode>General</c:formatCode>
                <c:ptCount val="3"/>
                <c:pt idx="0">
                  <c:v>14.4</c:v>
                </c:pt>
                <c:pt idx="1">
                  <c:v>20.3</c:v>
                </c:pt>
                <c:pt idx="2">
                  <c:v>26.3</c:v>
                </c:pt>
              </c:numCache>
            </c:numRef>
          </c:xVal>
          <c:yVal>
            <c:numRef>
              <c:f>Sheet1!$Z$116:$Z$118</c:f>
              <c:numCache>
                <c:formatCode>0.00</c:formatCode>
                <c:ptCount val="3"/>
                <c:pt idx="0">
                  <c:v>6200.2667796281266</c:v>
                </c:pt>
                <c:pt idx="1">
                  <c:v>7271.725561089268</c:v>
                </c:pt>
                <c:pt idx="2">
                  <c:v>7874.8265828508993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19B6-4763-9BEB-41958CDE1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4068271"/>
        <c:axId val="827675407"/>
      </c:scatterChart>
      <c:valAx>
        <c:axId val="824068271"/>
        <c:scaling>
          <c:orientation val="minMax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Height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27675407"/>
        <c:crosses val="autoZero"/>
        <c:crossBetween val="midCat"/>
      </c:valAx>
      <c:valAx>
        <c:axId val="8276754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Concrete Volume (m^3)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240682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611603</xdr:colOff>
      <xdr:row>55</xdr:row>
      <xdr:rowOff>67176</xdr:rowOff>
    </xdr:from>
    <xdr:to>
      <xdr:col>10</xdr:col>
      <xdr:colOff>752280</xdr:colOff>
      <xdr:row>74</xdr:row>
      <xdr:rowOff>105276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C33A211-D3A0-4661-AA2A-1DC61D04CA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638173</xdr:colOff>
      <xdr:row>56</xdr:row>
      <xdr:rowOff>23811</xdr:rowOff>
    </xdr:from>
    <xdr:to>
      <xdr:col>18</xdr:col>
      <xdr:colOff>515470</xdr:colOff>
      <xdr:row>75</xdr:row>
      <xdr:rowOff>123265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7889644-5447-418A-8B3F-4A379E885C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369794</xdr:colOff>
      <xdr:row>56</xdr:row>
      <xdr:rowOff>67235</xdr:rowOff>
    </xdr:from>
    <xdr:to>
      <xdr:col>29</xdr:col>
      <xdr:colOff>381000</xdr:colOff>
      <xdr:row>76</xdr:row>
      <xdr:rowOff>89647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58D56CAB-8DEB-48CC-BE0D-3C7A745F0C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563215</xdr:colOff>
      <xdr:row>91</xdr:row>
      <xdr:rowOff>160682</xdr:rowOff>
    </xdr:from>
    <xdr:to>
      <xdr:col>10</xdr:col>
      <xdr:colOff>661147</xdr:colOff>
      <xdr:row>110</xdr:row>
      <xdr:rowOff>22412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C56A0578-8975-43FA-BFF7-17507A3BE5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857250</xdr:colOff>
      <xdr:row>92</xdr:row>
      <xdr:rowOff>90766</xdr:rowOff>
    </xdr:from>
    <xdr:to>
      <xdr:col>17</xdr:col>
      <xdr:colOff>22412</xdr:colOff>
      <xdr:row>110</xdr:row>
      <xdr:rowOff>11205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EEFA163B-18F5-4591-9210-0D5292905B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22</xdr:col>
      <xdr:colOff>609600</xdr:colOff>
      <xdr:row>92</xdr:row>
      <xdr:rowOff>147636</xdr:rowOff>
    </xdr:from>
    <xdr:to>
      <xdr:col>27</xdr:col>
      <xdr:colOff>261937</xdr:colOff>
      <xdr:row>110</xdr:row>
      <xdr:rowOff>57149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C67B0D49-0A0F-4C62-BB29-09E79056B4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677955</xdr:colOff>
      <xdr:row>120</xdr:row>
      <xdr:rowOff>158001</xdr:rowOff>
    </xdr:from>
    <xdr:to>
      <xdr:col>11</xdr:col>
      <xdr:colOff>224118</xdr:colOff>
      <xdr:row>140</xdr:row>
      <xdr:rowOff>56028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10633AF4-1FEC-4304-B810-A428DC2B94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190499</xdr:colOff>
      <xdr:row>121</xdr:row>
      <xdr:rowOff>68354</xdr:rowOff>
    </xdr:from>
    <xdr:to>
      <xdr:col>18</xdr:col>
      <xdr:colOff>352425</xdr:colOff>
      <xdr:row>139</xdr:row>
      <xdr:rowOff>142875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70613782-BD88-4628-A0CF-F660B34AF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22</xdr:col>
      <xdr:colOff>588066</xdr:colOff>
      <xdr:row>119</xdr:row>
      <xdr:rowOff>77857</xdr:rowOff>
    </xdr:from>
    <xdr:to>
      <xdr:col>27</xdr:col>
      <xdr:colOff>115956</xdr:colOff>
      <xdr:row>138</xdr:row>
      <xdr:rowOff>140804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E1922E36-777F-42F5-9149-E3DA6BF94F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36</xdr:col>
      <xdr:colOff>385762</xdr:colOff>
      <xdr:row>56</xdr:row>
      <xdr:rowOff>185737</xdr:rowOff>
    </xdr:from>
    <xdr:to>
      <xdr:col>44</xdr:col>
      <xdr:colOff>266700</xdr:colOff>
      <xdr:row>76</xdr:row>
      <xdr:rowOff>66675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C9724665-4BDD-46A0-B737-B8AFEE140E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34</xdr:col>
      <xdr:colOff>509586</xdr:colOff>
      <xdr:row>94</xdr:row>
      <xdr:rowOff>33337</xdr:rowOff>
    </xdr:from>
    <xdr:to>
      <xdr:col>40</xdr:col>
      <xdr:colOff>561974</xdr:colOff>
      <xdr:row>111</xdr:row>
      <xdr:rowOff>66675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B643C118-FA97-4DB4-930D-7A7F5E5961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33</xdr:col>
      <xdr:colOff>4761</xdr:colOff>
      <xdr:row>126</xdr:row>
      <xdr:rowOff>71437</xdr:rowOff>
    </xdr:from>
    <xdr:to>
      <xdr:col>39</xdr:col>
      <xdr:colOff>19049</xdr:colOff>
      <xdr:row>143</xdr:row>
      <xdr:rowOff>142875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9519AE46-D150-4A40-88DE-669D06FDB8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BB884-D86B-429C-9972-CDA0B5CD7CCF}">
  <dimension ref="B3:AW140"/>
  <sheetViews>
    <sheetView tabSelected="1" topLeftCell="AE121" zoomScale="70" zoomScaleNormal="70" workbookViewId="0">
      <selection activeCell="AQ135" sqref="AQ135"/>
    </sheetView>
  </sheetViews>
  <sheetFormatPr defaultRowHeight="14.5" x14ac:dyDescent="0.35"/>
  <cols>
    <col min="3" max="3" width="10.81640625" customWidth="1"/>
    <col min="5" max="5" width="11.54296875" customWidth="1"/>
    <col min="6" max="6" width="11.7265625" customWidth="1"/>
    <col min="7" max="7" width="11.81640625" customWidth="1"/>
    <col min="8" max="8" width="10.54296875" customWidth="1"/>
    <col min="9" max="9" width="12.1796875" customWidth="1"/>
    <col min="11" max="13" width="17.1796875" customWidth="1"/>
    <col min="14" max="14" width="21.7265625" customWidth="1"/>
    <col min="15" max="17" width="21.54296875" customWidth="1"/>
    <col min="18" max="18" width="10.7265625" customWidth="1"/>
    <col min="19" max="19" width="10.81640625" customWidth="1"/>
    <col min="20" max="22" width="16" customWidth="1"/>
    <col min="23" max="23" width="20.81640625" customWidth="1"/>
    <col min="24" max="26" width="21.26953125" customWidth="1"/>
    <col min="27" max="27" width="12.453125" customWidth="1"/>
    <col min="28" max="28" width="11.26953125" customWidth="1"/>
    <col min="29" max="29" width="14.81640625" customWidth="1"/>
    <col min="30" max="31" width="14.26953125" customWidth="1"/>
    <col min="32" max="32" width="20.453125" customWidth="1"/>
    <col min="33" max="35" width="20.7265625" customWidth="1"/>
    <col min="36" max="37" width="11.1796875" customWidth="1"/>
    <col min="38" max="38" width="10.81640625" customWidth="1"/>
    <col min="39" max="39" width="11" customWidth="1"/>
    <col min="40" max="40" width="10.7265625" customWidth="1"/>
    <col min="44" max="44" width="15.453125" customWidth="1"/>
    <col min="45" max="45" width="14.7265625" customWidth="1"/>
    <col min="46" max="46" width="12.81640625" customWidth="1"/>
    <col min="47" max="47" width="21.54296875" customWidth="1"/>
    <col min="48" max="48" width="22.54296875" customWidth="1"/>
    <col min="49" max="49" width="18.1796875" customWidth="1"/>
  </cols>
  <sheetData>
    <row r="3" spans="2:49" x14ac:dyDescent="0.35">
      <c r="M3" t="s">
        <v>16</v>
      </c>
    </row>
    <row r="5" spans="2:49" x14ac:dyDescent="0.35">
      <c r="AJ5" s="17" t="s">
        <v>17</v>
      </c>
      <c r="AK5" s="17"/>
      <c r="AL5" s="17"/>
      <c r="AM5" s="17"/>
      <c r="AN5" s="17"/>
      <c r="AO5" s="17"/>
      <c r="AP5" s="17"/>
      <c r="AQ5" s="17"/>
      <c r="AR5" s="17"/>
      <c r="AS5" s="17"/>
      <c r="AT5" s="17"/>
    </row>
    <row r="6" spans="2:49" x14ac:dyDescent="0.35">
      <c r="F6" s="1" t="s">
        <v>10</v>
      </c>
      <c r="R6" s="1" t="s">
        <v>11</v>
      </c>
      <c r="AA6" s="1" t="s">
        <v>12</v>
      </c>
      <c r="AJ6" s="1"/>
      <c r="AK6" s="1"/>
      <c r="AL6" s="1"/>
      <c r="AM6" s="1" t="s">
        <v>12</v>
      </c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2:49" x14ac:dyDescent="0.35">
      <c r="B7" s="1"/>
      <c r="C7" s="1"/>
      <c r="D7" s="1" t="s">
        <v>3</v>
      </c>
      <c r="E7" s="1" t="s">
        <v>2</v>
      </c>
      <c r="F7" s="1" t="s">
        <v>1</v>
      </c>
      <c r="G7" s="1" t="s">
        <v>0</v>
      </c>
      <c r="H7" s="1" t="s">
        <v>4</v>
      </c>
      <c r="I7" s="1" t="s">
        <v>5</v>
      </c>
      <c r="J7" s="1" t="s">
        <v>13</v>
      </c>
      <c r="K7" s="1" t="s">
        <v>21</v>
      </c>
      <c r="L7" s="1" t="s">
        <v>22</v>
      </c>
      <c r="M7" s="1" t="s">
        <v>23</v>
      </c>
      <c r="N7" s="1" t="s">
        <v>40</v>
      </c>
      <c r="O7" s="1" t="s">
        <v>41</v>
      </c>
      <c r="P7" s="1" t="s">
        <v>42</v>
      </c>
      <c r="Q7" s="1"/>
      <c r="R7" s="1" t="s">
        <v>5</v>
      </c>
      <c r="S7" s="1" t="s">
        <v>13</v>
      </c>
      <c r="T7" s="1" t="s">
        <v>21</v>
      </c>
      <c r="U7" s="1" t="s">
        <v>22</v>
      </c>
      <c r="V7" s="1" t="s">
        <v>23</v>
      </c>
      <c r="W7" s="1" t="s">
        <v>40</v>
      </c>
      <c r="X7" s="1" t="s">
        <v>41</v>
      </c>
      <c r="Y7" s="1" t="s">
        <v>42</v>
      </c>
      <c r="Z7" s="1"/>
      <c r="AA7" s="1" t="s">
        <v>5</v>
      </c>
      <c r="AB7" s="1" t="s">
        <v>13</v>
      </c>
      <c r="AC7" s="1" t="s">
        <v>21</v>
      </c>
      <c r="AD7" s="1" t="s">
        <v>22</v>
      </c>
      <c r="AE7" s="1" t="s">
        <v>23</v>
      </c>
      <c r="AF7" s="1" t="s">
        <v>40</v>
      </c>
      <c r="AG7" s="1" t="s">
        <v>41</v>
      </c>
      <c r="AH7" s="1" t="s">
        <v>42</v>
      </c>
      <c r="AI7" s="1"/>
      <c r="AJ7" s="1" t="s">
        <v>3</v>
      </c>
      <c r="AK7" s="1" t="s">
        <v>2</v>
      </c>
      <c r="AL7" s="1" t="s">
        <v>19</v>
      </c>
      <c r="AM7" s="1" t="s">
        <v>1</v>
      </c>
      <c r="AN7" s="1" t="s">
        <v>0</v>
      </c>
      <c r="AO7" s="1" t="s">
        <v>18</v>
      </c>
      <c r="AP7" s="1" t="s">
        <v>5</v>
      </c>
      <c r="AQ7" s="1" t="s">
        <v>20</v>
      </c>
      <c r="AR7" s="1" t="s">
        <v>21</v>
      </c>
      <c r="AS7" s="1" t="s">
        <v>22</v>
      </c>
      <c r="AT7" s="1" t="s">
        <v>23</v>
      </c>
      <c r="AU7" s="1" t="s">
        <v>40</v>
      </c>
      <c r="AV7" s="1" t="s">
        <v>41</v>
      </c>
      <c r="AW7" s="1" t="s">
        <v>42</v>
      </c>
    </row>
    <row r="8" spans="2:49" x14ac:dyDescent="0.35">
      <c r="B8" s="1"/>
      <c r="C8" s="1" t="s">
        <v>6</v>
      </c>
      <c r="D8" s="1">
        <f>8.5+10*4.5</f>
        <v>53.5</v>
      </c>
      <c r="E8" s="1">
        <v>7.2999999999999995E-2</v>
      </c>
      <c r="F8" s="1">
        <f>E8*D8^0.75</f>
        <v>1.4440698365930074</v>
      </c>
      <c r="G8" s="1">
        <v>1.5</v>
      </c>
      <c r="H8" s="1">
        <f>(1.25*G8)/F8^0.67</f>
        <v>1.465808312832819</v>
      </c>
      <c r="I8" s="1">
        <v>5</v>
      </c>
      <c r="J8" s="1">
        <f>H8/I8</f>
        <v>0.29316166256656379</v>
      </c>
      <c r="K8" s="1">
        <v>14376</v>
      </c>
      <c r="L8" s="1">
        <v>38987</v>
      </c>
      <c r="M8" s="3">
        <v>117230778.64</v>
      </c>
      <c r="N8" s="5">
        <f>M8/150</f>
        <v>781538.52426666662</v>
      </c>
      <c r="O8" s="5">
        <f>N8/(3.28*3.28*3.28)</f>
        <v>22147.711585849502</v>
      </c>
      <c r="P8" s="5">
        <f>O8*130</f>
        <v>2879202.5061604353</v>
      </c>
      <c r="Q8" s="5"/>
      <c r="R8" s="1">
        <v>8</v>
      </c>
      <c r="S8" s="1">
        <f>H8/R8</f>
        <v>0.18322603910410237</v>
      </c>
      <c r="T8" s="1">
        <v>9219</v>
      </c>
      <c r="U8" s="1">
        <v>38987</v>
      </c>
      <c r="V8" s="2">
        <v>120291299.83</v>
      </c>
      <c r="W8" s="5">
        <f>V8/150</f>
        <v>801941.99886666669</v>
      </c>
      <c r="X8" s="5">
        <f>W8/(3.28*3.28*3.28)</f>
        <v>22725.917594585957</v>
      </c>
      <c r="Y8" s="5">
        <f>X8*130</f>
        <v>2954369.2872961746</v>
      </c>
      <c r="Z8" s="5"/>
      <c r="AA8" s="1">
        <v>12</v>
      </c>
      <c r="AB8" s="1">
        <f>H8/AA8</f>
        <v>0.12215069273606825</v>
      </c>
      <c r="AC8" s="1">
        <v>6390</v>
      </c>
      <c r="AD8" s="1">
        <v>38987</v>
      </c>
      <c r="AE8" s="2">
        <v>125070236.69</v>
      </c>
      <c r="AF8" s="5">
        <f>AE8/150</f>
        <v>833801.57793333335</v>
      </c>
      <c r="AG8" s="5">
        <f>AF8/(3.28*3.28*3.28)</f>
        <v>23628.77362343904</v>
      </c>
      <c r="AH8" s="5">
        <f>AG8*130</f>
        <v>3071740.5710470751</v>
      </c>
      <c r="AI8" s="2"/>
      <c r="AJ8" s="1">
        <f>D8</f>
        <v>53.5</v>
      </c>
      <c r="AK8" s="1">
        <v>4.6600000000000003E-2</v>
      </c>
      <c r="AL8" s="1">
        <v>0.9</v>
      </c>
      <c r="AM8" s="1">
        <f>AK8*AJ8^AL8</f>
        <v>1.6745739097226275</v>
      </c>
      <c r="AN8" s="1">
        <v>1.35</v>
      </c>
      <c r="AO8" s="1">
        <v>1.4</v>
      </c>
      <c r="AP8" s="1">
        <v>8</v>
      </c>
      <c r="AQ8" s="1">
        <f>AO8/AP8</f>
        <v>0.17499999999999999</v>
      </c>
      <c r="AR8" s="1">
        <v>13524</v>
      </c>
      <c r="AS8" s="1">
        <v>19632</v>
      </c>
      <c r="AT8" s="2">
        <v>90928766.5</v>
      </c>
      <c r="AU8" s="6">
        <f>AT8/150</f>
        <v>606191.77666666661</v>
      </c>
      <c r="AV8" s="6">
        <f>AU8/(3.28*3.28*3.28)</f>
        <v>17178.629355379107</v>
      </c>
      <c r="AW8" s="6">
        <f>AV8*130</f>
        <v>2233221.816199284</v>
      </c>
    </row>
    <row r="9" spans="2:49" x14ac:dyDescent="0.35">
      <c r="B9" s="1" t="s">
        <v>7</v>
      </c>
      <c r="C9" s="1" t="s">
        <v>8</v>
      </c>
      <c r="D9" s="1">
        <f>11*4.5</f>
        <v>49.5</v>
      </c>
      <c r="E9" s="1">
        <v>7.2999999999999995E-2</v>
      </c>
      <c r="F9" s="1">
        <f t="shared" ref="F9:F10" si="0">E9*D9^0.75</f>
        <v>1.3623125557739513</v>
      </c>
      <c r="G9" s="1">
        <v>1.5</v>
      </c>
      <c r="H9" s="1">
        <f t="shared" ref="H9:H10" si="1">(1.25*G9)/F9^0.67</f>
        <v>1.5241785425546541</v>
      </c>
      <c r="I9" s="1">
        <v>5</v>
      </c>
      <c r="J9" s="1">
        <f>H9/I9</f>
        <v>0.30483570851093084</v>
      </c>
      <c r="K9" s="1">
        <v>13668</v>
      </c>
      <c r="L9" s="1">
        <v>35572</v>
      </c>
      <c r="M9" s="3">
        <v>107289723.37</v>
      </c>
      <c r="N9" s="5">
        <f>M9/150</f>
        <v>715264.82246666669</v>
      </c>
      <c r="O9" s="5">
        <f t="shared" ref="O9:O10" si="2">N9/(3.28*3.28*3.28)</f>
        <v>20269.607324040695</v>
      </c>
      <c r="P9" s="5">
        <f t="shared" ref="P9:P25" si="3">O9*130</f>
        <v>2635048.9521252904</v>
      </c>
      <c r="Q9" s="5"/>
      <c r="R9" s="1">
        <v>8</v>
      </c>
      <c r="S9" s="1">
        <f>H9/R9</f>
        <v>0.19052231781933177</v>
      </c>
      <c r="T9" s="1">
        <v>9146</v>
      </c>
      <c r="U9" s="1">
        <v>35572</v>
      </c>
      <c r="V9" s="2">
        <v>114871407.64</v>
      </c>
      <c r="W9" s="5">
        <f t="shared" ref="W9:W25" si="4">V9/150</f>
        <v>765809.38426666672</v>
      </c>
      <c r="X9" s="5">
        <f t="shared" ref="X9:X25" si="5">W9/(3.28*3.28*3.28)</f>
        <v>21701.969699305493</v>
      </c>
      <c r="Y9" s="5">
        <f t="shared" ref="Y9:Y25" si="6">X9*130</f>
        <v>2821256.0609097141</v>
      </c>
      <c r="Z9" s="5"/>
      <c r="AA9" s="1">
        <v>12</v>
      </c>
      <c r="AB9" s="1">
        <f>H9/AA9</f>
        <v>0.12701487854622118</v>
      </c>
      <c r="AC9" s="1">
        <v>6225</v>
      </c>
      <c r="AD9" s="1">
        <v>35572</v>
      </c>
      <c r="AE9" s="2">
        <v>117279032.55</v>
      </c>
      <c r="AF9" s="5">
        <f t="shared" ref="AF9:AF25" si="7">AE9/150</f>
        <v>781860.21699999995</v>
      </c>
      <c r="AG9" s="5">
        <f t="shared" ref="AG9:AG25" si="8">AF9/(3.28*3.28*3.28)</f>
        <v>22156.827909173189</v>
      </c>
      <c r="AH9" s="5">
        <f t="shared" ref="AH9:AH25" si="9">AG9*130</f>
        <v>2880387.6281925146</v>
      </c>
      <c r="AI9" s="2"/>
      <c r="AJ9" s="1">
        <f t="shared" ref="AJ9:AJ10" si="10">D9</f>
        <v>49.5</v>
      </c>
      <c r="AK9" s="1">
        <v>4.6600000000000003E-2</v>
      </c>
      <c r="AL9" s="1">
        <v>0.9</v>
      </c>
      <c r="AM9" s="1">
        <f t="shared" ref="AM9:AM10" si="11">AK9*AJ9^AL9</f>
        <v>1.5614590377478317</v>
      </c>
      <c r="AN9" s="1">
        <v>1.35</v>
      </c>
      <c r="AO9" s="1">
        <v>1.53</v>
      </c>
      <c r="AP9" s="1">
        <v>8</v>
      </c>
      <c r="AQ9" s="1">
        <f t="shared" ref="AQ9:AQ10" si="12">AO9/AP9</f>
        <v>0.19125</v>
      </c>
      <c r="AR9" s="1">
        <v>14509</v>
      </c>
      <c r="AS9" s="1">
        <v>17890</v>
      </c>
      <c r="AT9" s="2">
        <v>85671353.700000003</v>
      </c>
      <c r="AU9" s="6">
        <f t="shared" ref="AU9:AU25" si="13">AT9/150</f>
        <v>571142.35800000001</v>
      </c>
      <c r="AV9" s="6">
        <f t="shared" ref="AV9:AV25" si="14">AU9/(3.28*3.28*3.28)</f>
        <v>16185.377721866344</v>
      </c>
      <c r="AW9" s="6">
        <f t="shared" ref="AW9:AW25" si="15">AV9*130</f>
        <v>2104099.1038426245</v>
      </c>
    </row>
    <row r="10" spans="2:49" x14ac:dyDescent="0.35">
      <c r="B10" s="1"/>
      <c r="C10" s="1" t="s">
        <v>9</v>
      </c>
      <c r="D10" s="1">
        <f>11*3.6</f>
        <v>39.6</v>
      </c>
      <c r="E10" s="1">
        <v>7.2999999999999995E-2</v>
      </c>
      <c r="F10" s="1">
        <f t="shared" si="0"/>
        <v>1.1523761186397172</v>
      </c>
      <c r="G10" s="1">
        <v>1.5</v>
      </c>
      <c r="H10" s="1">
        <f t="shared" si="1"/>
        <v>1.7050343187723132</v>
      </c>
      <c r="I10" s="1">
        <v>5</v>
      </c>
      <c r="J10" s="1">
        <f>H10/I10</f>
        <v>0.34100686375446265</v>
      </c>
      <c r="K10" s="1">
        <v>14607</v>
      </c>
      <c r="L10" s="1">
        <v>27265</v>
      </c>
      <c r="M10" s="3">
        <v>102529869.01000001</v>
      </c>
      <c r="N10" s="5">
        <f>M10/150</f>
        <v>683532.46006666671</v>
      </c>
      <c r="O10" s="5">
        <f t="shared" si="2"/>
        <v>19370.356438062547</v>
      </c>
      <c r="P10" s="5">
        <f t="shared" si="3"/>
        <v>2518146.3369481312</v>
      </c>
      <c r="Q10" s="5"/>
      <c r="R10" s="1">
        <v>8</v>
      </c>
      <c r="S10" s="1">
        <f>H10/R10</f>
        <v>0.21312928984653914</v>
      </c>
      <c r="T10" s="1">
        <v>10009</v>
      </c>
      <c r="U10" s="1">
        <v>27265</v>
      </c>
      <c r="V10" s="2">
        <v>112415329.23999999</v>
      </c>
      <c r="W10" s="5">
        <f t="shared" si="4"/>
        <v>749435.52826666657</v>
      </c>
      <c r="X10" s="5">
        <f t="shared" si="5"/>
        <v>21237.957460655438</v>
      </c>
      <c r="Y10" s="5">
        <f t="shared" si="6"/>
        <v>2760934.4698852068</v>
      </c>
      <c r="Z10" s="5"/>
      <c r="AA10" s="1">
        <v>12</v>
      </c>
      <c r="AB10" s="1">
        <f>H10/AA10</f>
        <v>0.14208619323102609</v>
      </c>
      <c r="AC10" s="1">
        <v>6463</v>
      </c>
      <c r="AD10" s="1">
        <v>27265</v>
      </c>
      <c r="AE10" s="2">
        <v>109509640.16</v>
      </c>
      <c r="AF10" s="5">
        <f t="shared" si="7"/>
        <v>730064.26773333328</v>
      </c>
      <c r="AG10" s="5">
        <f t="shared" si="8"/>
        <v>20689.002958701512</v>
      </c>
      <c r="AH10" s="5">
        <f t="shared" si="9"/>
        <v>2689570.3846311965</v>
      </c>
      <c r="AI10" s="2"/>
      <c r="AJ10" s="1">
        <f t="shared" si="10"/>
        <v>39.6</v>
      </c>
      <c r="AK10" s="1">
        <v>4.6600000000000003E-2</v>
      </c>
      <c r="AL10" s="1">
        <v>0.9</v>
      </c>
      <c r="AM10" s="1">
        <f t="shared" si="11"/>
        <v>1.2773549168001215</v>
      </c>
      <c r="AN10" s="1">
        <v>1.35</v>
      </c>
      <c r="AO10" s="1">
        <v>2.09</v>
      </c>
      <c r="AP10" s="1">
        <v>8</v>
      </c>
      <c r="AQ10" s="1">
        <f t="shared" si="12"/>
        <v>0.26124999999999998</v>
      </c>
      <c r="AR10" s="1">
        <v>17305</v>
      </c>
      <c r="AS10" s="1">
        <v>13647</v>
      </c>
      <c r="AT10" s="2">
        <v>81793803.599999994</v>
      </c>
      <c r="AU10" s="6">
        <f t="shared" si="13"/>
        <v>545292.02399999998</v>
      </c>
      <c r="AV10" s="6">
        <f t="shared" si="14"/>
        <v>15452.815315723803</v>
      </c>
      <c r="AW10" s="6">
        <f t="shared" si="15"/>
        <v>2008865.9910440943</v>
      </c>
    </row>
    <row r="11" spans="2:49" x14ac:dyDescent="0.3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5"/>
      <c r="Q11" s="5"/>
      <c r="R11" s="1"/>
      <c r="S11" s="1"/>
      <c r="T11" s="1"/>
      <c r="U11" s="1"/>
      <c r="V11" s="1"/>
      <c r="W11" s="3"/>
      <c r="X11" s="3"/>
      <c r="Y11" s="5"/>
      <c r="Z11" s="3"/>
      <c r="AA11" s="1"/>
      <c r="AB11" s="1"/>
      <c r="AC11" s="1"/>
      <c r="AD11" s="1"/>
      <c r="AE11" s="1"/>
      <c r="AF11" s="3"/>
      <c r="AG11" s="3"/>
      <c r="AH11" s="3"/>
      <c r="AI11" s="2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2:49" x14ac:dyDescent="0.3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5"/>
      <c r="Q12" s="5"/>
      <c r="R12" s="1"/>
      <c r="S12" s="1"/>
      <c r="T12" s="1"/>
      <c r="U12" s="1"/>
      <c r="V12" s="1"/>
      <c r="W12" s="3"/>
      <c r="X12" s="3"/>
      <c r="Y12" s="5"/>
      <c r="Z12" s="3"/>
      <c r="AA12" s="1"/>
      <c r="AB12" s="1"/>
      <c r="AC12" s="1"/>
      <c r="AD12" s="1"/>
      <c r="AE12" s="1"/>
      <c r="AF12" s="3"/>
      <c r="AG12" s="3"/>
      <c r="AH12" s="3"/>
      <c r="AI12" s="2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2:49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5"/>
      <c r="Q13" s="5"/>
      <c r="R13" s="1"/>
      <c r="S13" s="1"/>
      <c r="T13" s="1"/>
      <c r="U13" s="1"/>
      <c r="V13" s="1"/>
      <c r="W13" s="3"/>
      <c r="X13" s="3"/>
      <c r="Y13" s="5"/>
      <c r="Z13" s="3"/>
      <c r="AA13" s="1"/>
      <c r="AB13" s="1"/>
      <c r="AC13" s="1"/>
      <c r="AD13" s="1"/>
      <c r="AE13" s="1"/>
      <c r="AF13" s="3"/>
      <c r="AG13" s="3"/>
      <c r="AH13" s="3"/>
      <c r="AI13" s="2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2:49" x14ac:dyDescent="0.35">
      <c r="B14" s="1"/>
      <c r="C14" s="1"/>
      <c r="D14" s="1"/>
      <c r="E14" s="1"/>
      <c r="F14" s="1" t="s">
        <v>10</v>
      </c>
      <c r="G14" s="1"/>
      <c r="H14" s="1"/>
      <c r="I14" s="1"/>
      <c r="J14" s="1"/>
      <c r="K14" s="1"/>
      <c r="L14" s="1"/>
      <c r="M14" s="1"/>
      <c r="N14" s="1"/>
      <c r="O14" s="1"/>
      <c r="P14" s="5"/>
      <c r="Q14" s="5"/>
      <c r="R14" s="1" t="s">
        <v>11</v>
      </c>
      <c r="S14" s="1"/>
      <c r="T14" s="1"/>
      <c r="U14" s="1"/>
      <c r="V14" s="1"/>
      <c r="W14" s="3"/>
      <c r="X14" s="3"/>
      <c r="Y14" s="5"/>
      <c r="Z14" s="3"/>
      <c r="AA14" s="1" t="s">
        <v>12</v>
      </c>
      <c r="AB14" s="1"/>
      <c r="AC14" s="1"/>
      <c r="AD14" s="1"/>
      <c r="AE14" s="1"/>
      <c r="AF14" s="3"/>
      <c r="AG14" s="3"/>
      <c r="AH14" s="3"/>
      <c r="AI14" s="2"/>
      <c r="AJ14" s="1"/>
      <c r="AK14" s="1"/>
      <c r="AL14" s="1"/>
      <c r="AM14" s="1" t="s">
        <v>12</v>
      </c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2:49" x14ac:dyDescent="0.35">
      <c r="B15" s="1"/>
      <c r="C15" s="1"/>
      <c r="D15" s="1" t="s">
        <v>3</v>
      </c>
      <c r="E15" s="1" t="s">
        <v>2</v>
      </c>
      <c r="F15" s="1" t="s">
        <v>1</v>
      </c>
      <c r="G15" s="1" t="s">
        <v>0</v>
      </c>
      <c r="H15" s="1" t="s">
        <v>4</v>
      </c>
      <c r="I15" s="1" t="s">
        <v>5</v>
      </c>
      <c r="J15" s="1" t="s">
        <v>13</v>
      </c>
      <c r="K15" s="1" t="s">
        <v>21</v>
      </c>
      <c r="L15" s="1" t="s">
        <v>22</v>
      </c>
      <c r="M15" s="1" t="s">
        <v>23</v>
      </c>
      <c r="N15" s="1" t="s">
        <v>40</v>
      </c>
      <c r="O15" s="1" t="s">
        <v>41</v>
      </c>
      <c r="P15" s="1" t="s">
        <v>42</v>
      </c>
      <c r="Q15" s="1"/>
      <c r="R15" s="1" t="s">
        <v>5</v>
      </c>
      <c r="S15" s="1" t="s">
        <v>13</v>
      </c>
      <c r="T15" s="1" t="s">
        <v>21</v>
      </c>
      <c r="U15" s="1" t="s">
        <v>22</v>
      </c>
      <c r="V15" s="1" t="s">
        <v>23</v>
      </c>
      <c r="W15" s="1" t="s">
        <v>40</v>
      </c>
      <c r="X15" s="1" t="s">
        <v>41</v>
      </c>
      <c r="Y15" s="1" t="s">
        <v>42</v>
      </c>
      <c r="Z15" s="1"/>
      <c r="AA15" s="1" t="s">
        <v>5</v>
      </c>
      <c r="AB15" s="1" t="s">
        <v>13</v>
      </c>
      <c r="AC15" s="1" t="s">
        <v>21</v>
      </c>
      <c r="AD15" s="1" t="s">
        <v>22</v>
      </c>
      <c r="AE15" s="1" t="s">
        <v>23</v>
      </c>
      <c r="AF15" s="1" t="s">
        <v>40</v>
      </c>
      <c r="AG15" s="1" t="s">
        <v>41</v>
      </c>
      <c r="AH15" s="1" t="s">
        <v>42</v>
      </c>
      <c r="AI15" s="1"/>
      <c r="AJ15" s="1" t="s">
        <v>3</v>
      </c>
      <c r="AK15" s="1" t="s">
        <v>2</v>
      </c>
      <c r="AL15" s="1" t="s">
        <v>19</v>
      </c>
      <c r="AM15" s="1" t="s">
        <v>1</v>
      </c>
      <c r="AN15" s="1" t="s">
        <v>0</v>
      </c>
      <c r="AO15" s="1" t="s">
        <v>18</v>
      </c>
      <c r="AP15" s="1" t="s">
        <v>5</v>
      </c>
      <c r="AQ15" s="1" t="s">
        <v>20</v>
      </c>
      <c r="AR15" s="1" t="s">
        <v>21</v>
      </c>
      <c r="AS15" s="1" t="s">
        <v>22</v>
      </c>
      <c r="AT15" s="1" t="s">
        <v>23</v>
      </c>
      <c r="AU15" s="1" t="s">
        <v>40</v>
      </c>
      <c r="AV15" s="1" t="s">
        <v>41</v>
      </c>
      <c r="AW15" s="1" t="s">
        <v>42</v>
      </c>
    </row>
    <row r="16" spans="2:49" x14ac:dyDescent="0.35">
      <c r="B16" s="1"/>
      <c r="C16" s="1" t="s">
        <v>6</v>
      </c>
      <c r="D16" s="1">
        <f>6+10*3.5</f>
        <v>41</v>
      </c>
      <c r="E16" s="1">
        <v>7.2999999999999995E-2</v>
      </c>
      <c r="F16" s="1">
        <f>E16*D16^0.75</f>
        <v>1.1827984661439432</v>
      </c>
      <c r="G16" s="1">
        <v>1.5</v>
      </c>
      <c r="H16" s="1">
        <f>(1.25*G16)/F16^0.67</f>
        <v>1.6755256002553114</v>
      </c>
      <c r="I16" s="1">
        <v>5</v>
      </c>
      <c r="J16" s="1">
        <f>H16/I16</f>
        <v>0.3351051200510623</v>
      </c>
      <c r="K16" s="1">
        <v>6704</v>
      </c>
      <c r="L16" s="1">
        <v>43049</v>
      </c>
      <c r="M16" s="2">
        <v>48414507.329999998</v>
      </c>
      <c r="N16" s="5">
        <f>M16/150</f>
        <v>322763.38219999999</v>
      </c>
      <c r="O16" s="5">
        <f>N16/(3.28*3.28*3.28)</f>
        <v>9146.6640190852595</v>
      </c>
      <c r="P16" s="5">
        <f t="shared" si="3"/>
        <v>1189066.3224810837</v>
      </c>
      <c r="Q16" s="5"/>
      <c r="R16" s="1">
        <v>8</v>
      </c>
      <c r="S16" s="1">
        <f>H16/R16</f>
        <v>0.20944070003191392</v>
      </c>
      <c r="T16" s="3">
        <v>4161</v>
      </c>
      <c r="U16" s="3">
        <v>43049</v>
      </c>
      <c r="V16" s="2">
        <v>48075216.399999999</v>
      </c>
      <c r="W16" s="5">
        <f t="shared" si="4"/>
        <v>320501.44266666664</v>
      </c>
      <c r="X16" s="5">
        <f t="shared" si="5"/>
        <v>9082.5638079588716</v>
      </c>
      <c r="Y16" s="5">
        <f t="shared" si="6"/>
        <v>1180733.2950346533</v>
      </c>
      <c r="Z16" s="5"/>
      <c r="AA16" s="1">
        <v>12</v>
      </c>
      <c r="AB16" s="1">
        <f>H16/AA16</f>
        <v>0.13962713335460927</v>
      </c>
      <c r="AC16" s="1">
        <v>2788</v>
      </c>
      <c r="AD16" s="1">
        <v>43049</v>
      </c>
      <c r="AE16" s="2">
        <v>48321337.009999998</v>
      </c>
      <c r="AF16" s="5">
        <f t="shared" si="7"/>
        <v>322142.24673333333</v>
      </c>
      <c r="AG16" s="5">
        <f t="shared" si="8"/>
        <v>9129.0619064006878</v>
      </c>
      <c r="AH16" s="5">
        <f t="shared" si="9"/>
        <v>1186778.0478320895</v>
      </c>
      <c r="AI16" s="2"/>
      <c r="AJ16" s="1">
        <f t="shared" ref="AJ16:AJ18" si="16">D16</f>
        <v>41</v>
      </c>
      <c r="AK16" s="1">
        <v>4.6600000000000003E-2</v>
      </c>
      <c r="AL16" s="1">
        <v>0.9</v>
      </c>
      <c r="AM16" s="1">
        <f>AK16*AJ16^AL16</f>
        <v>1.3179270983000442</v>
      </c>
      <c r="AN16" s="1">
        <v>1.35</v>
      </c>
      <c r="AO16" s="1">
        <v>3.37</v>
      </c>
      <c r="AP16" s="1">
        <v>7</v>
      </c>
      <c r="AQ16" s="1">
        <f>AO16/AP16</f>
        <v>0.48142857142857143</v>
      </c>
      <c r="AR16" s="1">
        <v>12849</v>
      </c>
      <c r="AS16" s="1">
        <v>20802</v>
      </c>
      <c r="AT16" s="2">
        <v>27136251.77</v>
      </c>
      <c r="AU16" s="6">
        <f t="shared" si="13"/>
        <v>180908.34513333332</v>
      </c>
      <c r="AV16" s="6">
        <f t="shared" si="14"/>
        <v>5126.6901465234359</v>
      </c>
      <c r="AW16" s="6">
        <f t="shared" si="15"/>
        <v>666469.71904804662</v>
      </c>
    </row>
    <row r="17" spans="2:49" x14ac:dyDescent="0.35">
      <c r="B17" s="1" t="s">
        <v>14</v>
      </c>
      <c r="C17" s="1" t="s">
        <v>8</v>
      </c>
      <c r="D17" s="1">
        <f>11*3.5</f>
        <v>38.5</v>
      </c>
      <c r="E17" s="1">
        <v>7.2999999999999995E-2</v>
      </c>
      <c r="F17" s="1">
        <f t="shared" ref="F17:F18" si="17">E17*D17^0.75</f>
        <v>1.1282839421196651</v>
      </c>
      <c r="G17" s="1">
        <v>1.5</v>
      </c>
      <c r="H17" s="1">
        <f t="shared" ref="H17:H18" si="18">(1.25*G17)/F17^0.67</f>
        <v>1.7293421991894276</v>
      </c>
      <c r="I17" s="1">
        <v>5</v>
      </c>
      <c r="J17" s="1">
        <f>H17/I17</f>
        <v>0.34586843983788551</v>
      </c>
      <c r="K17" s="1">
        <v>6681</v>
      </c>
      <c r="L17" s="1">
        <v>39714</v>
      </c>
      <c r="M17" s="2">
        <v>46895802.710000001</v>
      </c>
      <c r="N17" s="5">
        <f t="shared" ref="N17:N18" si="19">M17/150</f>
        <v>312638.68473333336</v>
      </c>
      <c r="O17" s="5">
        <f t="shared" ref="O17:O18" si="20">N17/(3.28*3.28*3.28)</f>
        <v>8859.7442161284926</v>
      </c>
      <c r="P17" s="5">
        <f t="shared" si="3"/>
        <v>1151766.748096704</v>
      </c>
      <c r="Q17" s="5"/>
      <c r="R17" s="1">
        <v>8</v>
      </c>
      <c r="S17" s="1">
        <f>H17/R17</f>
        <v>0.21616777489867844</v>
      </c>
      <c r="T17" s="1">
        <v>4162</v>
      </c>
      <c r="U17" s="1">
        <v>39714</v>
      </c>
      <c r="V17" s="2">
        <v>46748593.670000002</v>
      </c>
      <c r="W17" s="5">
        <f t="shared" si="4"/>
        <v>311657.29113333335</v>
      </c>
      <c r="X17" s="5">
        <f t="shared" si="5"/>
        <v>8831.932890480286</v>
      </c>
      <c r="Y17" s="5">
        <f t="shared" si="6"/>
        <v>1148151.2757624371</v>
      </c>
      <c r="Z17" s="5"/>
      <c r="AA17" s="1">
        <v>12</v>
      </c>
      <c r="AB17" s="1">
        <f>H17/AA17</f>
        <v>0.1441118499324523</v>
      </c>
      <c r="AC17" s="1">
        <v>2787</v>
      </c>
      <c r="AD17" s="1">
        <v>39714</v>
      </c>
      <c r="AE17" s="2">
        <v>46963104.829999998</v>
      </c>
      <c r="AF17" s="5">
        <f t="shared" si="7"/>
        <v>313087.36553333333</v>
      </c>
      <c r="AG17" s="5">
        <f t="shared" si="8"/>
        <v>8872.4592041219912</v>
      </c>
      <c r="AH17" s="5">
        <f t="shared" si="9"/>
        <v>1153419.6965358588</v>
      </c>
      <c r="AI17" s="2"/>
      <c r="AJ17" s="1">
        <f t="shared" si="16"/>
        <v>38.5</v>
      </c>
      <c r="AK17" s="1">
        <v>4.6600000000000003E-2</v>
      </c>
      <c r="AL17" s="1">
        <v>0.9</v>
      </c>
      <c r="AM17" s="1">
        <f t="shared" ref="AM17:AM18" si="21">AK17*AJ17^AL17</f>
        <v>1.2453762328358609</v>
      </c>
      <c r="AN17" s="1">
        <v>1.35</v>
      </c>
      <c r="AO17" s="1">
        <v>3.38</v>
      </c>
      <c r="AP17" s="1">
        <v>7</v>
      </c>
      <c r="AQ17" s="1">
        <f t="shared" ref="AQ17:AQ18" si="22">AO17/AP17</f>
        <v>0.48285714285714282</v>
      </c>
      <c r="AR17" s="1">
        <v>12750</v>
      </c>
      <c r="AS17" s="1">
        <v>19124</v>
      </c>
      <c r="AT17" s="2">
        <v>26744682.77</v>
      </c>
      <c r="AU17" s="6">
        <f t="shared" si="13"/>
        <v>178297.88513333333</v>
      </c>
      <c r="AV17" s="6">
        <f t="shared" si="14"/>
        <v>5052.7133515335199</v>
      </c>
      <c r="AW17" s="6">
        <f t="shared" si="15"/>
        <v>656852.73569935758</v>
      </c>
    </row>
    <row r="18" spans="2:49" x14ac:dyDescent="0.35">
      <c r="B18" s="1"/>
      <c r="C18" s="1" t="s">
        <v>9</v>
      </c>
      <c r="D18" s="1">
        <f>11*3</f>
        <v>33</v>
      </c>
      <c r="E18" s="1">
        <v>7.2999999999999995E-2</v>
      </c>
      <c r="F18" s="1">
        <f t="shared" si="17"/>
        <v>1.0050977829705119</v>
      </c>
      <c r="G18" s="1">
        <v>1.5</v>
      </c>
      <c r="H18" s="1">
        <f t="shared" si="18"/>
        <v>1.8686230470011294</v>
      </c>
      <c r="I18" s="1">
        <v>5</v>
      </c>
      <c r="J18" s="1">
        <f>H18/I18</f>
        <v>0.37372460940022589</v>
      </c>
      <c r="K18" s="1">
        <v>6982</v>
      </c>
      <c r="L18" s="1">
        <v>33815</v>
      </c>
      <c r="M18" s="2">
        <v>45830461.700000003</v>
      </c>
      <c r="N18" s="5">
        <f t="shared" si="19"/>
        <v>305536.41133333335</v>
      </c>
      <c r="O18" s="5">
        <f t="shared" si="20"/>
        <v>8658.4756951497639</v>
      </c>
      <c r="P18" s="5">
        <f t="shared" si="3"/>
        <v>1125601.8403694693</v>
      </c>
      <c r="Q18" s="5"/>
      <c r="R18" s="1">
        <v>8</v>
      </c>
      <c r="S18" s="1">
        <f>H18/R18</f>
        <v>0.23357788087514117</v>
      </c>
      <c r="T18" s="1">
        <v>4369</v>
      </c>
      <c r="U18" s="1">
        <v>33815</v>
      </c>
      <c r="V18" s="2">
        <v>45894944.649999999</v>
      </c>
      <c r="W18" s="5">
        <f t="shared" si="4"/>
        <v>305966.29766666668</v>
      </c>
      <c r="X18" s="5">
        <f t="shared" si="5"/>
        <v>8670.658074174904</v>
      </c>
      <c r="Y18" s="5">
        <f t="shared" si="6"/>
        <v>1127185.5496427375</v>
      </c>
      <c r="Z18" s="5"/>
      <c r="AA18" s="1">
        <v>12</v>
      </c>
      <c r="AB18" s="1">
        <f>H18/AA18</f>
        <v>0.1557185872500941</v>
      </c>
      <c r="AC18" s="1">
        <v>2919</v>
      </c>
      <c r="AD18" s="1">
        <v>33815</v>
      </c>
      <c r="AE18" s="2">
        <v>45998794.659999996</v>
      </c>
      <c r="AF18" s="5">
        <f t="shared" si="7"/>
        <v>306658.63106666662</v>
      </c>
      <c r="AG18" s="5">
        <f t="shared" si="8"/>
        <v>8690.2778369739754</v>
      </c>
      <c r="AH18" s="5">
        <f t="shared" si="9"/>
        <v>1129736.1188066169</v>
      </c>
      <c r="AI18" s="2"/>
      <c r="AJ18" s="1">
        <f t="shared" si="16"/>
        <v>33</v>
      </c>
      <c r="AK18" s="1">
        <v>4.6600000000000003E-2</v>
      </c>
      <c r="AL18" s="1">
        <v>0.9</v>
      </c>
      <c r="AM18" s="1">
        <f t="shared" si="21"/>
        <v>1.0840478753229814</v>
      </c>
      <c r="AN18" s="1">
        <v>1.35</v>
      </c>
      <c r="AO18" s="1">
        <v>3.38</v>
      </c>
      <c r="AP18" s="1">
        <v>7</v>
      </c>
      <c r="AQ18" s="1">
        <f t="shared" si="22"/>
        <v>0.48285714285714282</v>
      </c>
      <c r="AR18" s="1">
        <v>12564</v>
      </c>
      <c r="AS18" s="1">
        <v>16147</v>
      </c>
      <c r="AT18" s="2">
        <v>26031467.809999999</v>
      </c>
      <c r="AU18" s="6">
        <f t="shared" si="13"/>
        <v>173543.11873333334</v>
      </c>
      <c r="AV18" s="6">
        <f t="shared" si="14"/>
        <v>4917.9699043258479</v>
      </c>
      <c r="AW18" s="6">
        <f t="shared" si="15"/>
        <v>639336.08756236022</v>
      </c>
    </row>
    <row r="19" spans="2:49" x14ac:dyDescent="0.3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5"/>
      <c r="Q19" s="5"/>
      <c r="R19" s="1"/>
      <c r="S19" s="1"/>
      <c r="T19" s="1"/>
      <c r="U19" s="1"/>
      <c r="V19" s="1"/>
      <c r="W19" s="3"/>
      <c r="X19" s="3"/>
      <c r="Y19" s="5"/>
      <c r="Z19" s="3"/>
      <c r="AA19" s="1"/>
      <c r="AB19" s="1"/>
      <c r="AC19" s="1"/>
      <c r="AD19" s="1"/>
      <c r="AE19" s="1"/>
      <c r="AF19" s="3"/>
      <c r="AG19" s="3"/>
      <c r="AH19" s="3"/>
      <c r="AI19" s="2"/>
      <c r="AJ19" s="1"/>
      <c r="AK19" s="1"/>
      <c r="AL19" s="1"/>
      <c r="AM19" s="1"/>
      <c r="AN19" s="1"/>
      <c r="AO19" s="1"/>
      <c r="AP19" s="1"/>
      <c r="AQ19" s="1"/>
      <c r="AR19" s="1" t="s">
        <v>50</v>
      </c>
      <c r="AS19" s="1"/>
      <c r="AT19" s="1"/>
      <c r="AU19" s="1"/>
      <c r="AV19" s="1"/>
      <c r="AW19" s="1"/>
    </row>
    <row r="20" spans="2:49" x14ac:dyDescent="0.3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5"/>
      <c r="Q20" s="5"/>
      <c r="R20" s="1"/>
      <c r="S20" s="1"/>
      <c r="T20" s="1"/>
      <c r="U20" s="1"/>
      <c r="V20" s="1"/>
      <c r="W20" s="3"/>
      <c r="X20" s="3"/>
      <c r="Y20" s="5"/>
      <c r="Z20" s="3"/>
      <c r="AA20" s="1"/>
      <c r="AB20" s="1"/>
      <c r="AC20" s="1"/>
      <c r="AD20" s="1"/>
      <c r="AE20" s="1"/>
      <c r="AF20" s="3"/>
      <c r="AG20" s="3"/>
      <c r="AH20" s="3"/>
      <c r="AI20" s="2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spans="2:49" x14ac:dyDescent="0.35">
      <c r="B21" s="1"/>
      <c r="C21" s="1"/>
      <c r="D21" s="1"/>
      <c r="E21" s="1"/>
      <c r="F21" s="1" t="s">
        <v>10</v>
      </c>
      <c r="G21" s="1"/>
      <c r="H21" s="1"/>
      <c r="I21" s="1"/>
      <c r="J21" s="1"/>
      <c r="K21" s="1"/>
      <c r="L21" s="1"/>
      <c r="M21" s="1"/>
      <c r="N21" s="1"/>
      <c r="O21" s="1"/>
      <c r="P21" s="5"/>
      <c r="Q21" s="5"/>
      <c r="R21" s="1" t="s">
        <v>11</v>
      </c>
      <c r="S21" s="1"/>
      <c r="T21" s="1"/>
      <c r="U21" s="1"/>
      <c r="V21" s="1"/>
      <c r="W21" s="3"/>
      <c r="X21" s="3"/>
      <c r="Y21" s="5"/>
      <c r="Z21" s="3"/>
      <c r="AA21" s="1" t="s">
        <v>12</v>
      </c>
      <c r="AB21" s="1"/>
      <c r="AC21" s="1"/>
      <c r="AD21" s="1"/>
      <c r="AE21" s="1"/>
      <c r="AF21" s="3"/>
      <c r="AG21" s="3"/>
      <c r="AH21" s="3"/>
      <c r="AI21" s="2"/>
      <c r="AJ21" s="1"/>
      <c r="AK21" s="1"/>
      <c r="AL21" s="1"/>
      <c r="AM21" s="1" t="s">
        <v>12</v>
      </c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2:49" x14ac:dyDescent="0.35">
      <c r="B22" s="1"/>
      <c r="C22" s="1"/>
      <c r="D22" s="1" t="s">
        <v>3</v>
      </c>
      <c r="E22" s="1" t="s">
        <v>2</v>
      </c>
      <c r="F22" s="1" t="s">
        <v>1</v>
      </c>
      <c r="G22" s="1" t="s">
        <v>0</v>
      </c>
      <c r="H22" s="1" t="s">
        <v>4</v>
      </c>
      <c r="I22" s="1" t="s">
        <v>5</v>
      </c>
      <c r="J22" s="1" t="s">
        <v>13</v>
      </c>
      <c r="K22" s="1" t="s">
        <v>21</v>
      </c>
      <c r="L22" s="1" t="s">
        <v>22</v>
      </c>
      <c r="M22" s="1" t="s">
        <v>23</v>
      </c>
      <c r="N22" s="1" t="s">
        <v>40</v>
      </c>
      <c r="O22" s="1" t="s">
        <v>41</v>
      </c>
      <c r="P22" s="1" t="s">
        <v>42</v>
      </c>
      <c r="Q22" s="1"/>
      <c r="R22" s="1" t="s">
        <v>5</v>
      </c>
      <c r="S22" s="1" t="s">
        <v>13</v>
      </c>
      <c r="T22" s="1" t="s">
        <v>21</v>
      </c>
      <c r="U22" s="1" t="s">
        <v>22</v>
      </c>
      <c r="V22" s="1" t="s">
        <v>23</v>
      </c>
      <c r="W22" s="1" t="s">
        <v>40</v>
      </c>
      <c r="X22" s="1" t="s">
        <v>41</v>
      </c>
      <c r="Y22" s="1" t="s">
        <v>42</v>
      </c>
      <c r="Z22" s="1"/>
      <c r="AA22" s="1" t="s">
        <v>5</v>
      </c>
      <c r="AB22" s="1" t="s">
        <v>13</v>
      </c>
      <c r="AC22" s="1" t="s">
        <v>21</v>
      </c>
      <c r="AD22" s="1" t="s">
        <v>22</v>
      </c>
      <c r="AE22" s="1" t="s">
        <v>23</v>
      </c>
      <c r="AF22" s="1" t="s">
        <v>40</v>
      </c>
      <c r="AG22" s="1" t="s">
        <v>41</v>
      </c>
      <c r="AH22" s="1" t="s">
        <v>42</v>
      </c>
      <c r="AI22" s="1"/>
      <c r="AJ22" s="1" t="s">
        <v>3</v>
      </c>
      <c r="AK22" s="1" t="s">
        <v>2</v>
      </c>
      <c r="AL22" s="1" t="s">
        <v>19</v>
      </c>
      <c r="AM22" s="1" t="s">
        <v>1</v>
      </c>
      <c r="AN22" s="1" t="s">
        <v>0</v>
      </c>
      <c r="AO22" s="1" t="s">
        <v>18</v>
      </c>
      <c r="AP22" s="1" t="s">
        <v>5</v>
      </c>
      <c r="AQ22" s="1" t="s">
        <v>20</v>
      </c>
      <c r="AR22" s="1" t="s">
        <v>21</v>
      </c>
      <c r="AS22" s="1" t="s">
        <v>22</v>
      </c>
      <c r="AT22" s="1" t="s">
        <v>23</v>
      </c>
      <c r="AU22" s="1" t="s">
        <v>40</v>
      </c>
      <c r="AV22" s="1" t="s">
        <v>41</v>
      </c>
      <c r="AW22" s="1" t="s">
        <v>42</v>
      </c>
    </row>
    <row r="23" spans="2:49" x14ac:dyDescent="0.35">
      <c r="B23" s="1"/>
      <c r="C23" s="1" t="s">
        <v>6</v>
      </c>
      <c r="D23" s="1">
        <f>11.075+5.075*3</f>
        <v>26.3</v>
      </c>
      <c r="E23" s="1">
        <v>7.2999999999999995E-2</v>
      </c>
      <c r="F23" s="1">
        <f>E23*D23^0.75</f>
        <v>0.84779269760588738</v>
      </c>
      <c r="G23" s="1">
        <v>1.5</v>
      </c>
      <c r="H23" s="1">
        <f>(1.25*G23)/F23^0.67</f>
        <v>2.094340022809015</v>
      </c>
      <c r="I23" s="1">
        <v>5</v>
      </c>
      <c r="J23" s="1">
        <f>H23/I23</f>
        <v>0.41886800456180301</v>
      </c>
      <c r="K23" s="1">
        <v>7206</v>
      </c>
      <c r="L23" s="1">
        <v>14939</v>
      </c>
      <c r="M23" s="2">
        <v>41672957.329999998</v>
      </c>
      <c r="N23" s="5">
        <f>M23/150</f>
        <v>277819.71553333331</v>
      </c>
      <c r="O23" s="5">
        <f>N23/(3.28*3.28*3.28)</f>
        <v>7873.0231990400862</v>
      </c>
      <c r="P23" s="5">
        <f t="shared" si="3"/>
        <v>1023493.0158752112</v>
      </c>
      <c r="Q23" s="5"/>
      <c r="R23" s="1">
        <v>8</v>
      </c>
      <c r="S23" s="1">
        <f>H23/R23</f>
        <v>0.26179250285112687</v>
      </c>
      <c r="T23" s="1">
        <v>4292</v>
      </c>
      <c r="U23" s="1">
        <v>14939</v>
      </c>
      <c r="V23" s="2">
        <v>39731438.310000002</v>
      </c>
      <c r="W23" s="5">
        <f t="shared" si="4"/>
        <v>264876.25540000002</v>
      </c>
      <c r="X23" s="5">
        <f t="shared" si="5"/>
        <v>7506.223594087799</v>
      </c>
      <c r="Y23" s="5">
        <f t="shared" si="6"/>
        <v>975809.06723141391</v>
      </c>
      <c r="Z23" s="5"/>
      <c r="AA23" s="1">
        <v>12</v>
      </c>
      <c r="AB23" s="1">
        <f>H23/AA23</f>
        <v>0.17452833523408459</v>
      </c>
      <c r="AC23" s="1">
        <v>3003</v>
      </c>
      <c r="AD23" s="1">
        <v>14939</v>
      </c>
      <c r="AE23" s="2">
        <v>41682502.880000003</v>
      </c>
      <c r="AF23" s="5">
        <f t="shared" si="7"/>
        <v>277883.35253333335</v>
      </c>
      <c r="AG23" s="5">
        <f t="shared" si="8"/>
        <v>7874.8265828508993</v>
      </c>
      <c r="AH23" s="5">
        <f t="shared" si="9"/>
        <v>1023727.4557706169</v>
      </c>
      <c r="AI23" s="2"/>
      <c r="AJ23" s="1">
        <f t="shared" ref="AJ23:AJ25" si="23">D23</f>
        <v>26.3</v>
      </c>
      <c r="AK23" s="1">
        <v>4.6600000000000003E-2</v>
      </c>
      <c r="AL23" s="1">
        <v>0.9</v>
      </c>
      <c r="AM23" s="1">
        <f>AK23*AJ23^AL23</f>
        <v>0.88378390941880747</v>
      </c>
      <c r="AN23" s="1">
        <v>1.35</v>
      </c>
      <c r="AO23" s="1">
        <v>2.4700000000000002</v>
      </c>
      <c r="AP23" s="1">
        <v>8</v>
      </c>
      <c r="AQ23" s="1">
        <f>AO23/AP23</f>
        <v>0.30875000000000002</v>
      </c>
      <c r="AR23" s="1">
        <v>6800</v>
      </c>
      <c r="AS23" s="1">
        <v>5291</v>
      </c>
      <c r="AT23" s="2">
        <v>29747183.789999999</v>
      </c>
      <c r="AU23" s="6">
        <f t="shared" si="13"/>
        <v>198314.55859999999</v>
      </c>
      <c r="AV23" s="6">
        <f t="shared" si="14"/>
        <v>5619.957955711976</v>
      </c>
      <c r="AW23" s="6">
        <f t="shared" si="15"/>
        <v>730594.5342425569</v>
      </c>
    </row>
    <row r="24" spans="2:49" x14ac:dyDescent="0.35">
      <c r="B24" s="1" t="s">
        <v>15</v>
      </c>
      <c r="C24" s="1" t="s">
        <v>8</v>
      </c>
      <c r="D24" s="1">
        <f>5.075*4</f>
        <v>20.3</v>
      </c>
      <c r="E24" s="1">
        <v>7.2999999999999995E-2</v>
      </c>
      <c r="F24" s="1">
        <f t="shared" ref="F24:F25" si="24">E24*D24^0.75</f>
        <v>0.69814380485103511</v>
      </c>
      <c r="G24" s="1">
        <v>1.5</v>
      </c>
      <c r="H24" s="1">
        <f t="shared" ref="H24:H25" si="25">(1.25*G24)/F24^0.67</f>
        <v>2.3853834224091575</v>
      </c>
      <c r="I24" s="1">
        <v>5</v>
      </c>
      <c r="J24" s="1">
        <f>H24/I24</f>
        <v>0.47707668448183149</v>
      </c>
      <c r="K24" s="1">
        <v>7290</v>
      </c>
      <c r="L24" s="1">
        <v>12003</v>
      </c>
      <c r="M24" s="2">
        <v>38484265.630000003</v>
      </c>
      <c r="N24" s="5">
        <f t="shared" ref="N24:N25" si="26">M24/150</f>
        <v>256561.77086666669</v>
      </c>
      <c r="O24" s="5">
        <f t="shared" ref="O24:O25" si="27">N24/(3.28*3.28*3.28)</f>
        <v>7270.6027005405977</v>
      </c>
      <c r="P24" s="5">
        <f t="shared" si="3"/>
        <v>945178.35107027774</v>
      </c>
      <c r="Q24" s="5"/>
      <c r="R24" s="1">
        <v>8</v>
      </c>
      <c r="S24" s="1">
        <f>H24/R24</f>
        <v>0.29817292780114468</v>
      </c>
      <c r="T24" s="1">
        <v>4556</v>
      </c>
      <c r="U24" s="1">
        <v>12003</v>
      </c>
      <c r="V24" s="2">
        <v>38484265.630000003</v>
      </c>
      <c r="W24" s="5">
        <f t="shared" si="4"/>
        <v>256561.77086666669</v>
      </c>
      <c r="X24" s="5">
        <f t="shared" si="5"/>
        <v>7270.6027005405977</v>
      </c>
      <c r="Y24" s="5">
        <f t="shared" si="6"/>
        <v>945178.35107027774</v>
      </c>
      <c r="Z24" s="5"/>
      <c r="AA24" s="1">
        <v>12</v>
      </c>
      <c r="AB24" s="1">
        <f>H24/AA24</f>
        <v>0.19878195186742978</v>
      </c>
      <c r="AC24" s="1">
        <v>3038</v>
      </c>
      <c r="AD24" s="1">
        <v>12003</v>
      </c>
      <c r="AE24" s="2">
        <v>38490209.079999998</v>
      </c>
      <c r="AF24" s="5">
        <f t="shared" si="7"/>
        <v>256601.39386666665</v>
      </c>
      <c r="AG24" s="5">
        <f t="shared" si="8"/>
        <v>7271.725561089268</v>
      </c>
      <c r="AH24" s="5">
        <f t="shared" si="9"/>
        <v>945324.32294160489</v>
      </c>
      <c r="AI24" s="2"/>
      <c r="AJ24" s="1">
        <f t="shared" si="23"/>
        <v>20.3</v>
      </c>
      <c r="AK24" s="1">
        <v>4.6600000000000003E-2</v>
      </c>
      <c r="AL24" s="1">
        <v>0.9</v>
      </c>
      <c r="AM24" s="1">
        <f t="shared" ref="AM24:AM25" si="28">AK24*AJ24^AL24</f>
        <v>0.70005530465641708</v>
      </c>
      <c r="AN24" s="1">
        <v>1.35</v>
      </c>
      <c r="AO24" s="1">
        <v>2.95</v>
      </c>
      <c r="AP24" s="1">
        <v>8</v>
      </c>
      <c r="AQ24" s="1">
        <f t="shared" ref="AQ24:AQ25" si="29">AO24/AP24</f>
        <v>0.36875000000000002</v>
      </c>
      <c r="AR24" s="1">
        <v>6967</v>
      </c>
      <c r="AS24" s="1">
        <v>3886</v>
      </c>
      <c r="AT24" s="2">
        <v>26325587.469999999</v>
      </c>
      <c r="AU24" s="6">
        <f t="shared" si="13"/>
        <v>175503.91646666665</v>
      </c>
      <c r="AV24" s="6">
        <f t="shared" si="14"/>
        <v>4973.5361769120937</v>
      </c>
      <c r="AW24" s="6">
        <f t="shared" si="15"/>
        <v>646559.70299857215</v>
      </c>
    </row>
    <row r="25" spans="2:49" x14ac:dyDescent="0.35">
      <c r="B25" s="1"/>
      <c r="C25" s="1" t="s">
        <v>9</v>
      </c>
      <c r="D25" s="1">
        <f>3.6*4</f>
        <v>14.4</v>
      </c>
      <c r="E25" s="1">
        <v>7.2999999999999995E-2</v>
      </c>
      <c r="F25" s="1">
        <f t="shared" si="24"/>
        <v>0.53962831449982707</v>
      </c>
      <c r="G25" s="1">
        <v>1.5</v>
      </c>
      <c r="H25" s="1">
        <f t="shared" si="25"/>
        <v>2.8346392969356309</v>
      </c>
      <c r="I25" s="1">
        <v>5</v>
      </c>
      <c r="J25" s="1">
        <f>H25/I25</f>
        <v>0.5669278593871262</v>
      </c>
      <c r="K25" s="1">
        <v>6775</v>
      </c>
      <c r="L25" s="1">
        <v>9448</v>
      </c>
      <c r="M25" s="2">
        <v>32510261</v>
      </c>
      <c r="N25" s="5">
        <f t="shared" si="26"/>
        <v>216735.07333333333</v>
      </c>
      <c r="O25" s="5">
        <f t="shared" si="27"/>
        <v>6141.9696479181493</v>
      </c>
      <c r="P25" s="5">
        <f t="shared" si="3"/>
        <v>798456.05422935938</v>
      </c>
      <c r="Q25" s="5"/>
      <c r="R25" s="1">
        <v>8</v>
      </c>
      <c r="S25" s="1">
        <f>H25/R25</f>
        <v>0.35432991211695386</v>
      </c>
      <c r="T25" s="1">
        <v>4261</v>
      </c>
      <c r="U25" s="1">
        <v>9448</v>
      </c>
      <c r="V25" s="2">
        <v>32716944.489999998</v>
      </c>
      <c r="W25" s="5">
        <f t="shared" si="4"/>
        <v>218112.96326666666</v>
      </c>
      <c r="X25" s="5">
        <f t="shared" si="5"/>
        <v>6181.017126568222</v>
      </c>
      <c r="Y25" s="5">
        <f t="shared" si="6"/>
        <v>803532.22645386891</v>
      </c>
      <c r="Z25" s="5"/>
      <c r="AA25" s="1">
        <v>12</v>
      </c>
      <c r="AB25" s="1">
        <f>H25/AA25</f>
        <v>0.23621994141130256</v>
      </c>
      <c r="AC25" s="1">
        <v>2849</v>
      </c>
      <c r="AD25" s="1">
        <v>9448</v>
      </c>
      <c r="AE25" s="2">
        <v>32818835.460000001</v>
      </c>
      <c r="AF25" s="5">
        <f t="shared" si="7"/>
        <v>218792.23639999999</v>
      </c>
      <c r="AG25" s="5">
        <f t="shared" si="8"/>
        <v>6200.2667796281266</v>
      </c>
      <c r="AH25" s="5">
        <f t="shared" si="9"/>
        <v>806034.68135165644</v>
      </c>
      <c r="AI25" s="2"/>
      <c r="AJ25" s="1">
        <f t="shared" si="23"/>
        <v>14.4</v>
      </c>
      <c r="AK25" s="1">
        <v>4.6600000000000003E-2</v>
      </c>
      <c r="AL25" s="1">
        <v>0.9</v>
      </c>
      <c r="AM25" s="1">
        <f t="shared" si="28"/>
        <v>0.51393969160081476</v>
      </c>
      <c r="AN25" s="1">
        <v>1.35</v>
      </c>
      <c r="AO25" s="1">
        <v>3.37</v>
      </c>
      <c r="AP25" s="1">
        <v>8</v>
      </c>
      <c r="AQ25" s="1">
        <f t="shared" si="29"/>
        <v>0.42125000000000001</v>
      </c>
      <c r="AR25" s="1">
        <v>6125</v>
      </c>
      <c r="AS25" s="1">
        <v>2988</v>
      </c>
      <c r="AT25" s="2">
        <v>21754781.289999999</v>
      </c>
      <c r="AU25" s="6">
        <f t="shared" si="13"/>
        <v>145031.87526666667</v>
      </c>
      <c r="AV25" s="6">
        <f t="shared" si="14"/>
        <v>4110.0010356815546</v>
      </c>
      <c r="AW25" s="6">
        <f t="shared" si="15"/>
        <v>534300.13463860215</v>
      </c>
    </row>
    <row r="30" spans="2:49" x14ac:dyDescent="0.35">
      <c r="D30" s="1" t="s">
        <v>27</v>
      </c>
      <c r="E30" s="1"/>
      <c r="G30" s="17" t="s">
        <v>25</v>
      </c>
      <c r="H30" s="17"/>
      <c r="I30" s="17"/>
      <c r="K30" t="s">
        <v>26</v>
      </c>
      <c r="S30" t="s">
        <v>24</v>
      </c>
    </row>
    <row r="31" spans="2:49" x14ac:dyDescent="0.35">
      <c r="D31" s="1" t="s">
        <v>30</v>
      </c>
      <c r="E31" s="1" t="s">
        <v>31</v>
      </c>
      <c r="H31" s="1" t="s">
        <v>30</v>
      </c>
      <c r="I31" s="1" t="s">
        <v>31</v>
      </c>
      <c r="K31" s="1" t="s">
        <v>30</v>
      </c>
      <c r="L31" s="1" t="s">
        <v>31</v>
      </c>
      <c r="S31" s="1" t="s">
        <v>30</v>
      </c>
      <c r="T31" s="1" t="s">
        <v>31</v>
      </c>
    </row>
    <row r="32" spans="2:49" x14ac:dyDescent="0.35">
      <c r="C32" s="18" t="s">
        <v>28</v>
      </c>
      <c r="D32" s="1">
        <f>D8</f>
        <v>53.5</v>
      </c>
      <c r="E32" s="1">
        <f>K8</f>
        <v>14376</v>
      </c>
      <c r="H32" s="1">
        <f>D8</f>
        <v>53.5</v>
      </c>
      <c r="I32" s="1">
        <f>T8</f>
        <v>9219</v>
      </c>
      <c r="K32" s="1">
        <f>D8</f>
        <v>53.5</v>
      </c>
      <c r="L32" s="1">
        <f>AC8</f>
        <v>6390</v>
      </c>
      <c r="S32" s="1">
        <f>D8</f>
        <v>53.5</v>
      </c>
      <c r="T32" s="1">
        <v>12724</v>
      </c>
    </row>
    <row r="33" spans="2:40" x14ac:dyDescent="0.35">
      <c r="C33" s="18"/>
      <c r="D33" s="1">
        <f>D9</f>
        <v>49.5</v>
      </c>
      <c r="E33" s="1">
        <f>K9</f>
        <v>13668</v>
      </c>
      <c r="H33" s="1">
        <f t="shared" ref="H33:H34" si="30">D9</f>
        <v>49.5</v>
      </c>
      <c r="I33" s="1">
        <f t="shared" ref="I33:I34" si="31">T9</f>
        <v>9146</v>
      </c>
      <c r="K33" s="1">
        <f t="shared" ref="K33:K34" si="32">D9</f>
        <v>49.5</v>
      </c>
      <c r="L33" s="1">
        <f t="shared" ref="L33:L34" si="33">AC9</f>
        <v>6225</v>
      </c>
      <c r="S33" s="1">
        <f t="shared" ref="S33:S34" si="34">D9</f>
        <v>49.5</v>
      </c>
      <c r="T33" s="1">
        <v>13559</v>
      </c>
    </row>
    <row r="34" spans="2:40" x14ac:dyDescent="0.35">
      <c r="C34" s="18"/>
      <c r="D34" s="1">
        <f>D10</f>
        <v>39.6</v>
      </c>
      <c r="E34" s="1">
        <f>K10</f>
        <v>14607</v>
      </c>
      <c r="H34" s="1">
        <f t="shared" si="30"/>
        <v>39.6</v>
      </c>
      <c r="I34" s="1">
        <f t="shared" si="31"/>
        <v>10009</v>
      </c>
      <c r="K34" s="1">
        <f t="shared" si="32"/>
        <v>39.6</v>
      </c>
      <c r="L34" s="1">
        <f t="shared" si="33"/>
        <v>6463</v>
      </c>
      <c r="S34" s="1">
        <f t="shared" si="34"/>
        <v>39.6</v>
      </c>
      <c r="T34" s="1">
        <v>16791</v>
      </c>
    </row>
    <row r="35" spans="2:40" x14ac:dyDescent="0.35">
      <c r="C35" s="18" t="s">
        <v>29</v>
      </c>
      <c r="D35" s="1">
        <f>D16</f>
        <v>41</v>
      </c>
      <c r="E35" s="1">
        <v>5251</v>
      </c>
    </row>
    <row r="36" spans="2:40" x14ac:dyDescent="0.35">
      <c r="C36" s="18"/>
      <c r="D36" s="1">
        <f t="shared" ref="D36:D37" si="35">D17</f>
        <v>38.5</v>
      </c>
      <c r="E36" s="1">
        <v>4752</v>
      </c>
      <c r="H36" s="1">
        <f>D35</f>
        <v>41</v>
      </c>
      <c r="I36" s="1">
        <v>2998</v>
      </c>
      <c r="K36" s="1">
        <f>D16</f>
        <v>41</v>
      </c>
      <c r="L36" s="1">
        <v>1753</v>
      </c>
      <c r="S36" s="1">
        <f>D16</f>
        <v>41</v>
      </c>
      <c r="T36" s="1">
        <v>12838</v>
      </c>
    </row>
    <row r="37" spans="2:40" x14ac:dyDescent="0.35">
      <c r="C37" s="18"/>
      <c r="D37" s="1">
        <f t="shared" si="35"/>
        <v>33</v>
      </c>
      <c r="E37" s="1">
        <v>5045</v>
      </c>
      <c r="H37" s="1">
        <f t="shared" ref="H37:H38" si="36">D36</f>
        <v>38.5</v>
      </c>
      <c r="I37" s="1">
        <v>2977</v>
      </c>
      <c r="K37" s="1">
        <f t="shared" ref="K37:K38" si="37">D17</f>
        <v>38.5</v>
      </c>
      <c r="L37" s="1">
        <v>1992</v>
      </c>
      <c r="S37" s="1">
        <f t="shared" ref="S37:S38" si="38">D17</f>
        <v>38.5</v>
      </c>
      <c r="T37" s="1">
        <v>12801</v>
      </c>
    </row>
    <row r="38" spans="2:40" x14ac:dyDescent="0.35">
      <c r="C38" s="18" t="s">
        <v>32</v>
      </c>
      <c r="D38" s="1">
        <f>D23</f>
        <v>26.3</v>
      </c>
      <c r="E38" s="1">
        <v>5491</v>
      </c>
      <c r="H38" s="1">
        <f t="shared" si="36"/>
        <v>33</v>
      </c>
      <c r="I38" s="1">
        <v>3158</v>
      </c>
      <c r="K38" s="1">
        <f t="shared" si="37"/>
        <v>33</v>
      </c>
      <c r="L38" s="1">
        <v>2120</v>
      </c>
      <c r="S38" s="1">
        <f t="shared" si="38"/>
        <v>33</v>
      </c>
      <c r="T38" s="1">
        <v>12559</v>
      </c>
    </row>
    <row r="39" spans="2:40" x14ac:dyDescent="0.35">
      <c r="C39" s="18"/>
      <c r="D39" s="1">
        <f t="shared" ref="D39:D40" si="39">D24</f>
        <v>20.3</v>
      </c>
      <c r="E39" s="1">
        <v>5705</v>
      </c>
    </row>
    <row r="40" spans="2:40" x14ac:dyDescent="0.35">
      <c r="C40" s="18"/>
      <c r="D40" s="1">
        <f t="shared" si="39"/>
        <v>14.4</v>
      </c>
      <c r="E40" s="1">
        <v>5182</v>
      </c>
      <c r="H40" s="1">
        <f>D38</f>
        <v>26.3</v>
      </c>
      <c r="I40" s="1">
        <v>2958</v>
      </c>
      <c r="K40" s="1">
        <f>D23</f>
        <v>26.3</v>
      </c>
      <c r="L40" s="1">
        <v>2288</v>
      </c>
      <c r="S40" s="1">
        <f>D23</f>
        <v>26.3</v>
      </c>
      <c r="T40" s="1">
        <v>6259</v>
      </c>
    </row>
    <row r="41" spans="2:40" x14ac:dyDescent="0.35">
      <c r="C41" s="4"/>
      <c r="H41" s="1">
        <f t="shared" ref="H41:H42" si="40">D39</f>
        <v>20.3</v>
      </c>
      <c r="I41" s="1">
        <v>3572</v>
      </c>
      <c r="K41" s="1">
        <f t="shared" ref="K41:K42" si="41">D24</f>
        <v>20.3</v>
      </c>
      <c r="L41" s="1">
        <v>2382</v>
      </c>
      <c r="S41" s="1">
        <f t="shared" ref="S41:S42" si="42">D24</f>
        <v>20.3</v>
      </c>
      <c r="T41" s="1">
        <v>6665</v>
      </c>
    </row>
    <row r="42" spans="2:40" x14ac:dyDescent="0.35">
      <c r="C42" s="4"/>
      <c r="H42" s="1">
        <f t="shared" si="40"/>
        <v>14.4</v>
      </c>
      <c r="I42" s="1">
        <v>3296</v>
      </c>
      <c r="K42" s="1">
        <f t="shared" si="41"/>
        <v>14.4</v>
      </c>
      <c r="L42" s="1">
        <v>2210</v>
      </c>
      <c r="S42" s="1">
        <f t="shared" si="42"/>
        <v>14.4</v>
      </c>
      <c r="T42" s="1">
        <v>6125</v>
      </c>
    </row>
    <row r="45" spans="2:40" x14ac:dyDescent="0.35">
      <c r="AK45" s="17" t="s">
        <v>46</v>
      </c>
      <c r="AL45" s="17"/>
      <c r="AM45" s="17"/>
    </row>
    <row r="46" spans="2:40" x14ac:dyDescent="0.35">
      <c r="AJ46" s="1" t="s">
        <v>44</v>
      </c>
      <c r="AK46" t="s">
        <v>27</v>
      </c>
      <c r="AL46" t="s">
        <v>33</v>
      </c>
      <c r="AM46" t="s">
        <v>45</v>
      </c>
      <c r="AN46" t="s">
        <v>36</v>
      </c>
    </row>
    <row r="47" spans="2:40" x14ac:dyDescent="0.35">
      <c r="B47" s="7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9"/>
      <c r="AJ47" s="1">
        <f>Y52</f>
        <v>14.4</v>
      </c>
      <c r="AK47" s="1">
        <f t="shared" ref="AK47:AK49" si="43">Z52</f>
        <v>6775</v>
      </c>
      <c r="AL47" s="1">
        <f t="shared" ref="AL47:AL49" si="44">AA52</f>
        <v>4261</v>
      </c>
      <c r="AM47" s="1">
        <f t="shared" ref="AM47:AM49" si="45">AB52</f>
        <v>2849</v>
      </c>
      <c r="AN47" s="1">
        <f t="shared" ref="AN47:AN49" si="46">AC52</f>
        <v>6125</v>
      </c>
    </row>
    <row r="48" spans="2:40" x14ac:dyDescent="0.35">
      <c r="B48" s="10"/>
      <c r="AF48" s="11"/>
      <c r="AJ48" s="1">
        <f t="shared" ref="AJ48:AJ49" si="47">Y53</f>
        <v>20.3</v>
      </c>
      <c r="AK48" s="1">
        <f t="shared" si="43"/>
        <v>7290</v>
      </c>
      <c r="AL48" s="1">
        <f t="shared" si="44"/>
        <v>4556</v>
      </c>
      <c r="AM48" s="1">
        <f t="shared" si="45"/>
        <v>3038</v>
      </c>
      <c r="AN48" s="1">
        <f t="shared" si="46"/>
        <v>6967</v>
      </c>
    </row>
    <row r="49" spans="2:40" x14ac:dyDescent="0.35">
      <c r="B49" s="10"/>
      <c r="AF49" s="11"/>
      <c r="AJ49" s="1">
        <f t="shared" si="47"/>
        <v>26.3</v>
      </c>
      <c r="AK49" s="1">
        <f t="shared" si="43"/>
        <v>7206</v>
      </c>
      <c r="AL49" s="1">
        <f t="shared" si="44"/>
        <v>4292</v>
      </c>
      <c r="AM49" s="1">
        <f t="shared" si="45"/>
        <v>3003</v>
      </c>
      <c r="AN49" s="1">
        <f t="shared" si="46"/>
        <v>6800</v>
      </c>
    </row>
    <row r="50" spans="2:40" x14ac:dyDescent="0.35">
      <c r="B50" s="10"/>
      <c r="F50" s="17" t="s">
        <v>37</v>
      </c>
      <c r="G50" s="17"/>
      <c r="O50" s="1" t="s">
        <v>37</v>
      </c>
      <c r="P50" s="1"/>
      <c r="Z50" s="1" t="s">
        <v>37</v>
      </c>
      <c r="AA50" s="1"/>
      <c r="AF50" s="11"/>
      <c r="AJ50" s="1">
        <f>N52</f>
        <v>33</v>
      </c>
      <c r="AK50" s="1">
        <f t="shared" ref="AK50:AN50" si="48">O52</f>
        <v>6704</v>
      </c>
      <c r="AL50" s="3">
        <f t="shared" si="48"/>
        <v>4369</v>
      </c>
      <c r="AM50" s="1">
        <f t="shared" si="48"/>
        <v>2919</v>
      </c>
      <c r="AN50" s="1">
        <f t="shared" si="48"/>
        <v>12564</v>
      </c>
    </row>
    <row r="51" spans="2:40" x14ac:dyDescent="0.35">
      <c r="B51" s="10"/>
      <c r="E51" t="s">
        <v>34</v>
      </c>
      <c r="F51" s="1" t="s">
        <v>27</v>
      </c>
      <c r="G51" s="1" t="s">
        <v>33</v>
      </c>
      <c r="H51" s="1" t="s">
        <v>35</v>
      </c>
      <c r="I51" s="1" t="s">
        <v>36</v>
      </c>
      <c r="N51" t="s">
        <v>34</v>
      </c>
      <c r="O51" s="1" t="s">
        <v>27</v>
      </c>
      <c r="P51" s="1" t="s">
        <v>33</v>
      </c>
      <c r="Q51" s="1" t="s">
        <v>35</v>
      </c>
      <c r="R51" s="1" t="s">
        <v>36</v>
      </c>
      <c r="Y51" t="s">
        <v>34</v>
      </c>
      <c r="Z51" s="1" t="s">
        <v>27</v>
      </c>
      <c r="AA51" s="1" t="s">
        <v>33</v>
      </c>
      <c r="AB51" s="1" t="s">
        <v>35</v>
      </c>
      <c r="AC51" s="1" t="s">
        <v>36</v>
      </c>
      <c r="AF51" s="12"/>
      <c r="AJ51" s="1">
        <f t="shared" ref="AJ51" si="49">N53</f>
        <v>38.5</v>
      </c>
      <c r="AK51" s="1">
        <f t="shared" ref="AK51:AN51" si="50">O53</f>
        <v>6681</v>
      </c>
      <c r="AL51" s="1">
        <f t="shared" si="50"/>
        <v>4162</v>
      </c>
      <c r="AM51" s="1">
        <f t="shared" si="50"/>
        <v>2787</v>
      </c>
      <c r="AN51" s="1">
        <f t="shared" si="50"/>
        <v>12750</v>
      </c>
    </row>
    <row r="52" spans="2:40" x14ac:dyDescent="0.35">
      <c r="B52" s="10"/>
      <c r="D52" t="str">
        <f>C32</f>
        <v>B1</v>
      </c>
      <c r="E52">
        <f>D34</f>
        <v>39.6</v>
      </c>
      <c r="F52" s="1">
        <f>E34</f>
        <v>14607</v>
      </c>
      <c r="G52" s="1">
        <f>I34</f>
        <v>10009</v>
      </c>
      <c r="H52" s="1">
        <f>L34</f>
        <v>6463</v>
      </c>
      <c r="I52" s="1">
        <v>17305</v>
      </c>
      <c r="M52" s="1" t="s">
        <v>29</v>
      </c>
      <c r="N52" s="1">
        <f>D18</f>
        <v>33</v>
      </c>
      <c r="O52" s="1">
        <v>6704</v>
      </c>
      <c r="P52" s="3">
        <f>T18</f>
        <v>4369</v>
      </c>
      <c r="Q52" s="1">
        <f>AC18</f>
        <v>2919</v>
      </c>
      <c r="R52" s="1">
        <f>AR18</f>
        <v>12564</v>
      </c>
      <c r="X52" t="s">
        <v>32</v>
      </c>
      <c r="Y52" s="1">
        <f>D25</f>
        <v>14.4</v>
      </c>
      <c r="Z52" s="1">
        <f>K25</f>
        <v>6775</v>
      </c>
      <c r="AA52" s="1">
        <f>T25</f>
        <v>4261</v>
      </c>
      <c r="AB52" s="1">
        <f>AC25</f>
        <v>2849</v>
      </c>
      <c r="AC52" s="1">
        <f>AR25</f>
        <v>6125</v>
      </c>
      <c r="AF52" s="12"/>
      <c r="AJ52" s="1">
        <f>E52</f>
        <v>39.6</v>
      </c>
      <c r="AK52" s="1">
        <f t="shared" ref="AK52:AN52" si="51">F52</f>
        <v>14607</v>
      </c>
      <c r="AL52" s="1">
        <f t="shared" si="51"/>
        <v>10009</v>
      </c>
      <c r="AM52" s="1">
        <f t="shared" si="51"/>
        <v>6463</v>
      </c>
      <c r="AN52" s="1">
        <f t="shared" si="51"/>
        <v>17305</v>
      </c>
    </row>
    <row r="53" spans="2:40" x14ac:dyDescent="0.35">
      <c r="B53" s="10"/>
      <c r="E53">
        <f>D33</f>
        <v>49.5</v>
      </c>
      <c r="F53" s="1">
        <f>E33</f>
        <v>13668</v>
      </c>
      <c r="G53" s="1">
        <f>I33</f>
        <v>9146</v>
      </c>
      <c r="H53" s="1">
        <f>L33</f>
        <v>6225</v>
      </c>
      <c r="I53" s="1">
        <v>14509</v>
      </c>
      <c r="N53" s="1">
        <f>D17</f>
        <v>38.5</v>
      </c>
      <c r="O53" s="1">
        <f>K17</f>
        <v>6681</v>
      </c>
      <c r="P53" s="1">
        <f>T17</f>
        <v>4162</v>
      </c>
      <c r="Q53" s="1">
        <f>AC17</f>
        <v>2787</v>
      </c>
      <c r="R53" s="1">
        <f>AR17</f>
        <v>12750</v>
      </c>
      <c r="Y53" s="1">
        <f>D24</f>
        <v>20.3</v>
      </c>
      <c r="Z53" s="1">
        <f>K24</f>
        <v>7290</v>
      </c>
      <c r="AA53" s="1">
        <f>T24</f>
        <v>4556</v>
      </c>
      <c r="AB53" s="1">
        <f>AC24</f>
        <v>3038</v>
      </c>
      <c r="AC53" s="1">
        <f>AR24</f>
        <v>6967</v>
      </c>
      <c r="AF53" s="12"/>
      <c r="AJ53" s="1">
        <f>N54</f>
        <v>41</v>
      </c>
      <c r="AK53" s="1">
        <f t="shared" ref="AK53:AN53" si="52">O54</f>
        <v>6982</v>
      </c>
      <c r="AL53" s="1">
        <f t="shared" si="52"/>
        <v>4161</v>
      </c>
      <c r="AM53" s="1">
        <f t="shared" si="52"/>
        <v>2788</v>
      </c>
      <c r="AN53" s="1">
        <f t="shared" si="52"/>
        <v>12849</v>
      </c>
    </row>
    <row r="54" spans="2:40" x14ac:dyDescent="0.35">
      <c r="B54" s="10"/>
      <c r="E54">
        <f>D32</f>
        <v>53.5</v>
      </c>
      <c r="F54" s="1">
        <f>E32</f>
        <v>14376</v>
      </c>
      <c r="G54" s="1">
        <f>I32</f>
        <v>9219</v>
      </c>
      <c r="H54" s="1">
        <f>L32</f>
        <v>6390</v>
      </c>
      <c r="I54" s="1">
        <v>13524</v>
      </c>
      <c r="N54" s="1">
        <f>D16</f>
        <v>41</v>
      </c>
      <c r="O54" s="1">
        <f>K18</f>
        <v>6982</v>
      </c>
      <c r="P54" s="1">
        <f>T16</f>
        <v>4161</v>
      </c>
      <c r="Q54" s="1">
        <f>AC16</f>
        <v>2788</v>
      </c>
      <c r="R54" s="1">
        <f>AR16</f>
        <v>12849</v>
      </c>
      <c r="Y54" s="1">
        <f>D23</f>
        <v>26.3</v>
      </c>
      <c r="Z54" s="1">
        <f>K23</f>
        <v>7206</v>
      </c>
      <c r="AA54" s="1">
        <f>T23</f>
        <v>4292</v>
      </c>
      <c r="AB54" s="1">
        <f>AC23</f>
        <v>3003</v>
      </c>
      <c r="AC54" s="1">
        <f>AR23</f>
        <v>6800</v>
      </c>
      <c r="AF54" s="12"/>
      <c r="AJ54" s="1">
        <f>E53</f>
        <v>49.5</v>
      </c>
      <c r="AK54" s="1">
        <f t="shared" ref="AK54:AN54" si="53">F53</f>
        <v>13668</v>
      </c>
      <c r="AL54" s="1">
        <f t="shared" si="53"/>
        <v>9146</v>
      </c>
      <c r="AM54" s="1">
        <f t="shared" si="53"/>
        <v>6225</v>
      </c>
      <c r="AN54" s="1">
        <f t="shared" si="53"/>
        <v>14509</v>
      </c>
    </row>
    <row r="55" spans="2:40" x14ac:dyDescent="0.35">
      <c r="B55" s="10"/>
      <c r="AF55" s="11"/>
      <c r="AJ55" s="1">
        <f>E54</f>
        <v>53.5</v>
      </c>
      <c r="AK55" s="1">
        <f t="shared" ref="AK55:AN55" si="54">F54</f>
        <v>14376</v>
      </c>
      <c r="AL55" s="1">
        <f t="shared" si="54"/>
        <v>9219</v>
      </c>
      <c r="AM55" s="1">
        <f t="shared" si="54"/>
        <v>6390</v>
      </c>
      <c r="AN55" s="1">
        <f t="shared" si="54"/>
        <v>13524</v>
      </c>
    </row>
    <row r="56" spans="2:40" x14ac:dyDescent="0.35">
      <c r="B56" s="10"/>
      <c r="AF56" s="11"/>
    </row>
    <row r="57" spans="2:40" x14ac:dyDescent="0.35">
      <c r="B57" s="10"/>
      <c r="F57" s="1"/>
      <c r="G57" s="1"/>
      <c r="H57" s="1"/>
      <c r="AF57" s="11"/>
    </row>
    <row r="58" spans="2:40" x14ac:dyDescent="0.35">
      <c r="B58" s="10"/>
      <c r="F58" s="1"/>
      <c r="G58" s="1"/>
      <c r="H58" s="1"/>
      <c r="AF58" s="11"/>
    </row>
    <row r="59" spans="2:40" x14ac:dyDescent="0.35">
      <c r="B59" s="10"/>
      <c r="F59" s="1"/>
      <c r="G59" s="1"/>
      <c r="H59" s="1"/>
      <c r="AF59" s="11"/>
    </row>
    <row r="60" spans="2:40" x14ac:dyDescent="0.35">
      <c r="B60" s="10"/>
      <c r="AF60" s="11"/>
    </row>
    <row r="61" spans="2:40" x14ac:dyDescent="0.35">
      <c r="B61" s="10"/>
      <c r="AF61" s="11"/>
    </row>
    <row r="62" spans="2:40" x14ac:dyDescent="0.35">
      <c r="B62" s="10"/>
      <c r="AF62" s="11"/>
    </row>
    <row r="63" spans="2:40" x14ac:dyDescent="0.35">
      <c r="B63" s="10"/>
      <c r="AF63" s="11"/>
    </row>
    <row r="64" spans="2:40" x14ac:dyDescent="0.35">
      <c r="B64" s="10"/>
      <c r="AF64" s="11"/>
    </row>
    <row r="65" spans="2:32" x14ac:dyDescent="0.35">
      <c r="B65" s="10"/>
      <c r="AF65" s="11"/>
    </row>
    <row r="66" spans="2:32" x14ac:dyDescent="0.35">
      <c r="B66" s="10"/>
      <c r="AF66" s="11"/>
    </row>
    <row r="67" spans="2:32" x14ac:dyDescent="0.35">
      <c r="B67" s="10"/>
      <c r="AF67" s="11"/>
    </row>
    <row r="68" spans="2:32" x14ac:dyDescent="0.35">
      <c r="B68" s="10"/>
      <c r="AF68" s="11"/>
    </row>
    <row r="69" spans="2:32" x14ac:dyDescent="0.35">
      <c r="B69" s="10"/>
      <c r="AF69" s="11"/>
    </row>
    <row r="70" spans="2:32" x14ac:dyDescent="0.35">
      <c r="B70" s="10"/>
      <c r="AF70" s="11"/>
    </row>
    <row r="71" spans="2:32" x14ac:dyDescent="0.35">
      <c r="B71" s="10"/>
      <c r="AF71" s="11"/>
    </row>
    <row r="72" spans="2:32" x14ac:dyDescent="0.35">
      <c r="B72" s="10"/>
      <c r="AF72" s="11"/>
    </row>
    <row r="73" spans="2:32" x14ac:dyDescent="0.35">
      <c r="B73" s="10"/>
      <c r="AF73" s="11"/>
    </row>
    <row r="74" spans="2:32" x14ac:dyDescent="0.35">
      <c r="B74" s="10"/>
      <c r="AF74" s="11"/>
    </row>
    <row r="75" spans="2:32" x14ac:dyDescent="0.35">
      <c r="B75" s="10"/>
      <c r="AF75" s="11"/>
    </row>
    <row r="76" spans="2:32" x14ac:dyDescent="0.35">
      <c r="B76" s="10"/>
      <c r="AF76" s="11"/>
    </row>
    <row r="77" spans="2:32" x14ac:dyDescent="0.35">
      <c r="B77" s="10"/>
      <c r="AF77" s="11"/>
    </row>
    <row r="78" spans="2:32" x14ac:dyDescent="0.35">
      <c r="B78" s="10"/>
      <c r="AF78" s="11"/>
    </row>
    <row r="79" spans="2:32" x14ac:dyDescent="0.35">
      <c r="B79" s="10"/>
      <c r="AF79" s="11"/>
    </row>
    <row r="80" spans="2:32" x14ac:dyDescent="0.35">
      <c r="B80" s="10"/>
      <c r="AF80" s="11"/>
    </row>
    <row r="81" spans="2:39" x14ac:dyDescent="0.35">
      <c r="B81" s="10"/>
      <c r="AF81" s="11"/>
    </row>
    <row r="82" spans="2:39" x14ac:dyDescent="0.35">
      <c r="B82" s="10"/>
      <c r="AF82" s="11"/>
      <c r="AK82" s="17" t="s">
        <v>47</v>
      </c>
      <c r="AL82" s="17"/>
      <c r="AM82" s="17"/>
    </row>
    <row r="83" spans="2:39" x14ac:dyDescent="0.35">
      <c r="B83" s="10"/>
      <c r="AF83" s="11"/>
    </row>
    <row r="84" spans="2:39" x14ac:dyDescent="0.35">
      <c r="B84" s="10"/>
      <c r="F84" s="17" t="s">
        <v>38</v>
      </c>
      <c r="G84" s="17"/>
      <c r="M84" s="17" t="s">
        <v>38</v>
      </c>
      <c r="N84" s="17"/>
      <c r="O84" s="1"/>
      <c r="P84" s="1"/>
      <c r="Q84" s="1"/>
      <c r="Y84" s="1" t="s">
        <v>38</v>
      </c>
      <c r="Z84" s="1"/>
      <c r="AF84" s="11"/>
      <c r="AJ84" s="1" t="s">
        <v>44</v>
      </c>
      <c r="AK84" t="s">
        <v>48</v>
      </c>
      <c r="AL84" t="s">
        <v>49</v>
      </c>
    </row>
    <row r="85" spans="2:39" x14ac:dyDescent="0.35">
      <c r="B85" s="10"/>
      <c r="AF85" s="11"/>
      <c r="AJ85" s="1">
        <f>AJ47</f>
        <v>14.4</v>
      </c>
      <c r="AK85" s="1">
        <v>9448</v>
      </c>
      <c r="AL85" s="1">
        <v>2988</v>
      </c>
    </row>
    <row r="86" spans="2:39" x14ac:dyDescent="0.35">
      <c r="B86" s="10"/>
      <c r="E86" t="s">
        <v>34</v>
      </c>
      <c r="F86" s="1" t="s">
        <v>27</v>
      </c>
      <c r="G86" s="1" t="s">
        <v>33</v>
      </c>
      <c r="H86" s="1" t="s">
        <v>35</v>
      </c>
      <c r="I86" s="1" t="s">
        <v>36</v>
      </c>
      <c r="M86" s="1" t="s">
        <v>34</v>
      </c>
      <c r="N86" s="1" t="s">
        <v>27</v>
      </c>
      <c r="O86" s="1" t="s">
        <v>33</v>
      </c>
      <c r="P86" s="1" t="s">
        <v>35</v>
      </c>
      <c r="Q86" s="1" t="s">
        <v>36</v>
      </c>
      <c r="X86" t="s">
        <v>34</v>
      </c>
      <c r="Y86" s="1" t="s">
        <v>27</v>
      </c>
      <c r="Z86" s="1" t="s">
        <v>33</v>
      </c>
      <c r="AA86" s="1" t="s">
        <v>35</v>
      </c>
      <c r="AB86" s="1" t="s">
        <v>36</v>
      </c>
      <c r="AF86" s="11"/>
      <c r="AJ86" s="1">
        <f t="shared" ref="AJ86:AJ93" si="55">AJ48</f>
        <v>20.3</v>
      </c>
      <c r="AK86" s="1">
        <v>12003</v>
      </c>
      <c r="AL86" s="1">
        <v>3886</v>
      </c>
    </row>
    <row r="87" spans="2:39" x14ac:dyDescent="0.35">
      <c r="B87" s="10"/>
      <c r="E87">
        <f>E52</f>
        <v>39.6</v>
      </c>
      <c r="F87" s="1">
        <v>27265</v>
      </c>
      <c r="G87" s="1">
        <v>27265</v>
      </c>
      <c r="H87" s="1">
        <v>27265</v>
      </c>
      <c r="I87" s="1">
        <v>13647</v>
      </c>
      <c r="M87" s="1">
        <f>N52</f>
        <v>33</v>
      </c>
      <c r="N87" s="1">
        <v>33815</v>
      </c>
      <c r="O87" s="1">
        <v>33815</v>
      </c>
      <c r="P87" s="1">
        <v>33815</v>
      </c>
      <c r="Q87" s="1">
        <v>16147</v>
      </c>
      <c r="X87" s="1">
        <f>Y52</f>
        <v>14.4</v>
      </c>
      <c r="Y87" s="1">
        <v>9448</v>
      </c>
      <c r="Z87" s="1">
        <v>9448</v>
      </c>
      <c r="AA87" s="1">
        <v>9448</v>
      </c>
      <c r="AB87" s="1">
        <v>2988</v>
      </c>
      <c r="AF87" s="11"/>
      <c r="AJ87" s="1">
        <f t="shared" si="55"/>
        <v>26.3</v>
      </c>
      <c r="AK87" s="1">
        <v>14939</v>
      </c>
      <c r="AL87" s="1">
        <v>5291</v>
      </c>
    </row>
    <row r="88" spans="2:39" x14ac:dyDescent="0.35">
      <c r="B88" s="10"/>
      <c r="D88" t="s">
        <v>28</v>
      </c>
      <c r="E88">
        <f>E53</f>
        <v>49.5</v>
      </c>
      <c r="F88" s="1">
        <v>35572</v>
      </c>
      <c r="G88" s="1">
        <v>35572</v>
      </c>
      <c r="H88" s="1">
        <v>35572</v>
      </c>
      <c r="I88" s="1">
        <v>17890</v>
      </c>
      <c r="L88" t="s">
        <v>39</v>
      </c>
      <c r="M88" s="1">
        <f t="shared" ref="M88:M89" si="56">N53</f>
        <v>38.5</v>
      </c>
      <c r="N88" s="1">
        <v>39714</v>
      </c>
      <c r="O88" s="1">
        <v>39714</v>
      </c>
      <c r="P88" s="1">
        <v>39714</v>
      </c>
      <c r="Q88" s="1">
        <v>19124</v>
      </c>
      <c r="W88" t="s">
        <v>32</v>
      </c>
      <c r="X88" s="1">
        <f t="shared" ref="X88:X89" si="57">Y53</f>
        <v>20.3</v>
      </c>
      <c r="Y88" s="1">
        <v>12003</v>
      </c>
      <c r="Z88" s="1">
        <v>12003</v>
      </c>
      <c r="AA88" s="1">
        <v>12003</v>
      </c>
      <c r="AB88" s="1">
        <v>3886</v>
      </c>
      <c r="AF88" s="11"/>
      <c r="AJ88" s="1">
        <f t="shared" si="55"/>
        <v>33</v>
      </c>
      <c r="AK88" s="1">
        <v>33815</v>
      </c>
      <c r="AL88" s="1">
        <v>16147</v>
      </c>
    </row>
    <row r="89" spans="2:39" x14ac:dyDescent="0.35">
      <c r="B89" s="10"/>
      <c r="E89">
        <f>E54</f>
        <v>53.5</v>
      </c>
      <c r="F89" s="1">
        <v>38987</v>
      </c>
      <c r="G89" s="1">
        <v>38987</v>
      </c>
      <c r="H89" s="1">
        <v>38987</v>
      </c>
      <c r="I89" s="1">
        <v>19632</v>
      </c>
      <c r="M89" s="1">
        <f t="shared" si="56"/>
        <v>41</v>
      </c>
      <c r="N89" s="1">
        <v>43049</v>
      </c>
      <c r="O89" s="1">
        <v>43049</v>
      </c>
      <c r="P89" s="1">
        <v>43049</v>
      </c>
      <c r="Q89" s="1">
        <v>20802</v>
      </c>
      <c r="X89" s="1">
        <f t="shared" si="57"/>
        <v>26.3</v>
      </c>
      <c r="Y89" s="1">
        <v>14939</v>
      </c>
      <c r="Z89" s="1">
        <v>14939</v>
      </c>
      <c r="AA89" s="1">
        <v>14939</v>
      </c>
      <c r="AB89" s="1">
        <v>5291</v>
      </c>
      <c r="AF89" s="11"/>
      <c r="AJ89" s="1">
        <f t="shared" si="55"/>
        <v>38.5</v>
      </c>
      <c r="AK89" s="1">
        <v>39714</v>
      </c>
      <c r="AL89" s="1">
        <v>19124</v>
      </c>
    </row>
    <row r="90" spans="2:39" x14ac:dyDescent="0.35">
      <c r="B90" s="10"/>
      <c r="AF90" s="11"/>
      <c r="AJ90" s="1">
        <f t="shared" si="55"/>
        <v>39.6</v>
      </c>
      <c r="AK90" s="1">
        <v>27265</v>
      </c>
      <c r="AL90" s="1">
        <v>13647</v>
      </c>
    </row>
    <row r="91" spans="2:39" x14ac:dyDescent="0.35">
      <c r="B91" s="10"/>
      <c r="AF91" s="11"/>
      <c r="AJ91" s="1">
        <f t="shared" si="55"/>
        <v>41</v>
      </c>
      <c r="AK91" s="1">
        <v>43049</v>
      </c>
      <c r="AL91" s="1">
        <v>20802</v>
      </c>
    </row>
    <row r="92" spans="2:39" x14ac:dyDescent="0.35">
      <c r="B92" s="10"/>
      <c r="AF92" s="11"/>
      <c r="AJ92" s="1">
        <f t="shared" si="55"/>
        <v>49.5</v>
      </c>
      <c r="AK92" s="1">
        <v>35572</v>
      </c>
      <c r="AL92" s="1">
        <v>17890</v>
      </c>
    </row>
    <row r="93" spans="2:39" x14ac:dyDescent="0.35">
      <c r="B93" s="10"/>
      <c r="AF93" s="11"/>
      <c r="AJ93" s="1">
        <f t="shared" si="55"/>
        <v>53.5</v>
      </c>
      <c r="AK93" s="1">
        <v>38987</v>
      </c>
      <c r="AL93" s="1">
        <v>19632</v>
      </c>
    </row>
    <row r="94" spans="2:39" x14ac:dyDescent="0.35">
      <c r="B94" s="10"/>
      <c r="AF94" s="11"/>
    </row>
    <row r="95" spans="2:39" x14ac:dyDescent="0.35">
      <c r="B95" s="10"/>
      <c r="AF95" s="11"/>
    </row>
    <row r="96" spans="2:39" x14ac:dyDescent="0.35">
      <c r="B96" s="10"/>
      <c r="AF96" s="11"/>
    </row>
    <row r="97" spans="2:32" x14ac:dyDescent="0.35">
      <c r="B97" s="10"/>
      <c r="AF97" s="11"/>
    </row>
    <row r="98" spans="2:32" x14ac:dyDescent="0.35">
      <c r="B98" s="10"/>
      <c r="AF98" s="11"/>
    </row>
    <row r="99" spans="2:32" x14ac:dyDescent="0.35">
      <c r="B99" s="10"/>
      <c r="AF99" s="11"/>
    </row>
    <row r="100" spans="2:32" x14ac:dyDescent="0.35">
      <c r="B100" s="10"/>
      <c r="AF100" s="11"/>
    </row>
    <row r="101" spans="2:32" x14ac:dyDescent="0.35">
      <c r="B101" s="10"/>
      <c r="AF101" s="11"/>
    </row>
    <row r="102" spans="2:32" x14ac:dyDescent="0.35">
      <c r="B102" s="10"/>
      <c r="AF102" s="11"/>
    </row>
    <row r="103" spans="2:32" x14ac:dyDescent="0.35">
      <c r="B103" s="10"/>
      <c r="AF103" s="11"/>
    </row>
    <row r="104" spans="2:32" x14ac:dyDescent="0.35">
      <c r="B104" s="10"/>
      <c r="AF104" s="11"/>
    </row>
    <row r="105" spans="2:32" x14ac:dyDescent="0.35">
      <c r="B105" s="10"/>
      <c r="AF105" s="11"/>
    </row>
    <row r="106" spans="2:32" x14ac:dyDescent="0.35">
      <c r="B106" s="10"/>
      <c r="AF106" s="11"/>
    </row>
    <row r="107" spans="2:32" x14ac:dyDescent="0.35">
      <c r="B107" s="10"/>
      <c r="AF107" s="11"/>
    </row>
    <row r="108" spans="2:32" x14ac:dyDescent="0.35">
      <c r="B108" s="10"/>
      <c r="AF108" s="11"/>
    </row>
    <row r="109" spans="2:32" x14ac:dyDescent="0.35">
      <c r="B109" s="10"/>
      <c r="AF109" s="11"/>
    </row>
    <row r="110" spans="2:32" x14ac:dyDescent="0.35">
      <c r="B110" s="10"/>
      <c r="AF110" s="11"/>
    </row>
    <row r="111" spans="2:32" x14ac:dyDescent="0.35">
      <c r="B111" s="10"/>
      <c r="AF111" s="11"/>
    </row>
    <row r="112" spans="2:32" x14ac:dyDescent="0.35">
      <c r="B112" s="10"/>
      <c r="AF112" s="11"/>
    </row>
    <row r="113" spans="2:40" x14ac:dyDescent="0.35">
      <c r="B113" s="10"/>
      <c r="AF113" s="11"/>
      <c r="AJ113" s="17" t="s">
        <v>43</v>
      </c>
      <c r="AK113" s="17"/>
    </row>
    <row r="114" spans="2:40" x14ac:dyDescent="0.35">
      <c r="B114" s="10"/>
      <c r="F114" s="17" t="s">
        <v>43</v>
      </c>
      <c r="G114" s="17"/>
      <c r="M114" s="1"/>
      <c r="N114" s="1"/>
      <c r="O114" s="17" t="s">
        <v>43</v>
      </c>
      <c r="P114" s="17"/>
      <c r="Q114" s="1"/>
      <c r="R114" s="1"/>
      <c r="X114" s="17" t="s">
        <v>43</v>
      </c>
      <c r="Y114" s="17"/>
      <c r="AF114" s="11"/>
    </row>
    <row r="115" spans="2:40" x14ac:dyDescent="0.35">
      <c r="B115" s="10"/>
      <c r="E115" t="str">
        <f t="shared" ref="D115:E116" si="58">E51</f>
        <v>Height(m)</v>
      </c>
      <c r="F115" s="1" t="s">
        <v>27</v>
      </c>
      <c r="G115" s="1" t="s">
        <v>33</v>
      </c>
      <c r="H115" s="1" t="s">
        <v>35</v>
      </c>
      <c r="I115" s="1" t="s">
        <v>36</v>
      </c>
      <c r="M115" s="1"/>
      <c r="N115" s="1" t="str">
        <f t="shared" ref="N115" si="59">N51</f>
        <v>Height(m)</v>
      </c>
      <c r="O115" s="1" t="s">
        <v>27</v>
      </c>
      <c r="P115" s="1" t="s">
        <v>33</v>
      </c>
      <c r="Q115" s="1" t="s">
        <v>35</v>
      </c>
      <c r="R115" s="1" t="s">
        <v>36</v>
      </c>
      <c r="W115" s="1" t="str">
        <f>N115</f>
        <v>Height(m)</v>
      </c>
      <c r="X115" s="1" t="str">
        <f>O115</f>
        <v>OMRF 2006</v>
      </c>
      <c r="Y115" s="1" t="str">
        <f>P115</f>
        <v>IMRF 2006</v>
      </c>
      <c r="Z115" s="1" t="str">
        <f>Q115</f>
        <v xml:space="preserve">SMRF 2006 </v>
      </c>
      <c r="AA115" s="1" t="str">
        <f>R115</f>
        <v>SMRF 2020</v>
      </c>
      <c r="AF115" s="11"/>
    </row>
    <row r="116" spans="2:40" x14ac:dyDescent="0.35">
      <c r="B116" s="10"/>
      <c r="D116" t="str">
        <f t="shared" si="58"/>
        <v>B1</v>
      </c>
      <c r="E116">
        <f>E52</f>
        <v>39.6</v>
      </c>
      <c r="F116" s="13">
        <f>O10</f>
        <v>19370.356438062547</v>
      </c>
      <c r="G116" s="13">
        <f>X10</f>
        <v>21237.957460655438</v>
      </c>
      <c r="H116" s="5">
        <v>20689</v>
      </c>
      <c r="I116" s="6">
        <v>15453</v>
      </c>
      <c r="M116" s="1" t="str">
        <f t="shared" ref="M116" si="60">M52</f>
        <v>B2</v>
      </c>
      <c r="N116" s="1">
        <f>M87</f>
        <v>33</v>
      </c>
      <c r="O116" s="6">
        <f>O18</f>
        <v>8658.4756951497639</v>
      </c>
      <c r="P116" s="6">
        <f>X18</f>
        <v>8670.658074174904</v>
      </c>
      <c r="Q116" s="5">
        <f>AG18</f>
        <v>8690.2778369739754</v>
      </c>
      <c r="R116" s="6">
        <f>AV18</f>
        <v>4917.9699043258479</v>
      </c>
      <c r="W116" s="1">
        <f>X87</f>
        <v>14.4</v>
      </c>
      <c r="X116" s="13">
        <f>O25</f>
        <v>6141.9696479181493</v>
      </c>
      <c r="Y116" s="13">
        <f>X25</f>
        <v>6181.017126568222</v>
      </c>
      <c r="Z116" s="13">
        <f>AG25</f>
        <v>6200.2667796281266</v>
      </c>
      <c r="AA116" s="13">
        <f>AV25</f>
        <v>4110.0010356815546</v>
      </c>
      <c r="AF116" s="11"/>
      <c r="AJ116" s="1" t="s">
        <v>44</v>
      </c>
      <c r="AK116" t="s">
        <v>51</v>
      </c>
      <c r="AL116" t="s">
        <v>52</v>
      </c>
      <c r="AM116" t="s">
        <v>53</v>
      </c>
      <c r="AN116" t="s">
        <v>54</v>
      </c>
    </row>
    <row r="117" spans="2:40" x14ac:dyDescent="0.35">
      <c r="B117" s="10"/>
      <c r="E117">
        <f>E53</f>
        <v>49.5</v>
      </c>
      <c r="F117" s="13">
        <f>O9</f>
        <v>20269.607324040695</v>
      </c>
      <c r="G117" s="13">
        <f>X9</f>
        <v>21701.969699305493</v>
      </c>
      <c r="H117" s="5">
        <v>22157</v>
      </c>
      <c r="I117" s="6">
        <v>16185</v>
      </c>
      <c r="M117" s="1"/>
      <c r="N117" s="1">
        <f t="shared" ref="N117:N118" si="61">M88</f>
        <v>38.5</v>
      </c>
      <c r="O117" s="6">
        <f>O17</f>
        <v>8859.7442161284926</v>
      </c>
      <c r="P117" s="6">
        <f>X17</f>
        <v>8831.932890480286</v>
      </c>
      <c r="Q117" s="5">
        <f>AG17</f>
        <v>8872.4592041219912</v>
      </c>
      <c r="R117" s="6">
        <f>AV17</f>
        <v>5052.7133515335199</v>
      </c>
      <c r="V117" s="1" t="s">
        <v>32</v>
      </c>
      <c r="W117" s="1">
        <f t="shared" ref="W117:W118" si="62">X88</f>
        <v>20.3</v>
      </c>
      <c r="X117" s="13">
        <f>O24</f>
        <v>7270.6027005405977</v>
      </c>
      <c r="Y117" s="13">
        <f>X24</f>
        <v>7270.6027005405977</v>
      </c>
      <c r="Z117" s="13">
        <f>AG24</f>
        <v>7271.725561089268</v>
      </c>
      <c r="AA117" s="13">
        <f>AV24</f>
        <v>4973.5361769120937</v>
      </c>
      <c r="AF117" s="11"/>
      <c r="AJ117" s="1">
        <f>AJ47</f>
        <v>14.4</v>
      </c>
      <c r="AK117" s="13">
        <f t="shared" ref="AK117:AN119" si="63">X116</f>
        <v>6141.9696479181493</v>
      </c>
      <c r="AL117" s="13">
        <f t="shared" si="63"/>
        <v>6181.017126568222</v>
      </c>
      <c r="AM117" s="13">
        <f t="shared" si="63"/>
        <v>6200.2667796281266</v>
      </c>
      <c r="AN117" s="13">
        <f t="shared" si="63"/>
        <v>4110.0010356815546</v>
      </c>
    </row>
    <row r="118" spans="2:40" x14ac:dyDescent="0.35">
      <c r="B118" s="10"/>
      <c r="E118">
        <f>E54</f>
        <v>53.5</v>
      </c>
      <c r="F118" s="13">
        <f>O8</f>
        <v>22147.711585849502</v>
      </c>
      <c r="G118" s="13">
        <f>X8</f>
        <v>22725.917594585957</v>
      </c>
      <c r="H118" s="5">
        <v>23629</v>
      </c>
      <c r="I118" s="6">
        <v>17179</v>
      </c>
      <c r="M118" s="1"/>
      <c r="N118" s="1">
        <f t="shared" si="61"/>
        <v>41</v>
      </c>
      <c r="O118" s="6">
        <f>O16</f>
        <v>9146.6640190852595</v>
      </c>
      <c r="P118" s="6">
        <f>X16</f>
        <v>9082.5638079588716</v>
      </c>
      <c r="Q118" s="5">
        <f>AG16</f>
        <v>9129.0619064006878</v>
      </c>
      <c r="R118" s="6">
        <f>AV16</f>
        <v>5126.6901465234359</v>
      </c>
      <c r="W118" s="1">
        <f t="shared" si="62"/>
        <v>26.3</v>
      </c>
      <c r="X118" s="13">
        <f>O23</f>
        <v>7873.0231990400862</v>
      </c>
      <c r="Y118" s="13">
        <f>X23</f>
        <v>7506.223594087799</v>
      </c>
      <c r="Z118" s="13">
        <f>AG23</f>
        <v>7874.8265828508993</v>
      </c>
      <c r="AA118" s="13">
        <f>AV23</f>
        <v>5619.957955711976</v>
      </c>
      <c r="AF118" s="11"/>
      <c r="AJ118" s="1">
        <f t="shared" ref="AJ118:AJ125" si="64">AJ48</f>
        <v>20.3</v>
      </c>
      <c r="AK118" s="13">
        <f t="shared" si="63"/>
        <v>7270.6027005405977</v>
      </c>
      <c r="AL118" s="13">
        <f t="shared" si="63"/>
        <v>7270.6027005405977</v>
      </c>
      <c r="AM118" s="13">
        <f t="shared" si="63"/>
        <v>7271.725561089268</v>
      </c>
      <c r="AN118" s="13">
        <f t="shared" si="63"/>
        <v>4973.5361769120937</v>
      </c>
    </row>
    <row r="119" spans="2:40" x14ac:dyDescent="0.35">
      <c r="B119" s="10"/>
      <c r="AF119" s="11"/>
      <c r="AJ119" s="1">
        <f t="shared" si="64"/>
        <v>26.3</v>
      </c>
      <c r="AK119" s="13">
        <f t="shared" si="63"/>
        <v>7873.0231990400862</v>
      </c>
      <c r="AL119" s="13">
        <f t="shared" si="63"/>
        <v>7506.223594087799</v>
      </c>
      <c r="AM119" s="13">
        <f t="shared" si="63"/>
        <v>7874.8265828508993</v>
      </c>
      <c r="AN119" s="13">
        <f t="shared" si="63"/>
        <v>5619.957955711976</v>
      </c>
    </row>
    <row r="120" spans="2:40" x14ac:dyDescent="0.35">
      <c r="B120" s="10"/>
      <c r="AF120" s="11"/>
      <c r="AJ120" s="1">
        <f t="shared" si="64"/>
        <v>33</v>
      </c>
      <c r="AK120" s="13">
        <f>O116</f>
        <v>8658.4756951497639</v>
      </c>
      <c r="AL120" s="13">
        <f t="shared" ref="AL120:AN120" si="65">P116</f>
        <v>8670.658074174904</v>
      </c>
      <c r="AM120" s="13">
        <f t="shared" si="65"/>
        <v>8690.2778369739754</v>
      </c>
      <c r="AN120" s="13">
        <f t="shared" si="65"/>
        <v>4917.9699043258479</v>
      </c>
    </row>
    <row r="121" spans="2:40" x14ac:dyDescent="0.35">
      <c r="B121" s="10"/>
      <c r="AF121" s="11"/>
      <c r="AJ121" s="1">
        <f t="shared" si="64"/>
        <v>38.5</v>
      </c>
      <c r="AK121" s="13">
        <f t="shared" ref="AK121:AN121" si="66">O117</f>
        <v>8859.7442161284926</v>
      </c>
      <c r="AL121" s="13">
        <f t="shared" si="66"/>
        <v>8831.932890480286</v>
      </c>
      <c r="AM121" s="13">
        <f t="shared" si="66"/>
        <v>8872.4592041219912</v>
      </c>
      <c r="AN121" s="13">
        <f t="shared" si="66"/>
        <v>5052.7133515335199</v>
      </c>
    </row>
    <row r="122" spans="2:40" x14ac:dyDescent="0.35">
      <c r="B122" s="10"/>
      <c r="AF122" s="11"/>
      <c r="AJ122" s="1">
        <f t="shared" si="64"/>
        <v>39.6</v>
      </c>
      <c r="AK122" s="13">
        <f t="shared" ref="AK122:AN122" si="67">F116</f>
        <v>19370.356438062547</v>
      </c>
      <c r="AL122" s="13">
        <f t="shared" si="67"/>
        <v>21237.957460655438</v>
      </c>
      <c r="AM122" s="13">
        <f t="shared" si="67"/>
        <v>20689</v>
      </c>
      <c r="AN122" s="13">
        <f t="shared" si="67"/>
        <v>15453</v>
      </c>
    </row>
    <row r="123" spans="2:40" x14ac:dyDescent="0.35">
      <c r="B123" s="10"/>
      <c r="AF123" s="11"/>
      <c r="AJ123" s="1">
        <f t="shared" si="64"/>
        <v>41</v>
      </c>
      <c r="AK123" s="13">
        <f t="shared" ref="AK123:AN123" si="68">O118</f>
        <v>9146.6640190852595</v>
      </c>
      <c r="AL123" s="13">
        <f t="shared" si="68"/>
        <v>9082.5638079588716</v>
      </c>
      <c r="AM123" s="13">
        <f t="shared" si="68"/>
        <v>9129.0619064006878</v>
      </c>
      <c r="AN123" s="13">
        <f t="shared" si="68"/>
        <v>5126.6901465234359</v>
      </c>
    </row>
    <row r="124" spans="2:40" x14ac:dyDescent="0.35">
      <c r="B124" s="10"/>
      <c r="AF124" s="11"/>
      <c r="AJ124" s="1">
        <f t="shared" si="64"/>
        <v>49.5</v>
      </c>
      <c r="AK124" s="13">
        <f t="shared" ref="AK124:AN125" si="69">F117</f>
        <v>20269.607324040695</v>
      </c>
      <c r="AL124" s="13">
        <f t="shared" si="69"/>
        <v>21701.969699305493</v>
      </c>
      <c r="AM124" s="13">
        <f t="shared" si="69"/>
        <v>22157</v>
      </c>
      <c r="AN124" s="13">
        <f t="shared" si="69"/>
        <v>16185</v>
      </c>
    </row>
    <row r="125" spans="2:40" x14ac:dyDescent="0.35">
      <c r="B125" s="10"/>
      <c r="AF125" s="11"/>
      <c r="AJ125" s="1">
        <f t="shared" si="64"/>
        <v>53.5</v>
      </c>
      <c r="AK125" s="13">
        <f t="shared" si="69"/>
        <v>22147.711585849502</v>
      </c>
      <c r="AL125" s="13">
        <f t="shared" si="69"/>
        <v>22725.917594585957</v>
      </c>
      <c r="AM125" s="13">
        <f t="shared" si="69"/>
        <v>23629</v>
      </c>
      <c r="AN125" s="13">
        <f t="shared" si="69"/>
        <v>17179</v>
      </c>
    </row>
    <row r="126" spans="2:40" x14ac:dyDescent="0.35">
      <c r="B126" s="10"/>
      <c r="AF126" s="11"/>
    </row>
    <row r="127" spans="2:40" x14ac:dyDescent="0.35">
      <c r="B127" s="10"/>
      <c r="AF127" s="11"/>
    </row>
    <row r="128" spans="2:40" x14ac:dyDescent="0.35">
      <c r="B128" s="10"/>
      <c r="AF128" s="11"/>
    </row>
    <row r="129" spans="2:32" x14ac:dyDescent="0.35">
      <c r="B129" s="10"/>
      <c r="AF129" s="11"/>
    </row>
    <row r="130" spans="2:32" x14ac:dyDescent="0.35">
      <c r="B130" s="10"/>
      <c r="AF130" s="11"/>
    </row>
    <row r="131" spans="2:32" x14ac:dyDescent="0.35">
      <c r="B131" s="10"/>
      <c r="AF131" s="11"/>
    </row>
    <row r="132" spans="2:32" x14ac:dyDescent="0.35">
      <c r="B132" s="10"/>
      <c r="AF132" s="11"/>
    </row>
    <row r="133" spans="2:32" x14ac:dyDescent="0.35">
      <c r="B133" s="10"/>
      <c r="AF133" s="11"/>
    </row>
    <row r="134" spans="2:32" x14ac:dyDescent="0.35">
      <c r="B134" s="10"/>
      <c r="AF134" s="11"/>
    </row>
    <row r="135" spans="2:32" x14ac:dyDescent="0.35">
      <c r="B135" s="10"/>
      <c r="AF135" s="11"/>
    </row>
    <row r="136" spans="2:32" x14ac:dyDescent="0.35">
      <c r="B136" s="10"/>
      <c r="AF136" s="11"/>
    </row>
    <row r="137" spans="2:32" x14ac:dyDescent="0.35">
      <c r="B137" s="10"/>
      <c r="AF137" s="11"/>
    </row>
    <row r="138" spans="2:32" x14ac:dyDescent="0.35">
      <c r="B138" s="10"/>
      <c r="AF138" s="11"/>
    </row>
    <row r="139" spans="2:32" x14ac:dyDescent="0.35">
      <c r="B139" s="10"/>
      <c r="AF139" s="11"/>
    </row>
    <row r="140" spans="2:32" x14ac:dyDescent="0.35">
      <c r="B140" s="14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6"/>
    </row>
  </sheetData>
  <mergeCells count="14">
    <mergeCell ref="F114:G114"/>
    <mergeCell ref="O114:P114"/>
    <mergeCell ref="C32:C34"/>
    <mergeCell ref="G30:I30"/>
    <mergeCell ref="AJ5:AT5"/>
    <mergeCell ref="C38:C40"/>
    <mergeCell ref="C35:C37"/>
    <mergeCell ref="F84:G84"/>
    <mergeCell ref="M84:N84"/>
    <mergeCell ref="F50:G50"/>
    <mergeCell ref="X114:Y114"/>
    <mergeCell ref="AK45:AM45"/>
    <mergeCell ref="AK82:AM82"/>
    <mergeCell ref="AJ113:AK113"/>
  </mergeCells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Md. Asiful Islam</cp:lastModifiedBy>
  <dcterms:created xsi:type="dcterms:W3CDTF">2022-03-13T05:52:14Z</dcterms:created>
  <dcterms:modified xsi:type="dcterms:W3CDTF">2023-07-31T10:37:26Z</dcterms:modified>
</cp:coreProperties>
</file>