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https://d.docs.live.net/3e2c1ced851ad9f7/P SUD/Proyectos/Whole Arc TESIS/Textos/Anexos/"/>
    </mc:Choice>
  </mc:AlternateContent>
  <xr:revisionPtr revIDLastSave="5386" documentId="11_21DEB64AC727B02C63F4180FB385518290FAF10B" xr6:coauthVersionLast="47" xr6:coauthVersionMax="47" xr10:uidLastSave="{EABAA815-77E8-46BC-930B-9298BDE62D88}"/>
  <bookViews>
    <workbookView xWindow="-120" yWindow="-120" windowWidth="20730" windowHeight="11040" xr2:uid="{35AC37C2-4D20-435E-A3EF-B04875DD282F}"/>
  </bookViews>
  <sheets>
    <sheet name="TÍTULO" sheetId="2" r:id="rId1"/>
    <sheet name="Holocene" sheetId="12" state="hidden" r:id="rId2"/>
    <sheet name="Volcanoes list" sheetId="11" r:id="rId3"/>
    <sheet name="K-Ar ages (GEOPS)" sheetId="13" r:id="rId4"/>
    <sheet name="Dataciones 14C" sheetId="4" state="hidden" r:id="rId5"/>
    <sheet name="K-Ar and FT ages (other labs)" sheetId="6" r:id="rId6"/>
    <sheet name=" 40Ar39Ar ages" sheetId="5" r:id="rId7"/>
    <sheet name="Eventos Históricos" sheetId="8" state="hidden" r:id="rId8"/>
    <sheet name="References" sheetId="9" r:id="rId9"/>
  </sheets>
  <definedNames>
    <definedName name="_xlnm._FilterDatabase" localSheetId="4" hidden="1">'Dataciones 14C'!$X$4:$AA$4</definedName>
    <definedName name="_xlnm._FilterDatabase" localSheetId="1" hidden="1">Holocene!$A$3:$AB$440</definedName>
    <definedName name="_xlnm._FilterDatabase" localSheetId="2" hidden="1">'Volcanoes list'!$A$3:$J$80</definedName>
    <definedName name="_xlnm.Print_Titles" localSheetId="1">Holocene!$1:$2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S371" i="4" l="1"/>
  <c r="S370" i="4"/>
  <c r="N357" i="4"/>
  <c r="AF359" i="4"/>
  <c r="N358" i="4"/>
  <c r="AE358" i="4"/>
  <c r="AD287" i="4"/>
  <c r="AD288" i="4"/>
  <c r="AE287" i="4"/>
  <c r="AF287" i="4"/>
  <c r="AE288" i="4"/>
  <c r="AF288" i="4"/>
  <c r="AD289" i="4"/>
  <c r="AE289" i="4"/>
  <c r="AF289" i="4"/>
  <c r="AD290" i="4"/>
  <c r="AE290" i="4"/>
  <c r="AF290" i="4"/>
  <c r="AD291" i="4"/>
  <c r="AE291" i="4"/>
  <c r="AF291" i="4"/>
  <c r="AD292" i="4"/>
  <c r="AE292" i="4"/>
  <c r="AF292" i="4"/>
  <c r="AD293" i="4"/>
  <c r="AD294" i="4"/>
  <c r="AE293" i="4"/>
  <c r="AF293" i="4"/>
  <c r="AE294" i="4"/>
  <c r="AF294" i="4"/>
  <c r="AE295" i="4"/>
  <c r="AF295" i="4"/>
  <c r="AD296" i="4"/>
  <c r="AD297" i="4"/>
  <c r="AJ296" i="4"/>
  <c r="AL296" i="4"/>
  <c r="AE296" i="4"/>
  <c r="AF296" i="4"/>
  <c r="AE297" i="4"/>
  <c r="AF297" i="4"/>
  <c r="AE298" i="4"/>
  <c r="AF298" i="4"/>
  <c r="AD299" i="4"/>
  <c r="AD300" i="4"/>
  <c r="AE299" i="4"/>
  <c r="AF299" i="4"/>
  <c r="AE300" i="4"/>
  <c r="AF300" i="4"/>
  <c r="AD301" i="4"/>
  <c r="AD302" i="4"/>
  <c r="AE301" i="4"/>
  <c r="AF301" i="4"/>
  <c r="AE302" i="4"/>
  <c r="AF302" i="4"/>
  <c r="AD303" i="4"/>
  <c r="AE303" i="4"/>
  <c r="AF303" i="4"/>
  <c r="AD304" i="4"/>
  <c r="AD305" i="4"/>
  <c r="AE304" i="4"/>
  <c r="AF304" i="4"/>
  <c r="AE305" i="4"/>
  <c r="AF305" i="4"/>
  <c r="AD306" i="4"/>
  <c r="AD307" i="4"/>
  <c r="AI306" i="4"/>
  <c r="AK306" i="4" s="1"/>
  <c r="AE306" i="4"/>
  <c r="AF306" i="4"/>
  <c r="AE307" i="4"/>
  <c r="AF307" i="4"/>
  <c r="AD308" i="4"/>
  <c r="AE308" i="4"/>
  <c r="AF308" i="4"/>
  <c r="AE309" i="4"/>
  <c r="AF309" i="4"/>
  <c r="AE310" i="4"/>
  <c r="AF310" i="4"/>
  <c r="AD311" i="4"/>
  <c r="AD312" i="4"/>
  <c r="AE311" i="4"/>
  <c r="AF311" i="4"/>
  <c r="AE312" i="4"/>
  <c r="AF312" i="4"/>
  <c r="AE313" i="4"/>
  <c r="AF313" i="4"/>
  <c r="AD314" i="4"/>
  <c r="AE314" i="4"/>
  <c r="AF314" i="4"/>
  <c r="AD315" i="4"/>
  <c r="AE315" i="4"/>
  <c r="AF315" i="4"/>
  <c r="AD316" i="4"/>
  <c r="AE316" i="4"/>
  <c r="AF316" i="4"/>
  <c r="AD317" i="4"/>
  <c r="AE317" i="4"/>
  <c r="AF317" i="4"/>
  <c r="AD318" i="4"/>
  <c r="AE318" i="4"/>
  <c r="AF318" i="4"/>
  <c r="AD319" i="4"/>
  <c r="AE319" i="4"/>
  <c r="AF319" i="4"/>
  <c r="AD320" i="4"/>
  <c r="AE320" i="4"/>
  <c r="AF320" i="4"/>
  <c r="AD321" i="4"/>
  <c r="AD322" i="4"/>
  <c r="AI321" i="4"/>
  <c r="AK321" i="4" s="1"/>
  <c r="AE321" i="4"/>
  <c r="AF321" i="4"/>
  <c r="AE322" i="4"/>
  <c r="AF322" i="4"/>
  <c r="AD323" i="4"/>
  <c r="AE323" i="4"/>
  <c r="AF323" i="4"/>
  <c r="AE324" i="4"/>
  <c r="AF324" i="4"/>
  <c r="AD325" i="4"/>
  <c r="AD326" i="4"/>
  <c r="AE325" i="4"/>
  <c r="AF325" i="4"/>
  <c r="AE326" i="4"/>
  <c r="AF326" i="4"/>
  <c r="AD327" i="4"/>
  <c r="AD328" i="4"/>
  <c r="AE327" i="4"/>
  <c r="AF327" i="4"/>
  <c r="AE328" i="4"/>
  <c r="AF328" i="4"/>
  <c r="AD329" i="4"/>
  <c r="AD330" i="4"/>
  <c r="AE329" i="4"/>
  <c r="AF329" i="4"/>
  <c r="AE330" i="4"/>
  <c r="AF330" i="4"/>
  <c r="AD331" i="4"/>
  <c r="AD332" i="4"/>
  <c r="AE331" i="4"/>
  <c r="AF331" i="4"/>
  <c r="AE332" i="4"/>
  <c r="AF332" i="4"/>
  <c r="AD333" i="4"/>
  <c r="AD334" i="4"/>
  <c r="AE333" i="4"/>
  <c r="AF333" i="4"/>
  <c r="AE334" i="4"/>
  <c r="AF334" i="4"/>
  <c r="AD335" i="4"/>
  <c r="AD336" i="4"/>
  <c r="AI335" i="4"/>
  <c r="AK335" i="4"/>
  <c r="AE335" i="4"/>
  <c r="AF335" i="4"/>
  <c r="AE336" i="4"/>
  <c r="AF336" i="4"/>
  <c r="AD337" i="4"/>
  <c r="AD338" i="4"/>
  <c r="AI337" i="4"/>
  <c r="AK337" i="4"/>
  <c r="AE337" i="4"/>
  <c r="AF337" i="4"/>
  <c r="AE338" i="4"/>
  <c r="AF338" i="4"/>
  <c r="AE339" i="4"/>
  <c r="AF339" i="4"/>
  <c r="AD340" i="4"/>
  <c r="AE340" i="4"/>
  <c r="AF340" i="4"/>
  <c r="AE341" i="4"/>
  <c r="AF341" i="4"/>
  <c r="AE342" i="4"/>
  <c r="AF342" i="4"/>
  <c r="AD343" i="4"/>
  <c r="AE343" i="4"/>
  <c r="AF343" i="4"/>
  <c r="AD344" i="4"/>
  <c r="AD345" i="4"/>
  <c r="AD346" i="4"/>
  <c r="AJ345" i="4"/>
  <c r="AL345" i="4"/>
  <c r="AF347" i="4"/>
  <c r="AD348" i="4"/>
  <c r="AF352" i="4"/>
  <c r="AD353" i="4"/>
  <c r="AD354" i="4"/>
  <c r="AJ353" i="4"/>
  <c r="AL353" i="4"/>
  <c r="AE356" i="4"/>
  <c r="AD357" i="4"/>
  <c r="AD358" i="4"/>
  <c r="AD359" i="4"/>
  <c r="AE357" i="4"/>
  <c r="AD360" i="4"/>
  <c r="AD361" i="4"/>
  <c r="AD362" i="4"/>
  <c r="AJ361" i="4"/>
  <c r="AL361" i="4"/>
  <c r="AF363" i="4"/>
  <c r="AD364" i="4"/>
  <c r="AD365" i="4"/>
  <c r="AF364" i="4"/>
  <c r="AF365" i="4"/>
  <c r="AD366" i="4"/>
  <c r="AF366" i="4"/>
  <c r="AF367" i="4"/>
  <c r="AF368" i="4"/>
  <c r="AF369" i="4"/>
  <c r="AD370" i="4"/>
  <c r="AD371" i="4"/>
  <c r="AD372" i="4"/>
  <c r="AF372" i="4"/>
  <c r="AD373" i="4"/>
  <c r="AD374" i="4"/>
  <c r="AJ373" i="4"/>
  <c r="AL373" i="4"/>
  <c r="AF375" i="4"/>
  <c r="AD376" i="4"/>
  <c r="AD377" i="4"/>
  <c r="AD378" i="4"/>
  <c r="AJ377" i="4"/>
  <c r="AL377" i="4"/>
  <c r="AF378" i="4"/>
  <c r="AD379" i="4"/>
  <c r="AE379" i="4"/>
  <c r="AE380" i="4"/>
  <c r="AD381" i="4"/>
  <c r="AE381" i="4"/>
  <c r="AF381" i="4"/>
  <c r="AD382" i="4"/>
  <c r="AE382" i="4"/>
  <c r="AF382" i="4"/>
  <c r="AE383" i="4"/>
  <c r="AF383" i="4"/>
  <c r="AD384" i="4"/>
  <c r="AE384" i="4"/>
  <c r="AF384" i="4"/>
  <c r="AD385" i="4"/>
  <c r="AD386" i="4"/>
  <c r="AJ385" i="4"/>
  <c r="AL385" i="4"/>
  <c r="AE385" i="4"/>
  <c r="AF385" i="4"/>
  <c r="AE386" i="4"/>
  <c r="AF386" i="4"/>
  <c r="AE387" i="4"/>
  <c r="AF387" i="4"/>
  <c r="AE388" i="4"/>
  <c r="AF388" i="4"/>
  <c r="AD389" i="4"/>
  <c r="AE389" i="4"/>
  <c r="AF389" i="4"/>
  <c r="AE390" i="4"/>
  <c r="AF390" i="4"/>
  <c r="AE391" i="4"/>
  <c r="AF391" i="4"/>
  <c r="AD392" i="4"/>
  <c r="AD393" i="4"/>
  <c r="AE392" i="4"/>
  <c r="AF392" i="4"/>
  <c r="AE393" i="4"/>
  <c r="AF393" i="4"/>
  <c r="AE394" i="4"/>
  <c r="AF394" i="4"/>
  <c r="AE395" i="4"/>
  <c r="AF395" i="4"/>
  <c r="AD396" i="4"/>
  <c r="AD397" i="4"/>
  <c r="AE396" i="4"/>
  <c r="AF396" i="4"/>
  <c r="AE397" i="4"/>
  <c r="AF397" i="4"/>
  <c r="AE6" i="4"/>
  <c r="AF6" i="4"/>
  <c r="AD7" i="4"/>
  <c r="AD8" i="4"/>
  <c r="AI7" i="4"/>
  <c r="AK7" i="4"/>
  <c r="AE7" i="4"/>
  <c r="AF7" i="4"/>
  <c r="AE8" i="4"/>
  <c r="AF8" i="4"/>
  <c r="AD9" i="4"/>
  <c r="AD10" i="4"/>
  <c r="AD11" i="4"/>
  <c r="AE9" i="4"/>
  <c r="AF9" i="4"/>
  <c r="AE10" i="4"/>
  <c r="AF10" i="4"/>
  <c r="AE11" i="4"/>
  <c r="AF11" i="4"/>
  <c r="AD12" i="4"/>
  <c r="AE12" i="4"/>
  <c r="AF12" i="4"/>
  <c r="AE13" i="4"/>
  <c r="AF13" i="4"/>
  <c r="AD14" i="4"/>
  <c r="AD15" i="4"/>
  <c r="AE14" i="4"/>
  <c r="AF14" i="4"/>
  <c r="AE15" i="4"/>
  <c r="AF15" i="4"/>
  <c r="AE16" i="4"/>
  <c r="AF16" i="4"/>
  <c r="AD17" i="4"/>
  <c r="AD18" i="4"/>
  <c r="AI17" i="4"/>
  <c r="AK17" i="4"/>
  <c r="AE17" i="4"/>
  <c r="AF17" i="4"/>
  <c r="AE18" i="4"/>
  <c r="AF18" i="4"/>
  <c r="AD19" i="4"/>
  <c r="AE19" i="4"/>
  <c r="AF19" i="4"/>
  <c r="AE20" i="4"/>
  <c r="AF20" i="4"/>
  <c r="AD21" i="4"/>
  <c r="AD22" i="4"/>
  <c r="AE21" i="4"/>
  <c r="AF21" i="4"/>
  <c r="AE22" i="4"/>
  <c r="AF22" i="4"/>
  <c r="AD23" i="4"/>
  <c r="AD24" i="4"/>
  <c r="AE23" i="4"/>
  <c r="AF23" i="4"/>
  <c r="AE24" i="4"/>
  <c r="AF24" i="4"/>
  <c r="AD25" i="4"/>
  <c r="AD26" i="4"/>
  <c r="AE25" i="4"/>
  <c r="AF25" i="4"/>
  <c r="AE26" i="4"/>
  <c r="AF26" i="4"/>
  <c r="AD27" i="4"/>
  <c r="AD28" i="4"/>
  <c r="AE27" i="4"/>
  <c r="AF27" i="4"/>
  <c r="AE28" i="4"/>
  <c r="AF28" i="4"/>
  <c r="AD29" i="4"/>
  <c r="AD30" i="4"/>
  <c r="AD31" i="4"/>
  <c r="AJ30" i="4"/>
  <c r="AL30" i="4"/>
  <c r="AE29" i="4"/>
  <c r="AF29" i="4"/>
  <c r="AE30" i="4"/>
  <c r="AF30" i="4"/>
  <c r="AE31" i="4"/>
  <c r="AF31" i="4"/>
  <c r="AE32" i="4"/>
  <c r="AF32" i="4"/>
  <c r="AE33" i="4"/>
  <c r="AF33" i="4"/>
  <c r="AD34" i="4"/>
  <c r="AD35" i="4"/>
  <c r="AE34" i="4"/>
  <c r="AF34" i="4"/>
  <c r="AE35" i="4"/>
  <c r="AF35" i="4"/>
  <c r="AE36" i="4"/>
  <c r="AF36" i="4"/>
  <c r="AE37" i="4"/>
  <c r="AF37" i="4"/>
  <c r="AE38" i="4"/>
  <c r="AF38" i="4"/>
  <c r="AD39" i="4"/>
  <c r="AE39" i="4"/>
  <c r="AF39" i="4"/>
  <c r="AE40" i="4"/>
  <c r="AF40" i="4"/>
  <c r="AE41" i="4"/>
  <c r="AF41" i="4"/>
  <c r="AE42" i="4"/>
  <c r="AF42" i="4"/>
  <c r="AE43" i="4"/>
  <c r="AF43" i="4"/>
  <c r="AD44" i="4"/>
  <c r="AE44" i="4"/>
  <c r="AF44" i="4"/>
  <c r="AE45" i="4"/>
  <c r="AF45" i="4"/>
  <c r="AE46" i="4"/>
  <c r="AF46" i="4"/>
  <c r="AE47" i="4"/>
  <c r="AF47" i="4"/>
  <c r="AE48" i="4"/>
  <c r="AF48" i="4"/>
  <c r="AD49" i="4"/>
  <c r="AD50" i="4"/>
  <c r="AE49" i="4"/>
  <c r="AF49" i="4"/>
  <c r="AE50" i="4"/>
  <c r="AF50" i="4"/>
  <c r="AE51" i="4"/>
  <c r="AF51" i="4"/>
  <c r="AE52" i="4"/>
  <c r="AF52" i="4"/>
  <c r="AD53" i="4"/>
  <c r="AD54" i="4"/>
  <c r="AE53" i="4"/>
  <c r="AF53" i="4"/>
  <c r="AE54" i="4"/>
  <c r="AF54" i="4"/>
  <c r="AD55" i="4"/>
  <c r="AE55" i="4"/>
  <c r="AF55" i="4"/>
  <c r="AE56" i="4"/>
  <c r="AF56" i="4"/>
  <c r="AD57" i="4"/>
  <c r="AD58" i="4"/>
  <c r="AE57" i="4"/>
  <c r="AF57" i="4"/>
  <c r="AE58" i="4"/>
  <c r="AF58" i="4"/>
  <c r="AD59" i="4"/>
  <c r="AD60" i="4"/>
  <c r="AE59" i="4"/>
  <c r="AF59" i="4"/>
  <c r="AE60" i="4"/>
  <c r="AF60" i="4"/>
  <c r="AD61" i="4"/>
  <c r="AD62" i="4"/>
  <c r="AE61" i="4"/>
  <c r="AF61" i="4"/>
  <c r="AE62" i="4"/>
  <c r="AF62" i="4"/>
  <c r="AD63" i="4"/>
  <c r="AE63" i="4"/>
  <c r="AF63" i="4"/>
  <c r="AE64" i="4"/>
  <c r="AF64" i="4"/>
  <c r="AD65" i="4"/>
  <c r="AD66" i="4"/>
  <c r="AD67" i="4"/>
  <c r="AJ66" i="4"/>
  <c r="AL66" i="4"/>
  <c r="AE65" i="4"/>
  <c r="AF65" i="4"/>
  <c r="AE66" i="4"/>
  <c r="AF66" i="4"/>
  <c r="AE67" i="4"/>
  <c r="AF67" i="4"/>
  <c r="AD68" i="4"/>
  <c r="AE68" i="4"/>
  <c r="AF68" i="4"/>
  <c r="AE69" i="4"/>
  <c r="AF69" i="4"/>
  <c r="AE70" i="4"/>
  <c r="AF70" i="4"/>
  <c r="AE71" i="4"/>
  <c r="AF71" i="4"/>
  <c r="AE72" i="4"/>
  <c r="AF72" i="4"/>
  <c r="AE73" i="4"/>
  <c r="AF73" i="4"/>
  <c r="AD74" i="4"/>
  <c r="AE74" i="4"/>
  <c r="AF74" i="4"/>
  <c r="AE75" i="4"/>
  <c r="AF75" i="4"/>
  <c r="AE76" i="4"/>
  <c r="AF76" i="4"/>
  <c r="AD77" i="4"/>
  <c r="AD78" i="4"/>
  <c r="AI77" i="4"/>
  <c r="AK77" i="4"/>
  <c r="AE77" i="4"/>
  <c r="AF77" i="4"/>
  <c r="AE78" i="4"/>
  <c r="AF78" i="4"/>
  <c r="AD79" i="4"/>
  <c r="AD80" i="4"/>
  <c r="AI79" i="4"/>
  <c r="AK79" i="4"/>
  <c r="AE79" i="4"/>
  <c r="AF79" i="4"/>
  <c r="AE80" i="4"/>
  <c r="AF80" i="4"/>
  <c r="AD81" i="4"/>
  <c r="AD82" i="4"/>
  <c r="AE81" i="4"/>
  <c r="AF81" i="4"/>
  <c r="AE82" i="4"/>
  <c r="AF82" i="4"/>
  <c r="AD83" i="4"/>
  <c r="AE83" i="4"/>
  <c r="AF83" i="4"/>
  <c r="AE84" i="4"/>
  <c r="AF84" i="4"/>
  <c r="AE85" i="4"/>
  <c r="AF85" i="4"/>
  <c r="AE86" i="4"/>
  <c r="AF86" i="4"/>
  <c r="AD87" i="4"/>
  <c r="AD88" i="4"/>
  <c r="AE87" i="4"/>
  <c r="AF87" i="4"/>
  <c r="AE88" i="4"/>
  <c r="AF88" i="4"/>
  <c r="AD89" i="4"/>
  <c r="AD90" i="4"/>
  <c r="AD91" i="4"/>
  <c r="AE89" i="4"/>
  <c r="AF89" i="4"/>
  <c r="AE90" i="4"/>
  <c r="AF90" i="4"/>
  <c r="AE91" i="4"/>
  <c r="AF91" i="4"/>
  <c r="AD92" i="4"/>
  <c r="AE92" i="4"/>
  <c r="AF92" i="4"/>
  <c r="AE93" i="4"/>
  <c r="AF93" i="4"/>
  <c r="AE94" i="4"/>
  <c r="AF94" i="4"/>
  <c r="AD95" i="4"/>
  <c r="AD96" i="4"/>
  <c r="AI95" i="4"/>
  <c r="AK95" i="4"/>
  <c r="AE95" i="4"/>
  <c r="AF95" i="4"/>
  <c r="AE96" i="4"/>
  <c r="AF96" i="4"/>
  <c r="AE97" i="4"/>
  <c r="AF97" i="4"/>
  <c r="AD98" i="4"/>
  <c r="AE98" i="4"/>
  <c r="AF98" i="4"/>
  <c r="AE99" i="4"/>
  <c r="AF99" i="4"/>
  <c r="AD100" i="4"/>
  <c r="AE100" i="4"/>
  <c r="AF100" i="4"/>
  <c r="AE101" i="4"/>
  <c r="AF101" i="4"/>
  <c r="AE102" i="4"/>
  <c r="AF102" i="4"/>
  <c r="AE103" i="4"/>
  <c r="AF103" i="4"/>
  <c r="AD104" i="4"/>
  <c r="AE104" i="4"/>
  <c r="AF104" i="4"/>
  <c r="AE105" i="4"/>
  <c r="AF105" i="4"/>
  <c r="AD106" i="4"/>
  <c r="AE106" i="4"/>
  <c r="AF106" i="4"/>
  <c r="AD107" i="4"/>
  <c r="AE107" i="4"/>
  <c r="AF107" i="4"/>
  <c r="AD108" i="4"/>
  <c r="AD109" i="4"/>
  <c r="AE108" i="4"/>
  <c r="AF108" i="4"/>
  <c r="AE109" i="4"/>
  <c r="AF109" i="4"/>
  <c r="AD110" i="4"/>
  <c r="AD111" i="4"/>
  <c r="AJ110" i="4"/>
  <c r="AL110" i="4"/>
  <c r="AE110" i="4"/>
  <c r="AF110" i="4"/>
  <c r="AE111" i="4"/>
  <c r="AF111" i="4"/>
  <c r="AE112" i="4"/>
  <c r="AF112" i="4"/>
  <c r="AD113" i="4"/>
  <c r="AD114" i="4"/>
  <c r="AI113" i="4"/>
  <c r="AK113" i="4"/>
  <c r="AE113" i="4"/>
  <c r="AF113" i="4"/>
  <c r="AE114" i="4"/>
  <c r="AF114" i="4"/>
  <c r="AD115" i="4"/>
  <c r="AE115" i="4"/>
  <c r="AF115" i="4"/>
  <c r="AE116" i="4"/>
  <c r="AF116" i="4"/>
  <c r="AE117" i="4"/>
  <c r="AF117" i="4"/>
  <c r="AD118" i="4"/>
  <c r="AD119" i="4"/>
  <c r="AE118" i="4"/>
  <c r="AF118" i="4"/>
  <c r="AE119" i="4"/>
  <c r="AF119" i="4"/>
  <c r="AE120" i="4"/>
  <c r="AF120" i="4"/>
  <c r="AE121" i="4"/>
  <c r="AF121" i="4"/>
  <c r="AE122" i="4"/>
  <c r="AF122" i="4"/>
  <c r="AD123" i="4"/>
  <c r="AD124" i="4"/>
  <c r="AE123" i="4"/>
  <c r="AF123" i="4"/>
  <c r="AE124" i="4"/>
  <c r="AF124" i="4"/>
  <c r="AD125" i="4"/>
  <c r="AD126" i="4"/>
  <c r="AJ125" i="4"/>
  <c r="AL125" i="4"/>
  <c r="AE125" i="4"/>
  <c r="AF125" i="4"/>
  <c r="AE126" i="4"/>
  <c r="AF126" i="4"/>
  <c r="AD127" i="4"/>
  <c r="AE127" i="4"/>
  <c r="AF127" i="4"/>
  <c r="AE128" i="4"/>
  <c r="AF128" i="4"/>
  <c r="AE129" i="4"/>
  <c r="AF129" i="4"/>
  <c r="AD130" i="4"/>
  <c r="AD131" i="4"/>
  <c r="AD132" i="4"/>
  <c r="AE130" i="4"/>
  <c r="AF130" i="4"/>
  <c r="AE131" i="4"/>
  <c r="AF131" i="4"/>
  <c r="AE132" i="4"/>
  <c r="AF132" i="4"/>
  <c r="AD133" i="4"/>
  <c r="AE133" i="4"/>
  <c r="AF133" i="4"/>
  <c r="AD134" i="4"/>
  <c r="AD135" i="4"/>
  <c r="AI134" i="4"/>
  <c r="AK134" i="4"/>
  <c r="AE134" i="4"/>
  <c r="AF134" i="4"/>
  <c r="AE135" i="4"/>
  <c r="AF135" i="4"/>
  <c r="AE136" i="4"/>
  <c r="AF136" i="4"/>
  <c r="AE137" i="4"/>
  <c r="AF137" i="4"/>
  <c r="AD138" i="4"/>
  <c r="AD139" i="4"/>
  <c r="AD140" i="4"/>
  <c r="AE138" i="4"/>
  <c r="AF138" i="4"/>
  <c r="AE139" i="4"/>
  <c r="AF139" i="4"/>
  <c r="AE140" i="4"/>
  <c r="AF140" i="4"/>
  <c r="AD141" i="4"/>
  <c r="AD142" i="4"/>
  <c r="AE141" i="4"/>
  <c r="AF141" i="4"/>
  <c r="AE142" i="4"/>
  <c r="AF142" i="4"/>
  <c r="AE143" i="4"/>
  <c r="AF143" i="4"/>
  <c r="AD144" i="4"/>
  <c r="AE144" i="4"/>
  <c r="AF144" i="4"/>
  <c r="AE145" i="4"/>
  <c r="AF145" i="4"/>
  <c r="AE146" i="4"/>
  <c r="AF146" i="4"/>
  <c r="AD147" i="4"/>
  <c r="AE147" i="4"/>
  <c r="AF147" i="4"/>
  <c r="AE148" i="4"/>
  <c r="AF148" i="4"/>
  <c r="AD149" i="4"/>
  <c r="AD150" i="4"/>
  <c r="AE149" i="4"/>
  <c r="AF149" i="4"/>
  <c r="AE150" i="4"/>
  <c r="AF150" i="4"/>
  <c r="AD151" i="4"/>
  <c r="AE151" i="4"/>
  <c r="AF151" i="4"/>
  <c r="AE152" i="4"/>
  <c r="AF152" i="4"/>
  <c r="AE153" i="4"/>
  <c r="AF153" i="4"/>
  <c r="AD154" i="4"/>
  <c r="AD155" i="4"/>
  <c r="AI154" i="4"/>
  <c r="AK154" i="4"/>
  <c r="AE154" i="4"/>
  <c r="AF154" i="4"/>
  <c r="AE155" i="4"/>
  <c r="AF155" i="4"/>
  <c r="AD156" i="4"/>
  <c r="AD157" i="4"/>
  <c r="AJ156" i="4"/>
  <c r="AL156" i="4"/>
  <c r="AE156" i="4"/>
  <c r="AF156" i="4"/>
  <c r="AE157" i="4"/>
  <c r="AF157" i="4"/>
  <c r="AE158" i="4"/>
  <c r="AF158" i="4"/>
  <c r="AD159" i="4"/>
  <c r="AE159" i="4"/>
  <c r="AF159" i="4"/>
  <c r="AE160" i="4"/>
  <c r="AF160" i="4"/>
  <c r="AE161" i="4"/>
  <c r="AF161" i="4"/>
  <c r="AD162" i="4"/>
  <c r="AE162" i="4"/>
  <c r="AF162" i="4"/>
  <c r="AD163" i="4"/>
  <c r="AE163" i="4"/>
  <c r="AF163" i="4"/>
  <c r="AD164" i="4"/>
  <c r="AD165" i="4"/>
  <c r="AJ164" i="4"/>
  <c r="AL164" i="4"/>
  <c r="AE164" i="4"/>
  <c r="AF164" i="4"/>
  <c r="AE165" i="4"/>
  <c r="AF165" i="4"/>
  <c r="AD166" i="4"/>
  <c r="AD167" i="4"/>
  <c r="AD168" i="4"/>
  <c r="AE166" i="4"/>
  <c r="AF166" i="4"/>
  <c r="AE167" i="4"/>
  <c r="AF167" i="4"/>
  <c r="AE168" i="4"/>
  <c r="AF168" i="4"/>
  <c r="AD169" i="4"/>
  <c r="AE169" i="4"/>
  <c r="AF169" i="4"/>
  <c r="AD170" i="4"/>
  <c r="AE170" i="4"/>
  <c r="AF170" i="4"/>
  <c r="AD171" i="4"/>
  <c r="AE171" i="4"/>
  <c r="AF171" i="4"/>
  <c r="AD172" i="4"/>
  <c r="AE172" i="4"/>
  <c r="AF172" i="4"/>
  <c r="AE173" i="4"/>
  <c r="AF173" i="4"/>
  <c r="AD174" i="4"/>
  <c r="AD175" i="4"/>
  <c r="AI174" i="4"/>
  <c r="AK174" i="4"/>
  <c r="AE174" i="4"/>
  <c r="AF174" i="4"/>
  <c r="AE175" i="4"/>
  <c r="AF175" i="4"/>
  <c r="AD176" i="4"/>
  <c r="AD177" i="4"/>
  <c r="AE176" i="4"/>
  <c r="AF176" i="4"/>
  <c r="AE177" i="4"/>
  <c r="AF177" i="4"/>
  <c r="AE178" i="4"/>
  <c r="AF178" i="4"/>
  <c r="AD179" i="4"/>
  <c r="AD180" i="4"/>
  <c r="AE179" i="4"/>
  <c r="AF179" i="4"/>
  <c r="AE180" i="4"/>
  <c r="AF180" i="4"/>
  <c r="AD181" i="4"/>
  <c r="AE181" i="4"/>
  <c r="AF181" i="4"/>
  <c r="AD182" i="4"/>
  <c r="AE182" i="4"/>
  <c r="AF182" i="4"/>
  <c r="AD183" i="4"/>
  <c r="AE183" i="4"/>
  <c r="AF183" i="4"/>
  <c r="AD184" i="4"/>
  <c r="AE184" i="4"/>
  <c r="AF184" i="4"/>
  <c r="AD185" i="4"/>
  <c r="AE185" i="4"/>
  <c r="AF185" i="4"/>
  <c r="AD186" i="4"/>
  <c r="AE186" i="4"/>
  <c r="AF186" i="4"/>
  <c r="AD187" i="4"/>
  <c r="AE187" i="4"/>
  <c r="AF187" i="4"/>
  <c r="AD188" i="4"/>
  <c r="AE188" i="4"/>
  <c r="AF188" i="4"/>
  <c r="AD189" i="4"/>
  <c r="AE189" i="4"/>
  <c r="AF189" i="4"/>
  <c r="AD190" i="4"/>
  <c r="AD191" i="4"/>
  <c r="AI190" i="4"/>
  <c r="AK190" i="4"/>
  <c r="AE190" i="4"/>
  <c r="AF190" i="4"/>
  <c r="AE191" i="4"/>
  <c r="AF191" i="4"/>
  <c r="AD192" i="4"/>
  <c r="AD193" i="4"/>
  <c r="AE192" i="4"/>
  <c r="AF192" i="4"/>
  <c r="AE193" i="4"/>
  <c r="AF193" i="4"/>
  <c r="AD194" i="4"/>
  <c r="AE194" i="4"/>
  <c r="AF194" i="4"/>
  <c r="AE195" i="4"/>
  <c r="AF195" i="4"/>
  <c r="AE196" i="4"/>
  <c r="AF196" i="4"/>
  <c r="AE197" i="4"/>
  <c r="AF197" i="4"/>
  <c r="AD198" i="4"/>
  <c r="AD199" i="4"/>
  <c r="AD200" i="4"/>
  <c r="AI199" i="4"/>
  <c r="AK199" i="4"/>
  <c r="AE198" i="4"/>
  <c r="AF198" i="4"/>
  <c r="AE199" i="4"/>
  <c r="AF199" i="4"/>
  <c r="AE200" i="4"/>
  <c r="AF200" i="4"/>
  <c r="AE201" i="4"/>
  <c r="AF201" i="4"/>
  <c r="AD202" i="4"/>
  <c r="AE202" i="4"/>
  <c r="AF202" i="4"/>
  <c r="AE203" i="4"/>
  <c r="AF203" i="4"/>
  <c r="AE204" i="4"/>
  <c r="AF204" i="4"/>
  <c r="AE205" i="4"/>
  <c r="AF205" i="4"/>
  <c r="AD206" i="4"/>
  <c r="AD207" i="4"/>
  <c r="AE206" i="4"/>
  <c r="AF206" i="4"/>
  <c r="AE207" i="4"/>
  <c r="AF207" i="4"/>
  <c r="AD208" i="4"/>
  <c r="AE208" i="4"/>
  <c r="AF208" i="4"/>
  <c r="AE209" i="4"/>
  <c r="AF209" i="4"/>
  <c r="AD210" i="4"/>
  <c r="AE210" i="4"/>
  <c r="AF210" i="4"/>
  <c r="AE211" i="4"/>
  <c r="AF211" i="4"/>
  <c r="AD212" i="4"/>
  <c r="AE212" i="4"/>
  <c r="AF212" i="4"/>
  <c r="AE213" i="4"/>
  <c r="AF213" i="4"/>
  <c r="AE214" i="4"/>
  <c r="AF214" i="4"/>
  <c r="AD215" i="4"/>
  <c r="AE215" i="4"/>
  <c r="AF215" i="4"/>
  <c r="AE216" i="4"/>
  <c r="AF216" i="4"/>
  <c r="AE217" i="4"/>
  <c r="AF217" i="4"/>
  <c r="AE218" i="4"/>
  <c r="AF218" i="4"/>
  <c r="AD219" i="4"/>
  <c r="AD220" i="4"/>
  <c r="AI219" i="4"/>
  <c r="AK219" i="4"/>
  <c r="AE219" i="4"/>
  <c r="AF219" i="4"/>
  <c r="AE220" i="4"/>
  <c r="AF220" i="4"/>
  <c r="AE221" i="4"/>
  <c r="AF221" i="4"/>
  <c r="AD222" i="4"/>
  <c r="AD223" i="4"/>
  <c r="AE222" i="4"/>
  <c r="AF222" i="4"/>
  <c r="AE223" i="4"/>
  <c r="AF223" i="4"/>
  <c r="AD224" i="4"/>
  <c r="AE224" i="4"/>
  <c r="AF224" i="4"/>
  <c r="AE225" i="4"/>
  <c r="AF225" i="4"/>
  <c r="AE226" i="4"/>
  <c r="AF226" i="4"/>
  <c r="AD227" i="4"/>
  <c r="AD228" i="4"/>
  <c r="AE227" i="4"/>
  <c r="AF227" i="4"/>
  <c r="AE228" i="4"/>
  <c r="AF228" i="4"/>
  <c r="AE229" i="4"/>
  <c r="AF229" i="4"/>
  <c r="AD230" i="4"/>
  <c r="AD231" i="4"/>
  <c r="AJ230" i="4"/>
  <c r="AL230" i="4"/>
  <c r="AE230" i="4"/>
  <c r="AF230" i="4"/>
  <c r="AE231" i="4"/>
  <c r="AF231" i="4"/>
  <c r="AD232" i="4"/>
  <c r="AE232" i="4"/>
  <c r="AF232" i="4"/>
  <c r="AE233" i="4"/>
  <c r="AF233" i="4"/>
  <c r="AE234" i="4"/>
  <c r="AF234" i="4"/>
  <c r="AD235" i="4"/>
  <c r="AD236" i="4"/>
  <c r="AE235" i="4"/>
  <c r="AF235" i="4"/>
  <c r="AE236" i="4"/>
  <c r="AF236" i="4"/>
  <c r="AD237" i="4"/>
  <c r="AE237" i="4"/>
  <c r="AF237" i="4"/>
  <c r="AE238" i="4"/>
  <c r="AF238" i="4"/>
  <c r="AE239" i="4"/>
  <c r="AF239" i="4"/>
  <c r="AE240" i="4"/>
  <c r="AF240" i="4"/>
  <c r="AD241" i="4"/>
  <c r="AD242" i="4"/>
  <c r="AJ241" i="4"/>
  <c r="AL241" i="4"/>
  <c r="AE241" i="4"/>
  <c r="AF241" i="4"/>
  <c r="AE242" i="4"/>
  <c r="AF242" i="4"/>
  <c r="AE243" i="4"/>
  <c r="AF243" i="4"/>
  <c r="AD244" i="4"/>
  <c r="AD245" i="4"/>
  <c r="AJ244" i="4"/>
  <c r="AL244" i="4"/>
  <c r="AE244" i="4"/>
  <c r="AF244" i="4"/>
  <c r="AE245" i="4"/>
  <c r="AF245" i="4"/>
  <c r="AE246" i="4"/>
  <c r="AF246" i="4"/>
  <c r="AD247" i="4"/>
  <c r="AD248" i="4"/>
  <c r="AE247" i="4"/>
  <c r="AF247" i="4"/>
  <c r="AE248" i="4"/>
  <c r="AF248" i="4"/>
  <c r="AD249" i="4"/>
  <c r="AD250" i="4"/>
  <c r="AD251" i="4"/>
  <c r="AI250" i="4"/>
  <c r="AK250" i="4" s="1"/>
  <c r="AE249" i="4"/>
  <c r="AF249" i="4"/>
  <c r="AE250" i="4"/>
  <c r="AF250" i="4"/>
  <c r="AE251" i="4"/>
  <c r="AF251" i="4"/>
  <c r="AD252" i="4"/>
  <c r="AD253" i="4"/>
  <c r="AE252" i="4"/>
  <c r="AF252" i="4"/>
  <c r="AE253" i="4"/>
  <c r="AF253" i="4"/>
  <c r="AE254" i="4"/>
  <c r="AF254" i="4"/>
  <c r="AD255" i="4"/>
  <c r="AD256" i="4"/>
  <c r="AI255" i="4"/>
  <c r="AK255" i="4" s="1"/>
  <c r="AE255" i="4"/>
  <c r="AF255" i="4"/>
  <c r="AE256" i="4"/>
  <c r="AF256" i="4"/>
  <c r="AD257" i="4"/>
  <c r="AD258" i="4"/>
  <c r="AJ257" i="4"/>
  <c r="AL257" i="4"/>
  <c r="AE257" i="4"/>
  <c r="AF257" i="4"/>
  <c r="AE258" i="4"/>
  <c r="AF258" i="4"/>
  <c r="AD259" i="4"/>
  <c r="AE259" i="4"/>
  <c r="AF259" i="4"/>
  <c r="AD260" i="4"/>
  <c r="AE260" i="4"/>
  <c r="AF260" i="4"/>
  <c r="AD261" i="4"/>
  <c r="AE261" i="4"/>
  <c r="AF261" i="4"/>
  <c r="AD262" i="4"/>
  <c r="AE262" i="4"/>
  <c r="AF262" i="4"/>
  <c r="AD263" i="4"/>
  <c r="AE263" i="4"/>
  <c r="AF263" i="4"/>
  <c r="AD264" i="4"/>
  <c r="AE264" i="4"/>
  <c r="AF264" i="4"/>
  <c r="AD265" i="4"/>
  <c r="AE265" i="4"/>
  <c r="AF265" i="4"/>
  <c r="AD266" i="4"/>
  <c r="AE266" i="4"/>
  <c r="AF266" i="4"/>
  <c r="AD267" i="4"/>
  <c r="AE267" i="4"/>
  <c r="AF267" i="4"/>
  <c r="AD268" i="4"/>
  <c r="AD269" i="4"/>
  <c r="AE268" i="4"/>
  <c r="AF268" i="4"/>
  <c r="AE269" i="4"/>
  <c r="AF269" i="4"/>
  <c r="AD270" i="4"/>
  <c r="AD271" i="4"/>
  <c r="AE270" i="4"/>
  <c r="AF270" i="4"/>
  <c r="AE271" i="4"/>
  <c r="AF271" i="4"/>
  <c r="AD272" i="4"/>
  <c r="AD273" i="4"/>
  <c r="AE272" i="4"/>
  <c r="AF272" i="4"/>
  <c r="AE273" i="4"/>
  <c r="AF273" i="4"/>
  <c r="AD274" i="4"/>
  <c r="AD275" i="4"/>
  <c r="AD276" i="4"/>
  <c r="AE274" i="4"/>
  <c r="AF274" i="4"/>
  <c r="AE275" i="4"/>
  <c r="AF275" i="4"/>
  <c r="AE276" i="4"/>
  <c r="AF276" i="4"/>
  <c r="AD277" i="4"/>
  <c r="AD278" i="4"/>
  <c r="AE277" i="4"/>
  <c r="AF277" i="4"/>
  <c r="AE278" i="4"/>
  <c r="AF278" i="4"/>
  <c r="AE279" i="4"/>
  <c r="AF279" i="4"/>
  <c r="AD280" i="4"/>
  <c r="AD281" i="4"/>
  <c r="AE280" i="4"/>
  <c r="AF280" i="4"/>
  <c r="AE281" i="4"/>
  <c r="AF281" i="4"/>
  <c r="AE282" i="4"/>
  <c r="AF282" i="4"/>
  <c r="AE283" i="4"/>
  <c r="AF283" i="4"/>
  <c r="AD284" i="4"/>
  <c r="AD285" i="4"/>
  <c r="AE284" i="4"/>
  <c r="AF284" i="4"/>
  <c r="AE285" i="4"/>
  <c r="AF285" i="4"/>
  <c r="AE286" i="4"/>
  <c r="AF286" i="4"/>
  <c r="AF5" i="4"/>
  <c r="AE5" i="4"/>
  <c r="AD5" i="4"/>
  <c r="AD6" i="4"/>
  <c r="AJ358" i="4"/>
  <c r="AL358" i="4"/>
  <c r="AI358" i="4"/>
  <c r="AK358" i="4" s="1"/>
  <c r="AI357" i="4"/>
  <c r="AK357" i="4" s="1"/>
  <c r="AG291" i="4"/>
  <c r="AI291" i="4" s="1"/>
  <c r="AK291" i="4" s="1"/>
  <c r="AH183" i="4"/>
  <c r="AG141" i="4"/>
  <c r="AG142" i="4"/>
  <c r="AH304" i="4"/>
  <c r="AH305" i="4"/>
  <c r="AJ305" i="4"/>
  <c r="AL305" i="4"/>
  <c r="AH151" i="4"/>
  <c r="AH262" i="4"/>
  <c r="AH320" i="4"/>
  <c r="AJ320" i="4"/>
  <c r="AL320" i="4"/>
  <c r="AJ227" i="4"/>
  <c r="AL227" i="4"/>
  <c r="AI227" i="4"/>
  <c r="AK227" i="4"/>
  <c r="AG261" i="4"/>
  <c r="AI261" i="4" s="1"/>
  <c r="AK261" i="4" s="1"/>
  <c r="AJ255" i="4"/>
  <c r="AL255" i="4"/>
  <c r="AJ249" i="4"/>
  <c r="AL249" i="4"/>
  <c r="AG183" i="4"/>
  <c r="AI183" i="4"/>
  <c r="AK183" i="4"/>
  <c r="AG323" i="4"/>
  <c r="AG187" i="4"/>
  <c r="AI187" i="4"/>
  <c r="AK187" i="4"/>
  <c r="AH184" i="4"/>
  <c r="AJ184" i="4"/>
  <c r="AL184" i="4"/>
  <c r="AI25" i="4"/>
  <c r="AK25" i="4"/>
  <c r="AJ25" i="4"/>
  <c r="AL25" i="4"/>
  <c r="AD51" i="4"/>
  <c r="AJ50" i="4"/>
  <c r="AL50" i="4"/>
  <c r="AJ49" i="4"/>
  <c r="AL49" i="4"/>
  <c r="AD279" i="4"/>
  <c r="AJ278" i="4"/>
  <c r="AL278" i="4"/>
  <c r="AJ277" i="4"/>
  <c r="AL277" i="4"/>
  <c r="AJ235" i="4"/>
  <c r="AL235" i="4"/>
  <c r="AI235" i="4"/>
  <c r="AK235" i="4"/>
  <c r="AI156" i="4"/>
  <c r="AK156" i="4"/>
  <c r="AG25" i="4"/>
  <c r="AG26" i="4"/>
  <c r="AI26" i="4"/>
  <c r="AK26" i="4"/>
  <c r="AH156" i="4"/>
  <c r="AH157" i="4"/>
  <c r="AG185" i="4"/>
  <c r="AI185" i="4"/>
  <c r="AK185" i="4"/>
  <c r="AH19" i="4"/>
  <c r="AI9" i="4"/>
  <c r="AK9" i="4"/>
  <c r="AI345" i="4"/>
  <c r="AK345" i="4" s="1"/>
  <c r="AG315" i="4"/>
  <c r="AI315" i="4" s="1"/>
  <c r="AK315" i="4" s="1"/>
  <c r="AG262" i="4"/>
  <c r="AH257" i="4"/>
  <c r="AG320" i="4"/>
  <c r="AI320" i="4" s="1"/>
  <c r="AK320" i="4" s="1"/>
  <c r="AG308" i="4"/>
  <c r="AH108" i="4"/>
  <c r="AH109" i="4"/>
  <c r="AJ109" i="4"/>
  <c r="AL109" i="4"/>
  <c r="AG107" i="4"/>
  <c r="AH27" i="4"/>
  <c r="AH28" i="4"/>
  <c r="AJ28" i="4"/>
  <c r="AL28" i="4"/>
  <c r="AD355" i="4"/>
  <c r="AI354" i="4"/>
  <c r="AK354" i="4" s="1"/>
  <c r="AH261" i="4"/>
  <c r="AJ261" i="4"/>
  <c r="AL261" i="4"/>
  <c r="AG257" i="4"/>
  <c r="AG258" i="4" s="1"/>
  <c r="AI258" i="4" s="1"/>
  <c r="AK258" i="4" s="1"/>
  <c r="AG170" i="4"/>
  <c r="AI170" i="4"/>
  <c r="AK170" i="4"/>
  <c r="AD158" i="4"/>
  <c r="AI157" i="4"/>
  <c r="AK157" i="4"/>
  <c r="AI110" i="4"/>
  <c r="AK110" i="4"/>
  <c r="AJ344" i="4"/>
  <c r="AL344" i="4"/>
  <c r="AD152" i="4"/>
  <c r="AJ151" i="4"/>
  <c r="AL151" i="4"/>
  <c r="AG108" i="4"/>
  <c r="AG109" i="4"/>
  <c r="AI109" i="4"/>
  <c r="AK109" i="4"/>
  <c r="AD324" i="4"/>
  <c r="AG325" i="4"/>
  <c r="AG326" i="4" s="1"/>
  <c r="AI326" i="4" s="1"/>
  <c r="AK326" i="4" s="1"/>
  <c r="AG259" i="4"/>
  <c r="AI259" i="4" s="1"/>
  <c r="AK259" i="4" s="1"/>
  <c r="AG68" i="4"/>
  <c r="AD347" i="4"/>
  <c r="AI346" i="4"/>
  <c r="AK346" i="4" s="1"/>
  <c r="AG316" i="4"/>
  <c r="AI316" i="4" s="1"/>
  <c r="AK316" i="4" s="1"/>
  <c r="AH290" i="4"/>
  <c r="AJ247" i="4"/>
  <c r="AL247" i="4"/>
  <c r="AI247" i="4"/>
  <c r="AK247" i="4" s="1"/>
  <c r="AJ34" i="4"/>
  <c r="AL34" i="4"/>
  <c r="AD36" i="4"/>
  <c r="AI34" i="4"/>
  <c r="AK34" i="4"/>
  <c r="AH83" i="4"/>
  <c r="AI57" i="4"/>
  <c r="AK57" i="4"/>
  <c r="AG59" i="4"/>
  <c r="AG60" i="4"/>
  <c r="AI60" i="4"/>
  <c r="AK60" i="4"/>
  <c r="AJ57" i="4"/>
  <c r="AL57" i="4"/>
  <c r="AH59" i="4"/>
  <c r="AH60" i="4"/>
  <c r="AJ60" i="4"/>
  <c r="AL60" i="4"/>
  <c r="AH224" i="4"/>
  <c r="AJ222" i="4"/>
  <c r="AL222" i="4"/>
  <c r="AD313" i="4"/>
  <c r="AJ312" i="4"/>
  <c r="AL312" i="4"/>
  <c r="AI311" i="4"/>
  <c r="AK311" i="4" s="1"/>
  <c r="AJ311" i="4"/>
  <c r="AL311" i="4"/>
  <c r="AG169" i="4"/>
  <c r="AI169" i="4"/>
  <c r="AK169" i="4"/>
  <c r="AI167" i="4"/>
  <c r="AK167" i="4"/>
  <c r="AI81" i="4"/>
  <c r="AK81" i="4"/>
  <c r="AJ81" i="4"/>
  <c r="AL81" i="4"/>
  <c r="AG329" i="4"/>
  <c r="AG330" i="4" s="1"/>
  <c r="AI330" i="4" s="1"/>
  <c r="AK330" i="4" s="1"/>
  <c r="AI327" i="4"/>
  <c r="AK327" i="4" s="1"/>
  <c r="AJ327" i="4"/>
  <c r="AL327" i="4"/>
  <c r="AJ141" i="4"/>
  <c r="AL141" i="4"/>
  <c r="AD143" i="4"/>
  <c r="AI142" i="4"/>
  <c r="AK142" i="4"/>
  <c r="AG186" i="4"/>
  <c r="AJ174" i="4"/>
  <c r="AL174" i="4"/>
  <c r="AJ77" i="4"/>
  <c r="AL77" i="4"/>
  <c r="AJ65" i="4"/>
  <c r="AL65" i="4"/>
  <c r="AG27" i="4"/>
  <c r="AG28" i="4"/>
  <c r="AI28" i="4"/>
  <c r="AK28" i="4"/>
  <c r="AD20" i="4"/>
  <c r="AJ17" i="4"/>
  <c r="AL17" i="4"/>
  <c r="AG9" i="4"/>
  <c r="AJ360" i="4"/>
  <c r="AL360" i="4"/>
  <c r="AG237" i="4"/>
  <c r="AD229" i="4"/>
  <c r="AH230" i="4"/>
  <c r="AH231" i="4"/>
  <c r="AJ231" i="4"/>
  <c r="AL231" i="4"/>
  <c r="AH176" i="4"/>
  <c r="AH163" i="4"/>
  <c r="AJ163" i="4"/>
  <c r="AL163" i="4"/>
  <c r="AG110" i="4"/>
  <c r="AG111" i="4"/>
  <c r="AG79" i="4"/>
  <c r="AG80" i="4"/>
  <c r="AI80" i="4"/>
  <c r="AK80" i="4"/>
  <c r="AI65" i="4"/>
  <c r="AK65" i="4"/>
  <c r="AI360" i="4"/>
  <c r="AK360" i="4" s="1"/>
  <c r="AG317" i="4"/>
  <c r="AI317" i="4" s="1"/>
  <c r="AK317" i="4" s="1"/>
  <c r="AG304" i="4"/>
  <c r="AG305" i="4" s="1"/>
  <c r="AI305" i="4" s="1"/>
  <c r="AK305" i="4" s="1"/>
  <c r="AH208" i="4"/>
  <c r="AH192" i="4"/>
  <c r="AH193" i="4"/>
  <c r="AJ193" i="4"/>
  <c r="AL193" i="4"/>
  <c r="AJ190" i="4"/>
  <c r="AL190" i="4"/>
  <c r="AG164" i="4"/>
  <c r="AG165" i="4"/>
  <c r="AI165" i="4"/>
  <c r="AK165" i="4"/>
  <c r="AJ154" i="4"/>
  <c r="AL154" i="4"/>
  <c r="AJ113" i="4"/>
  <c r="AL113" i="4"/>
  <c r="AH107" i="4"/>
  <c r="AJ107" i="4"/>
  <c r="AL107" i="4"/>
  <c r="AJ89" i="4"/>
  <c r="AL89" i="4"/>
  <c r="AI385" i="4"/>
  <c r="AK385" i="4" s="1"/>
  <c r="AH337" i="4"/>
  <c r="AH338" i="4"/>
  <c r="AJ335" i="4"/>
  <c r="AL335" i="4"/>
  <c r="AH232" i="4"/>
  <c r="AG267" i="4"/>
  <c r="AI267" i="4" s="1"/>
  <c r="AK267" i="4" s="1"/>
  <c r="AG264" i="4"/>
  <c r="AI264" i="4" s="1"/>
  <c r="AK264" i="4" s="1"/>
  <c r="AH259" i="4"/>
  <c r="AJ259" i="4"/>
  <c r="AL259" i="4"/>
  <c r="AJ198" i="4"/>
  <c r="AL198" i="4"/>
  <c r="AG182" i="4"/>
  <c r="AI182" i="4"/>
  <c r="AK182" i="4"/>
  <c r="AI166" i="4"/>
  <c r="AK166" i="4"/>
  <c r="AG156" i="4"/>
  <c r="AG157" i="4"/>
  <c r="AG134" i="4"/>
  <c r="AG135" i="4"/>
  <c r="AI89" i="4"/>
  <c r="AK89" i="4"/>
  <c r="AG89" i="4"/>
  <c r="AG90" i="4"/>
  <c r="AG91" i="4"/>
  <c r="AI91" i="4"/>
  <c r="AK91" i="4"/>
  <c r="AG19" i="4"/>
  <c r="AH385" i="4"/>
  <c r="AH386" i="4"/>
  <c r="AG337" i="4"/>
  <c r="AG338" i="4" s="1"/>
  <c r="AG339" i="4" s="1"/>
  <c r="AI339" i="4" s="1"/>
  <c r="AK339" i="4" s="1"/>
  <c r="AG319" i="4"/>
  <c r="AI319" i="4" s="1"/>
  <c r="AK319" i="4" s="1"/>
  <c r="AG293" i="4"/>
  <c r="AG294" i="4" s="1"/>
  <c r="AG295" i="4" s="1"/>
  <c r="AI295" i="4" s="1"/>
  <c r="AK295" i="4" s="1"/>
  <c r="AH260" i="4"/>
  <c r="AJ260" i="4"/>
  <c r="AL260" i="4"/>
  <c r="AG81" i="4"/>
  <c r="AG82" i="4"/>
  <c r="AI82" i="4"/>
  <c r="AK82" i="4"/>
  <c r="AI66" i="4"/>
  <c r="AK66" i="4"/>
  <c r="AI23" i="4"/>
  <c r="AK23" i="4"/>
  <c r="AG385" i="4"/>
  <c r="AG386" i="4" s="1"/>
  <c r="AG387" i="4" s="1"/>
  <c r="AG388" i="4" s="1"/>
  <c r="AI388" i="4" s="1"/>
  <c r="AK388" i="4" s="1"/>
  <c r="AI361" i="4"/>
  <c r="AK361" i="4" s="1"/>
  <c r="AI344" i="4"/>
  <c r="AK344" i="4" s="1"/>
  <c r="AH321" i="4"/>
  <c r="AH322" i="4"/>
  <c r="AJ322" i="4"/>
  <c r="AL322" i="4"/>
  <c r="AG260" i="4"/>
  <c r="AI260" i="4" s="1"/>
  <c r="AK260" i="4" s="1"/>
  <c r="AH170" i="4"/>
  <c r="AJ170" i="4"/>
  <c r="AL170" i="4"/>
  <c r="AG83" i="4"/>
  <c r="AG263" i="4"/>
  <c r="AI263" i="4" s="1"/>
  <c r="AK263" i="4" s="1"/>
  <c r="AG190" i="4"/>
  <c r="AG166" i="4"/>
  <c r="AG163" i="4"/>
  <c r="AI163" i="4"/>
  <c r="AK163" i="4"/>
  <c r="AH127" i="4"/>
  <c r="AH115" i="4"/>
  <c r="AH110" i="4"/>
  <c r="AH111" i="4"/>
  <c r="AI49" i="4"/>
  <c r="AK49" i="4"/>
  <c r="AJ9" i="4"/>
  <c r="AL9" i="4"/>
  <c r="AG335" i="4"/>
  <c r="AG336" i="4" s="1"/>
  <c r="AI336" i="4" s="1"/>
  <c r="AK336" i="4" s="1"/>
  <c r="AH329" i="4"/>
  <c r="AH330" i="4"/>
  <c r="AJ330" i="4"/>
  <c r="AL330" i="4"/>
  <c r="AG321" i="4"/>
  <c r="AG322" i="4" s="1"/>
  <c r="AI322" i="4" s="1"/>
  <c r="AK322" i="4" s="1"/>
  <c r="AG292" i="4"/>
  <c r="AI292" i="4" s="1"/>
  <c r="AK292" i="4" s="1"/>
  <c r="AI392" i="4"/>
  <c r="AK392" i="4" s="1"/>
  <c r="AD394" i="4"/>
  <c r="AJ392" i="4"/>
  <c r="AL392" i="4"/>
  <c r="AD390" i="4"/>
  <c r="AD383" i="4"/>
  <c r="AG382" i="4"/>
  <c r="AH382" i="4"/>
  <c r="AI371" i="4"/>
  <c r="AK371" i="4" s="1"/>
  <c r="AJ371" i="4"/>
  <c r="AL371" i="4"/>
  <c r="AI364" i="4"/>
  <c r="AK364" i="4" s="1"/>
  <c r="AJ364" i="4"/>
  <c r="AL364" i="4"/>
  <c r="AG333" i="4"/>
  <c r="AG334" i="4" s="1"/>
  <c r="AI334" i="4" s="1"/>
  <c r="AK334" i="4" s="1"/>
  <c r="AD341" i="4"/>
  <c r="AJ329" i="4"/>
  <c r="AL329" i="4"/>
  <c r="AI325" i="4"/>
  <c r="AK325" i="4" s="1"/>
  <c r="AJ325" i="4"/>
  <c r="AL325" i="4"/>
  <c r="AH327" i="4"/>
  <c r="AH328" i="4"/>
  <c r="AJ328" i="4"/>
  <c r="AL328" i="4"/>
  <c r="AI304" i="4"/>
  <c r="AK304" i="4" s="1"/>
  <c r="AG306" i="4"/>
  <c r="AG307" i="4" s="1"/>
  <c r="AI307" i="4" s="1"/>
  <c r="AK307" i="4" s="1"/>
  <c r="AI301" i="4"/>
  <c r="AK301" i="4" s="1"/>
  <c r="AJ301" i="4"/>
  <c r="AL301" i="4"/>
  <c r="AH303" i="4"/>
  <c r="AJ303" i="4"/>
  <c r="AL303" i="4"/>
  <c r="AJ396" i="4"/>
  <c r="AL396" i="4"/>
  <c r="AJ376" i="4"/>
  <c r="AL376" i="4"/>
  <c r="AD367" i="4"/>
  <c r="AH366" i="4"/>
  <c r="AD363" i="4"/>
  <c r="AI396" i="4"/>
  <c r="AK396" i="4" s="1"/>
  <c r="AD380" i="4"/>
  <c r="AG381" i="4"/>
  <c r="AI381" i="4" s="1"/>
  <c r="AK381" i="4" s="1"/>
  <c r="AI376" i="4"/>
  <c r="AK376" i="4"/>
  <c r="AJ357" i="4"/>
  <c r="AL357" i="4"/>
  <c r="AD349" i="4"/>
  <c r="AJ337" i="4"/>
  <c r="AL337" i="4"/>
  <c r="AD339" i="4"/>
  <c r="AG340" i="4"/>
  <c r="AI333" i="4"/>
  <c r="AK333" i="4" s="1"/>
  <c r="AJ333" i="4"/>
  <c r="AL333" i="4"/>
  <c r="AH335" i="4"/>
  <c r="AH336" i="4"/>
  <c r="AJ336" i="4"/>
  <c r="AL336" i="4"/>
  <c r="AI331" i="4"/>
  <c r="AK331" i="4" s="1"/>
  <c r="AJ331" i="4"/>
  <c r="AL331" i="4"/>
  <c r="AI329" i="4"/>
  <c r="AK329" i="4" s="1"/>
  <c r="AG327" i="4"/>
  <c r="AG328" i="4" s="1"/>
  <c r="AI328" i="4" s="1"/>
  <c r="AK328" i="4" s="1"/>
  <c r="AG318" i="4"/>
  <c r="AI318" i="4" s="1"/>
  <c r="AK318" i="4" s="1"/>
  <c r="AH318" i="4"/>
  <c r="AJ318" i="4"/>
  <c r="AL318" i="4"/>
  <c r="AH319" i="4"/>
  <c r="AJ319" i="4"/>
  <c r="AL319" i="4"/>
  <c r="AJ304" i="4"/>
  <c r="AL304" i="4"/>
  <c r="AG301" i="4"/>
  <c r="AG302" i="4" s="1"/>
  <c r="AI302" i="4" s="1"/>
  <c r="AK302" i="4" s="1"/>
  <c r="AD295" i="4"/>
  <c r="AI293" i="4"/>
  <c r="AK293" i="4" s="1"/>
  <c r="AJ293" i="4"/>
  <c r="AL293" i="4"/>
  <c r="AD387" i="4"/>
  <c r="AG379" i="4"/>
  <c r="AG380" i="4" s="1"/>
  <c r="AI380" i="4" s="1"/>
  <c r="AK380" i="4" s="1"/>
  <c r="AI377" i="4"/>
  <c r="AK377" i="4" s="1"/>
  <c r="AD375" i="4"/>
  <c r="AI373" i="4"/>
  <c r="AK373" i="4" s="1"/>
  <c r="AI370" i="4"/>
  <c r="AK370" i="4" s="1"/>
  <c r="AJ370" i="4"/>
  <c r="AL370" i="4"/>
  <c r="AI353" i="4"/>
  <c r="AK353" i="4"/>
  <c r="AG331" i="4"/>
  <c r="AG332" i="4" s="1"/>
  <c r="AI332" i="4" s="1"/>
  <c r="AK332" i="4" s="1"/>
  <c r="AJ321" i="4"/>
  <c r="AL321" i="4"/>
  <c r="AH306" i="4"/>
  <c r="AH307" i="4"/>
  <c r="AJ307" i="4"/>
  <c r="AL307" i="4"/>
  <c r="AG303" i="4"/>
  <c r="AI303" i="4" s="1"/>
  <c r="AK303" i="4" s="1"/>
  <c r="AD298" i="4"/>
  <c r="AH299" i="4"/>
  <c r="AH300" i="4"/>
  <c r="AJ300" i="4"/>
  <c r="AL300" i="4"/>
  <c r="AI296" i="4"/>
  <c r="AK296" i="4" s="1"/>
  <c r="AI287" i="4"/>
  <c r="AK287" i="4" s="1"/>
  <c r="AJ287" i="4"/>
  <c r="AL287" i="4"/>
  <c r="AD309" i="4"/>
  <c r="AG290" i="4"/>
  <c r="AI290" i="4" s="1"/>
  <c r="AK290" i="4" s="1"/>
  <c r="AH289" i="4"/>
  <c r="AJ289" i="4"/>
  <c r="AL289" i="4"/>
  <c r="AG289" i="4"/>
  <c r="AI289" i="4" s="1"/>
  <c r="AK289" i="4" s="1"/>
  <c r="AH333" i="4"/>
  <c r="AH334" i="4"/>
  <c r="AJ334" i="4"/>
  <c r="AL334" i="4"/>
  <c r="AH317" i="4"/>
  <c r="AJ317" i="4"/>
  <c r="AL317" i="4"/>
  <c r="AH301" i="4"/>
  <c r="AH302" i="4"/>
  <c r="AJ302" i="4"/>
  <c r="AL302" i="4"/>
  <c r="AJ299" i="4"/>
  <c r="AL299" i="4"/>
  <c r="AH293" i="4"/>
  <c r="AH294" i="4"/>
  <c r="AH316" i="4"/>
  <c r="AJ316" i="4"/>
  <c r="AL316" i="4"/>
  <c r="AH308" i="4"/>
  <c r="AJ306" i="4"/>
  <c r="AL306" i="4"/>
  <c r="AI299" i="4"/>
  <c r="AK299" i="4" s="1"/>
  <c r="AH292" i="4"/>
  <c r="AJ292" i="4"/>
  <c r="AL292" i="4"/>
  <c r="AJ290" i="4"/>
  <c r="AL290" i="4"/>
  <c r="AH331" i="4"/>
  <c r="AH332" i="4"/>
  <c r="AJ332" i="4"/>
  <c r="AL332" i="4"/>
  <c r="AH323" i="4"/>
  <c r="AH315" i="4"/>
  <c r="AJ315" i="4"/>
  <c r="AL315" i="4"/>
  <c r="AH291" i="4"/>
  <c r="AJ291" i="4"/>
  <c r="AL291" i="4"/>
  <c r="AD286" i="4"/>
  <c r="AH287" i="4"/>
  <c r="AH288" i="4"/>
  <c r="AJ288" i="4"/>
  <c r="AL288" i="4"/>
  <c r="AI284" i="4"/>
  <c r="AK284" i="4" s="1"/>
  <c r="AJ284" i="4"/>
  <c r="AL284" i="4"/>
  <c r="AI268" i="4"/>
  <c r="AK268" i="4" s="1"/>
  <c r="AJ268" i="4"/>
  <c r="AL268" i="4"/>
  <c r="AG277" i="4"/>
  <c r="AG278" i="4" s="1"/>
  <c r="AG279" i="4" s="1"/>
  <c r="AI279" i="4" s="1"/>
  <c r="AK279" i="4" s="1"/>
  <c r="AI275" i="4"/>
  <c r="AK275" i="4" s="1"/>
  <c r="AJ275" i="4"/>
  <c r="AL275" i="4"/>
  <c r="AI280" i="4"/>
  <c r="AK280" i="4"/>
  <c r="AJ280" i="4"/>
  <c r="AL280" i="4"/>
  <c r="AD282" i="4"/>
  <c r="AI272" i="4"/>
  <c r="AK272" i="4" s="1"/>
  <c r="AG274" i="4"/>
  <c r="AG275" i="4" s="1"/>
  <c r="AG276" i="4" s="1"/>
  <c r="AI276" i="4" s="1"/>
  <c r="AK276" i="4" s="1"/>
  <c r="AJ272" i="4"/>
  <c r="AL272" i="4"/>
  <c r="AH274" i="4"/>
  <c r="AH275" i="4"/>
  <c r="AH276" i="4"/>
  <c r="AJ276" i="4"/>
  <c r="AL276" i="4"/>
  <c r="AJ270" i="4"/>
  <c r="AL270" i="4"/>
  <c r="AH272" i="4"/>
  <c r="AH273" i="4"/>
  <c r="AJ273" i="4"/>
  <c r="AL273" i="4"/>
  <c r="AI270" i="4"/>
  <c r="AK270" i="4" s="1"/>
  <c r="AG272" i="4"/>
  <c r="AG273" i="4" s="1"/>
  <c r="AI273" i="4" s="1"/>
  <c r="AK273" i="4" s="1"/>
  <c r="AD213" i="4"/>
  <c r="AI277" i="4"/>
  <c r="AK277" i="4" s="1"/>
  <c r="AH270" i="4"/>
  <c r="AH271" i="4"/>
  <c r="AJ271" i="4"/>
  <c r="AL271" i="4"/>
  <c r="AJ250" i="4"/>
  <c r="AL250" i="4"/>
  <c r="AH249" i="4"/>
  <c r="AH250" i="4"/>
  <c r="AH251" i="4"/>
  <c r="AJ251" i="4"/>
  <c r="AL251" i="4"/>
  <c r="AI206" i="4"/>
  <c r="AK206" i="4"/>
  <c r="AH266" i="4"/>
  <c r="AJ266" i="4"/>
  <c r="AL266" i="4"/>
  <c r="AJ176" i="4"/>
  <c r="AL176" i="4"/>
  <c r="AD178" i="4"/>
  <c r="AG179" i="4"/>
  <c r="AG180" i="4"/>
  <c r="AI180" i="4"/>
  <c r="AK180" i="4"/>
  <c r="AI176" i="4"/>
  <c r="AK176" i="4"/>
  <c r="AH177" i="4"/>
  <c r="AH277" i="4"/>
  <c r="AH278" i="4"/>
  <c r="AG270" i="4"/>
  <c r="AG271" i="4"/>
  <c r="AI271" i="4" s="1"/>
  <c r="AK271" i="4" s="1"/>
  <c r="AJ262" i="4"/>
  <c r="AL262" i="4"/>
  <c r="AI257" i="4"/>
  <c r="AK257" i="4" s="1"/>
  <c r="AH258" i="4"/>
  <c r="AJ258" i="4"/>
  <c r="AL258" i="4"/>
  <c r="AG249" i="4"/>
  <c r="AG250" i="4" s="1"/>
  <c r="AG251" i="4" s="1"/>
  <c r="AI251" i="4" s="1"/>
  <c r="AK251" i="4" s="1"/>
  <c r="AI230" i="4"/>
  <c r="AK230" i="4"/>
  <c r="AJ219" i="4"/>
  <c r="AL219" i="4"/>
  <c r="AD221" i="4"/>
  <c r="AG222" i="4"/>
  <c r="AG223" i="4"/>
  <c r="AI223" i="4"/>
  <c r="AK223" i="4"/>
  <c r="AJ206" i="4"/>
  <c r="AL206" i="4"/>
  <c r="AJ192" i="4"/>
  <c r="AL192" i="4"/>
  <c r="AI192" i="4"/>
  <c r="AK192" i="4"/>
  <c r="AG194" i="4"/>
  <c r="AG171" i="4"/>
  <c r="AI171" i="4"/>
  <c r="AK171" i="4"/>
  <c r="AD246" i="4"/>
  <c r="AG247" i="4"/>
  <c r="AG248" i="4" s="1"/>
  <c r="AI248" i="4" s="1"/>
  <c r="AK248" i="4" s="1"/>
  <c r="AI244" i="4"/>
  <c r="AK244" i="4"/>
  <c r="AJ274" i="4"/>
  <c r="AL274" i="4"/>
  <c r="AH268" i="4"/>
  <c r="AH269" i="4"/>
  <c r="AJ269" i="4"/>
  <c r="AL269" i="4"/>
  <c r="AI262" i="4"/>
  <c r="AK262" i="4"/>
  <c r="AJ252" i="4"/>
  <c r="AL252" i="4"/>
  <c r="AI241" i="4"/>
  <c r="AK241" i="4"/>
  <c r="AD243" i="4"/>
  <c r="AD201" i="4"/>
  <c r="AH202" i="4"/>
  <c r="AJ199" i="4"/>
  <c r="AL199" i="4"/>
  <c r="AD160" i="4"/>
  <c r="AI274" i="4"/>
  <c r="AK274" i="4" s="1"/>
  <c r="AG268" i="4"/>
  <c r="AG269" i="4"/>
  <c r="AI269" i="4" s="1"/>
  <c r="AK269" i="4" s="1"/>
  <c r="AH267" i="4"/>
  <c r="AJ267" i="4"/>
  <c r="AL267" i="4"/>
  <c r="AH265" i="4"/>
  <c r="AJ265" i="4"/>
  <c r="AL265" i="4"/>
  <c r="AH264" i="4"/>
  <c r="AJ264" i="4"/>
  <c r="AL264" i="4"/>
  <c r="AH263" i="4"/>
  <c r="AJ263" i="4"/>
  <c r="AL263" i="4"/>
  <c r="AH252" i="4"/>
  <c r="AH253" i="4"/>
  <c r="AD238" i="4"/>
  <c r="AH237" i="4"/>
  <c r="AD233" i="4"/>
  <c r="AG232" i="4"/>
  <c r="AI222" i="4"/>
  <c r="AK222" i="4"/>
  <c r="AD209" i="4"/>
  <c r="AH210" i="4"/>
  <c r="AG208" i="4"/>
  <c r="AG188" i="4"/>
  <c r="AI188" i="4"/>
  <c r="AK188" i="4"/>
  <c r="AH188" i="4"/>
  <c r="AJ188" i="4"/>
  <c r="AL188" i="4"/>
  <c r="AG189" i="4"/>
  <c r="AI189" i="4"/>
  <c r="AK189" i="4"/>
  <c r="AI179" i="4"/>
  <c r="AK179" i="4"/>
  <c r="AG181" i="4"/>
  <c r="AI181" i="4"/>
  <c r="AK181" i="4"/>
  <c r="AJ179" i="4"/>
  <c r="AL179" i="4"/>
  <c r="AG266" i="4"/>
  <c r="AI266" i="4" s="1"/>
  <c r="AK266" i="4" s="1"/>
  <c r="AG265" i="4"/>
  <c r="AI265" i="4" s="1"/>
  <c r="AK265" i="4" s="1"/>
  <c r="AG252" i="4"/>
  <c r="AG253" i="4" s="1"/>
  <c r="AG254" i="4" s="1"/>
  <c r="AI254" i="4" s="1"/>
  <c r="AK254" i="4" s="1"/>
  <c r="AI228" i="4"/>
  <c r="AK228" i="4"/>
  <c r="AG191" i="4"/>
  <c r="AI191" i="4"/>
  <c r="AK191" i="4"/>
  <c r="AI249" i="4"/>
  <c r="AK249" i="4" s="1"/>
  <c r="AD216" i="4"/>
  <c r="AD254" i="4"/>
  <c r="AI252" i="4"/>
  <c r="AK252" i="4" s="1"/>
  <c r="AG230" i="4"/>
  <c r="AG231" i="4"/>
  <c r="AI231" i="4"/>
  <c r="AK231" i="4"/>
  <c r="AD225" i="4"/>
  <c r="AG224" i="4"/>
  <c r="AG172" i="4"/>
  <c r="AH172" i="4"/>
  <c r="AD173" i="4"/>
  <c r="AH185" i="4"/>
  <c r="AJ185" i="4"/>
  <c r="AL185" i="4"/>
  <c r="AJ183" i="4"/>
  <c r="AL183" i="4"/>
  <c r="AH169" i="4"/>
  <c r="AJ169" i="4"/>
  <c r="AL169" i="4"/>
  <c r="AJ167" i="4"/>
  <c r="AL167" i="4"/>
  <c r="AJ166" i="4"/>
  <c r="AL166" i="4"/>
  <c r="AD105" i="4"/>
  <c r="AG106" i="4"/>
  <c r="AI106" i="4"/>
  <c r="AK106" i="4"/>
  <c r="AD211" i="4"/>
  <c r="AD203" i="4"/>
  <c r="AI198" i="4"/>
  <c r="AK198" i="4"/>
  <c r="AD195" i="4"/>
  <c r="AG192" i="4"/>
  <c r="AG193" i="4"/>
  <c r="AI193" i="4"/>
  <c r="AK193" i="4"/>
  <c r="AG184" i="4"/>
  <c r="AI184" i="4"/>
  <c r="AK184" i="4"/>
  <c r="AG176" i="4"/>
  <c r="AG177" i="4"/>
  <c r="AI149" i="4"/>
  <c r="AK149" i="4"/>
  <c r="AH190" i="4"/>
  <c r="AH191" i="4"/>
  <c r="AJ191" i="4"/>
  <c r="AL191" i="4"/>
  <c r="AH182" i="4"/>
  <c r="AJ182" i="4"/>
  <c r="AL182" i="4"/>
  <c r="AJ138" i="4"/>
  <c r="AL138" i="4"/>
  <c r="AJ130" i="4"/>
  <c r="AL130" i="4"/>
  <c r="AG12" i="4"/>
  <c r="AH12" i="4"/>
  <c r="AD13" i="4"/>
  <c r="AG14" i="4"/>
  <c r="AG15" i="4"/>
  <c r="AH189" i="4"/>
  <c r="AJ189" i="4"/>
  <c r="AL189" i="4"/>
  <c r="AH181" i="4"/>
  <c r="AJ181" i="4"/>
  <c r="AL181" i="4"/>
  <c r="AG151" i="4"/>
  <c r="AJ149" i="4"/>
  <c r="AL149" i="4"/>
  <c r="AI138" i="4"/>
  <c r="AK138" i="4"/>
  <c r="AI130" i="4"/>
  <c r="AK130" i="4"/>
  <c r="AG167" i="4"/>
  <c r="AG168" i="4"/>
  <c r="AI168" i="4"/>
  <c r="AK168" i="4"/>
  <c r="AH166" i="4"/>
  <c r="AH167" i="4"/>
  <c r="AH168" i="4"/>
  <c r="AJ168" i="4"/>
  <c r="AL168" i="4"/>
  <c r="AD145" i="4"/>
  <c r="AJ139" i="4"/>
  <c r="AL139" i="4"/>
  <c r="AH141" i="4"/>
  <c r="AH142" i="4"/>
  <c r="AD120" i="4"/>
  <c r="AH187" i="4"/>
  <c r="AJ187" i="4"/>
  <c r="AL187" i="4"/>
  <c r="AI186" i="4"/>
  <c r="AK186" i="4"/>
  <c r="AH171" i="4"/>
  <c r="AJ171" i="4"/>
  <c r="AL171" i="4"/>
  <c r="AI164" i="4"/>
  <c r="AK164" i="4"/>
  <c r="AD136" i="4"/>
  <c r="AI131" i="4"/>
  <c r="AK131" i="4"/>
  <c r="AG133" i="4"/>
  <c r="AI133" i="4"/>
  <c r="AK133" i="4"/>
  <c r="AJ131" i="4"/>
  <c r="AL131" i="4"/>
  <c r="AH133" i="4"/>
  <c r="AJ133" i="4"/>
  <c r="AL133" i="4"/>
  <c r="AD128" i="4"/>
  <c r="AG127" i="4"/>
  <c r="AI123" i="4"/>
  <c r="AK123" i="4"/>
  <c r="AG125" i="4"/>
  <c r="AG126" i="4"/>
  <c r="AI126" i="4"/>
  <c r="AK126" i="4"/>
  <c r="AJ123" i="4"/>
  <c r="AL123" i="4"/>
  <c r="AH125" i="4"/>
  <c r="AH126" i="4"/>
  <c r="AJ126" i="4"/>
  <c r="AL126" i="4"/>
  <c r="AJ118" i="4"/>
  <c r="AL118" i="4"/>
  <c r="AH194" i="4"/>
  <c r="AH186" i="4"/>
  <c r="AJ186" i="4"/>
  <c r="AL186" i="4"/>
  <c r="AH164" i="4"/>
  <c r="AH165" i="4"/>
  <c r="AJ165" i="4"/>
  <c r="AL165" i="4"/>
  <c r="AD148" i="4"/>
  <c r="AI139" i="4"/>
  <c r="AK139" i="4"/>
  <c r="AJ134" i="4"/>
  <c r="AL134" i="4"/>
  <c r="AI118" i="4"/>
  <c r="AK118" i="4"/>
  <c r="AG115" i="4"/>
  <c r="AD116" i="4"/>
  <c r="AJ90" i="4"/>
  <c r="AL90" i="4"/>
  <c r="AG92" i="4"/>
  <c r="AI90" i="4"/>
  <c r="AK90" i="4"/>
  <c r="AI35" i="4"/>
  <c r="AK35" i="4"/>
  <c r="AJ35" i="4"/>
  <c r="AL35" i="4"/>
  <c r="AD37" i="4"/>
  <c r="AI141" i="4"/>
  <c r="AK141" i="4"/>
  <c r="AH134" i="4"/>
  <c r="AH135" i="4"/>
  <c r="AI125" i="4"/>
  <c r="AK125" i="4"/>
  <c r="AH92" i="4"/>
  <c r="AD93" i="4"/>
  <c r="AD75" i="4"/>
  <c r="AI61" i="4"/>
  <c r="AK61" i="4"/>
  <c r="AJ61" i="4"/>
  <c r="AL61" i="4"/>
  <c r="AD16" i="4"/>
  <c r="AH17" i="4"/>
  <c r="AH18" i="4"/>
  <c r="AJ18" i="4"/>
  <c r="AL18" i="4"/>
  <c r="AI14" i="4"/>
  <c r="AK14" i="4"/>
  <c r="AD112" i="4"/>
  <c r="AJ87" i="4"/>
  <c r="AL87" i="4"/>
  <c r="AH89" i="4"/>
  <c r="AH90" i="4"/>
  <c r="AH91" i="4"/>
  <c r="AJ91" i="4"/>
  <c r="AL91" i="4"/>
  <c r="AH79" i="4"/>
  <c r="AH80" i="4"/>
  <c r="AJ80" i="4"/>
  <c r="AL80" i="4"/>
  <c r="AH68" i="4"/>
  <c r="AD69" i="4"/>
  <c r="AI59" i="4"/>
  <c r="AK59" i="4"/>
  <c r="AG61" i="4"/>
  <c r="AG62" i="4"/>
  <c r="AI62" i="4"/>
  <c r="AK62" i="4"/>
  <c r="AJ59" i="4"/>
  <c r="AL59" i="4"/>
  <c r="AI53" i="4"/>
  <c r="AK53" i="4"/>
  <c r="AJ53" i="4"/>
  <c r="AL53" i="4"/>
  <c r="AD45" i="4"/>
  <c r="AD40" i="4"/>
  <c r="AD32" i="4"/>
  <c r="AI30" i="4"/>
  <c r="AK30" i="4"/>
  <c r="AI27" i="4"/>
  <c r="AK27" i="4"/>
  <c r="AJ27" i="4"/>
  <c r="AL27" i="4"/>
  <c r="AH29" i="4"/>
  <c r="AH30" i="4"/>
  <c r="AH31" i="4"/>
  <c r="AJ7" i="4"/>
  <c r="AL7" i="4"/>
  <c r="AI108" i="4"/>
  <c r="AK108" i="4"/>
  <c r="AD64" i="4"/>
  <c r="AG63" i="4"/>
  <c r="AH63" i="4"/>
  <c r="AD101" i="4"/>
  <c r="AD99" i="4"/>
  <c r="AI87" i="4"/>
  <c r="AK87" i="4"/>
  <c r="AD84" i="4"/>
  <c r="AD56" i="4"/>
  <c r="AG55" i="4"/>
  <c r="AH55" i="4"/>
  <c r="AI10" i="4"/>
  <c r="AK10" i="4"/>
  <c r="AJ10" i="4"/>
  <c r="AL10" i="4"/>
  <c r="AJ108" i="4"/>
  <c r="AL108" i="4"/>
  <c r="AI107" i="4"/>
  <c r="AK107" i="4"/>
  <c r="AD97" i="4"/>
  <c r="AJ95" i="4"/>
  <c r="AL95" i="4"/>
  <c r="AJ79" i="4"/>
  <c r="AL79" i="4"/>
  <c r="AH81" i="4"/>
  <c r="AH82" i="4"/>
  <c r="AJ82" i="4"/>
  <c r="AL82" i="4"/>
  <c r="AG29" i="4"/>
  <c r="AG30" i="4"/>
  <c r="AG31" i="4"/>
  <c r="AJ23" i="4"/>
  <c r="AL23" i="4"/>
  <c r="AJ14" i="4"/>
  <c r="AL14" i="4"/>
  <c r="AH25" i="4"/>
  <c r="AH26" i="4"/>
  <c r="AJ26" i="4"/>
  <c r="AL26" i="4"/>
  <c r="AG10" i="4"/>
  <c r="AG11" i="4"/>
  <c r="AI11" i="4"/>
  <c r="AK11" i="4"/>
  <c r="AH9" i="4"/>
  <c r="AH10" i="4"/>
  <c r="AH11" i="4"/>
  <c r="AJ11" i="4"/>
  <c r="AL11" i="4"/>
  <c r="AJ29" i="4"/>
  <c r="AL29" i="4"/>
  <c r="AH23" i="4"/>
  <c r="AH24" i="4"/>
  <c r="AJ24" i="4"/>
  <c r="AL24" i="4"/>
  <c r="AJ21" i="4"/>
  <c r="AL21" i="4"/>
  <c r="AH7" i="4"/>
  <c r="AH8" i="4"/>
  <c r="AJ8" i="4"/>
  <c r="AL8" i="4"/>
  <c r="AI29" i="4"/>
  <c r="AK29" i="4"/>
  <c r="AG23" i="4"/>
  <c r="AG24" i="4"/>
  <c r="AI24" i="4"/>
  <c r="AK24" i="4"/>
  <c r="AI21" i="4"/>
  <c r="AK21" i="4"/>
  <c r="AH14" i="4"/>
  <c r="AH15" i="4"/>
  <c r="AG7" i="4"/>
  <c r="AG8" i="4"/>
  <c r="AI8" i="4"/>
  <c r="AK8" i="4"/>
  <c r="AH61" i="4"/>
  <c r="AH62" i="4"/>
  <c r="AJ62" i="4"/>
  <c r="AL62" i="4"/>
  <c r="AH5" i="4"/>
  <c r="AH6" i="4"/>
  <c r="AJ6" i="4"/>
  <c r="AL6" i="4"/>
  <c r="AG5" i="4"/>
  <c r="AG6" i="4"/>
  <c r="AI6" i="4"/>
  <c r="AK6" i="4"/>
  <c r="AH20" i="4"/>
  <c r="AJ20" i="4"/>
  <c r="AL20" i="4"/>
  <c r="AG280" i="4"/>
  <c r="AG281" i="4"/>
  <c r="AG282" i="4"/>
  <c r="AH279" i="4"/>
  <c r="AJ279" i="4"/>
  <c r="AL279" i="4"/>
  <c r="AI278" i="4"/>
  <c r="AK278" i="4" s="1"/>
  <c r="AH280" i="4"/>
  <c r="AH281" i="4"/>
  <c r="AH282" i="4"/>
  <c r="AH179" i="4"/>
  <c r="AH180" i="4"/>
  <c r="AJ180" i="4"/>
  <c r="AL180" i="4"/>
  <c r="AG159" i="4"/>
  <c r="AG160" i="4"/>
  <c r="AH159" i="4"/>
  <c r="AG158" i="4"/>
  <c r="AI158" i="4"/>
  <c r="AK158" i="4"/>
  <c r="AJ346" i="4"/>
  <c r="AL346" i="4"/>
  <c r="AG20" i="4"/>
  <c r="AI20" i="4"/>
  <c r="AK20" i="4"/>
  <c r="AJ157" i="4"/>
  <c r="AL157" i="4"/>
  <c r="AJ228" i="4"/>
  <c r="AL228" i="4"/>
  <c r="AI50" i="4"/>
  <c r="AK50" i="4"/>
  <c r="AH143" i="4"/>
  <c r="AJ143" i="4"/>
  <c r="AL143" i="4"/>
  <c r="AG152" i="4"/>
  <c r="AJ142" i="4"/>
  <c r="AL142" i="4"/>
  <c r="AD356" i="4"/>
  <c r="AG357" i="4"/>
  <c r="AG358" i="4" s="1"/>
  <c r="AG359" i="4" s="1"/>
  <c r="AI359" i="4" s="1"/>
  <c r="AK359" i="4" s="1"/>
  <c r="AD153" i="4"/>
  <c r="AI152" i="4"/>
  <c r="AK152" i="4"/>
  <c r="AJ354" i="4"/>
  <c r="AL354" i="4"/>
  <c r="AG144" i="4"/>
  <c r="AG145" i="4"/>
  <c r="AG143" i="4"/>
  <c r="AI143" i="4"/>
  <c r="AK143" i="4"/>
  <c r="AH158" i="4"/>
  <c r="AJ158" i="4"/>
  <c r="AL158" i="4"/>
  <c r="AI151" i="4"/>
  <c r="AK151" i="4"/>
  <c r="AH324" i="4"/>
  <c r="AJ324" i="4"/>
  <c r="AL324" i="4"/>
  <c r="AG324" i="4"/>
  <c r="AI324" i="4" s="1"/>
  <c r="AK324" i="4" s="1"/>
  <c r="AH325" i="4"/>
  <c r="AH326" i="4"/>
  <c r="AJ326" i="4"/>
  <c r="AL326" i="4"/>
  <c r="AI323" i="4"/>
  <c r="AK323" i="4" s="1"/>
  <c r="AD52" i="4"/>
  <c r="AJ323" i="4"/>
  <c r="AL323" i="4"/>
  <c r="AI19" i="4"/>
  <c r="AK19" i="4"/>
  <c r="AH152" i="4"/>
  <c r="AH21" i="4"/>
  <c r="AH22" i="4"/>
  <c r="AJ22" i="4"/>
  <c r="AL22" i="4"/>
  <c r="AJ19" i="4"/>
  <c r="AL19" i="4"/>
  <c r="AG21" i="4"/>
  <c r="AG22" i="4"/>
  <c r="AI22" i="4"/>
  <c r="AK22" i="4"/>
  <c r="AG287" i="4"/>
  <c r="AG288" i="4"/>
  <c r="AI288" i="4" s="1"/>
  <c r="AK288" i="4" s="1"/>
  <c r="AH314" i="4"/>
  <c r="AJ314" i="4"/>
  <c r="AL314" i="4"/>
  <c r="AH247" i="4"/>
  <c r="AH248" i="4"/>
  <c r="AJ248" i="4"/>
  <c r="AL248" i="4"/>
  <c r="AG314" i="4"/>
  <c r="AI314" i="4" s="1"/>
  <c r="AK314" i="4" s="1"/>
  <c r="AH144" i="4"/>
  <c r="AH364" i="4"/>
  <c r="AH365" i="4"/>
  <c r="AJ365" i="4"/>
  <c r="AL365" i="4"/>
  <c r="AI312" i="4"/>
  <c r="AK312" i="4" s="1"/>
  <c r="AG309" i="4"/>
  <c r="AI308" i="4"/>
  <c r="AK308" i="4" s="1"/>
  <c r="AH309" i="4"/>
  <c r="AJ308" i="4"/>
  <c r="AL308" i="4"/>
  <c r="AD310" i="4"/>
  <c r="AJ297" i="4"/>
  <c r="AL297" i="4"/>
  <c r="AI297" i="4"/>
  <c r="AK297" i="4" s="1"/>
  <c r="AG299" i="4"/>
  <c r="AG300" i="4" s="1"/>
  <c r="AI300" i="4" s="1"/>
  <c r="AK300" i="4" s="1"/>
  <c r="AI294" i="4"/>
  <c r="AK294" i="4" s="1"/>
  <c r="AH295" i="4"/>
  <c r="AJ295" i="4"/>
  <c r="AL295" i="4"/>
  <c r="AG296" i="4"/>
  <c r="AG297" i="4" s="1"/>
  <c r="AG298" i="4" s="1"/>
  <c r="AI298" i="4" s="1"/>
  <c r="AK298" i="4" s="1"/>
  <c r="AJ294" i="4"/>
  <c r="AL294" i="4"/>
  <c r="AH296" i="4"/>
  <c r="AH297" i="4"/>
  <c r="AH298" i="4"/>
  <c r="AJ298" i="4"/>
  <c r="AL298" i="4"/>
  <c r="AI348" i="4"/>
  <c r="AK348" i="4" s="1"/>
  <c r="AJ348" i="4"/>
  <c r="AL348" i="4"/>
  <c r="AD350" i="4"/>
  <c r="AH381" i="4"/>
  <c r="AJ381" i="4"/>
  <c r="AL381" i="4"/>
  <c r="AG383" i="4"/>
  <c r="AI383" i="4" s="1"/>
  <c r="AK383" i="4" s="1"/>
  <c r="AI382" i="4"/>
  <c r="AK382" i="4" s="1"/>
  <c r="AJ382" i="4"/>
  <c r="AL382" i="4"/>
  <c r="AH384" i="4"/>
  <c r="AJ384" i="4"/>
  <c r="AL384" i="4"/>
  <c r="AG384" i="4"/>
  <c r="AI384" i="4" s="1"/>
  <c r="AK384" i="4" s="1"/>
  <c r="AH383" i="4"/>
  <c r="AJ383" i="4"/>
  <c r="AL383" i="4"/>
  <c r="AJ393" i="4"/>
  <c r="AL393" i="4"/>
  <c r="AD395" i="4"/>
  <c r="AI393" i="4"/>
  <c r="AK393" i="4" s="1"/>
  <c r="AI379" i="4"/>
  <c r="AK379" i="4" s="1"/>
  <c r="AJ379" i="4"/>
  <c r="AL379" i="4"/>
  <c r="AI386" i="4"/>
  <c r="AK386" i="4" s="1"/>
  <c r="AH387" i="4"/>
  <c r="AJ386" i="4"/>
  <c r="AL386" i="4"/>
  <c r="AD388" i="4"/>
  <c r="AD368" i="4"/>
  <c r="AI366" i="4"/>
  <c r="AK366" i="4" s="1"/>
  <c r="AH367" i="4"/>
  <c r="AJ366" i="4"/>
  <c r="AL366" i="4"/>
  <c r="AG341" i="4"/>
  <c r="AI340" i="4"/>
  <c r="AK340" i="4" s="1"/>
  <c r="AJ340" i="4"/>
  <c r="AL340" i="4"/>
  <c r="AD342" i="4"/>
  <c r="AD391" i="4"/>
  <c r="AI389" i="4"/>
  <c r="AK389" i="4" s="1"/>
  <c r="AJ389" i="4"/>
  <c r="AL389" i="4"/>
  <c r="AI374" i="4"/>
  <c r="AK374" i="4" s="1"/>
  <c r="AJ374" i="4"/>
  <c r="AL374" i="4"/>
  <c r="AI338" i="4"/>
  <c r="AK338" i="4" s="1"/>
  <c r="AH339" i="4"/>
  <c r="AJ339" i="4"/>
  <c r="AL339" i="4"/>
  <c r="AJ338" i="4"/>
  <c r="AL338" i="4"/>
  <c r="AI362" i="4"/>
  <c r="AK362" i="4" s="1"/>
  <c r="AJ362" i="4"/>
  <c r="AL362" i="4"/>
  <c r="AH340" i="4"/>
  <c r="AH341" i="4"/>
  <c r="AJ98" i="4"/>
  <c r="AL98" i="4"/>
  <c r="AI98" i="4"/>
  <c r="AK98" i="4"/>
  <c r="AJ74" i="4"/>
  <c r="AL74" i="4"/>
  <c r="AI74" i="4"/>
  <c r="AK74" i="4"/>
  <c r="AD76" i="4"/>
  <c r="AG100" i="4"/>
  <c r="AG101" i="4"/>
  <c r="AI210" i="4"/>
  <c r="AK210" i="4"/>
  <c r="AJ210" i="4"/>
  <c r="AL210" i="4"/>
  <c r="AH211" i="4"/>
  <c r="AJ211" i="4"/>
  <c r="AL211" i="4"/>
  <c r="AH212" i="4"/>
  <c r="AG238" i="4"/>
  <c r="AJ237" i="4"/>
  <c r="AL237" i="4"/>
  <c r="AI237" i="4"/>
  <c r="AK237" i="4"/>
  <c r="AD239" i="4"/>
  <c r="AH238" i="4"/>
  <c r="AI177" i="4"/>
  <c r="AK177" i="4"/>
  <c r="AH178" i="4"/>
  <c r="AJ178" i="4"/>
  <c r="AL178" i="4"/>
  <c r="AJ177" i="4"/>
  <c r="AL177" i="4"/>
  <c r="AG178" i="4"/>
  <c r="AI178" i="4"/>
  <c r="AK178" i="4"/>
  <c r="AG56" i="4"/>
  <c r="AI56" i="4"/>
  <c r="AK56" i="4"/>
  <c r="AJ55" i="4"/>
  <c r="AL55" i="4"/>
  <c r="AH57" i="4"/>
  <c r="AH58" i="4"/>
  <c r="AJ58" i="4"/>
  <c r="AL58" i="4"/>
  <c r="AH56" i="4"/>
  <c r="AJ56" i="4"/>
  <c r="AL56" i="4"/>
  <c r="AI55" i="4"/>
  <c r="AK55" i="4"/>
  <c r="AG57" i="4"/>
  <c r="AG58" i="4"/>
  <c r="AI58" i="4"/>
  <c r="AK58" i="4"/>
  <c r="AG93" i="4"/>
  <c r="AI92" i="4"/>
  <c r="AK92" i="4"/>
  <c r="AH93" i="4"/>
  <c r="AJ92" i="4"/>
  <c r="AL92" i="4"/>
  <c r="AD94" i="4"/>
  <c r="AJ127" i="4"/>
  <c r="AL127" i="4"/>
  <c r="AD129" i="4"/>
  <c r="AG128" i="4"/>
  <c r="AH128" i="4"/>
  <c r="AI127" i="4"/>
  <c r="AK127" i="4"/>
  <c r="AJ135" i="4"/>
  <c r="AL135" i="4"/>
  <c r="AD137" i="4"/>
  <c r="AG136" i="4"/>
  <c r="AH136" i="4"/>
  <c r="AI135" i="4"/>
  <c r="AK135" i="4"/>
  <c r="AJ119" i="4"/>
  <c r="AL119" i="4"/>
  <c r="AD121" i="4"/>
  <c r="AI119" i="4"/>
  <c r="AK119" i="4"/>
  <c r="AG13" i="4"/>
  <c r="AI13" i="4"/>
  <c r="AK13" i="4"/>
  <c r="AI12" i="4"/>
  <c r="AK12" i="4"/>
  <c r="AH13" i="4"/>
  <c r="AJ13" i="4"/>
  <c r="AL13" i="4"/>
  <c r="AJ12" i="4"/>
  <c r="AL12" i="4"/>
  <c r="AD217" i="4"/>
  <c r="AJ215" i="4"/>
  <c r="AL215" i="4"/>
  <c r="AI215" i="4"/>
  <c r="AK215" i="4"/>
  <c r="AJ200" i="4"/>
  <c r="AL200" i="4"/>
  <c r="AI200" i="4"/>
  <c r="AK200" i="4"/>
  <c r="AG202" i="4"/>
  <c r="AG203" i="4"/>
  <c r="AD41" i="4"/>
  <c r="AJ39" i="4"/>
  <c r="AL39" i="4"/>
  <c r="AI39" i="4"/>
  <c r="AK39" i="4"/>
  <c r="AI111" i="4"/>
  <c r="AK111" i="4"/>
  <c r="AH112" i="4"/>
  <c r="AJ112" i="4"/>
  <c r="AL112" i="4"/>
  <c r="AG113" i="4"/>
  <c r="AG114" i="4"/>
  <c r="AI114" i="4"/>
  <c r="AK114" i="4"/>
  <c r="AJ111" i="4"/>
  <c r="AL111" i="4"/>
  <c r="AH113" i="4"/>
  <c r="AH114" i="4"/>
  <c r="AJ114" i="4"/>
  <c r="AL114" i="4"/>
  <c r="AG112" i="4"/>
  <c r="AI112" i="4"/>
  <c r="AK112" i="4"/>
  <c r="AG173" i="4"/>
  <c r="AI173" i="4"/>
  <c r="AK173" i="4"/>
  <c r="AI172" i="4"/>
  <c r="AK172" i="4"/>
  <c r="AH173" i="4"/>
  <c r="AJ173" i="4"/>
  <c r="AL173" i="4"/>
  <c r="AJ172" i="4"/>
  <c r="AL172" i="4"/>
  <c r="AH174" i="4"/>
  <c r="AH175" i="4"/>
  <c r="AJ175" i="4"/>
  <c r="AL175" i="4"/>
  <c r="AI220" i="4"/>
  <c r="AK220" i="4"/>
  <c r="AJ220" i="4"/>
  <c r="AL220" i="4"/>
  <c r="AH222" i="4"/>
  <c r="AH223" i="4"/>
  <c r="AJ223" i="4"/>
  <c r="AL223" i="4"/>
  <c r="AI100" i="4"/>
  <c r="AK100" i="4"/>
  <c r="AD102" i="4"/>
  <c r="AJ100" i="4"/>
  <c r="AL100" i="4"/>
  <c r="AG69" i="4"/>
  <c r="AI68" i="4"/>
  <c r="AK68" i="4"/>
  <c r="AH69" i="4"/>
  <c r="AJ68" i="4"/>
  <c r="AL68" i="4"/>
  <c r="AD70" i="4"/>
  <c r="AJ147" i="4"/>
  <c r="AL147" i="4"/>
  <c r="AH149" i="4"/>
  <c r="AH150" i="4"/>
  <c r="AJ150" i="4"/>
  <c r="AL150" i="4"/>
  <c r="AG149" i="4"/>
  <c r="AG150" i="4"/>
  <c r="AI150" i="4"/>
  <c r="AK150" i="4"/>
  <c r="AI147" i="4"/>
  <c r="AK147" i="4"/>
  <c r="AI83" i="4"/>
  <c r="AK83" i="4"/>
  <c r="AH84" i="4"/>
  <c r="AJ83" i="4"/>
  <c r="AL83" i="4"/>
  <c r="AD85" i="4"/>
  <c r="AG84" i="4"/>
  <c r="AG64" i="4"/>
  <c r="AI64" i="4"/>
  <c r="AK64" i="4"/>
  <c r="AJ63" i="4"/>
  <c r="AL63" i="4"/>
  <c r="AH65" i="4"/>
  <c r="AH66" i="4"/>
  <c r="AH67" i="4"/>
  <c r="AJ67" i="4"/>
  <c r="AL67" i="4"/>
  <c r="AG65" i="4"/>
  <c r="AG66" i="4"/>
  <c r="AG67" i="4"/>
  <c r="AI67" i="4"/>
  <c r="AK67" i="4"/>
  <c r="AH64" i="4"/>
  <c r="AJ64" i="4"/>
  <c r="AL64" i="4"/>
  <c r="AI63" i="4"/>
  <c r="AK63" i="4"/>
  <c r="AI44" i="4"/>
  <c r="AK44" i="4"/>
  <c r="AJ44" i="4"/>
  <c r="AL44" i="4"/>
  <c r="AD46" i="4"/>
  <c r="AI36" i="4"/>
  <c r="AK36" i="4"/>
  <c r="AJ36" i="4"/>
  <c r="AL36" i="4"/>
  <c r="AD38" i="4"/>
  <c r="AG195" i="4"/>
  <c r="AI194" i="4"/>
  <c r="AK194" i="4"/>
  <c r="AH195" i="4"/>
  <c r="AJ194" i="4"/>
  <c r="AL194" i="4"/>
  <c r="AD196" i="4"/>
  <c r="AJ224" i="4"/>
  <c r="AL224" i="4"/>
  <c r="AD226" i="4"/>
  <c r="AI224" i="4"/>
  <c r="AK224" i="4"/>
  <c r="AH225" i="4"/>
  <c r="AG225" i="4"/>
  <c r="AG212" i="4"/>
  <c r="AG213" i="4"/>
  <c r="AG174" i="4"/>
  <c r="AG175" i="4"/>
  <c r="AI175" i="4"/>
  <c r="AK175" i="4"/>
  <c r="AD214" i="4"/>
  <c r="AI212" i="4"/>
  <c r="AK212" i="4"/>
  <c r="AH213" i="4"/>
  <c r="AJ212" i="4"/>
  <c r="AL212" i="4"/>
  <c r="AI96" i="4"/>
  <c r="AK96" i="4"/>
  <c r="AJ96" i="4"/>
  <c r="AL96" i="4"/>
  <c r="AH98" i="4"/>
  <c r="AH99" i="4"/>
  <c r="AJ99" i="4"/>
  <c r="AL99" i="4"/>
  <c r="AJ232" i="4"/>
  <c r="AL232" i="4"/>
  <c r="AD234" i="4"/>
  <c r="AI232" i="4"/>
  <c r="AK232" i="4"/>
  <c r="AG233" i="4"/>
  <c r="AH233" i="4"/>
  <c r="AG98" i="4"/>
  <c r="AG99" i="4"/>
  <c r="AI99" i="4"/>
  <c r="AK99" i="4"/>
  <c r="AI144" i="4"/>
  <c r="AK144" i="4"/>
  <c r="AH145" i="4"/>
  <c r="AJ144" i="4"/>
  <c r="AL144" i="4"/>
  <c r="AD146" i="4"/>
  <c r="AI104" i="4"/>
  <c r="AK104" i="4"/>
  <c r="AJ104" i="4"/>
  <c r="AL104" i="4"/>
  <c r="AH106" i="4"/>
  <c r="AJ106" i="4"/>
  <c r="AL106" i="4"/>
  <c r="AG255" i="4"/>
  <c r="AG256" i="4" s="1"/>
  <c r="AI256" i="4" s="1"/>
  <c r="AK256" i="4" s="1"/>
  <c r="AH254" i="4"/>
  <c r="AJ254" i="4"/>
  <c r="AL254" i="4"/>
  <c r="AH255" i="4"/>
  <c r="AH256" i="4"/>
  <c r="AJ256" i="4"/>
  <c r="AL256" i="4"/>
  <c r="AI253" i="4"/>
  <c r="AK253" i="4" s="1"/>
  <c r="AJ253" i="4"/>
  <c r="AL253" i="4"/>
  <c r="AI242" i="4"/>
  <c r="AK242" i="4"/>
  <c r="AJ242" i="4"/>
  <c r="AL242" i="4"/>
  <c r="AG244" i="4"/>
  <c r="AG245" i="4"/>
  <c r="AG246" i="4" s="1"/>
  <c r="AI246" i="4" s="1"/>
  <c r="AK246" i="4" s="1"/>
  <c r="AH244" i="4"/>
  <c r="AH245" i="4"/>
  <c r="AH246" i="4"/>
  <c r="AJ246" i="4"/>
  <c r="AL246" i="4"/>
  <c r="AI281" i="4"/>
  <c r="AK281" i="4" s="1"/>
  <c r="AJ281" i="4"/>
  <c r="AL281" i="4"/>
  <c r="AD283" i="4"/>
  <c r="AD33" i="4"/>
  <c r="AG32" i="4"/>
  <c r="AJ31" i="4"/>
  <c r="AL31" i="4"/>
  <c r="AI31" i="4"/>
  <c r="AK31" i="4"/>
  <c r="AH32" i="4"/>
  <c r="AG16" i="4"/>
  <c r="AI16" i="4"/>
  <c r="AK16" i="4"/>
  <c r="AJ15" i="4"/>
  <c r="AL15" i="4"/>
  <c r="AG17" i="4"/>
  <c r="AG18" i="4"/>
  <c r="AI18" i="4"/>
  <c r="AK18" i="4"/>
  <c r="AI15" i="4"/>
  <c r="AK15" i="4"/>
  <c r="AH16" i="4"/>
  <c r="AJ16" i="4"/>
  <c r="AL16" i="4"/>
  <c r="AH100" i="4"/>
  <c r="AH101" i="4"/>
  <c r="AD117" i="4"/>
  <c r="AI115" i="4"/>
  <c r="AK115" i="4"/>
  <c r="AH116" i="4"/>
  <c r="AJ115" i="4"/>
  <c r="AL115" i="4"/>
  <c r="AG116" i="4"/>
  <c r="AD204" i="4"/>
  <c r="AI202" i="4"/>
  <c r="AK202" i="4"/>
  <c r="AJ202" i="4"/>
  <c r="AL202" i="4"/>
  <c r="AH203" i="4"/>
  <c r="AJ208" i="4"/>
  <c r="AL208" i="4"/>
  <c r="AI208" i="4"/>
  <c r="AK208" i="4"/>
  <c r="AH209" i="4"/>
  <c r="AJ209" i="4"/>
  <c r="AL209" i="4"/>
  <c r="AG210" i="4"/>
  <c r="AG211" i="4"/>
  <c r="AI211" i="4"/>
  <c r="AK211" i="4"/>
  <c r="AG209" i="4"/>
  <c r="AI209" i="4"/>
  <c r="AK209" i="4"/>
  <c r="AJ159" i="4"/>
  <c r="AL159" i="4"/>
  <c r="AH160" i="4"/>
  <c r="AI159" i="4"/>
  <c r="AK159" i="4"/>
  <c r="AD161" i="4"/>
  <c r="AJ245" i="4"/>
  <c r="AL245" i="4"/>
  <c r="AI245" i="4"/>
  <c r="AK245" i="4" s="1"/>
  <c r="AJ285" i="4"/>
  <c r="AL285" i="4"/>
  <c r="AI285" i="4"/>
  <c r="AK285" i="4" s="1"/>
  <c r="AJ5" i="4"/>
  <c r="AL5" i="4"/>
  <c r="AI5" i="4"/>
  <c r="AK5" i="4"/>
  <c r="AG153" i="4"/>
  <c r="AI153" i="4"/>
  <c r="AK153" i="4"/>
  <c r="AJ152" i="4"/>
  <c r="AL152" i="4"/>
  <c r="AG154" i="4"/>
  <c r="AG155" i="4"/>
  <c r="AI155" i="4"/>
  <c r="AK155" i="4"/>
  <c r="AH154" i="4"/>
  <c r="AH155" i="4"/>
  <c r="AJ155" i="4"/>
  <c r="AL155" i="4"/>
  <c r="AJ355" i="4"/>
  <c r="AL355" i="4"/>
  <c r="AI355" i="4"/>
  <c r="AK355" i="4" s="1"/>
  <c r="AH153" i="4"/>
  <c r="AJ153" i="4"/>
  <c r="AL153" i="4"/>
  <c r="AH53" i="4"/>
  <c r="AH54" i="4"/>
  <c r="AJ54" i="4"/>
  <c r="AL54" i="4"/>
  <c r="AI51" i="4"/>
  <c r="AK51" i="4"/>
  <c r="AG53" i="4"/>
  <c r="AG54" i="4"/>
  <c r="AI54" i="4"/>
  <c r="AK54" i="4"/>
  <c r="AJ51" i="4"/>
  <c r="AL51" i="4"/>
  <c r="AH388" i="4"/>
  <c r="AJ388" i="4"/>
  <c r="AL388" i="4"/>
  <c r="AI387" i="4"/>
  <c r="AK387" i="4" s="1"/>
  <c r="AJ387" i="4"/>
  <c r="AL387" i="4"/>
  <c r="AH389" i="4"/>
  <c r="AH390" i="4"/>
  <c r="AH391" i="4"/>
  <c r="AJ391" i="4"/>
  <c r="AL391" i="4"/>
  <c r="AG389" i="4"/>
  <c r="AG390" i="4" s="1"/>
  <c r="AG391" i="4" s="1"/>
  <c r="AI391" i="4" s="1"/>
  <c r="AK391" i="4" s="1"/>
  <c r="AD351" i="4"/>
  <c r="AI349" i="4"/>
  <c r="AK349" i="4" s="1"/>
  <c r="AJ349" i="4"/>
  <c r="AL349" i="4"/>
  <c r="AG310" i="4"/>
  <c r="AI310" i="4" s="1"/>
  <c r="AK310" i="4" s="1"/>
  <c r="AI309" i="4"/>
  <c r="AK309" i="4" s="1"/>
  <c r="AH310" i="4"/>
  <c r="AJ310" i="4"/>
  <c r="AL310" i="4"/>
  <c r="AJ309" i="4"/>
  <c r="AL309" i="4"/>
  <c r="AH311" i="4"/>
  <c r="AH312" i="4"/>
  <c r="AH313" i="4"/>
  <c r="AJ313" i="4"/>
  <c r="AL313" i="4"/>
  <c r="AG311" i="4"/>
  <c r="AG312" i="4" s="1"/>
  <c r="AG313" i="4" s="1"/>
  <c r="AI313" i="4" s="1"/>
  <c r="AK313" i="4" s="1"/>
  <c r="AI390" i="4"/>
  <c r="AK390" i="4" s="1"/>
  <c r="AJ390" i="4"/>
  <c r="AL390" i="4"/>
  <c r="AH392" i="4"/>
  <c r="AH393" i="4"/>
  <c r="AH394" i="4"/>
  <c r="AH395" i="4"/>
  <c r="AJ395" i="4"/>
  <c r="AL395" i="4"/>
  <c r="AG392" i="4"/>
  <c r="AG393" i="4" s="1"/>
  <c r="AG394" i="4" s="1"/>
  <c r="AG395" i="4" s="1"/>
  <c r="AI395" i="4" s="1"/>
  <c r="AK395" i="4" s="1"/>
  <c r="AI394" i="4"/>
  <c r="AK394" i="4"/>
  <c r="AJ394" i="4"/>
  <c r="AL394" i="4"/>
  <c r="AG396" i="4"/>
  <c r="AG397" i="4" s="1"/>
  <c r="AI397" i="4" s="1"/>
  <c r="AK397" i="4" s="1"/>
  <c r="AH396" i="4"/>
  <c r="AH397" i="4"/>
  <c r="AJ397" i="4"/>
  <c r="AL397" i="4"/>
  <c r="AG342" i="4"/>
  <c r="AI342" i="4" s="1"/>
  <c r="AK342" i="4" s="1"/>
  <c r="AI341" i="4"/>
  <c r="AK341" i="4" s="1"/>
  <c r="AH342" i="4"/>
  <c r="AJ342" i="4"/>
  <c r="AL342" i="4"/>
  <c r="AH343" i="4"/>
  <c r="AJ343" i="4"/>
  <c r="AL343" i="4"/>
  <c r="AJ341" i="4"/>
  <c r="AL341" i="4"/>
  <c r="AG343" i="4"/>
  <c r="AI343" i="4"/>
  <c r="AK343" i="4" s="1"/>
  <c r="AD369" i="4"/>
  <c r="AJ367" i="4"/>
  <c r="AL367" i="4"/>
  <c r="AH368" i="4"/>
  <c r="AI367" i="4"/>
  <c r="AK367" i="4" s="1"/>
  <c r="AI45" i="4"/>
  <c r="AK45" i="4"/>
  <c r="AJ45" i="4"/>
  <c r="AL45" i="4"/>
  <c r="AD47" i="4"/>
  <c r="AI233" i="4"/>
  <c r="AK233" i="4"/>
  <c r="AH234" i="4"/>
  <c r="AJ234" i="4"/>
  <c r="AL234" i="4"/>
  <c r="AH235" i="4"/>
  <c r="AH236" i="4"/>
  <c r="AJ236" i="4"/>
  <c r="AL236" i="4"/>
  <c r="AG234" i="4"/>
  <c r="AI234" i="4"/>
  <c r="AK234" i="4"/>
  <c r="AJ233" i="4"/>
  <c r="AL233" i="4"/>
  <c r="AG235" i="4"/>
  <c r="AG236" i="4"/>
  <c r="AI236" i="4"/>
  <c r="AK236" i="4"/>
  <c r="AG70" i="4"/>
  <c r="AJ69" i="4"/>
  <c r="AL69" i="4"/>
  <c r="AH70" i="4"/>
  <c r="AI69" i="4"/>
  <c r="AK69" i="4"/>
  <c r="AD71" i="4"/>
  <c r="AJ216" i="4"/>
  <c r="AL216" i="4"/>
  <c r="AD218" i="4"/>
  <c r="AI216" i="4"/>
  <c r="AK216" i="4"/>
  <c r="AI120" i="4"/>
  <c r="AK120" i="4"/>
  <c r="AJ120" i="4"/>
  <c r="AL120" i="4"/>
  <c r="AD122" i="4"/>
  <c r="AI238" i="4"/>
  <c r="AK238" i="4"/>
  <c r="AH239" i="4"/>
  <c r="AG239" i="4"/>
  <c r="AJ238" i="4"/>
  <c r="AL238" i="4"/>
  <c r="AD240" i="4"/>
  <c r="AJ203" i="4"/>
  <c r="AL203" i="4"/>
  <c r="AD205" i="4"/>
  <c r="AG204" i="4"/>
  <c r="AH204" i="4"/>
  <c r="AI203" i="4"/>
  <c r="AK203" i="4"/>
  <c r="AI225" i="4"/>
  <c r="AK225" i="4"/>
  <c r="AH226" i="4"/>
  <c r="AJ226" i="4"/>
  <c r="AL226" i="4"/>
  <c r="AG226" i="4"/>
  <c r="AI226" i="4"/>
  <c r="AK226" i="4"/>
  <c r="AJ225" i="4"/>
  <c r="AL225" i="4"/>
  <c r="AH227" i="4"/>
  <c r="AH228" i="4"/>
  <c r="AH229" i="4"/>
  <c r="AJ229" i="4"/>
  <c r="AL229" i="4"/>
  <c r="AG227" i="4"/>
  <c r="AG228" i="4"/>
  <c r="AG229" i="4"/>
  <c r="AI229" i="4"/>
  <c r="AK229" i="4"/>
  <c r="AI37" i="4"/>
  <c r="AK37" i="4"/>
  <c r="AJ37" i="4"/>
  <c r="AL37" i="4"/>
  <c r="AG39" i="4"/>
  <c r="AG40" i="4"/>
  <c r="AG41" i="4"/>
  <c r="AH39" i="4"/>
  <c r="AH40" i="4"/>
  <c r="AG117" i="4"/>
  <c r="AI117" i="4"/>
  <c r="AK117" i="4"/>
  <c r="AI116" i="4"/>
  <c r="AK116" i="4"/>
  <c r="AH117" i="4"/>
  <c r="AJ117" i="4"/>
  <c r="AL117" i="4"/>
  <c r="AJ116" i="4"/>
  <c r="AL116" i="4"/>
  <c r="AH118" i="4"/>
  <c r="AH119" i="4"/>
  <c r="AH120" i="4"/>
  <c r="AH121" i="4"/>
  <c r="AG118" i="4"/>
  <c r="AG119" i="4"/>
  <c r="AG120" i="4"/>
  <c r="AG121" i="4"/>
  <c r="AG146" i="4"/>
  <c r="AI146" i="4"/>
  <c r="AK146" i="4"/>
  <c r="AI145" i="4"/>
  <c r="AK145" i="4"/>
  <c r="AH146" i="4"/>
  <c r="AJ146" i="4"/>
  <c r="AL146" i="4"/>
  <c r="AJ145" i="4"/>
  <c r="AL145" i="4"/>
  <c r="AH147" i="4"/>
  <c r="AH148" i="4"/>
  <c r="AJ148" i="4"/>
  <c r="AL148" i="4"/>
  <c r="AG147" i="4"/>
  <c r="AG148" i="4"/>
  <c r="AI148" i="4"/>
  <c r="AK148" i="4"/>
  <c r="AI128" i="4"/>
  <c r="AK128" i="4"/>
  <c r="AH129" i="4"/>
  <c r="AJ129" i="4"/>
  <c r="AL129" i="4"/>
  <c r="AG130" i="4"/>
  <c r="AG131" i="4"/>
  <c r="AG132" i="4"/>
  <c r="AI132" i="4"/>
  <c r="AK132" i="4"/>
  <c r="AJ128" i="4"/>
  <c r="AL128" i="4"/>
  <c r="AH130" i="4"/>
  <c r="AH131" i="4"/>
  <c r="AH132" i="4"/>
  <c r="AJ132" i="4"/>
  <c r="AL132" i="4"/>
  <c r="AG129" i="4"/>
  <c r="AI129" i="4"/>
  <c r="AK129" i="4"/>
  <c r="AI75" i="4"/>
  <c r="AK75" i="4"/>
  <c r="AG77" i="4"/>
  <c r="AG78" i="4"/>
  <c r="AI78" i="4"/>
  <c r="AK78" i="4"/>
  <c r="AJ75" i="4"/>
  <c r="AL75" i="4"/>
  <c r="AH77" i="4"/>
  <c r="AH78" i="4"/>
  <c r="AJ78" i="4"/>
  <c r="AL78" i="4"/>
  <c r="AI160" i="4"/>
  <c r="AK160" i="4"/>
  <c r="AH161" i="4"/>
  <c r="AJ161" i="4"/>
  <c r="AL161" i="4"/>
  <c r="AG162" i="4"/>
  <c r="AI162" i="4"/>
  <c r="AK162" i="4"/>
  <c r="AG161" i="4"/>
  <c r="AI161" i="4"/>
  <c r="AK161" i="4"/>
  <c r="AH162" i="4"/>
  <c r="AJ162" i="4"/>
  <c r="AL162" i="4"/>
  <c r="AJ160" i="4"/>
  <c r="AL160" i="4"/>
  <c r="AI32" i="4"/>
  <c r="AK32" i="4"/>
  <c r="AH33" i="4"/>
  <c r="AJ33" i="4"/>
  <c r="AL33" i="4"/>
  <c r="AJ32" i="4"/>
  <c r="AL32" i="4"/>
  <c r="AH34" i="4"/>
  <c r="AH35" i="4"/>
  <c r="AH36" i="4"/>
  <c r="AH37" i="4"/>
  <c r="AH38" i="4"/>
  <c r="AJ38" i="4"/>
  <c r="AL38" i="4"/>
  <c r="AG33" i="4"/>
  <c r="AI33" i="4"/>
  <c r="AK33" i="4"/>
  <c r="AG34" i="4"/>
  <c r="AG35" i="4"/>
  <c r="AG36" i="4"/>
  <c r="AG37" i="4"/>
  <c r="AG38" i="4"/>
  <c r="AI38" i="4"/>
  <c r="AK38" i="4"/>
  <c r="AG214" i="4"/>
  <c r="AI214" i="4"/>
  <c r="AK214" i="4"/>
  <c r="AI213" i="4"/>
  <c r="AK213" i="4"/>
  <c r="AH214" i="4"/>
  <c r="AJ214" i="4"/>
  <c r="AL214" i="4"/>
  <c r="AJ213" i="4"/>
  <c r="AL213" i="4"/>
  <c r="AG215" i="4"/>
  <c r="AG216" i="4"/>
  <c r="AG217" i="4"/>
  <c r="AH215" i="4"/>
  <c r="AH216" i="4"/>
  <c r="AH217" i="4"/>
  <c r="AD42" i="4"/>
  <c r="AI40" i="4"/>
  <c r="AK40" i="4"/>
  <c r="AH41" i="4"/>
  <c r="AJ40" i="4"/>
  <c r="AL40" i="4"/>
  <c r="AG196" i="4"/>
  <c r="AJ195" i="4"/>
  <c r="AL195" i="4"/>
  <c r="AD197" i="4"/>
  <c r="AI195" i="4"/>
  <c r="AK195" i="4"/>
  <c r="AH196" i="4"/>
  <c r="AG85" i="4"/>
  <c r="AI84" i="4"/>
  <c r="AK84" i="4"/>
  <c r="AH85" i="4"/>
  <c r="AJ84" i="4"/>
  <c r="AL84" i="4"/>
  <c r="AD86" i="4"/>
  <c r="AG94" i="4"/>
  <c r="AI94" i="4"/>
  <c r="AK94" i="4"/>
  <c r="AG95" i="4"/>
  <c r="AG96" i="4"/>
  <c r="AG97" i="4"/>
  <c r="AI97" i="4"/>
  <c r="AK97" i="4"/>
  <c r="AH94" i="4"/>
  <c r="AJ94" i="4"/>
  <c r="AL94" i="4"/>
  <c r="AH95" i="4"/>
  <c r="AH96" i="4"/>
  <c r="AH97" i="4"/>
  <c r="AJ97" i="4"/>
  <c r="AL97" i="4"/>
  <c r="AJ93" i="4"/>
  <c r="AL93" i="4"/>
  <c r="AI93" i="4"/>
  <c r="AK93" i="4"/>
  <c r="AG283" i="4"/>
  <c r="AI283" i="4" s="1"/>
  <c r="AK283" i="4" s="1"/>
  <c r="AI282" i="4"/>
  <c r="AK282" i="4" s="1"/>
  <c r="AH283" i="4"/>
  <c r="AJ283" i="4"/>
  <c r="AL283" i="4"/>
  <c r="AG284" i="4"/>
  <c r="AG285" i="4" s="1"/>
  <c r="AG286" i="4" s="1"/>
  <c r="AI286" i="4" s="1"/>
  <c r="AK286" i="4" s="1"/>
  <c r="AJ282" i="4"/>
  <c r="AL282" i="4"/>
  <c r="AH284" i="4"/>
  <c r="AH285" i="4"/>
  <c r="AH286" i="4"/>
  <c r="AJ286" i="4"/>
  <c r="AL286" i="4"/>
  <c r="AG102" i="4"/>
  <c r="AH102" i="4"/>
  <c r="AI101" i="4"/>
  <c r="AK101" i="4"/>
  <c r="AJ101" i="4"/>
  <c r="AL101" i="4"/>
  <c r="AD103" i="4"/>
  <c r="AI136" i="4"/>
  <c r="AK136" i="4"/>
  <c r="AH137" i="4"/>
  <c r="AJ137" i="4"/>
  <c r="AL137" i="4"/>
  <c r="AG138" i="4"/>
  <c r="AG139" i="4"/>
  <c r="AG140" i="4"/>
  <c r="AI140" i="4"/>
  <c r="AK140" i="4"/>
  <c r="AJ136" i="4"/>
  <c r="AL136" i="4"/>
  <c r="AH138" i="4"/>
  <c r="AH139" i="4"/>
  <c r="AH140" i="4"/>
  <c r="AJ140" i="4"/>
  <c r="AL140" i="4"/>
  <c r="AG137" i="4"/>
  <c r="AI137" i="4"/>
  <c r="AK137" i="4"/>
  <c r="S380" i="4"/>
  <c r="AF380" i="4"/>
  <c r="S379" i="4"/>
  <c r="AF379" i="4"/>
  <c r="AH379" i="4"/>
  <c r="N378" i="4"/>
  <c r="AE378" i="4"/>
  <c r="S377" i="4"/>
  <c r="AF377" i="4"/>
  <c r="N377" i="4"/>
  <c r="AE377" i="4"/>
  <c r="S376" i="4"/>
  <c r="AF376" i="4"/>
  <c r="AH376" i="4"/>
  <c r="N376" i="4"/>
  <c r="AE376" i="4"/>
  <c r="AG376" i="4"/>
  <c r="N375" i="4"/>
  <c r="AE375" i="4"/>
  <c r="S374" i="4"/>
  <c r="AF374" i="4"/>
  <c r="N374" i="4"/>
  <c r="AE374" i="4"/>
  <c r="S373" i="4"/>
  <c r="AF373" i="4"/>
  <c r="AH373" i="4"/>
  <c r="N373" i="4"/>
  <c r="AE373" i="4"/>
  <c r="AG373" i="4"/>
  <c r="N372" i="4"/>
  <c r="AE372" i="4"/>
  <c r="AF371" i="4"/>
  <c r="N371" i="4"/>
  <c r="AE371" i="4"/>
  <c r="AF370" i="4"/>
  <c r="N370" i="4"/>
  <c r="AE370" i="4"/>
  <c r="N369" i="4"/>
  <c r="AE369" i="4"/>
  <c r="N368" i="4"/>
  <c r="AE368" i="4"/>
  <c r="N367" i="4"/>
  <c r="AE367" i="4"/>
  <c r="N366" i="4"/>
  <c r="AE366" i="4"/>
  <c r="AG366" i="4"/>
  <c r="AG367" i="4" s="1"/>
  <c r="AG368" i="4" s="1"/>
  <c r="AG369" i="4" s="1"/>
  <c r="AI369" i="4" s="1"/>
  <c r="AK369" i="4" s="1"/>
  <c r="N365" i="4"/>
  <c r="AE365" i="4"/>
  <c r="N364" i="4"/>
  <c r="AE364" i="4"/>
  <c r="AG364" i="4"/>
  <c r="AG365" i="4" s="1"/>
  <c r="AI365" i="4" s="1"/>
  <c r="AK365" i="4" s="1"/>
  <c r="N363" i="4"/>
  <c r="AE363" i="4"/>
  <c r="S362" i="4"/>
  <c r="AF362" i="4"/>
  <c r="N362" i="4"/>
  <c r="AE362" i="4"/>
  <c r="S361" i="4"/>
  <c r="AF361" i="4"/>
  <c r="N361" i="4"/>
  <c r="AE361" i="4"/>
  <c r="S360" i="4"/>
  <c r="AF360" i="4"/>
  <c r="AH360" i="4"/>
  <c r="N360" i="4"/>
  <c r="AE360" i="4"/>
  <c r="AG360" i="4"/>
  <c r="AG361" i="4" s="1"/>
  <c r="AG362" i="4" s="1"/>
  <c r="AG363" i="4" s="1"/>
  <c r="AI363" i="4" s="1"/>
  <c r="AK363" i="4" s="1"/>
  <c r="N359" i="4"/>
  <c r="AE359" i="4"/>
  <c r="S358" i="4"/>
  <c r="AF358" i="4"/>
  <c r="S357" i="4"/>
  <c r="AF357" i="4"/>
  <c r="AH357" i="4"/>
  <c r="S356" i="4"/>
  <c r="AF356" i="4"/>
  <c r="S355" i="4"/>
  <c r="AF355" i="4"/>
  <c r="N355" i="4"/>
  <c r="AE355" i="4"/>
  <c r="S354" i="4"/>
  <c r="AF354" i="4"/>
  <c r="N354" i="4"/>
  <c r="AE354" i="4"/>
  <c r="S353" i="4"/>
  <c r="AF353" i="4"/>
  <c r="N353" i="4"/>
  <c r="AE353" i="4"/>
  <c r="N352" i="4"/>
  <c r="AE352" i="4"/>
  <c r="S351" i="4"/>
  <c r="AF351" i="4"/>
  <c r="N351" i="4"/>
  <c r="AE351" i="4"/>
  <c r="S350" i="4"/>
  <c r="AF350" i="4"/>
  <c r="N350" i="4"/>
  <c r="AE350" i="4"/>
  <c r="S349" i="4"/>
  <c r="AF349" i="4"/>
  <c r="N349" i="4"/>
  <c r="AE349" i="4"/>
  <c r="S348" i="4"/>
  <c r="AF348" i="4"/>
  <c r="AH348" i="4"/>
  <c r="N348" i="4"/>
  <c r="AE348" i="4"/>
  <c r="AG348" i="4"/>
  <c r="AG349" i="4" s="1"/>
  <c r="AG350" i="4" s="1"/>
  <c r="AG351" i="4" s="1"/>
  <c r="AG352" i="4" s="1"/>
  <c r="AI352" i="4" s="1"/>
  <c r="AK352" i="4" s="1"/>
  <c r="N347" i="4"/>
  <c r="AE347" i="4"/>
  <c r="S346" i="4"/>
  <c r="AF346" i="4"/>
  <c r="N346" i="4"/>
  <c r="AE346" i="4"/>
  <c r="S345" i="4"/>
  <c r="AF345" i="4"/>
  <c r="N345" i="4"/>
  <c r="AE345" i="4"/>
  <c r="S344" i="4"/>
  <c r="AF344" i="4"/>
  <c r="AH344" i="4"/>
  <c r="N344" i="4"/>
  <c r="AE344" i="4"/>
  <c r="AG344" i="4"/>
  <c r="AG345" i="4" s="1"/>
  <c r="AG346" i="4" s="1"/>
  <c r="AG347" i="4" s="1"/>
  <c r="AI347" i="4" s="1"/>
  <c r="AK347" i="4" s="1"/>
  <c r="AH345" i="4"/>
  <c r="AH346" i="4"/>
  <c r="AH347" i="4"/>
  <c r="AJ347" i="4"/>
  <c r="AL347" i="4"/>
  <c r="AH349" i="4"/>
  <c r="AH377" i="4"/>
  <c r="AH378" i="4"/>
  <c r="AJ378" i="4"/>
  <c r="AL378" i="4"/>
  <c r="AH374" i="4"/>
  <c r="AH375" i="4"/>
  <c r="AJ375" i="4"/>
  <c r="AL375" i="4"/>
  <c r="AG377" i="4"/>
  <c r="AG378" i="4" s="1"/>
  <c r="AI378" i="4" s="1"/>
  <c r="AK378" i="4" s="1"/>
  <c r="AH350" i="4"/>
  <c r="AH380" i="4"/>
  <c r="AJ380" i="4"/>
  <c r="AL380" i="4"/>
  <c r="AH358" i="4"/>
  <c r="AH359" i="4"/>
  <c r="AJ359" i="4"/>
  <c r="AL359" i="4"/>
  <c r="AH361" i="4"/>
  <c r="AH362" i="4"/>
  <c r="AH363" i="4"/>
  <c r="AJ363" i="4"/>
  <c r="AL363" i="4"/>
  <c r="AG374" i="4"/>
  <c r="AG375" i="4" s="1"/>
  <c r="AI375" i="4" s="1"/>
  <c r="AK375" i="4" s="1"/>
  <c r="AH369" i="4"/>
  <c r="AJ369" i="4"/>
  <c r="AL369" i="4"/>
  <c r="AG370" i="4"/>
  <c r="AG371" i="4"/>
  <c r="AG372" i="4" s="1"/>
  <c r="AI372" i="4" s="1"/>
  <c r="AK372" i="4" s="1"/>
  <c r="AI368" i="4"/>
  <c r="AK368" i="4" s="1"/>
  <c r="AJ368" i="4"/>
  <c r="AL368" i="4"/>
  <c r="AH370" i="4"/>
  <c r="AH371" i="4"/>
  <c r="AH372" i="4"/>
  <c r="AJ372" i="4"/>
  <c r="AL372" i="4"/>
  <c r="AD352" i="4"/>
  <c r="AH351" i="4"/>
  <c r="AI350" i="4"/>
  <c r="AK350" i="4" s="1"/>
  <c r="AJ350" i="4"/>
  <c r="AL350" i="4"/>
  <c r="AI196" i="4"/>
  <c r="AK196" i="4"/>
  <c r="AH197" i="4"/>
  <c r="AJ197" i="4"/>
  <c r="AL197" i="4"/>
  <c r="AJ196" i="4"/>
  <c r="AL196" i="4"/>
  <c r="AH198" i="4"/>
  <c r="AH199" i="4"/>
  <c r="AH200" i="4"/>
  <c r="AH201" i="4"/>
  <c r="AJ201" i="4"/>
  <c r="AL201" i="4"/>
  <c r="AG197" i="4"/>
  <c r="AI197" i="4"/>
  <c r="AK197" i="4"/>
  <c r="AG198" i="4"/>
  <c r="AG199" i="4"/>
  <c r="AG200" i="4"/>
  <c r="AG201" i="4"/>
  <c r="AI201" i="4"/>
  <c r="AK201" i="4"/>
  <c r="AG86" i="4"/>
  <c r="AI86" i="4"/>
  <c r="AK86" i="4"/>
  <c r="AH86" i="4"/>
  <c r="AJ86" i="4"/>
  <c r="AL86" i="4"/>
  <c r="AI85" i="4"/>
  <c r="AK85" i="4"/>
  <c r="AJ85" i="4"/>
  <c r="AL85" i="4"/>
  <c r="AG87" i="4"/>
  <c r="AG88" i="4"/>
  <c r="AI88" i="4"/>
  <c r="AK88" i="4"/>
  <c r="AH87" i="4"/>
  <c r="AH88" i="4"/>
  <c r="AJ88" i="4"/>
  <c r="AL88" i="4"/>
  <c r="AD48" i="4"/>
  <c r="AI46" i="4"/>
  <c r="AK46" i="4"/>
  <c r="AJ46" i="4"/>
  <c r="AL46" i="4"/>
  <c r="AI217" i="4"/>
  <c r="AK217" i="4"/>
  <c r="AH218" i="4"/>
  <c r="AJ218" i="4"/>
  <c r="AL218" i="4"/>
  <c r="AG218" i="4"/>
  <c r="AI218" i="4"/>
  <c r="AK218" i="4"/>
  <c r="AJ217" i="4"/>
  <c r="AL217" i="4"/>
  <c r="AH219" i="4"/>
  <c r="AH220" i="4"/>
  <c r="AH221" i="4"/>
  <c r="AJ221" i="4"/>
  <c r="AL221" i="4"/>
  <c r="AG219" i="4"/>
  <c r="AG220" i="4"/>
  <c r="AG221" i="4"/>
  <c r="AI221" i="4"/>
  <c r="AK221" i="4"/>
  <c r="AI204" i="4"/>
  <c r="AK204" i="4"/>
  <c r="AH205" i="4"/>
  <c r="AJ205" i="4"/>
  <c r="AL205" i="4"/>
  <c r="AJ204" i="4"/>
  <c r="AL204" i="4"/>
  <c r="AH206" i="4"/>
  <c r="AH207" i="4"/>
  <c r="AJ207" i="4"/>
  <c r="AL207" i="4"/>
  <c r="AG205" i="4"/>
  <c r="AI205" i="4"/>
  <c r="AK205" i="4"/>
  <c r="AG206" i="4"/>
  <c r="AG207" i="4"/>
  <c r="AI207" i="4"/>
  <c r="AK207" i="4"/>
  <c r="AG122" i="4"/>
  <c r="AI122" i="4"/>
  <c r="AK122" i="4"/>
  <c r="AI121" i="4"/>
  <c r="AK121" i="4"/>
  <c r="AH122" i="4"/>
  <c r="AJ122" i="4"/>
  <c r="AL122" i="4"/>
  <c r="AJ121" i="4"/>
  <c r="AL121" i="4"/>
  <c r="AH123" i="4"/>
  <c r="AH124" i="4"/>
  <c r="AJ124" i="4"/>
  <c r="AL124" i="4"/>
  <c r="AG123" i="4"/>
  <c r="AG124" i="4"/>
  <c r="AI124" i="4"/>
  <c r="AK124" i="4"/>
  <c r="AD43" i="4"/>
  <c r="AG42" i="4"/>
  <c r="AI41" i="4"/>
  <c r="AK41" i="4"/>
  <c r="AJ41" i="4"/>
  <c r="AL41" i="4"/>
  <c r="AH42" i="4"/>
  <c r="AG103" i="4"/>
  <c r="AI103" i="4"/>
  <c r="AK103" i="4"/>
  <c r="AH103" i="4"/>
  <c r="AJ103" i="4"/>
  <c r="AL103" i="4"/>
  <c r="AI102" i="4"/>
  <c r="AK102" i="4"/>
  <c r="AJ102" i="4"/>
  <c r="AL102" i="4"/>
  <c r="AG104" i="4"/>
  <c r="AG105" i="4"/>
  <c r="AI105" i="4"/>
  <c r="AK105" i="4"/>
  <c r="AH104" i="4"/>
  <c r="AH105" i="4"/>
  <c r="AJ105" i="4"/>
  <c r="AL105" i="4"/>
  <c r="AD72" i="4"/>
  <c r="AH71" i="4"/>
  <c r="AI70" i="4"/>
  <c r="AK70" i="4"/>
  <c r="AJ70" i="4"/>
  <c r="AL70" i="4"/>
  <c r="AG71" i="4"/>
  <c r="AG240" i="4"/>
  <c r="AI240" i="4"/>
  <c r="AK240" i="4"/>
  <c r="AG241" i="4"/>
  <c r="AG242" i="4"/>
  <c r="AG243" i="4"/>
  <c r="AI243" i="4"/>
  <c r="AK243" i="4"/>
  <c r="AH240" i="4"/>
  <c r="AJ240" i="4"/>
  <c r="AL240" i="4"/>
  <c r="AH241" i="4"/>
  <c r="AH242" i="4"/>
  <c r="AH243" i="4"/>
  <c r="AJ243" i="4"/>
  <c r="AL243" i="4"/>
  <c r="AI239" i="4"/>
  <c r="AK239" i="4"/>
  <c r="AJ239" i="4"/>
  <c r="AL239" i="4"/>
  <c r="AH352" i="4"/>
  <c r="AJ352" i="4"/>
  <c r="AL352" i="4"/>
  <c r="AG353" i="4"/>
  <c r="AG354" i="4" s="1"/>
  <c r="AG355" i="4" s="1"/>
  <c r="AG356" i="4" s="1"/>
  <c r="AI356" i="4" s="1"/>
  <c r="AK356" i="4" s="1"/>
  <c r="AI351" i="4"/>
  <c r="AK351" i="4" s="1"/>
  <c r="AJ351" i="4"/>
  <c r="AL351" i="4"/>
  <c r="AH353" i="4"/>
  <c r="AH354" i="4"/>
  <c r="AH355" i="4"/>
  <c r="AH356" i="4"/>
  <c r="AJ356" i="4"/>
  <c r="AL356" i="4"/>
  <c r="AJ42" i="4"/>
  <c r="AL42" i="4"/>
  <c r="AG43" i="4"/>
  <c r="AI43" i="4"/>
  <c r="AK43" i="4"/>
  <c r="AH43" i="4"/>
  <c r="AJ43" i="4"/>
  <c r="AL43" i="4"/>
  <c r="AI42" i="4"/>
  <c r="AK42" i="4"/>
  <c r="AG44" i="4"/>
  <c r="AG45" i="4"/>
  <c r="AG46" i="4"/>
  <c r="AG47" i="4"/>
  <c r="AG48" i="4"/>
  <c r="AI48" i="4"/>
  <c r="AK48" i="4"/>
  <c r="AH44" i="4"/>
  <c r="AH45" i="4"/>
  <c r="AH46" i="4"/>
  <c r="AH47" i="4"/>
  <c r="AH48" i="4"/>
  <c r="AJ48" i="4"/>
  <c r="AL48" i="4"/>
  <c r="AD73" i="4"/>
  <c r="AJ71" i="4"/>
  <c r="AL71" i="4"/>
  <c r="AI71" i="4"/>
  <c r="AK71" i="4"/>
  <c r="AH72" i="4"/>
  <c r="AG72" i="4"/>
  <c r="AJ47" i="4"/>
  <c r="AL47" i="4"/>
  <c r="AH49" i="4"/>
  <c r="AH50" i="4"/>
  <c r="AH51" i="4"/>
  <c r="AH52" i="4"/>
  <c r="AJ52" i="4"/>
  <c r="AL52" i="4"/>
  <c r="AI47" i="4"/>
  <c r="AK47" i="4"/>
  <c r="AG49" i="4"/>
  <c r="AG50" i="4"/>
  <c r="AG51" i="4"/>
  <c r="AG52" i="4"/>
  <c r="AI52" i="4"/>
  <c r="AK52" i="4"/>
  <c r="AI72" i="4"/>
  <c r="AK72" i="4"/>
  <c r="AH73" i="4"/>
  <c r="AJ72" i="4"/>
  <c r="AL72" i="4"/>
  <c r="AH74" i="4"/>
  <c r="AH75" i="4"/>
  <c r="AH76" i="4"/>
  <c r="AJ76" i="4"/>
  <c r="AL76" i="4"/>
  <c r="AG73" i="4"/>
  <c r="AI73" i="4"/>
  <c r="AK73" i="4"/>
  <c r="AJ73" i="4"/>
  <c r="AL73" i="4"/>
  <c r="AG74" i="4"/>
  <c r="AG75" i="4"/>
  <c r="AG76" i="4"/>
  <c r="AI76" i="4"/>
  <c r="AK76" i="4"/>
</calcChain>
</file>

<file path=xl/sharedStrings.xml><?xml version="1.0" encoding="utf-8"?>
<sst xmlns="http://schemas.openxmlformats.org/spreadsheetml/2006/main" count="13287" uniqueCount="3282">
  <si>
    <r>
      <t xml:space="preserve">Santamaría, S. (2017). </t>
    </r>
    <r>
      <rPr>
        <i/>
        <sz val="11"/>
        <color theme="1"/>
        <rFont val="Calibri"/>
        <family val="2"/>
        <scheme val="minor"/>
      </rPr>
      <t xml:space="preserve">Catálogo de eventos volcánicos ocurridos en el Ecuador continental desde el Plioceno y análisis de la frecuencia eruptiva. </t>
    </r>
    <r>
      <rPr>
        <sz val="11"/>
        <color theme="1"/>
        <rFont val="Calibri"/>
        <family val="2"/>
        <scheme val="minor"/>
      </rPr>
      <t>Trabajo de titulación de Ingeniero Geólogo. Escuela Politécnica Nacional, Quito, Ecuador. 101 p.</t>
    </r>
  </si>
  <si>
    <t>Santamaría, S., Bablon, B., Quidelleur., Samaniego, P., Le Pennec, J.-L., Hidalgo, S., Liorzou, C. (In prep.). Evolution of the Pleistocene volcanism in the Ecuadorian Andes: a review based on new and recent geochronological data.</t>
  </si>
  <si>
    <t>Code</t>
  </si>
  <si>
    <t>Volcano</t>
  </si>
  <si>
    <t>Edifice</t>
  </si>
  <si>
    <t>Unit</t>
  </si>
  <si>
    <t>VEI</t>
  </si>
  <si>
    <t>References</t>
  </si>
  <si>
    <t>Age</t>
  </si>
  <si>
    <t>Sample code</t>
  </si>
  <si>
    <t>Almas Santas</t>
  </si>
  <si>
    <t>Antisana</t>
  </si>
  <si>
    <t>Atacazo-Ninahuilca</t>
  </si>
  <si>
    <t>Calpi cones</t>
  </si>
  <si>
    <t>Carihuairazo</t>
  </si>
  <si>
    <t>Casitagua</t>
  </si>
  <si>
    <t>Cayambe</t>
  </si>
  <si>
    <t>Chacana</t>
  </si>
  <si>
    <t>Chachimbiro</t>
  </si>
  <si>
    <t>Chalupas - Quilindaña</t>
  </si>
  <si>
    <t>Chiles - Cerro Negro</t>
  </si>
  <si>
    <t>Chimborazo</t>
  </si>
  <si>
    <t>Corazón</t>
  </si>
  <si>
    <t>Cosanga</t>
  </si>
  <si>
    <t>Cotacachi - Cuicocha</t>
  </si>
  <si>
    <t>Cotopaxi</t>
  </si>
  <si>
    <t>Coturco</t>
  </si>
  <si>
    <t>Cubilche</t>
  </si>
  <si>
    <t>Cushnirumi</t>
  </si>
  <si>
    <t>Cusín</t>
  </si>
  <si>
    <t>El Dorado</t>
  </si>
  <si>
    <t>Huañuna</t>
  </si>
  <si>
    <t>Huisla</t>
  </si>
  <si>
    <t>Igualata</t>
  </si>
  <si>
    <t>Ilaló</t>
  </si>
  <si>
    <t>Ilinizas</t>
  </si>
  <si>
    <t>Imbabura</t>
  </si>
  <si>
    <t>Izambi</t>
  </si>
  <si>
    <t>Mojanda - Fuya Fuya</t>
  </si>
  <si>
    <t>Mulmul</t>
  </si>
  <si>
    <t>Pambamarca</t>
  </si>
  <si>
    <t>Pan De Azúcar</t>
  </si>
  <si>
    <t>Parulo</t>
  </si>
  <si>
    <t>Pasochoa</t>
  </si>
  <si>
    <t>Pichincha</t>
  </si>
  <si>
    <t>Pilavo</t>
  </si>
  <si>
    <t>Pululahua</t>
  </si>
  <si>
    <t>Pumayacu</t>
  </si>
  <si>
    <t>Puntas</t>
  </si>
  <si>
    <t>Puñalica</t>
  </si>
  <si>
    <t>Puyo cones</t>
  </si>
  <si>
    <t>Quilotoa</t>
  </si>
  <si>
    <t>Reventador</t>
  </si>
  <si>
    <t>Rumiñahui</t>
  </si>
  <si>
    <t>Sagoatoa</t>
  </si>
  <si>
    <t>Sangay</t>
  </si>
  <si>
    <t>Santa Cruz</t>
  </si>
  <si>
    <t>Sincholagua</t>
  </si>
  <si>
    <t>Soche</t>
  </si>
  <si>
    <t>Sumaco</t>
  </si>
  <si>
    <t>Tulabug</t>
  </si>
  <si>
    <t>Tungurahua</t>
  </si>
  <si>
    <t>Vizcaya cone</t>
  </si>
  <si>
    <t>Yanaurcu De Piñan</t>
  </si>
  <si>
    <r>
      <rPr>
        <b/>
        <sz val="18"/>
        <color theme="1"/>
        <rFont val="Calibri Light"/>
        <family val="2"/>
        <scheme val="major"/>
      </rPr>
      <t>Registro de Eventos Volcánicos ocurridos en el Ecuador Continental</t>
    </r>
    <r>
      <rPr>
        <b/>
        <sz val="20"/>
        <color theme="1"/>
        <rFont val="Calibri Light"/>
        <family val="2"/>
        <scheme val="major"/>
      </rPr>
      <t xml:space="preserve">
</t>
    </r>
    <r>
      <rPr>
        <b/>
        <sz val="12"/>
        <color theme="1"/>
        <rFont val="Calibri Light"/>
        <family val="2"/>
        <scheme val="major"/>
      </rPr>
      <t>Santiago D. Santamaría F. -  Instituto Geofísico EPN - Marzo 2017</t>
    </r>
  </si>
  <si>
    <t>M</t>
  </si>
  <si>
    <t>Reference</t>
  </si>
  <si>
    <t>ALS</t>
  </si>
  <si>
    <t>Main edifice</t>
  </si>
  <si>
    <t>Andesitic series</t>
  </si>
  <si>
    <t>ALS 001</t>
  </si>
  <si>
    <t>ka</t>
  </si>
  <si>
    <t>K</t>
  </si>
  <si>
    <t>A</t>
  </si>
  <si>
    <t>Santamaría et al., 2022</t>
  </si>
  <si>
    <t>ANT</t>
  </si>
  <si>
    <t>ANT 005</t>
  </si>
  <si>
    <t>~</t>
  </si>
  <si>
    <t>NE</t>
  </si>
  <si>
    <t>E</t>
  </si>
  <si>
    <t>Hall et al., 2017</t>
  </si>
  <si>
    <t>Antisana II</t>
  </si>
  <si>
    <t>ANT 004</t>
  </si>
  <si>
    <t>ND*</t>
  </si>
  <si>
    <t>D</t>
  </si>
  <si>
    <t>Cuyuja Lavas</t>
  </si>
  <si>
    <t>ANT 003</t>
  </si>
  <si>
    <t>EC-70</t>
  </si>
  <si>
    <t>ANT 002</t>
  </si>
  <si>
    <t>Antisana I</t>
  </si>
  <si>
    <t>Volcanic edifice construction</t>
  </si>
  <si>
    <t>ANT 001</t>
  </si>
  <si>
    <t>&gt;</t>
  </si>
  <si>
    <t>C</t>
  </si>
  <si>
    <t>ATA</t>
  </si>
  <si>
    <t>5,3*</t>
  </si>
  <si>
    <t>Hidalgo, 2006</t>
  </si>
  <si>
    <t>SA 55 RT, SA 54 RT</t>
  </si>
  <si>
    <t>Atacazo</t>
  </si>
  <si>
    <t>SA 13 RT</t>
  </si>
  <si>
    <t>SA 77 RT, SA 76 RT</t>
  </si>
  <si>
    <t>La Carcacha</t>
  </si>
  <si>
    <t>SA 5 RT</t>
  </si>
  <si>
    <t>CAL</t>
  </si>
  <si>
    <t>Bablon et al., 2019</t>
  </si>
  <si>
    <t>17EQ114</t>
  </si>
  <si>
    <t>CRH</t>
  </si>
  <si>
    <t>CRH 002</t>
  </si>
  <si>
    <t>RIO-87A, RIO-87B, RIO-117, y RIO-118</t>
  </si>
  <si>
    <t>Samaniego et al., 2012</t>
  </si>
  <si>
    <t>CAR-14</t>
  </si>
  <si>
    <t>CAS</t>
  </si>
  <si>
    <t>Catequilla dome</t>
  </si>
  <si>
    <t>CAS 003</t>
  </si>
  <si>
    <t>CAT-01</t>
  </si>
  <si>
    <t>Pacheco et al., 2014</t>
  </si>
  <si>
    <t>Pacpo dome</t>
  </si>
  <si>
    <t>CAS 002</t>
  </si>
  <si>
    <t>DP-01-C</t>
  </si>
  <si>
    <t>CAS 001</t>
  </si>
  <si>
    <t>This study</t>
  </si>
  <si>
    <t>CAY</t>
  </si>
  <si>
    <t>CAY 009</t>
  </si>
  <si>
    <t>&lt;</t>
  </si>
  <si>
    <t>AD</t>
  </si>
  <si>
    <t>B1</t>
  </si>
  <si>
    <t>Cono La Virgen CLV</t>
  </si>
  <si>
    <t>CAY 008</t>
  </si>
  <si>
    <t>Samaniego et al., 2005</t>
  </si>
  <si>
    <t>CAY 007</t>
  </si>
  <si>
    <t>LGM 11 - 14 Ka</t>
  </si>
  <si>
    <t>CAY 006</t>
  </si>
  <si>
    <t>CAY179A, CAY14</t>
  </si>
  <si>
    <t>CAY 005</t>
  </si>
  <si>
    <t>ND</t>
  </si>
  <si>
    <t>CAY 004</t>
  </si>
  <si>
    <t>CAY 003</t>
  </si>
  <si>
    <t>CAY23</t>
  </si>
  <si>
    <t>NCAY-ANG</t>
  </si>
  <si>
    <t>CAY 002</t>
  </si>
  <si>
    <t>CAY103</t>
  </si>
  <si>
    <t>CAY 001</t>
  </si>
  <si>
    <t>CAY151, CAY82</t>
  </si>
  <si>
    <t>CHN</t>
  </si>
  <si>
    <t>Flujo Antisanilla (Pinantura)</t>
  </si>
  <si>
    <t>CHN 011</t>
  </si>
  <si>
    <t>0*</t>
  </si>
  <si>
    <t>H</t>
  </si>
  <si>
    <t>Beate et al., 2009</t>
  </si>
  <si>
    <t>Flujo Papallacta</t>
  </si>
  <si>
    <t>CHN 010</t>
  </si>
  <si>
    <t>B</t>
  </si>
  <si>
    <t>Hall, 1977; Beate et al., 2009; Hall et al., 2012</t>
  </si>
  <si>
    <t>CHN 009</t>
  </si>
  <si>
    <t>Pilicita, 2013; Hall et al., 2014</t>
  </si>
  <si>
    <t>CHN 008</t>
  </si>
  <si>
    <t>4*</t>
  </si>
  <si>
    <t>CHN 007</t>
  </si>
  <si>
    <t>POT G</t>
  </si>
  <si>
    <t>CHN 006</t>
  </si>
  <si>
    <t>?</t>
  </si>
  <si>
    <t>CHN 005</t>
  </si>
  <si>
    <t>CHN1</t>
  </si>
  <si>
    <t>CHN 004</t>
  </si>
  <si>
    <t>CHN 003</t>
  </si>
  <si>
    <t>F</t>
  </si>
  <si>
    <t>CHN 002</t>
  </si>
  <si>
    <t>CHN 001</t>
  </si>
  <si>
    <t>20EQ85</t>
  </si>
  <si>
    <t>CHA</t>
  </si>
  <si>
    <t>Hugá</t>
  </si>
  <si>
    <t>CHA-BB-016, CHA-BB-009, CHA-BB-021, CHA-BB-022, CHA-BB-014</t>
  </si>
  <si>
    <t>Bernard et al., 2014</t>
  </si>
  <si>
    <t>CCB</t>
  </si>
  <si>
    <t>C*</t>
  </si>
  <si>
    <t>Tumbatu</t>
  </si>
  <si>
    <t>Huanguillaro</t>
  </si>
  <si>
    <t>Bellver-Baca et al., 2020</t>
  </si>
  <si>
    <t>CLP</t>
  </si>
  <si>
    <t>Quilindaña</t>
  </si>
  <si>
    <t>Córdova et al., 2020</t>
  </si>
  <si>
    <t>Caldera Chalupas</t>
  </si>
  <si>
    <t>Chalupas ignimbrite</t>
  </si>
  <si>
    <t>7*</t>
  </si>
  <si>
    <t>6,9*</t>
  </si>
  <si>
    <t>CLP1</t>
  </si>
  <si>
    <t>Pre-caldera</t>
  </si>
  <si>
    <t>CLP 001</t>
  </si>
  <si>
    <t>CCN</t>
  </si>
  <si>
    <t>Chiles</t>
  </si>
  <si>
    <t>Telenchana, 2017</t>
  </si>
  <si>
    <t>Chiles II</t>
  </si>
  <si>
    <t>Chiles I</t>
  </si>
  <si>
    <t>Cerro Negro II</t>
  </si>
  <si>
    <t>CN III</t>
  </si>
  <si>
    <t>CNM 005</t>
  </si>
  <si>
    <t>Mothes et al., 1998</t>
  </si>
  <si>
    <t>CNM 004</t>
  </si>
  <si>
    <t>CNM 1</t>
  </si>
  <si>
    <t>Cortés &amp; Calvache, 1997</t>
  </si>
  <si>
    <t>Pyroclastic flow</t>
  </si>
  <si>
    <t>CNM 003</t>
  </si>
  <si>
    <t>INECEL, 1987</t>
  </si>
  <si>
    <t>CN II</t>
  </si>
  <si>
    <t>CNM 002</t>
  </si>
  <si>
    <t>CNM 3</t>
  </si>
  <si>
    <t>Cerro Negro I</t>
  </si>
  <si>
    <t>CN I</t>
  </si>
  <si>
    <t>CNM 001</t>
  </si>
  <si>
    <t>CHB</t>
  </si>
  <si>
    <t>CHB 011</t>
  </si>
  <si>
    <t>Río Colorado debris avalanche</t>
  </si>
  <si>
    <t>CHB 010</t>
  </si>
  <si>
    <t>Samaniego et al., 2012; Barba, 2006</t>
  </si>
  <si>
    <t>CHB 009</t>
  </si>
  <si>
    <t>Murallas Rojas stage</t>
  </si>
  <si>
    <t>CHB 008</t>
  </si>
  <si>
    <t>Politécnica stage: Río Blanco ashflow</t>
  </si>
  <si>
    <t>CHB 007</t>
  </si>
  <si>
    <t>CH-DB-120D, CH-DB-10</t>
  </si>
  <si>
    <t>Politécnica stage: Politécnica and Martínez peaks</t>
  </si>
  <si>
    <t>CHB 006</t>
  </si>
  <si>
    <t>CH-DB-59, CH-DB-44</t>
  </si>
  <si>
    <t>Guano stage</t>
  </si>
  <si>
    <t>CHB 005</t>
  </si>
  <si>
    <t>Riobamba debris avalanche (R-DAD)</t>
  </si>
  <si>
    <t>CHB 004</t>
  </si>
  <si>
    <t>El Castillo stage: Peñas Blancas ashflow</t>
  </si>
  <si>
    <t>CHB 003</t>
  </si>
  <si>
    <t>CHB 002</t>
  </si>
  <si>
    <t>Abraspungo stage</t>
  </si>
  <si>
    <t>CHB 001</t>
  </si>
  <si>
    <t>COR</t>
  </si>
  <si>
    <t>19EQ11</t>
  </si>
  <si>
    <t>COS</t>
  </si>
  <si>
    <t>CSG 2</t>
  </si>
  <si>
    <t>Bellot-Gurlet et al., 2008</t>
  </si>
  <si>
    <t>CSG 1</t>
  </si>
  <si>
    <t>CTC</t>
  </si>
  <si>
    <t>CTC 008</t>
  </si>
  <si>
    <t>CUI 1</t>
  </si>
  <si>
    <t>Hillebrandt, 1989; Hall et al., 1993; Almeida, 2016</t>
  </si>
  <si>
    <t>Cotacachi II</t>
  </si>
  <si>
    <t>CTC 007</t>
  </si>
  <si>
    <t>COTA 26</t>
  </si>
  <si>
    <t>CTC 006</t>
  </si>
  <si>
    <t>CTC 005</t>
  </si>
  <si>
    <t>Cotacachi I</t>
  </si>
  <si>
    <t>CTC 004</t>
  </si>
  <si>
    <t>CTC 003</t>
  </si>
  <si>
    <t>17EQ88</t>
  </si>
  <si>
    <t>CTC 002</t>
  </si>
  <si>
    <t>CTC 001</t>
  </si>
  <si>
    <t>COT</t>
  </si>
  <si>
    <t>Cotopaxi II B</t>
  </si>
  <si>
    <t>COT 007</t>
  </si>
  <si>
    <t>Hall &amp; Mothes, 2008b</t>
  </si>
  <si>
    <t>Cotopaxi II A</t>
  </si>
  <si>
    <t>COT 006</t>
  </si>
  <si>
    <t>COT 005</t>
  </si>
  <si>
    <t>COT 004</t>
  </si>
  <si>
    <t>Detrital fan and andesitic lavas: NE fan and Río Pita lava flows</t>
  </si>
  <si>
    <t>COT 003</t>
  </si>
  <si>
    <t>20EQ88</t>
  </si>
  <si>
    <t>Detrital fan and andesitic lavas: SW fan and Pico Morurcu lava flows</t>
  </si>
  <si>
    <t>COT 002</t>
  </si>
  <si>
    <t>20EQ78</t>
  </si>
  <si>
    <t>COT 001</t>
  </si>
  <si>
    <t>6*</t>
  </si>
  <si>
    <t>CTU</t>
  </si>
  <si>
    <t>20EQ54</t>
  </si>
  <si>
    <t>CUB</t>
  </si>
  <si>
    <t>CUB 005</t>
  </si>
  <si>
    <t>Navarrete et al., 2020</t>
  </si>
  <si>
    <t>CUB 004</t>
  </si>
  <si>
    <t>17EQ94</t>
  </si>
  <si>
    <t>CUB 003</t>
  </si>
  <si>
    <t>CUB 002</t>
  </si>
  <si>
    <t>IMB54A</t>
  </si>
  <si>
    <t>CUB 001</t>
  </si>
  <si>
    <t>CSH</t>
  </si>
  <si>
    <t>Bablon et al., 2020b</t>
  </si>
  <si>
    <t>CUS</t>
  </si>
  <si>
    <t>DOR</t>
  </si>
  <si>
    <t>Aliso: El Dorado Center</t>
  </si>
  <si>
    <t>DOR 001</t>
  </si>
  <si>
    <t>DOR 1</t>
  </si>
  <si>
    <t>Hall &amp; Mothes, 2010</t>
  </si>
  <si>
    <t>HNA</t>
  </si>
  <si>
    <t>HNA 001</t>
  </si>
  <si>
    <t>HUI</t>
  </si>
  <si>
    <t>Huisla I</t>
  </si>
  <si>
    <t>HUI 001</t>
  </si>
  <si>
    <t>IGL</t>
  </si>
  <si>
    <t>ILA</t>
  </si>
  <si>
    <t>ILA 001</t>
  </si>
  <si>
    <t>ILI</t>
  </si>
  <si>
    <t>ILI 012</t>
  </si>
  <si>
    <t>20EQ75</t>
  </si>
  <si>
    <t>ILI 011</t>
  </si>
  <si>
    <t>South Iliniza</t>
  </si>
  <si>
    <t>ILI 010</t>
  </si>
  <si>
    <t>ILI 009</t>
  </si>
  <si>
    <t>ILI 008</t>
  </si>
  <si>
    <t>19EQ23b</t>
  </si>
  <si>
    <t>ILI 007</t>
  </si>
  <si>
    <t>ILI 006</t>
  </si>
  <si>
    <t>ILI 005</t>
  </si>
  <si>
    <t>North Iliniza</t>
  </si>
  <si>
    <t>ILI 004</t>
  </si>
  <si>
    <t>ILI 003</t>
  </si>
  <si>
    <t>19EQ17</t>
  </si>
  <si>
    <t>ILI 002</t>
  </si>
  <si>
    <t>Pilongo dome</t>
  </si>
  <si>
    <t>ILI 001</t>
  </si>
  <si>
    <t>IMB</t>
  </si>
  <si>
    <t>Imbabura II</t>
  </si>
  <si>
    <t>IMB 014</t>
  </si>
  <si>
    <t>IMB 013</t>
  </si>
  <si>
    <t>IMB 7, IMB 8</t>
  </si>
  <si>
    <t>IMB 012</t>
  </si>
  <si>
    <t>IMB 1</t>
  </si>
  <si>
    <t>IMB 011</t>
  </si>
  <si>
    <t>IMB 3</t>
  </si>
  <si>
    <t>IMB 010</t>
  </si>
  <si>
    <t>IMB 5</t>
  </si>
  <si>
    <t>IMB 009</t>
  </si>
  <si>
    <t>IMB 6, IMB 2</t>
  </si>
  <si>
    <t>IMB 008</t>
  </si>
  <si>
    <t>IMB 10, IMB 11</t>
  </si>
  <si>
    <t>IMB 007</t>
  </si>
  <si>
    <t>Imbabura I</t>
  </si>
  <si>
    <t>IMB 006</t>
  </si>
  <si>
    <t>17EQ100</t>
  </si>
  <si>
    <t>IMB 005</t>
  </si>
  <si>
    <t xml:space="preserve">&lt; </t>
  </si>
  <si>
    <t>IB62</t>
  </si>
  <si>
    <t>IMB 004</t>
  </si>
  <si>
    <t>Ruiz, 2003; Le Pennec et al., 2011</t>
  </si>
  <si>
    <t>IMB 003</t>
  </si>
  <si>
    <t>IMB 002</t>
  </si>
  <si>
    <t>IMB 001</t>
  </si>
  <si>
    <t>IZA</t>
  </si>
  <si>
    <t>Pucará Chico</t>
  </si>
  <si>
    <t>PAC M</t>
  </si>
  <si>
    <t>Dismissed age</t>
  </si>
  <si>
    <t>MER</t>
  </si>
  <si>
    <t>Mera lavas</t>
  </si>
  <si>
    <t>MER 001</t>
  </si>
  <si>
    <t>MER2</t>
  </si>
  <si>
    <t>Hoffer et al., 2008</t>
  </si>
  <si>
    <t>MFF</t>
  </si>
  <si>
    <t>Upper Fuya Fuya</t>
  </si>
  <si>
    <t>17EQ64</t>
  </si>
  <si>
    <t>Cochasqui sequence (FF V-2)</t>
  </si>
  <si>
    <t>FFY 2</t>
  </si>
  <si>
    <t>Robin et al., 1997; Robin et al., 2009</t>
  </si>
  <si>
    <t>Santa Teresa sequence (FF V-2)</t>
  </si>
  <si>
    <t>Lava flows and domes (FF V-1)</t>
  </si>
  <si>
    <t>San Bartolo collapse event</t>
  </si>
  <si>
    <t>FFY 1, IMB 14</t>
  </si>
  <si>
    <t>Sector collapse event (FF IV-1)</t>
  </si>
  <si>
    <t>Intermediate San Bartolo Cone</t>
  </si>
  <si>
    <t>San Bartolo cone (FF III)</t>
  </si>
  <si>
    <t>Lower Fuya Fuya</t>
  </si>
  <si>
    <t>Domes and thick lavas (FF I)</t>
  </si>
  <si>
    <t>Caldera 2</t>
  </si>
  <si>
    <t>M II-4. Summit breccias and lavas</t>
  </si>
  <si>
    <t>Caldera 1</t>
  </si>
  <si>
    <t>17EQ61</t>
  </si>
  <si>
    <t>MUL</t>
  </si>
  <si>
    <t>Ordoñez, 2012</t>
  </si>
  <si>
    <t>HUI 1</t>
  </si>
  <si>
    <t>PAM</t>
  </si>
  <si>
    <t>20EQ62</t>
  </si>
  <si>
    <t>PDA</t>
  </si>
  <si>
    <t>PDA 002</t>
  </si>
  <si>
    <t>PDA5B</t>
  </si>
  <si>
    <t>Hoffer, 2008</t>
  </si>
  <si>
    <t>PDA 001</t>
  </si>
  <si>
    <t>PAR</t>
  </si>
  <si>
    <t>PAS</t>
  </si>
  <si>
    <t>PCH</t>
  </si>
  <si>
    <t>Guagua Pichincha</t>
  </si>
  <si>
    <t>PCH 014</t>
  </si>
  <si>
    <t>PICH 132B, PICH 29B, PICH 72A</t>
  </si>
  <si>
    <t>Robin et al., 2008</t>
  </si>
  <si>
    <t>PCH 013</t>
  </si>
  <si>
    <t>PCH 012</t>
  </si>
  <si>
    <t>PICH 91, PICH 66A, PICH 91-1, PICH 123, PICH 37C2A, PICH 37C2B</t>
  </si>
  <si>
    <t>Robin et al., 2010</t>
  </si>
  <si>
    <t>PCH 011</t>
  </si>
  <si>
    <t>PCH 010</t>
  </si>
  <si>
    <t>PICH 153A, PICH 155A, Peña Blanca quarry</t>
  </si>
  <si>
    <t>PCH 009</t>
  </si>
  <si>
    <t>PCH 008</t>
  </si>
  <si>
    <t>PICH23D, Geotérmica Italiana (1989), PICH 124C</t>
  </si>
  <si>
    <t>PCH 007</t>
  </si>
  <si>
    <t>PICH 58D, PICH 58C</t>
  </si>
  <si>
    <t>PCH 006</t>
  </si>
  <si>
    <t>PICH 135, PICH 1</t>
  </si>
  <si>
    <t>Rucu Pichincha</t>
  </si>
  <si>
    <t>PCH 005</t>
  </si>
  <si>
    <t>PCH 004</t>
  </si>
  <si>
    <t>PCH 003</t>
  </si>
  <si>
    <t>PICH 57, PICH 63C, PICH 51, PICH 76</t>
  </si>
  <si>
    <t>PCH 002</t>
  </si>
  <si>
    <t>PICH 70B, PICH 71, PICH 107B, PICH 56</t>
  </si>
  <si>
    <t>El Cinto</t>
  </si>
  <si>
    <t>PCH 001</t>
  </si>
  <si>
    <t>PICH 111C, PICH 21A</t>
  </si>
  <si>
    <t>PLV</t>
  </si>
  <si>
    <t>PUL</t>
  </si>
  <si>
    <t>PUL 004</t>
  </si>
  <si>
    <t>PUL-67C</t>
  </si>
  <si>
    <t>PUL 003</t>
  </si>
  <si>
    <t>PUL 002</t>
  </si>
  <si>
    <t>PUL 001</t>
  </si>
  <si>
    <t>PUL58B</t>
  </si>
  <si>
    <t>PUM</t>
  </si>
  <si>
    <t>Aliso: Pumayacu Center</t>
  </si>
  <si>
    <t>PUM 003</t>
  </si>
  <si>
    <t>T</t>
  </si>
  <si>
    <t>PUM 002</t>
  </si>
  <si>
    <t>PUM 3</t>
  </si>
  <si>
    <t>PUM 001</t>
  </si>
  <si>
    <t>PUM 1, PUM 2</t>
  </si>
  <si>
    <t>PUN</t>
  </si>
  <si>
    <t>PLC</t>
  </si>
  <si>
    <t>PLC 001</t>
  </si>
  <si>
    <t>RIO-18</t>
  </si>
  <si>
    <t>PUY</t>
  </si>
  <si>
    <t>PUY 001</t>
  </si>
  <si>
    <t>PUY13B</t>
  </si>
  <si>
    <t>QLT</t>
  </si>
  <si>
    <t>Caldera C-3</t>
  </si>
  <si>
    <t>QLT 016</t>
  </si>
  <si>
    <t>QTA 1, QTA 2, QTA 3, QTA 6, QTA 7, QTA 8, QTA 10, QTA 11</t>
  </si>
  <si>
    <t>Hall &amp; Mothes, 2008a</t>
  </si>
  <si>
    <t xml:space="preserve">Caldera C-2 </t>
  </si>
  <si>
    <t>QLT 012</t>
  </si>
  <si>
    <t>QTA 5</t>
  </si>
  <si>
    <t>Caldera C-1</t>
  </si>
  <si>
    <t>QLT 010</t>
  </si>
  <si>
    <t>QLT 008</t>
  </si>
  <si>
    <t>B2</t>
  </si>
  <si>
    <t>QTA 4</t>
  </si>
  <si>
    <t>QLT 007</t>
  </si>
  <si>
    <t>QTA 9</t>
  </si>
  <si>
    <t>QLT 005</t>
  </si>
  <si>
    <t>QLT 001</t>
  </si>
  <si>
    <t>REV</t>
  </si>
  <si>
    <t>V. El Reventador</t>
  </si>
  <si>
    <t>VER</t>
  </si>
  <si>
    <t>REV 005</t>
  </si>
  <si>
    <t>V. Paleo reventador</t>
  </si>
  <si>
    <t>REV 004</t>
  </si>
  <si>
    <t>Naranjo, 2013</t>
  </si>
  <si>
    <t>VPR</t>
  </si>
  <si>
    <t>REV 003</t>
  </si>
  <si>
    <t>Complejo Volcánico Basal</t>
  </si>
  <si>
    <t>REV 002</t>
  </si>
  <si>
    <t>REV 1, REV 2</t>
  </si>
  <si>
    <t>CVB</t>
  </si>
  <si>
    <t>REV 001</t>
  </si>
  <si>
    <t>RVA</t>
  </si>
  <si>
    <t>RVA 001</t>
  </si>
  <si>
    <t>Mothes &amp; Hall, 2008b</t>
  </si>
  <si>
    <t>RUM</t>
  </si>
  <si>
    <t>19EQ27</t>
  </si>
  <si>
    <t>SAG</t>
  </si>
  <si>
    <t>SAN</t>
  </si>
  <si>
    <t>Sangay III</t>
  </si>
  <si>
    <t>SAN 006</t>
  </si>
  <si>
    <t>SAN 005</t>
  </si>
  <si>
    <t>Monzier et al., 1999</t>
  </si>
  <si>
    <t>Sangay II</t>
  </si>
  <si>
    <t>DAE-S2</t>
  </si>
  <si>
    <t>SAN 004</t>
  </si>
  <si>
    <t>Valverde, 2014</t>
  </si>
  <si>
    <t>SAN 003</t>
  </si>
  <si>
    <t>SAN 39 B, SAN 4</t>
  </si>
  <si>
    <t>Sangay I</t>
  </si>
  <si>
    <t>DAE-S1</t>
  </si>
  <si>
    <t>SAN 002</t>
  </si>
  <si>
    <t>SAN 001</t>
  </si>
  <si>
    <t>SAN 34, SAN 64</t>
  </si>
  <si>
    <t>SCR</t>
  </si>
  <si>
    <t>Loma Saquigua</t>
  </si>
  <si>
    <t>19EQ03</t>
  </si>
  <si>
    <t>20EQ69</t>
  </si>
  <si>
    <t>19EQ44</t>
  </si>
  <si>
    <t>SIN</t>
  </si>
  <si>
    <t>19EQ41</t>
  </si>
  <si>
    <t>SCH</t>
  </si>
  <si>
    <t>SCH 001</t>
  </si>
  <si>
    <t>5*</t>
  </si>
  <si>
    <t>SOC 1</t>
  </si>
  <si>
    <t>Beate, 1994; Mothes et al., 1998</t>
  </si>
  <si>
    <t>SUM</t>
  </si>
  <si>
    <t>Actividad eruptiva Sumaco</t>
  </si>
  <si>
    <t>SUM 005</t>
  </si>
  <si>
    <t>SUM 004</t>
  </si>
  <si>
    <t>SUM 003</t>
  </si>
  <si>
    <t>SUM 002</t>
  </si>
  <si>
    <t>SUM 001</t>
  </si>
  <si>
    <t>TUL</t>
  </si>
  <si>
    <t>16EQ47</t>
  </si>
  <si>
    <t>TUN</t>
  </si>
  <si>
    <t xml:space="preserve">Tungurahua III: Present Cone </t>
  </si>
  <si>
    <t>TUN 007</t>
  </si>
  <si>
    <t>3*</t>
  </si>
  <si>
    <t xml:space="preserve">Tungurahua II: Intermediate cone </t>
  </si>
  <si>
    <t>TUN 005</t>
  </si>
  <si>
    <t>Hall et al., 1999; Le Pennec et al., 2006</t>
  </si>
  <si>
    <t>TUN 003</t>
  </si>
  <si>
    <t>Tungurahua I: Older Tungurahua</t>
  </si>
  <si>
    <t>TUN 002</t>
  </si>
  <si>
    <t>Older Tungurahua</t>
  </si>
  <si>
    <t>TUN 001</t>
  </si>
  <si>
    <t>VIZ</t>
  </si>
  <si>
    <t>16EQ20</t>
  </si>
  <si>
    <t>Bablon et al., 2018</t>
  </si>
  <si>
    <t>YNP</t>
  </si>
  <si>
    <t>Cerro Negro Group</t>
  </si>
  <si>
    <t>CNG</t>
  </si>
  <si>
    <t>PB 12009</t>
  </si>
  <si>
    <t>Beguelin et al., 2015</t>
  </si>
  <si>
    <t>Ñagñaro Dome</t>
  </si>
  <si>
    <t>NND</t>
  </si>
  <si>
    <t>PB 12005</t>
  </si>
  <si>
    <t>Andesitic Old Yanaurcu</t>
  </si>
  <si>
    <t>AOY</t>
  </si>
  <si>
    <t>Ma</t>
  </si>
  <si>
    <t>PB 12004, PB 12025</t>
  </si>
  <si>
    <t>Dacitic Old Yanaurcu</t>
  </si>
  <si>
    <t>DOY</t>
  </si>
  <si>
    <t>Tatacho-Corcomaco Group</t>
  </si>
  <si>
    <t>TCG</t>
  </si>
  <si>
    <t>Chiaradia et al., 2021</t>
  </si>
  <si>
    <t>Código Volcánico</t>
  </si>
  <si>
    <t>Centro volcánico</t>
  </si>
  <si>
    <t>Edificio</t>
  </si>
  <si>
    <t>Unidad Estratigráfica</t>
  </si>
  <si>
    <t>Evento Volcánico</t>
  </si>
  <si>
    <t>Código Eruptivo</t>
  </si>
  <si>
    <t>Magnitud</t>
  </si>
  <si>
    <t>Edad Asignada Min</t>
  </si>
  <si>
    <t>Sistema</t>
  </si>
  <si>
    <t>Edad Asignada Max</t>
  </si>
  <si>
    <t>Obs.</t>
  </si>
  <si>
    <t>Edad Bibliográfica Min</t>
  </si>
  <si>
    <t>Error</t>
  </si>
  <si>
    <t>Edad Bibliográfica Max</t>
  </si>
  <si>
    <t>Tipo de datación</t>
  </si>
  <si>
    <t>ICD</t>
  </si>
  <si>
    <t>Comentario sobre datación</t>
  </si>
  <si>
    <t>Código Muestra</t>
  </si>
  <si>
    <t>Referencia Bibliográfica</t>
  </si>
  <si>
    <t>Actividad fumarólica</t>
  </si>
  <si>
    <t>ANT 011</t>
  </si>
  <si>
    <t>2*</t>
  </si>
  <si>
    <t>IG - Página Web</t>
  </si>
  <si>
    <t xml:space="preserve">Erupción </t>
  </si>
  <si>
    <t>ANT 010</t>
  </si>
  <si>
    <t>Posible del V. Reventador</t>
  </si>
  <si>
    <t>Huagra-Hialina HL-lv</t>
  </si>
  <si>
    <t>Flujos de lava</t>
  </si>
  <si>
    <t>ANT 009</t>
  </si>
  <si>
    <t>Holoceno Temprano</t>
  </si>
  <si>
    <t>Hall et al., 2012</t>
  </si>
  <si>
    <t>Mauca-Machay y Yana</t>
  </si>
  <si>
    <t>ANT 008</t>
  </si>
  <si>
    <t>Lahar Rojo</t>
  </si>
  <si>
    <t>Lahar</t>
  </si>
  <si>
    <t>ANT 007</t>
  </si>
  <si>
    <t>AP</t>
  </si>
  <si>
    <t>Sobreyace COT 002 subyace HNA 001</t>
  </si>
  <si>
    <t>Sarahuasi PL-lv</t>
  </si>
  <si>
    <t>ANT 006</t>
  </si>
  <si>
    <t>Pleistoceno Superior</t>
  </si>
  <si>
    <t>Flujos de Santa Lucía V-lv</t>
  </si>
  <si>
    <t>Depósito de caída de pómez</t>
  </si>
  <si>
    <t>ANT I. Antisana I</t>
  </si>
  <si>
    <t>Colapso del flanco NE</t>
  </si>
  <si>
    <t>Evento posterior o sincrónico ANT 002</t>
  </si>
  <si>
    <r>
      <rPr>
        <b/>
        <sz val="11"/>
        <color theme="1"/>
        <rFont val="Calibri"/>
        <family val="2"/>
        <scheme val="minor"/>
      </rPr>
      <t>Flujo de lava de Cuyuja</t>
    </r>
    <r>
      <rPr>
        <sz val="11"/>
        <color theme="1"/>
        <rFont val="Calibri"/>
        <family val="2"/>
        <scheme val="minor"/>
      </rPr>
      <t xml:space="preserve"> CUY</t>
    </r>
  </si>
  <si>
    <t>Lavas, brechas y piroclastos</t>
  </si>
  <si>
    <t>Referencia bibliográfica: (Opdyke et al., 2006)</t>
  </si>
  <si>
    <t>CUY-1</t>
  </si>
  <si>
    <t>Construcción del edificio antiguo; lavas, brechas y piroclastos</t>
  </si>
  <si>
    <t>ANT I-1, ANT I-2, ANT I-3, ANT I-4</t>
  </si>
  <si>
    <t>ATZ</t>
  </si>
  <si>
    <t>Domos Internos</t>
  </si>
  <si>
    <t>Domo Ninahuilca II (N6)</t>
  </si>
  <si>
    <t>Erupción: caída de tefra y flujo piroclástico</t>
  </si>
  <si>
    <t>ATZ 012</t>
  </si>
  <si>
    <t>BC</t>
  </si>
  <si>
    <t>Promedio N6</t>
  </si>
  <si>
    <t>Hall &amp; Mothes, 2008b; Hidalgo et al., 2008</t>
  </si>
  <si>
    <t>Domo Ninahuilca I (N5)</t>
  </si>
  <si>
    <t>ATZ 011</t>
  </si>
  <si>
    <t>5,2*</t>
  </si>
  <si>
    <t>Promedio N5</t>
  </si>
  <si>
    <t>Domo El Arenal II (N4)</t>
  </si>
  <si>
    <t>Erupción: caída de tefra y flujo de ceniza</t>
  </si>
  <si>
    <t>ATZ 010</t>
  </si>
  <si>
    <t>Almeida (1996)</t>
  </si>
  <si>
    <t>Hidalgo et al., 2008</t>
  </si>
  <si>
    <t>Domo La Cocha (N3)</t>
  </si>
  <si>
    <t>Erupción: caída de tefra</t>
  </si>
  <si>
    <t>ATZ 009</t>
  </si>
  <si>
    <t>SA-67H</t>
  </si>
  <si>
    <t>Domo La Cocha (N2)</t>
  </si>
  <si>
    <t xml:space="preserve">Erupción: caída de tefra </t>
  </si>
  <si>
    <t>ATZ 008</t>
  </si>
  <si>
    <t>Referencia bibliográfica: (Hall &amp; Mothes, 1994)</t>
  </si>
  <si>
    <t>Hidalgo et al., 2006</t>
  </si>
  <si>
    <t>Domos externos</t>
  </si>
  <si>
    <t xml:space="preserve">Domo N: Gallo Cantana </t>
  </si>
  <si>
    <t>Domo volcánico con flujo de bloques y ceniza</t>
  </si>
  <si>
    <t>ATZ 007</t>
  </si>
  <si>
    <t>Domos del SE: Omoturco, Cuscungo, La Viudita</t>
  </si>
  <si>
    <t>Domos volcánicos</t>
  </si>
  <si>
    <t>ATZ 006</t>
  </si>
  <si>
    <t>Domo La Viudita</t>
  </si>
  <si>
    <t>Domo Arenal I y Cráter de Explosión (N1?)</t>
  </si>
  <si>
    <t>Domo asociado al emplazamiento de las lavas de la cumbre.</t>
  </si>
  <si>
    <t>ATZ 005</t>
  </si>
  <si>
    <t>Flujo de lava La Estancia</t>
  </si>
  <si>
    <t>Flujo de lava de andesítica basáltica</t>
  </si>
  <si>
    <t>ATZ 004</t>
  </si>
  <si>
    <t>Atacazo - Lavas de la cumbre</t>
  </si>
  <si>
    <r>
      <t xml:space="preserve">Flujos de lava radiales generadas en la cumbre, posterior hay </t>
    </r>
    <r>
      <rPr>
        <b/>
        <sz val="11"/>
        <color theme="1"/>
        <rFont val="Calibri"/>
        <family val="2"/>
        <scheme val="minor"/>
      </rPr>
      <t>colapso del flanco SW?</t>
    </r>
  </si>
  <si>
    <t>ATZ 003</t>
  </si>
  <si>
    <t>Atacazo - Lavas basales</t>
  </si>
  <si>
    <t>Edificio compuesto por flujos de lava andesíticos</t>
  </si>
  <si>
    <t>ATZ 002</t>
  </si>
  <si>
    <t xml:space="preserve"> ~</t>
  </si>
  <si>
    <t>SA 49 RT, SA 48 RT, SA 46B RT, SA 56 RT</t>
  </si>
  <si>
    <t>ATZ 001</t>
  </si>
  <si>
    <t>FL</t>
  </si>
  <si>
    <t>Flujo de lodo tras sismo regional (1698 Jun 20)</t>
  </si>
  <si>
    <t>CRH 006</t>
  </si>
  <si>
    <t>1698 Jun 20</t>
  </si>
  <si>
    <t>DAE-4</t>
  </si>
  <si>
    <t>Avalancha de escombros y lahar secundario</t>
  </si>
  <si>
    <t>CRH 005</t>
  </si>
  <si>
    <t>LGM 33-10 Ka</t>
  </si>
  <si>
    <t>DAE-3</t>
  </si>
  <si>
    <t>Avalancha de escombros</t>
  </si>
  <si>
    <t>CRH 004</t>
  </si>
  <si>
    <t>Rango entre HUI 003 y LGM 33-10 Ka</t>
  </si>
  <si>
    <t>DAE-2</t>
  </si>
  <si>
    <t>CRH 003</t>
  </si>
  <si>
    <t>Rango entre CRH 002 y HUI 003</t>
  </si>
  <si>
    <t>DAE-1</t>
  </si>
  <si>
    <t>Formación del edificio volcánico</t>
  </si>
  <si>
    <t>Casitahua</t>
  </si>
  <si>
    <t>Domo Catequilla</t>
  </si>
  <si>
    <t>Domos satélites</t>
  </si>
  <si>
    <t>Extrusión de domo volcánico</t>
  </si>
  <si>
    <t>CAS 004</t>
  </si>
  <si>
    <t>Domo Pacpo</t>
  </si>
  <si>
    <t>Domo Lulunurcu</t>
  </si>
  <si>
    <t>CAS 2</t>
  </si>
  <si>
    <t>Andrade, 2002</t>
  </si>
  <si>
    <t>Flujo de lava</t>
  </si>
  <si>
    <t>CAS 1</t>
  </si>
  <si>
    <t>Barberi et al., 1988</t>
  </si>
  <si>
    <t>Nevado Cayambe: Cumbre Principal NCAY-MS</t>
  </si>
  <si>
    <t>Cumbre secundaria NCAY-SS: Phase 1</t>
  </si>
  <si>
    <t xml:space="preserve">Erupción: flujo de lava? o lodo, caida de ceniza </t>
  </si>
  <si>
    <t>CAY 032</t>
  </si>
  <si>
    <t>1786 mar</t>
  </si>
  <si>
    <t>Registro Histórico. Ascásubi (1802)</t>
  </si>
  <si>
    <t>Samaniego et al., 1998</t>
  </si>
  <si>
    <t>Cumbre secundaria NCAY-SS: Phase 2</t>
  </si>
  <si>
    <t xml:space="preserve">Erupción en flanco SE: caída de ceniza </t>
  </si>
  <si>
    <t>CAY 031</t>
  </si>
  <si>
    <t>1785 feb</t>
  </si>
  <si>
    <t>Cumbre secundaria NCAY-SS: Phase 3</t>
  </si>
  <si>
    <t>Erupción: caída de ceniza</t>
  </si>
  <si>
    <t>CAY 030</t>
  </si>
  <si>
    <t>CAY 029</t>
  </si>
  <si>
    <t>Cumbre secundaria NCAY-SS: Phase 3 PF4</t>
  </si>
  <si>
    <t>Caída de ceniza y flujo piroclástico</t>
  </si>
  <si>
    <t>CAY 028</t>
  </si>
  <si>
    <t>CAY 2G</t>
  </si>
  <si>
    <t>Cumbre secundaria NCAY-SS: Phase 3 PF3</t>
  </si>
  <si>
    <t>Colapso de domo: caída de ceniza, secuencia de lahares y flujos de bloques y ceniza.</t>
  </si>
  <si>
    <t>CAY 027</t>
  </si>
  <si>
    <t>CAY 47E</t>
  </si>
  <si>
    <t>CAY 026</t>
  </si>
  <si>
    <t>CAY 025</t>
  </si>
  <si>
    <t>Cumbre secundaria NCAY-SS: Phase 3 PF2</t>
  </si>
  <si>
    <t>CAY 024</t>
  </si>
  <si>
    <t>CAY 47I</t>
  </si>
  <si>
    <t>Cumbre secundaria NCAY-SS: Phase 3 PF1</t>
  </si>
  <si>
    <t>Colapso de domo: Caída de ceniza y flujo piroclástico.</t>
  </si>
  <si>
    <t>CAY 023</t>
  </si>
  <si>
    <t>CAY 022</t>
  </si>
  <si>
    <t>CAY 47M</t>
  </si>
  <si>
    <t>CAY 021</t>
  </si>
  <si>
    <t>CAY 020</t>
  </si>
  <si>
    <t>CAY 019</t>
  </si>
  <si>
    <t>CAY 018</t>
  </si>
  <si>
    <t>CAY 34O</t>
  </si>
  <si>
    <t>CAY 017</t>
  </si>
  <si>
    <t>CAY 016</t>
  </si>
  <si>
    <t>CAY 015</t>
  </si>
  <si>
    <t>CAY 014</t>
  </si>
  <si>
    <t>CAY 013</t>
  </si>
  <si>
    <t>CAY 012</t>
  </si>
  <si>
    <t>CAY 34I</t>
  </si>
  <si>
    <t>CAY 011</t>
  </si>
  <si>
    <t>CAY 010</t>
  </si>
  <si>
    <t>CAY 34A</t>
  </si>
  <si>
    <t>Nevado Cayambe: Cumbre Secundaria NCAY-SS</t>
  </si>
  <si>
    <t>Construcción de cono satélite con emisión de varios flujos de lava</t>
  </si>
  <si>
    <t>Contemporáneo al complejo de domos actual</t>
  </si>
  <si>
    <t>Ignimbrita La Chimba NCAY-MS6</t>
  </si>
  <si>
    <t>Erupción explosiva: flujo ignimbritico.</t>
  </si>
  <si>
    <t>Segundo episodio de construcción NCAY-MS5</t>
  </si>
  <si>
    <t>Flujos de lava, flujos de bloques y ceniza</t>
  </si>
  <si>
    <t>Avalancha de escombros NCAY-MS3 y MS4</t>
  </si>
  <si>
    <r>
      <rPr>
        <sz val="11"/>
        <color theme="1"/>
        <rFont val="Calibri"/>
        <family val="2"/>
        <scheme val="minor"/>
      </rPr>
      <t xml:space="preserve">Depósitos de </t>
    </r>
    <r>
      <rPr>
        <b/>
        <sz val="11"/>
        <color theme="1"/>
        <rFont val="Calibri"/>
        <family val="2"/>
        <scheme val="minor"/>
      </rPr>
      <t>avalanchas de escombros (MS3).</t>
    </r>
    <r>
      <rPr>
        <sz val="11"/>
        <color theme="1"/>
        <rFont val="Calibri"/>
        <family val="2"/>
        <scheme val="minor"/>
      </rPr>
      <t xml:space="preserve"> Emisión de ignimbritas (MS4)</t>
    </r>
  </si>
  <si>
    <t>Posterior a CAY 004</t>
  </si>
  <si>
    <t>Ignimbrita Hierba Buena NCAY-MS2</t>
  </si>
  <si>
    <t>Durante o posterior a la primera etapa de NCAY (CAY 003)</t>
  </si>
  <si>
    <t>Primer episodio de construcción NCAY-MS1</t>
  </si>
  <si>
    <t>Formación edificio volcánico: serie de flujos de lava, domos volcánicos y flujos de bloques y ceniza.</t>
  </si>
  <si>
    <t>Nevado Cayambe: Cono Angureal NCAY-ANG</t>
  </si>
  <si>
    <t>Formación edificio volcánico: flujos de lava y brechas. Finaliza con un colapso sectorial.</t>
  </si>
  <si>
    <t>Viejo Cayambe: Edificio Basal VCAY</t>
  </si>
  <si>
    <t>VCAY1, VCAY2</t>
  </si>
  <si>
    <t>Formación edificio volcánico: secuencia de flujos de lava, cahidas de tefra y lahares. Finaliza con una fuerte erupción que forma  una caldera.</t>
  </si>
  <si>
    <t>CNM</t>
  </si>
  <si>
    <t>Cerro Negro de Mayasquer</t>
  </si>
  <si>
    <t xml:space="preserve">Flujo piroclástico que ocupa el valle al W de la caldera </t>
  </si>
  <si>
    <t>Referencia bibliográfica: (Calvache, 1998, com. per.)</t>
  </si>
  <si>
    <t>Colapso CN II</t>
  </si>
  <si>
    <t>Colapso sectorial y avalancha de escombros</t>
  </si>
  <si>
    <t>Flujo Piroclástico de Mayasquer</t>
  </si>
  <si>
    <t>Flujo piroclástico</t>
  </si>
  <si>
    <t>Coladas lávicas y subordinados productos piroclásticos</t>
  </si>
  <si>
    <t>CNM 2</t>
  </si>
  <si>
    <t>Caldera Chacana: Erupciones fisurales</t>
  </si>
  <si>
    <t>CHN 016</t>
  </si>
  <si>
    <t>CHN 015</t>
  </si>
  <si>
    <t>Chalupas (U7)</t>
  </si>
  <si>
    <t>CHN 014</t>
  </si>
  <si>
    <t>Hall &amp; Mothes, 2008c</t>
  </si>
  <si>
    <t>Flujo de Sucus</t>
  </si>
  <si>
    <t>CHN 013</t>
  </si>
  <si>
    <t>Flujo de Salve Faccha</t>
  </si>
  <si>
    <t>CHN 012</t>
  </si>
  <si>
    <t>Erupción: caída de pómez, flujo de obsidiana</t>
  </si>
  <si>
    <t>Cerro El Tambo</t>
  </si>
  <si>
    <t>Yarangala</t>
  </si>
  <si>
    <r>
      <rPr>
        <sz val="11"/>
        <color theme="1"/>
        <rFont val="Calibri"/>
        <family val="2"/>
        <scheme val="minor"/>
      </rPr>
      <t>Chalupas (U7):</t>
    </r>
    <r>
      <rPr>
        <b/>
        <sz val="11"/>
        <color theme="1"/>
        <rFont val="Calibri"/>
        <family val="2"/>
        <scheme val="minor"/>
      </rPr>
      <t xml:space="preserve"> Pifo ash-fall layers (P1 y P2)</t>
    </r>
  </si>
  <si>
    <t>Erupción regional: emisión de ceniza</t>
  </si>
  <si>
    <t>Referencia bibliográfica: (Bigazzi et al., 1992; Doriguel et al., 1996; Hall &amp; Mothes, 1997)</t>
  </si>
  <si>
    <t>CHN 2, CHN 3</t>
  </si>
  <si>
    <t>Hall &amp; Mothes, 2001; Robin et al., 2009; Hall et al., 2014</t>
  </si>
  <si>
    <t>Flujo de Potrerillos</t>
  </si>
  <si>
    <t>CHN 3</t>
  </si>
  <si>
    <t>Caldera Chacana: Erupciones riolíticas</t>
  </si>
  <si>
    <t>Chalupas (U7): Emisiones rioliticas recientes</t>
  </si>
  <si>
    <t>Ignimbritas riolíticas</t>
  </si>
  <si>
    <t>Vulcanismo Post-collapse resurgence</t>
  </si>
  <si>
    <t>Post-collapse resurgence volcanism (U6): Volcánicos Tabla Rumi, Chusalongo y lavas Chimbaurcu</t>
  </si>
  <si>
    <t>Ignimbritas, flujos de lava y tobas</t>
  </si>
  <si>
    <t>Volcánicos Plaza de Armas</t>
  </si>
  <si>
    <t>Chalupas (U7): magmatismo reciente</t>
  </si>
  <si>
    <t>Domos colada de composición andesítica a dacítica</t>
  </si>
  <si>
    <t>CHN 1</t>
  </si>
  <si>
    <t>Pilicita, 2013</t>
  </si>
  <si>
    <t xml:space="preserve">Rift Chacana </t>
  </si>
  <si>
    <t>Rift Chacana (resurgencia) (U5): Cerro Baños, Cerro Cojanco</t>
  </si>
  <si>
    <t>Post colapso: ignimbritas, flujos de lava andesítica a dacítica, tobas</t>
  </si>
  <si>
    <t>Caldera Temprana</t>
  </si>
  <si>
    <t>Formación de la Caldera (U3): Serie Tablones Tardía</t>
  </si>
  <si>
    <t>Colapso estructural, Unidades riolíticas: ignimbritas y tobas, lavas andesíticas intercaladas</t>
  </si>
  <si>
    <t>Hall &amp; Mothes, 2008c; Beate et al., 2010; Pilicita, 2013; Beate y Urquizo, 2015</t>
  </si>
  <si>
    <t>Lavas andesíticas y dacíticas (U4)</t>
  </si>
  <si>
    <t>Lavas andesitas porfiríticas</t>
  </si>
  <si>
    <t>Hall &amp; Mothes, 2008c; Pilicita, 2013</t>
  </si>
  <si>
    <t>Flancos Externos (U2): Serie Tablones Temprana</t>
  </si>
  <si>
    <t>Diques y brechas del margen E de la caldera</t>
  </si>
  <si>
    <t>Hall &amp; Mothes, 2008c; Pilicita, 2013; Beate y Urquizo, 2015</t>
  </si>
  <si>
    <t>Domo satélite Pitzantzi</t>
  </si>
  <si>
    <t>Explosión dirigida</t>
  </si>
  <si>
    <t>CHA 009</t>
  </si>
  <si>
    <t>Loma Albují</t>
  </si>
  <si>
    <t>Extrusión de domo Loma Albují</t>
  </si>
  <si>
    <t>CHA 008</t>
  </si>
  <si>
    <t>Holoceno</t>
  </si>
  <si>
    <t>Bernard et al., 2011</t>
  </si>
  <si>
    <t>Extrusión de domos dacíticos con emisión de tefras andesíticas</t>
  </si>
  <si>
    <t>CHA 007</t>
  </si>
  <si>
    <t>Avalancha del Tumbatu</t>
  </si>
  <si>
    <t>Colapso estructural asociado a una explosión dirigida de un criptodomo</t>
  </si>
  <si>
    <t>CHA 006</t>
  </si>
  <si>
    <t>Tumbatu 3</t>
  </si>
  <si>
    <t>Erupciones plinianas: extrución de domos, flujos de bloques y ceniza, caídas de tefra.</t>
  </si>
  <si>
    <t>CHA 005</t>
  </si>
  <si>
    <t>Tumbatu 2</t>
  </si>
  <si>
    <t>Erupciones plinianas: flujos piroclásticos de pómez y ceniza, caídas de pómez</t>
  </si>
  <si>
    <t>CHA 004</t>
  </si>
  <si>
    <t>Tumbatu 1</t>
  </si>
  <si>
    <t>Extrusión de domos dacíticos, flujos de bloques y ceniza</t>
  </si>
  <si>
    <t>CHA 003</t>
  </si>
  <si>
    <t>Avalancha del Huanguillaro</t>
  </si>
  <si>
    <t>Colapso estructural</t>
  </si>
  <si>
    <t>CHA 002</t>
  </si>
  <si>
    <t>(Bernard, com. Pers.)</t>
  </si>
  <si>
    <t>Almeida, 2016</t>
  </si>
  <si>
    <t>Construcción del edificio</t>
  </si>
  <si>
    <t>CHA 001</t>
  </si>
  <si>
    <t>Chalupas</t>
  </si>
  <si>
    <t>Ignimbrita Chalupas</t>
  </si>
  <si>
    <t>Erupción Pliniana: generación de flujos piroclásticos</t>
  </si>
  <si>
    <t>Referencia bibliográfica: (L. Hammersly com. Per., 2005)</t>
  </si>
  <si>
    <t>CHL</t>
  </si>
  <si>
    <t>Serie de lavas dacíticas y andesíticas</t>
  </si>
  <si>
    <t>CHL 002</t>
  </si>
  <si>
    <t>Serie de lavas andesíticas</t>
  </si>
  <si>
    <t>CHL 001</t>
  </si>
  <si>
    <t>Pleistoceno Medio</t>
  </si>
  <si>
    <t>Cono Joven CH-III</t>
  </si>
  <si>
    <t>PFD 7</t>
  </si>
  <si>
    <t>CHB 024</t>
  </si>
  <si>
    <t>Cal</t>
  </si>
  <si>
    <t>CH DB 55 O</t>
  </si>
  <si>
    <t>Barba et al., 2008</t>
  </si>
  <si>
    <t>FL 4</t>
  </si>
  <si>
    <t>Caída de ceniza</t>
  </si>
  <si>
    <t>CHB 023</t>
  </si>
  <si>
    <t>Rango asumido entre PFD 7 (CHB 024) y PFD 6 (CHB 022)</t>
  </si>
  <si>
    <t>PFD 6</t>
  </si>
  <si>
    <t>CHB 022</t>
  </si>
  <si>
    <t>CH DB 55 C</t>
  </si>
  <si>
    <t>FL 3</t>
  </si>
  <si>
    <t>CHB 021</t>
  </si>
  <si>
    <t>&lt; Cal</t>
  </si>
  <si>
    <t>CH DB 55 E</t>
  </si>
  <si>
    <t>PFD 5</t>
  </si>
  <si>
    <t>CHB 020</t>
  </si>
  <si>
    <t>Rango pre FL 3 (CHB 021)</t>
  </si>
  <si>
    <t>PFD 4</t>
  </si>
  <si>
    <t>CHB 019</t>
  </si>
  <si>
    <t>Rango asumido entre PFD 5 (CHB 021) y PFD 3 (CHB 018)</t>
  </si>
  <si>
    <t>PFD 3</t>
  </si>
  <si>
    <t>CHB 018</t>
  </si>
  <si>
    <t>CH DB 55 D</t>
  </si>
  <si>
    <t>FL 2</t>
  </si>
  <si>
    <t>CHB 017</t>
  </si>
  <si>
    <t>Rango asumido pre PFD 3 (CHB 018)</t>
  </si>
  <si>
    <t>PFD 2</t>
  </si>
  <si>
    <t>CHB 016</t>
  </si>
  <si>
    <t>CH DB 55 L</t>
  </si>
  <si>
    <t>FL 1</t>
  </si>
  <si>
    <t>CHB 015</t>
  </si>
  <si>
    <t>Rango asumido entre PFD 1 y PFD 2</t>
  </si>
  <si>
    <t>PFD 1</t>
  </si>
  <si>
    <t>CHB 014</t>
  </si>
  <si>
    <t>Rango entre PFD 2 (CHB 016) y Tardi Glaciar (10-12 ka)</t>
  </si>
  <si>
    <t>Lahares Rojos, flancos N y SW</t>
  </si>
  <si>
    <t>Lahares rojos no volcánicos probablemente relacionados a cambios climáticos</t>
  </si>
  <si>
    <t>CHB 013</t>
  </si>
  <si>
    <t>Periodo entre el Intervalo Glaciar Tardío (10-12 ka) y el Neo - glacial (5 ka). Contemporáneo a PFD 1 y PFD 2.</t>
  </si>
  <si>
    <t>Barba, 2006;Barba et al., 2008</t>
  </si>
  <si>
    <r>
      <t xml:space="preserve">Colapso sectorial del flanco norte: depósito de </t>
    </r>
    <r>
      <rPr>
        <b/>
        <sz val="11"/>
        <color theme="1"/>
        <rFont val="Calibri"/>
        <family val="2"/>
        <scheme val="minor"/>
      </rPr>
      <t>avalancha de escombros</t>
    </r>
    <r>
      <rPr>
        <sz val="11"/>
        <color theme="1"/>
        <rFont val="Calibri"/>
        <family val="2"/>
        <scheme val="minor"/>
      </rPr>
      <t xml:space="preserve"> al N.</t>
    </r>
  </si>
  <si>
    <t>CHB 012</t>
  </si>
  <si>
    <t>Subyace a capa iota (CHB 010) y morrenas del LGP (10-12 ka)</t>
  </si>
  <si>
    <t>Western-plateau tephra sequence: Serie superior</t>
  </si>
  <si>
    <t>Secuencia menor de caídas de tefra asociadas al Cono Joven post Full Glacial Period: incluye capa de escoria densa color gris claro.</t>
  </si>
  <si>
    <t>Sobreyace discordancia glaciar U3 (16-14 ka)</t>
  </si>
  <si>
    <t>Western-plateau tephra sequence: Serie intermedia</t>
  </si>
  <si>
    <t>Secuencia de caídas de tefra asociadas al Cono Joven: incluye capas dseta "bicolor superior", iota "afinidad Puñalica" y kapa "gemelas".</t>
  </si>
  <si>
    <t>Interyacente a discordancias glaciares U2 (20-18 ka) y U3 (16-14 ka)</t>
  </si>
  <si>
    <t>Western-plateau tephra sequence: Serie inferior</t>
  </si>
  <si>
    <t>Secuencia de caídas de tefra asociadas al Cono Joven: incluye "serie ácida inferior" y capa beta "bicolor inferior"</t>
  </si>
  <si>
    <t>Interyacente a discordancias glaciares U1 (33-27 ka) y U2 (20-18 ka)</t>
  </si>
  <si>
    <t>Construcción del cono joven: depósitos de flujos de escorias, flujos de lava, flujos piroclásticos, caídas de tefra.</t>
  </si>
  <si>
    <t>Estratigrafía glaciar</t>
  </si>
  <si>
    <t>Edificio Intermedio CH-II</t>
  </si>
  <si>
    <t>Flujos piroclásticos, flujos de ceniza (Río Blanco) y caidas de tefra asociados a la actividad del edificio intermedio.</t>
  </si>
  <si>
    <t>~ Cal</t>
  </si>
  <si>
    <t>Construcción del edificio intermedio: secuencias de flujos lava forman los picos Politécnica y Martinez</t>
  </si>
  <si>
    <t>Muestras del pico Martínez</t>
  </si>
  <si>
    <t>Actividad post-colapso: secuencia de flujos de escoria (Aucacán), flujos de lava (Guano)</t>
  </si>
  <si>
    <t>CHB 004 y CHB 005 ocurrieron en un corto intervalo de tiempo (entre 60 y 65 ka)</t>
  </si>
  <si>
    <t>RIO-5</t>
  </si>
  <si>
    <t>Edificio Basal CH-I</t>
  </si>
  <si>
    <t>Colapso sectorial: avalancha de escombros cubre la cuenca de Riobamba, no hay evidencia de actividad eruptiva asociada.</t>
  </si>
  <si>
    <t>Bernard et al., 2008; Samaniego et al., 2012</t>
  </si>
  <si>
    <t>El Castillo stage: Cóndor Palta piroclastic flow</t>
  </si>
  <si>
    <t>Secuencia de flujos de bloques y ceniza (Condor Palta) probablemente asoiciados a las lavas El Castillo</t>
  </si>
  <si>
    <t>RIO-72</t>
  </si>
  <si>
    <t>Construcción del edificio basal: secuencia  de lavas y brechas , fllujo de ceniza y pómez (Peñas Blancas)</t>
  </si>
  <si>
    <t>CH-DB-24, CH-DB-27, CH-DB-43, CH-DB-48A, RIO-84</t>
  </si>
  <si>
    <t>Flujos de lava masivos.</t>
  </si>
  <si>
    <t>Conos del Puyo</t>
  </si>
  <si>
    <t>The Puyo scoria cones</t>
  </si>
  <si>
    <t>Conos de escoria (9) monogeneticos generados por erupción fisural</t>
  </si>
  <si>
    <t>Cotacachi</t>
  </si>
  <si>
    <t>Cotacachi III</t>
  </si>
  <si>
    <t>Cotacachi III - Cuicocha</t>
  </si>
  <si>
    <t>Extrución y destrucción de domo volcánico: flujos piroclásticos, caída regional de tefra, formación de caldera</t>
  </si>
  <si>
    <t>CUI 002</t>
  </si>
  <si>
    <t>VER: V. Cuicocha (CUI)</t>
  </si>
  <si>
    <t>Cotacachi II - Domos. Lavas de Cumbre</t>
  </si>
  <si>
    <t>Emplazamiento de lavas dacíicas en la cumbre</t>
  </si>
  <si>
    <t>Cotacachi II - Domos</t>
  </si>
  <si>
    <t>Extrución de domos volcánicos (Muyurcu, Loma Negra, Piribuela): colapsos parciales generaron flujos de bloques y ceniza,.</t>
  </si>
  <si>
    <t>Avalancha nororiental</t>
  </si>
  <si>
    <t>Colapso del flanco NE: avalancha de escombros</t>
  </si>
  <si>
    <t>Subyace avalancha V. Imbabura (IMB 005) y sobreyace avalancha Chachimbiro - Huangarillo (CHA 002)</t>
  </si>
  <si>
    <t>Cotacachi II - Vento central</t>
  </si>
  <si>
    <t>Flujos piroclásticos tipo ceniza y pómez, lahares y caídas piroclásticas asociadas a Cotacachi II Vento central (CTC 004)</t>
  </si>
  <si>
    <t>Construcción de edificio volcánico: flujos de lava intercalados con brechas volcánicas</t>
  </si>
  <si>
    <t>Avalancha noroccidental</t>
  </si>
  <si>
    <t>Colapso del flanco NW: avalancha de escombros</t>
  </si>
  <si>
    <t>Cotacachi I - Superior</t>
  </si>
  <si>
    <t>Construcción del edificio volcánico: flujos de lava masivos intercalados con auto-brechas</t>
  </si>
  <si>
    <t>COTA 01, COTA 05, CUI 28, CUI 30A</t>
  </si>
  <si>
    <t>Cotacachi I - Base</t>
  </si>
  <si>
    <t>Construcción del edificio base: secuencias de flujos de lava masivos, auto-brechas volcánicas</t>
  </si>
  <si>
    <t>Subyace a Cotacachi I - Superior (CTC 002)</t>
  </si>
  <si>
    <r>
      <rPr>
        <b/>
        <sz val="11"/>
        <color theme="1"/>
        <rFont val="Calibri"/>
        <family val="2"/>
        <scheme val="minor"/>
      </rPr>
      <t xml:space="preserve">Erupción freatomagmática: </t>
    </r>
    <r>
      <rPr>
        <sz val="11"/>
        <color theme="1"/>
        <rFont val="Calibri"/>
        <family val="2"/>
        <scheme val="minor"/>
      </rPr>
      <t>ventilación de ceniza con caídas de ceniza al W y NW</t>
    </r>
  </si>
  <si>
    <t>COT 044</t>
  </si>
  <si>
    <t>2015  ago 14</t>
  </si>
  <si>
    <t>2015 nov</t>
  </si>
  <si>
    <t>2015 ago 14</t>
  </si>
  <si>
    <t>Bernard et al., 2016; Gaunt et al., 2016</t>
  </si>
  <si>
    <t>P</t>
  </si>
  <si>
    <t>COT 043</t>
  </si>
  <si>
    <r>
      <rPr>
        <b/>
        <sz val="11"/>
        <color theme="1"/>
        <rFont val="Calibri"/>
        <family val="2"/>
        <scheme val="minor"/>
      </rPr>
      <t xml:space="preserve">Erupción: </t>
    </r>
    <r>
      <rPr>
        <sz val="11"/>
        <color theme="1"/>
        <rFont val="Calibri"/>
        <family val="2"/>
        <scheme val="minor"/>
      </rPr>
      <t>flujos piroclásticos de escoria, lahar, caída de escoria</t>
    </r>
  </si>
  <si>
    <t>COT 042</t>
  </si>
  <si>
    <t>4,7*</t>
  </si>
  <si>
    <t>1877 jun 25</t>
  </si>
  <si>
    <t>Ciclo eruptivo: Caída de ceniza, flujo de lava W, caída de ceniza</t>
  </si>
  <si>
    <t>COT 041</t>
  </si>
  <si>
    <t>4,4*</t>
  </si>
  <si>
    <r>
      <rPr>
        <b/>
        <sz val="11"/>
        <color theme="1"/>
        <rFont val="Calibri"/>
        <family val="2"/>
        <scheme val="minor"/>
      </rPr>
      <t xml:space="preserve">Erupción importante: </t>
    </r>
    <r>
      <rPr>
        <sz val="11"/>
        <color theme="1"/>
        <rFont val="Calibri"/>
        <family val="2"/>
        <scheme val="minor"/>
      </rPr>
      <t>caídas de ceniza, lahar</t>
    </r>
  </si>
  <si>
    <t>COT 040</t>
  </si>
  <si>
    <t>4,2*</t>
  </si>
  <si>
    <t>1768 abr 02</t>
  </si>
  <si>
    <r>
      <rPr>
        <b/>
        <sz val="11"/>
        <color theme="1"/>
        <rFont val="Calibri"/>
        <family val="2"/>
        <scheme val="minor"/>
      </rPr>
      <t>Erupción: c</t>
    </r>
    <r>
      <rPr>
        <sz val="11"/>
        <color theme="1"/>
        <rFont val="Calibri"/>
        <family val="2"/>
        <scheme val="minor"/>
      </rPr>
      <t>aída de ceniza, lahar</t>
    </r>
  </si>
  <si>
    <t>COT 039</t>
  </si>
  <si>
    <t>1766 feb 06</t>
  </si>
  <si>
    <r>
      <rPr>
        <b/>
        <sz val="11"/>
        <color theme="1"/>
        <rFont val="Calibri"/>
        <family val="2"/>
        <scheme val="minor"/>
      </rPr>
      <t xml:space="preserve">Erupción: </t>
    </r>
    <r>
      <rPr>
        <sz val="11"/>
        <color theme="1"/>
        <rFont val="Calibri"/>
        <family val="2"/>
        <scheme val="minor"/>
      </rPr>
      <t>caída de ceniza, lahar</t>
    </r>
  </si>
  <si>
    <t>COT 038</t>
  </si>
  <si>
    <t>1744 nov 30</t>
  </si>
  <si>
    <r>
      <rPr>
        <b/>
        <sz val="11"/>
        <color theme="1"/>
        <rFont val="Calibri"/>
        <family val="2"/>
        <scheme val="minor"/>
      </rPr>
      <t xml:space="preserve">Erupción: </t>
    </r>
    <r>
      <rPr>
        <sz val="11"/>
        <color theme="1"/>
        <rFont val="Calibri"/>
        <family val="2"/>
        <scheme val="minor"/>
      </rPr>
      <t>caída de escoria, lahar, flujos piroclásticos</t>
    </r>
  </si>
  <si>
    <t>COT 037</t>
  </si>
  <si>
    <t>4,5*</t>
  </si>
  <si>
    <t>1743 sep 28</t>
  </si>
  <si>
    <r>
      <rPr>
        <b/>
        <sz val="11"/>
        <color theme="1"/>
        <rFont val="Calibri"/>
        <family val="2"/>
        <scheme val="minor"/>
      </rPr>
      <t xml:space="preserve">Erupción: </t>
    </r>
    <r>
      <rPr>
        <sz val="11"/>
        <color theme="1"/>
        <rFont val="Calibri"/>
        <family val="2"/>
        <scheme val="minor"/>
      </rPr>
      <t>lahares, caída de ceniza, flujo piroclástico</t>
    </r>
  </si>
  <si>
    <t>COT 036</t>
  </si>
  <si>
    <t>1742 dic 09</t>
  </si>
  <si>
    <t>MZ</t>
  </si>
  <si>
    <r>
      <rPr>
        <b/>
        <sz val="11"/>
        <color theme="1"/>
        <rFont val="Calibri"/>
        <family val="2"/>
        <scheme val="minor"/>
      </rPr>
      <t>Ciclo eruptivo:</t>
    </r>
    <r>
      <rPr>
        <sz val="11"/>
        <color theme="1"/>
        <rFont val="Calibri"/>
        <family val="2"/>
        <scheme val="minor"/>
      </rPr>
      <t xml:space="preserve"> flujo piroclástico de escoria, lahar, caídas de escoria, flujo de lava (Yanasacha)</t>
    </r>
  </si>
  <si>
    <t>COT 035</t>
  </si>
  <si>
    <t>4,6*</t>
  </si>
  <si>
    <t>Y</t>
  </si>
  <si>
    <t>Ciclo eruptivo: caídas de ceniza, lahar</t>
  </si>
  <si>
    <t>COT 034</t>
  </si>
  <si>
    <t>Subyace a tefra de Quilotoa (QTA 008)</t>
  </si>
  <si>
    <t>QTA 1, QTA 2, QTA 3</t>
  </si>
  <si>
    <t>X</t>
  </si>
  <si>
    <t>Ciclo eruptivo: lahares, caídas de ceniza, flujo piroclástico de escoria</t>
  </si>
  <si>
    <t>COT 033</t>
  </si>
  <si>
    <t>5,1*</t>
  </si>
  <si>
    <t>? Cal</t>
  </si>
  <si>
    <t>Referencia bibliográfica: (Barberi et al., 1995)</t>
  </si>
  <si>
    <t>COT 21</t>
  </si>
  <si>
    <t>L-2</t>
  </si>
  <si>
    <t>Ciclo eruptivo: flujo piroclástico, lahar, ash cloud surge</t>
  </si>
  <si>
    <t>COT 032</t>
  </si>
  <si>
    <t>COT 20</t>
  </si>
  <si>
    <t>L-1</t>
  </si>
  <si>
    <t>Ciclo eruptivo: caída de escoria, flujo de lava (Refugio), lahar</t>
  </si>
  <si>
    <t>COT 031</t>
  </si>
  <si>
    <t>COT 19</t>
  </si>
  <si>
    <t>KB-2</t>
  </si>
  <si>
    <t>Ciclo eruptivo: flujo de lava (Tamboyacu), caída de ceniza</t>
  </si>
  <si>
    <t>COT 030</t>
  </si>
  <si>
    <t>COT 18</t>
  </si>
  <si>
    <t>KB-1</t>
  </si>
  <si>
    <t>Ciclo eruptivo: lahar, lava colapse PF, flujo de lava (Burrohuaicu-Limpiopungo)</t>
  </si>
  <si>
    <t>COT 029</t>
  </si>
  <si>
    <t>COT 17</t>
  </si>
  <si>
    <t>KA-2</t>
  </si>
  <si>
    <t>Ciclo eruptivo: caída de ceniza, lahares, caída de ceniza co-ignimbritica</t>
  </si>
  <si>
    <t>COT 028</t>
  </si>
  <si>
    <t>Rango Peñas Blancas (COT 026) y KB-1 (COT 029)</t>
  </si>
  <si>
    <t>KA-1</t>
  </si>
  <si>
    <t>Ciclo eruptivo: flujo piroclástico y caída de ceniza</t>
  </si>
  <si>
    <t>COT 027</t>
  </si>
  <si>
    <t>PB - Peñas Blancas</t>
  </si>
  <si>
    <t>Erupción: Lahar y caída de ceniza</t>
  </si>
  <si>
    <t>COT 026</t>
  </si>
  <si>
    <t>JK</t>
  </si>
  <si>
    <t>Ciclo eruptivo: varios depósitos de caída de ceniza inercalados con paleosuelos.</t>
  </si>
  <si>
    <t>COT 025</t>
  </si>
  <si>
    <t>COT 14, COT 15, COT 16</t>
  </si>
  <si>
    <t>Ciclo eruptivo: caída de ceniza y escoria, flujos de lava y flujo piroclástico.</t>
  </si>
  <si>
    <t>COT 024</t>
  </si>
  <si>
    <t>JJ</t>
  </si>
  <si>
    <t>Ciclo eruptivo: Caída de ceniza y pómez, lahar, flujo de lava (Cañón Colorado II)</t>
  </si>
  <si>
    <t>COT 023</t>
  </si>
  <si>
    <t>Rango asumido entre J (COT 022) y JK (COT 024, COT 025)</t>
  </si>
  <si>
    <t>J</t>
  </si>
  <si>
    <t>Ciclo eruptivo: caída de ceniza y pómez, flujo piroclástico, flujo de lava (Cañón Colorado I), tefra de Ninahuilca 2269 BP (ATZ 012).</t>
  </si>
  <si>
    <t>COT 022</t>
  </si>
  <si>
    <t>Tefra de Ninahuilca N6 (ATZ 012) identificada bajo la serie</t>
  </si>
  <si>
    <t>ATZ 2</t>
  </si>
  <si>
    <t>I-2</t>
  </si>
  <si>
    <t>Ciclo eruptivo: caída de ceniza, flujo de escorias, flujo de lava (San Agustín), flujo piroclástico</t>
  </si>
  <si>
    <t>COT 021</t>
  </si>
  <si>
    <t>4,8*</t>
  </si>
  <si>
    <t>Tefra de Ninahuilca N6 (ATZ 012) identificada sobre la serie</t>
  </si>
  <si>
    <t>I-1</t>
  </si>
  <si>
    <t>Ciclo eruptivo: caídas de ceniza lapilli, flujo de lava (Tamboyacu), lahares</t>
  </si>
  <si>
    <t>COT 020</t>
  </si>
  <si>
    <t>Tefra de Cuicocha (CUI 003?) identificada en la serie</t>
  </si>
  <si>
    <t>CUI 2</t>
  </si>
  <si>
    <t>Ciclo eruptivo: Flujo de lava, flujo piroclástico y lahar de escorias</t>
  </si>
  <si>
    <t>COT 019</t>
  </si>
  <si>
    <t>COT 12, COT 13</t>
  </si>
  <si>
    <t>Colorado Canyon rhyolite episode: Ash-flow series 3</t>
  </si>
  <si>
    <t>Erupciones andesíticas menores: caídas de escoria lapilli y flujos piroclásticos de escoria</t>
  </si>
  <si>
    <t>COT 018</t>
  </si>
  <si>
    <t>COT 11</t>
  </si>
  <si>
    <t>Erupcion pliniana riolítica: flujo de ceniza (ash flow 3)</t>
  </si>
  <si>
    <t>COT 017</t>
  </si>
  <si>
    <t>Rango asumido post CVL (COT 016)</t>
  </si>
  <si>
    <t>Colorado Canyon rhyolite episode: Chillos valley lahar</t>
  </si>
  <si>
    <r>
      <t xml:space="preserve">Lahar del Valle de los Chillos (CVL): </t>
    </r>
    <r>
      <rPr>
        <sz val="11"/>
        <color theme="1"/>
        <rFont val="Calibri"/>
        <family val="2"/>
        <scheme val="minor"/>
      </rPr>
      <t>evento asociado a ash flow series (COT 015) y avalancha Yanasacha (COT 014)</t>
    </r>
  </si>
  <si>
    <t>COT 016</t>
  </si>
  <si>
    <t>(63)</t>
  </si>
  <si>
    <t>Referencia bibliográfica: (N. Banks pers. Vommun., 1988)</t>
  </si>
  <si>
    <t>Mothes et al., 1998; Hall &amp; Mothes, 2008b</t>
  </si>
  <si>
    <t>Colorado Canyon rhyolite episode: Ash-flow series 2</t>
  </si>
  <si>
    <t>Erupciones plinianas riolíticas: flujos de ceniza (ash flow 2).</t>
  </si>
  <si>
    <t>COT 015</t>
  </si>
  <si>
    <t>5,4*</t>
  </si>
  <si>
    <t>Rango asumido entre CVL (COT 016) y Cañón Colorado (COT 012)</t>
  </si>
  <si>
    <t>Colorado Canyon rhyolite episode: Sector collapse avalanche</t>
  </si>
  <si>
    <t>Avalancha por colapso sectorial Yanasacha</t>
  </si>
  <si>
    <t>COT 014</t>
  </si>
  <si>
    <t>Colorado Canyon rhyolite episode: Plinian airfall and ash-flow series 1</t>
  </si>
  <si>
    <t>Erupciones plinianas riolíticas: caídas de pómez lapilli y flujos de ceniza (ash flow 1)</t>
  </si>
  <si>
    <t>COT 013</t>
  </si>
  <si>
    <t>Colorado Canyon rhyolite episode: Phreatomagmatic eruption and the ensuing rhyolite breccia flow</t>
  </si>
  <si>
    <t xml:space="preserve">Erupciones freatomagmáticas: depósito de arena rica en obsidiana, y de caída de pómez.
Seguido por colapso violento de domos: rhyolitic breccia flow, depósito de ceniza. </t>
  </si>
  <si>
    <t>COT 012</t>
  </si>
  <si>
    <t>COT 9, COT 10</t>
  </si>
  <si>
    <t>F rhyolite series: Episode F-5</t>
  </si>
  <si>
    <t>Actividad andesítica inicial: caídas de escoria y pómez, flujos de lava y lahares asociados. Descaca el depósito de caída GF.
Seguido por actividad dacítica: flujo de ceniza, caída de lapilli (F-5) y lahar.</t>
  </si>
  <si>
    <t>COT 011</t>
  </si>
  <si>
    <t>COT 8, COT 9, COT 10</t>
  </si>
  <si>
    <t>F rhyolite series: Episode F-4 - Ash flow</t>
  </si>
  <si>
    <t>Grandes eventos eruptivos: flujo de ceniza (F-4). Un flujo menor de bloques y ceniza finaliza el episodio F-4</t>
  </si>
  <si>
    <t>COT 010</t>
  </si>
  <si>
    <t>COT 8</t>
  </si>
  <si>
    <t>F rhyolite series: Episode F-4 - Plinian ash fall</t>
  </si>
  <si>
    <t>Erupción pliniana: caída de pómez y líticos riolíticos tamaño lapilli</t>
  </si>
  <si>
    <t>COT 009</t>
  </si>
  <si>
    <t>F rhyolite series: Episode F-3</t>
  </si>
  <si>
    <t>Fase eruptiva pre F-3:  secuencia de caídas de tefra (escoria andesítica y pómez riolítica), flujos de ceniza y surges.
Seguido por erupción pliniana (F-3): caída de pómez y líticos lapilli, flujo pequeño de ceniza.</t>
  </si>
  <si>
    <t>COT 008</t>
  </si>
  <si>
    <t>COT 6, COT 7</t>
  </si>
  <si>
    <t>F rhyolite series: Episode F-2</t>
  </si>
  <si>
    <t>Fase eruptiva pre F-2: secuencia menor de caídas de ceniza y flujos de ceniza.
Seguido por erupción pliniana (F-2): caída de pómez lapilli, flujo de  ceniza y  surge.
Fase eruptiva post F-2: depósitos de caída de ceniza</t>
  </si>
  <si>
    <t>5,8*</t>
  </si>
  <si>
    <t>COT 5, COT 6</t>
  </si>
  <si>
    <t>F rhyolite series: Episode F-1</t>
  </si>
  <si>
    <t>Erupción riolítica: caída de pómez lapilli y ceniza (F-1) seguido de un flujo de ceniza</t>
  </si>
  <si>
    <t>COT 1, COT 2</t>
  </si>
  <si>
    <t xml:space="preserve">Periodo eruptivo previo F-1: varias capas de caída de escoria andesítica y pómez. </t>
  </si>
  <si>
    <t>COT 3, COT 4</t>
  </si>
  <si>
    <t>Cotopaxi I</t>
  </si>
  <si>
    <t>Secuencia clástica de conglomerados fluviales y laharicos, flujos de lava y depósitos retrabajados de caídas de ceniza y escoria. Flujos de lava máfica del Río Pita intercalados en la secuencia superior.</t>
  </si>
  <si>
    <t>Sobreyace a Barrancas series (COT 001) y subyace a Chalupas ash flow (CLP 001)</t>
  </si>
  <si>
    <r>
      <t>Vento satélite</t>
    </r>
    <r>
      <rPr>
        <b/>
        <sz val="11"/>
        <color theme="1"/>
        <rFont val="Calibri"/>
        <family val="2"/>
        <scheme val="minor"/>
      </rPr>
      <t xml:space="preserve"> Pico Morurcu</t>
    </r>
    <r>
      <rPr>
        <sz val="11"/>
        <color theme="1"/>
        <rFont val="Calibri"/>
        <family val="2"/>
        <scheme val="minor"/>
      </rPr>
      <t>: flujos de lava andesíticos interyacentes en depósitos detríticos (COT 002).</t>
    </r>
  </si>
  <si>
    <t>Detrital fan and andesitic lavas: SW fan</t>
  </si>
  <si>
    <t xml:space="preserve">Depósitos detríticos generados por  eroción, que se intercalan con depósitos de ocacionales erupciones volcánicas: caídas de ceniza, flujos de lava andesíticas y auto brechas.   </t>
  </si>
  <si>
    <t>Serie Riolítica Barrancas</t>
  </si>
  <si>
    <t>Actividad riolítica efusiva y explosiva asociada a domos riolíticos y diques (borde S de una antigua caldera) que generó una serie de flujos de piroclásticos, caidas de tefra, y otras unidades volcanoclásticas asociadas.</t>
  </si>
  <si>
    <t>Fission track: (Bigazzi et al., 1997)</t>
  </si>
  <si>
    <t>Loma Cubilche</t>
  </si>
  <si>
    <t>Actividad efusiva: relleno del anfiteatro dejado por la avalancha de escombros (CUB 004)</t>
  </si>
  <si>
    <t>&lt; Cal ?</t>
  </si>
  <si>
    <t>D2</t>
  </si>
  <si>
    <t>Edad asumida post colapso</t>
  </si>
  <si>
    <t>Avalancha Cubilche</t>
  </si>
  <si>
    <t>&gt; Cal</t>
  </si>
  <si>
    <t>D1</t>
  </si>
  <si>
    <t>Subyace a flujos piroclásticos del Imbabura (IMB 006)</t>
  </si>
  <si>
    <t>Construcción de estrato cono. Emisión de flujos de lava por ventos satélites.</t>
  </si>
  <si>
    <t>Contemporaneo a Imbabura I (IMB 001 - 005)</t>
  </si>
  <si>
    <t>Ruiz, 2003</t>
  </si>
  <si>
    <t>Curiquingue</t>
  </si>
  <si>
    <t>Construcción de edificio volcánico: lavas masivas</t>
  </si>
  <si>
    <t>Loma Cunrru</t>
  </si>
  <si>
    <t>CUI</t>
  </si>
  <si>
    <t>Cuicocha</t>
  </si>
  <si>
    <t>Domos post caldera</t>
  </si>
  <si>
    <t>Fase A - Domos Yeroví y Wolf</t>
  </si>
  <si>
    <t>Formación de domos dentro de la caldera (Yeroví y Wolf)</t>
  </si>
  <si>
    <t>CUI 004</t>
  </si>
  <si>
    <t>Hillebrandt, 1989; Hall et al., 1993</t>
  </si>
  <si>
    <t>Caldera Cuicocha</t>
  </si>
  <si>
    <t>Face B</t>
  </si>
  <si>
    <r>
      <t>Reactivación del centro volcánico: oleadas piroclásticas y caídas de ceniza menores a la Fase C (CUI 002).</t>
    </r>
    <r>
      <rPr>
        <b/>
        <sz val="11"/>
        <color theme="1"/>
        <rFont val="Calibri"/>
        <family val="2"/>
        <scheme val="minor"/>
      </rPr>
      <t xml:space="preserve"> </t>
    </r>
  </si>
  <si>
    <t>CUI 003</t>
  </si>
  <si>
    <t>Domo Cuicocha</t>
  </si>
  <si>
    <t>Fase C</t>
  </si>
  <si>
    <r>
      <rPr>
        <b/>
        <sz val="11"/>
        <color theme="1"/>
        <rFont val="Calibri"/>
        <family val="2"/>
        <scheme val="minor"/>
      </rPr>
      <t xml:space="preserve">Erupción Pliniana por explosión y colapso de domo: </t>
    </r>
    <r>
      <rPr>
        <sz val="11"/>
        <color theme="1"/>
        <rFont val="Calibri"/>
        <family val="2"/>
        <scheme val="minor"/>
      </rPr>
      <t>flujos piroclásticos y caídas de ceniza. Formación de la caldera actual.</t>
    </r>
  </si>
  <si>
    <t>Fase D</t>
  </si>
  <si>
    <r>
      <rPr>
        <b/>
        <sz val="11"/>
        <color rgb="FF000000"/>
        <rFont val="Calibri"/>
        <family val="2"/>
        <scheme val="minor"/>
      </rPr>
      <t>Formación del domo Cuicocha:</t>
    </r>
    <r>
      <rPr>
        <sz val="11"/>
        <color rgb="FF000000"/>
        <rFont val="Calibri"/>
        <family val="2"/>
        <scheme val="minor"/>
      </rPr>
      <t xml:space="preserve"> colapsos parciales formaron flujos piroclásticos de bloques y ceniza.</t>
    </r>
  </si>
  <si>
    <t>CUI 001</t>
  </si>
  <si>
    <t>Hillebrandt, 1989; Hall et al., 1993; Athens, 1999</t>
  </si>
  <si>
    <t>ALT</t>
  </si>
  <si>
    <t>Altar</t>
  </si>
  <si>
    <t>Deslave y lahar secundario (2000 Oct 13)</t>
  </si>
  <si>
    <t>ALT 003</t>
  </si>
  <si>
    <t>2000 Oct 13</t>
  </si>
  <si>
    <t>Eissen et al., 2004</t>
  </si>
  <si>
    <t>DAD-Altar</t>
  </si>
  <si>
    <t>Avalancha de escombros.</t>
  </si>
  <si>
    <t>ALT 002</t>
  </si>
  <si>
    <t>Subyace a avalancha TUNG I (TUN 002)</t>
  </si>
  <si>
    <t>Bustillos, 2008</t>
  </si>
  <si>
    <t>Ultima actividad volcánica</t>
  </si>
  <si>
    <t>ALT 001</t>
  </si>
  <si>
    <t>Evento eruptivo: flujos de bloques y ceniza, flujos piroclásticos</t>
  </si>
  <si>
    <t>(0,75).</t>
  </si>
  <si>
    <t>Flujos De Mera</t>
  </si>
  <si>
    <t>Flujos de lava Mera</t>
  </si>
  <si>
    <t>MER2, MER5</t>
  </si>
  <si>
    <t>FFY</t>
  </si>
  <si>
    <t>Fuya Fuya</t>
  </si>
  <si>
    <t>Dome construction (FF V-3)</t>
  </si>
  <si>
    <t>Extrusión final de domos: tres domos centrales y dos domos satélite (Colangal y Panecillo)</t>
  </si>
  <si>
    <t>FFY 010</t>
  </si>
  <si>
    <t>Falta de eroción glaciar: posiblemente Holoceno</t>
  </si>
  <si>
    <r>
      <t>Eventos explosivos relacionados a la apertura de ventos en los intervalos inter-extrusión de domos (</t>
    </r>
    <r>
      <rPr>
        <i/>
        <sz val="11"/>
        <color theme="1"/>
        <rFont val="Calibri"/>
        <family val="2"/>
        <scheme val="minor"/>
      </rPr>
      <t>opening vents during the intervals between dome extrusions)</t>
    </r>
    <r>
      <rPr>
        <sz val="11"/>
        <color theme="1"/>
        <rFont val="Calibri"/>
        <family val="2"/>
        <scheme val="minor"/>
      </rPr>
      <t>: flujos piroclásticos descendieron por el flanco S.</t>
    </r>
  </si>
  <si>
    <t>FFY 009</t>
  </si>
  <si>
    <t>Destrucción de los domos centrales: flujos de bloques y ceniza descensieron en dirrección W.</t>
  </si>
  <si>
    <t>FFY 008</t>
  </si>
  <si>
    <t>Contemporaneo a Cochasqui sequence (FFY 009)</t>
  </si>
  <si>
    <t>Construcción de cono volcánico: flujos de lava (El Atillo y Azahares) y domos extruidos en dos series, la primera dacítica y la segunda andesitica y dacítica.</t>
  </si>
  <si>
    <t>FFY 007</t>
  </si>
  <si>
    <t>Rango asumido por sobre Fuya Fuya FF IV (FFY 005)</t>
  </si>
  <si>
    <t xml:space="preserve">
Pyroclastic surge deposits (FF IV-3)</t>
  </si>
  <si>
    <t xml:space="preserve">Actividad post-colapso: secuencia de caídas de ceniza intercaladas con flujos piroclásticos </t>
  </si>
  <si>
    <t>FFY 006</t>
  </si>
  <si>
    <t>Evento posterior a FF IV-2 (FFY 005)</t>
  </si>
  <si>
    <t>Robin et al., 1997; Ruiz, 2003; Robin et al., 2009</t>
  </si>
  <si>
    <t>Dacitic ash flows (FF IV-2)</t>
  </si>
  <si>
    <t>Flujos de ceniza dacíticos generados tras el colapso sectorial (FF IV-1) fluyen al W y al N (PF Q. Manzano y Peguche).</t>
  </si>
  <si>
    <t>FFY 005</t>
  </si>
  <si>
    <t>(1,1)</t>
  </si>
  <si>
    <r>
      <rPr>
        <b/>
        <sz val="11"/>
        <color theme="1"/>
        <rFont val="Calibri"/>
        <family val="2"/>
        <scheme val="minor"/>
      </rPr>
      <t>Colapso sectorial</t>
    </r>
    <r>
      <rPr>
        <sz val="11"/>
        <color theme="1"/>
        <rFont val="Calibri"/>
        <family val="2"/>
        <scheme val="minor"/>
      </rPr>
      <t xml:space="preserve"> </t>
    </r>
    <r>
      <rPr>
        <b/>
        <sz val="11"/>
        <color theme="1"/>
        <rFont val="Calibri"/>
        <family val="2"/>
        <scheme val="minor"/>
      </rPr>
      <t>W (45000 AP Cal)</t>
    </r>
    <r>
      <rPr>
        <sz val="11"/>
        <color theme="1"/>
        <rFont val="Calibri"/>
        <family val="2"/>
        <scheme val="minor"/>
      </rPr>
      <t>: afecta gran parte del cono San Bartolo (FFY 003). Este evento ocurre después del fin de la actividad eruptiva del Mojanda.</t>
    </r>
  </si>
  <si>
    <t>FFY 004</t>
  </si>
  <si>
    <t>Evento previo a FF IV-2 (FFY 005)</t>
  </si>
  <si>
    <t>Segunda fase de construcción del Fuya Fuya: la extrución de domos y varios flujos de lava construyen el cono San Bartolo.</t>
  </si>
  <si>
    <t>FFY 003</t>
  </si>
  <si>
    <t>Sobreyace a Pifo Layers (CHN 009)</t>
  </si>
  <si>
    <t>Plinian and dome deposits (FF II)</t>
  </si>
  <si>
    <t>Erupciones plinianas seguidas por extrusión y colapso de domos: flujos de bloques y ceniza (D1 a D7) intercalados con depósitos de caídas de pómez riolítica (principales: R1 y R2).</t>
  </si>
  <si>
    <t>FFY 002</t>
  </si>
  <si>
    <t>Contemporáneo a Mojanda M-I y M-II</t>
  </si>
  <si>
    <t xml:space="preserve">Gran erupción dacítica. Seguida por extrusión de domos volcánicos (Domos Puellaro, San Jorge y otros) y flujos de lava. </t>
  </si>
  <si>
    <t>FFY 001</t>
  </si>
  <si>
    <t>Complejo de domos Huañuna</t>
  </si>
  <si>
    <t>Erupción explosiva: extrución y explosión de domo volcánico</t>
  </si>
  <si>
    <t>Huisla II</t>
  </si>
  <si>
    <t>TP-4c</t>
  </si>
  <si>
    <t>Erupción Subpliniana:  caída de lapili de pómez</t>
  </si>
  <si>
    <t>HUI 006</t>
  </si>
  <si>
    <t>Inicio del LGM (33 Ka)</t>
  </si>
  <si>
    <t>TP-4a</t>
  </si>
  <si>
    <t>HUI 005</t>
  </si>
  <si>
    <t>TP-3</t>
  </si>
  <si>
    <t>Erupción Subpliniana:  caída de lapili de pómez en una fase reconocida.</t>
  </si>
  <si>
    <t>HUI 004</t>
  </si>
  <si>
    <t>TP-2</t>
  </si>
  <si>
    <t>Erupción Pliniana: caída de lapili de pómez con dos fases reconocidas (a-b) siendo la TP-2b la de la fase principal.</t>
  </si>
  <si>
    <t>HUI 003</t>
  </si>
  <si>
    <t>TP-1</t>
  </si>
  <si>
    <t>Erupción Pliniana violenta: depósito regional de caída de tefra pumítica con cuatro fases eruptivas reconocidas (a-d) siendo la TP-1d la fase principal, flujos piroclásticos (probablemente al E).</t>
  </si>
  <si>
    <t>HUI 002</t>
  </si>
  <si>
    <t>Edad capa sobreyaciente DFBC-inf (flujos piroclásticos de origen desconocido) de &gt;45 Ka</t>
  </si>
  <si>
    <t>Avalancha de escombros V. Huisla</t>
  </si>
  <si>
    <t>Subyace a capa de pómez TP-2 (HUI 003). Relación estratigráfica por confirmar con TP-1 (HUI 002).</t>
  </si>
  <si>
    <t>Bustillos, 2008; Ordoñez, 2012</t>
  </si>
  <si>
    <t>IGU</t>
  </si>
  <si>
    <t>Construcción del edificio volcánico</t>
  </si>
  <si>
    <t>IGU 001</t>
  </si>
  <si>
    <t>Plioceno Temprano</t>
  </si>
  <si>
    <t>Relación con otros volcanes del callejón interandino</t>
  </si>
  <si>
    <t>Kilian et al., 1995</t>
  </si>
  <si>
    <t>Pre caldera secuence</t>
  </si>
  <si>
    <t>Flujo de lava joven</t>
  </si>
  <si>
    <t>ILA 2</t>
  </si>
  <si>
    <t>Hall &amp; Beate, 1991</t>
  </si>
  <si>
    <t>Tishigcuchi</t>
  </si>
  <si>
    <t>Domo-colada Tishigcuchi II</t>
  </si>
  <si>
    <t>Extrución de domo-colada en el flaco sur del Domo Tishigcuchi I (ILI 014)</t>
  </si>
  <si>
    <t>ILI 016</t>
  </si>
  <si>
    <t>Subyace a caídas de tefra V. Cotopaxi - Serie riolítica F (COT 005 a COT 011)</t>
  </si>
  <si>
    <t>Hidalgo, 2001</t>
  </si>
  <si>
    <t>Flujo piroclástico Tishigcuchi</t>
  </si>
  <si>
    <t>Flujo piroclástico asociado al Domo Tishigcuchi</t>
  </si>
  <si>
    <t>ILI 015</t>
  </si>
  <si>
    <t>Edad asumida pre Tishigcuchi II (ILI 016)</t>
  </si>
  <si>
    <t>Domo Tishigcuchi I</t>
  </si>
  <si>
    <t>Extrución de domo volcánico</t>
  </si>
  <si>
    <t>ILI 014</t>
  </si>
  <si>
    <t>Pilongo</t>
  </si>
  <si>
    <t>Domo Pilongo</t>
  </si>
  <si>
    <t>ILI 013</t>
  </si>
  <si>
    <t>Iliniza (Iliniza Sur)</t>
  </si>
  <si>
    <t>Domo Somital</t>
  </si>
  <si>
    <t xml:space="preserve">Extrución de domo volcánico al final de la actividad del vento Iliniza </t>
  </si>
  <si>
    <t>Analogía con otros volcanes del frente volcánico. Erocionado por glaciares del LGP.</t>
  </si>
  <si>
    <t>Hidalgo, 2001; Hidalgo et al., 2007</t>
  </si>
  <si>
    <t>Termancucho series</t>
  </si>
  <si>
    <t>Flujo de lava dacítica</t>
  </si>
  <si>
    <t>Analogía con otros volcanes del frente volcánico</t>
  </si>
  <si>
    <t>Extrución de domo volcánico: colapso de domo, flujos piroclásticos.</t>
  </si>
  <si>
    <t>Lava del Pongo</t>
  </si>
  <si>
    <t>Flujo de lava masivo.</t>
  </si>
  <si>
    <t>Flujos piroclásticos Jatuncama</t>
  </si>
  <si>
    <t>Flujos piroclásticos dacíticos.</t>
  </si>
  <si>
    <t>Rodeo Loma series</t>
  </si>
  <si>
    <t>Extrución de domo volcánico: colapso de domo, flujos piroclásticos.
Seguido por secuencia de tefras de fuente no identificada.</t>
  </si>
  <si>
    <t>Lavas Somitales</t>
  </si>
  <si>
    <t>Flujos de lava.</t>
  </si>
  <si>
    <t>Brechas Iliniza</t>
  </si>
  <si>
    <t>Serie de brechas subglaciares.</t>
  </si>
  <si>
    <t>Huayrapungu</t>
  </si>
  <si>
    <t>Domo Huayrapungu</t>
  </si>
  <si>
    <t>Extrución de domo dacítico.</t>
  </si>
  <si>
    <t>Tioniza (Iliniza norte)</t>
  </si>
  <si>
    <t>Flujo de lava Tioniza II</t>
  </si>
  <si>
    <t>Flujo de lava andesítico.</t>
  </si>
  <si>
    <t>Flujo de lava Tioniza I</t>
  </si>
  <si>
    <t>Flujo masivo de lava dacítico en el flanco N.</t>
  </si>
  <si>
    <t>Brechas Tioniza</t>
  </si>
  <si>
    <t>Erupciones subglaciares: serie de brechas subglaciares.</t>
  </si>
  <si>
    <t xml:space="preserve">IMB II-3. Edificio V. Huarmi Imbabura. </t>
  </si>
  <si>
    <t>Formación del edificio Huarmi Imbabura post blast: extrusión de domos volcánicos, colapsos gravitacionales generan flujos prioclásticos, caídas locales de tefra.</t>
  </si>
  <si>
    <t>Reinterpretación de sedimentos en el Lago San Pablo.</t>
  </si>
  <si>
    <t>Ruiz, 2003; LePennec et al., 2011</t>
  </si>
  <si>
    <t>IMB II-3. Avalancha y Blast Huarmi Imbabura</t>
  </si>
  <si>
    <t>Extrusión y colapso de domo por inestabilidad grabitacional: avalancha de escombros (A-HIMB), explosión dirigida (Blast B-HIMB) causada por despresurización del domo.</t>
  </si>
  <si>
    <t>IMB II-2. Flujos piroclásticos Q. Yanahuaycu. FP-B</t>
  </si>
  <si>
    <t>Extrusión y colapso de domos: flujo piroclástico andesítico-dacítico</t>
  </si>
  <si>
    <t>IMB II-2. Flujos piroclásticos Q. Yanahuaycu. FP-A</t>
  </si>
  <si>
    <t>IMB II-2. Flujo piroclástico Q. Punguhuaycu</t>
  </si>
  <si>
    <t>Secuencia de flujos piroclásticos intercalados con surges y caídas de ceniza.</t>
  </si>
  <si>
    <t>Edad corresponde a un suelo inercalado en la secuencia.</t>
  </si>
  <si>
    <t>IMB II-2. Flujos piroclásticos El Naranjo</t>
  </si>
  <si>
    <t>Secuencia de flujos piroclásticos masivos con lahares intercalados.</t>
  </si>
  <si>
    <t>Edad superior (14 ka) corresponde a una muestra de posición estratigráfica desconocida.</t>
  </si>
  <si>
    <t>IMB II-2. Flujo piroclástico del Río Tahuando</t>
  </si>
  <si>
    <t>Flujo piroclástico andesítico</t>
  </si>
  <si>
    <t>IMB II-1. Lavas Cerro Taita Imbabura</t>
  </si>
  <si>
    <t>Construcción del cono superior (Taita Imbabura): flujos de lava, brechas de lava y otros productos volcánicos fuertemente erosionados.</t>
  </si>
  <si>
    <t>Por morfología y posición geográfica pueden ser contemporáneo a IMB I-6 (IMB 006)</t>
  </si>
  <si>
    <t>IMB I-6. Flujos de lava del SE</t>
  </si>
  <si>
    <t>Secuencia de siete flujos de lava masivos (flujos Pagcha y Angaraloma)</t>
  </si>
  <si>
    <t xml:space="preserve"> &gt; Cal</t>
  </si>
  <si>
    <t>Uno de los flujo de lava más jovenes fue cortado por avalancha de V. Cubilche (CUB 004)</t>
  </si>
  <si>
    <t>IMB I-5. Avalancha de escombros</t>
  </si>
  <si>
    <t>Colapso sectorial del flanco NW: avalancha de escombros sin actividad volcánica asociada.</t>
  </si>
  <si>
    <t>Depósito inferior a flujos piroclásticos de V. Fuya-Fuya FF IV-2 (FFY 005)</t>
  </si>
  <si>
    <t>IMB I-4. Lavas El Artezón</t>
  </si>
  <si>
    <t>Serie de flujos de lava y brechas de lava del flanco NE (lomas El Artezón, Chaupizanja, y Pala Punta)</t>
  </si>
  <si>
    <t>IMB I-3. Lavas Sanciloma</t>
  </si>
  <si>
    <t>Serie de lavas andesíticas erosionadas por glaciaciones.</t>
  </si>
  <si>
    <t>IB57</t>
  </si>
  <si>
    <t>IMB I-2. Lavas Zapallo Loma</t>
  </si>
  <si>
    <t>Flujos de lava indiferenciados en el flanco W.</t>
  </si>
  <si>
    <t>Rango inferido pre Lavas Sanciloma IMB I-3(IMB 003)</t>
  </si>
  <si>
    <t>IMB I-1. Lavas basales Pinsaqui</t>
  </si>
  <si>
    <t>Construcción del edificio volcánico: flujos de lava masivos y otros productos volcánicos.</t>
  </si>
  <si>
    <t>Rango inferido bajo Lavas Sanciloma IMB I-3 (IMB 003)</t>
  </si>
  <si>
    <t>MOJ</t>
  </si>
  <si>
    <t>Mojanda</t>
  </si>
  <si>
    <t>M II. Upper Mojanda</t>
  </si>
  <si>
    <r>
      <t xml:space="preserve">Explosión Freatomagmática violenta: destrucción parcial del cono y formación de la </t>
    </r>
    <r>
      <rPr>
        <b/>
        <sz val="11"/>
        <color theme="1"/>
        <rFont val="Calibri"/>
        <family val="2"/>
        <scheme val="minor"/>
      </rPr>
      <t>Caldera 2</t>
    </r>
  </si>
  <si>
    <t>MOJ 009</t>
  </si>
  <si>
    <t>Subyace a Pifo Layers (CHN 009)</t>
  </si>
  <si>
    <t>M II-5. Ash and lapilli layers</t>
  </si>
  <si>
    <t>Secuencia de caídas de ceniza y lapilli</t>
  </si>
  <si>
    <t>MOJ 008</t>
  </si>
  <si>
    <t>Rango asumido entre V. Mojanda M I y M II</t>
  </si>
  <si>
    <r>
      <t xml:space="preserve">Erupciones glaciares y subglaciares: brechas intercaladas con lavas y depósitos de caídas. </t>
    </r>
    <r>
      <rPr>
        <b/>
        <sz val="11"/>
        <color theme="1"/>
        <rFont val="Calibri"/>
        <family val="2"/>
        <scheme val="minor"/>
      </rPr>
      <t xml:space="preserve">Yanaurcu </t>
    </r>
    <r>
      <rPr>
        <sz val="11"/>
        <color theme="1"/>
        <rFont val="Calibri"/>
        <family val="2"/>
        <scheme val="minor"/>
      </rPr>
      <t>y</t>
    </r>
    <r>
      <rPr>
        <b/>
        <sz val="11"/>
        <color theme="1"/>
        <rFont val="Calibri"/>
        <family val="2"/>
        <scheme val="minor"/>
      </rPr>
      <t xml:space="preserve"> Cerro Negro</t>
    </r>
  </si>
  <si>
    <t>MOJ 007</t>
  </si>
  <si>
    <t>M II-3. Block-and-ash flows</t>
  </si>
  <si>
    <t>Extrusión de domos: flujos de bloques y ceniza</t>
  </si>
  <si>
    <t>MOJ 006</t>
  </si>
  <si>
    <t xml:space="preserve">M II-2. Ash-and-scoria flows </t>
  </si>
  <si>
    <t xml:space="preserve">Extrusión de domos: flujos de escoria y ceniza.  </t>
  </si>
  <si>
    <t>MOJ 005</t>
  </si>
  <si>
    <t>M II-1. Andesite lava flows</t>
  </si>
  <si>
    <t>Formación del cono post-caldera: serie de flujos de lava.</t>
  </si>
  <si>
    <t>MOJ 004</t>
  </si>
  <si>
    <t>M I. Lower Mojanda</t>
  </si>
  <si>
    <t>Formación de caldera volcánica: muy pocos depósitos asociados encontrados.</t>
  </si>
  <si>
    <t>MOJ 003</t>
  </si>
  <si>
    <t>M I-2. Autobrechas</t>
  </si>
  <si>
    <t>Construción del edificio basal: autobrechas de lavas dacíticas.</t>
  </si>
  <si>
    <t>MOJ 002</t>
  </si>
  <si>
    <t xml:space="preserve">M I-1. Lavas andesíticas </t>
  </si>
  <si>
    <t>Construción del edificio basal: flujos de lava de andesitas dos piroxenos y raramente brechas intercaladas.</t>
  </si>
  <si>
    <t>MOJ 001</t>
  </si>
  <si>
    <t>Referencia bibliográfica: (Barberi et al., 1988)</t>
  </si>
  <si>
    <t>MOJ 1</t>
  </si>
  <si>
    <t>PDA 2. Pan de Azúcar 2</t>
  </si>
  <si>
    <t>Flujos de lava indiferenciados.</t>
  </si>
  <si>
    <t>PDA 2. Pan de Azúcar 1</t>
  </si>
  <si>
    <t>Relacionado a Pan de Azucar 2 (PDA 002)</t>
  </si>
  <si>
    <t>Fase eruptiva historica</t>
  </si>
  <si>
    <t>Emplazamiento de domos dacíticos: explosiones plinianas a vulcanianas, colapso de domos, flujos piroclásticos, emisión de ceniza</t>
  </si>
  <si>
    <t>PCH 028</t>
  </si>
  <si>
    <t>1999 Sep. 26</t>
  </si>
  <si>
    <t>1999 Dic  17</t>
  </si>
  <si>
    <t>Bustillos et al., 2016; IG EPN, Informe Anual 2012</t>
  </si>
  <si>
    <t>Explosiones freáticas</t>
  </si>
  <si>
    <t>PCH 027</t>
  </si>
  <si>
    <t>1*</t>
  </si>
  <si>
    <t>García et al., 2007</t>
  </si>
  <si>
    <t>Explosiones freáticas, caída de ceniza en Quito</t>
  </si>
  <si>
    <t>PCH 026</t>
  </si>
  <si>
    <t>Hall, 1977; Naranjo, 2013</t>
  </si>
  <si>
    <t>PCH 025</t>
  </si>
  <si>
    <t>Hall, 1977; García et al., 2007</t>
  </si>
  <si>
    <t>PCH 024</t>
  </si>
  <si>
    <r>
      <rPr>
        <b/>
        <sz val="11"/>
        <color theme="1"/>
        <rFont val="Calibri"/>
        <family val="2"/>
        <scheme val="minor"/>
      </rPr>
      <t>Mayor erupción histórica.</t>
    </r>
    <r>
      <rPr>
        <sz val="11"/>
        <color theme="1"/>
        <rFont val="Calibri"/>
        <family val="2"/>
        <scheme val="minor"/>
      </rPr>
      <t xml:space="preserve"> Flujos piroclásticos y caída de lapilli</t>
    </r>
  </si>
  <si>
    <t>PCH 023</t>
  </si>
  <si>
    <t>1660 oct 24</t>
  </si>
  <si>
    <t>1660 oct 28</t>
  </si>
  <si>
    <t>1660 Oct 24</t>
  </si>
  <si>
    <t>1660 Oct 28</t>
  </si>
  <si>
    <t>PICH 98C, PICH 98B1</t>
  </si>
  <si>
    <t>Hall, 1977; Robin et al., 2008</t>
  </si>
  <si>
    <t>Erupción:caída de ceniza</t>
  </si>
  <si>
    <t>PCH 022</t>
  </si>
  <si>
    <t>1587 sep 03</t>
  </si>
  <si>
    <t>Ciclo eruptivo:caída de ceniza</t>
  </si>
  <si>
    <t>PCH 021</t>
  </si>
  <si>
    <t>PCH 020</t>
  </si>
  <si>
    <t>PCH 019</t>
  </si>
  <si>
    <t>PICH 33B, PICH 128B, PICH 90A</t>
  </si>
  <si>
    <t>Episodio eruptivo: flujo piroclástico</t>
  </si>
  <si>
    <t>PCH 018</t>
  </si>
  <si>
    <t>PICH 94B</t>
  </si>
  <si>
    <t>Fase eruptiva del siglo X</t>
  </si>
  <si>
    <t>Fase eruptiva pliniana: caídas de ceniza y lapilli, oleadas piroclásticas, flujos de bloques y ceniza</t>
  </si>
  <si>
    <t>PCH 017</t>
  </si>
  <si>
    <t>PICH 85, PICH 36C, PICH 127B, PICH 127C</t>
  </si>
  <si>
    <t>Fase eruptiva menor</t>
  </si>
  <si>
    <t>Episodio eruptivo menor: flujo piroclástico</t>
  </si>
  <si>
    <t>PCH 016</t>
  </si>
  <si>
    <t>Fase eruptiva del siglo I y II</t>
  </si>
  <si>
    <t>Fase eruptiva pliniana: secuencia oledas piroclásticas, caídas de ceniza y lapilli, y flujos piroclásticos</t>
  </si>
  <si>
    <t>PCH 015</t>
  </si>
  <si>
    <t>4,1*</t>
  </si>
  <si>
    <t>PICH 86, PICH 97B</t>
  </si>
  <si>
    <t>Complejo de domos presente. Domo Cristal</t>
  </si>
  <si>
    <t>Extrusión de domos: flujos de bloques y ceniza, lahares, caídas de ceniza</t>
  </si>
  <si>
    <t>Edificio Toaza: Avalancha de escombros (DAD2)</t>
  </si>
  <si>
    <r>
      <t xml:space="preserve">Colapso del flanco W del edificio Toaza: </t>
    </r>
    <r>
      <rPr>
        <b/>
        <sz val="11"/>
        <color theme="1"/>
        <rFont val="Calibri"/>
        <family val="2"/>
        <scheme val="minor"/>
      </rPr>
      <t>avalancha de escombros</t>
    </r>
  </si>
  <si>
    <t>Evento previo a los depósitos de Domo Cristal (PCH 014)</t>
  </si>
  <si>
    <t>Edificio Toaza</t>
  </si>
  <si>
    <r>
      <rPr>
        <b/>
        <sz val="11"/>
        <color theme="1"/>
        <rFont val="Calibri"/>
        <family val="2"/>
        <scheme val="minor"/>
      </rPr>
      <t>Complejo de domos Toaza</t>
    </r>
    <r>
      <rPr>
        <sz val="11"/>
        <color theme="1"/>
        <rFont val="Calibri"/>
        <family val="2"/>
        <scheme val="minor"/>
      </rPr>
      <t>: extrusión de domos dacíticos, coladas de lava, caídas de pómez, y flujos de pómez</t>
    </r>
  </si>
  <si>
    <t>Domos de la cumbre (Summit Domes): avalancha de escombros (DAD1)</t>
  </si>
  <si>
    <r>
      <t xml:space="preserve">Colapso del flanco W: </t>
    </r>
    <r>
      <rPr>
        <b/>
        <sz val="11"/>
        <color theme="1"/>
        <rFont val="Calibri"/>
        <family val="2"/>
        <scheme val="minor"/>
      </rPr>
      <t>avalancha de escombros.</t>
    </r>
  </si>
  <si>
    <t>Evento previo a caídas de pómez de Edificio Toaza (PCH 012)</t>
  </si>
  <si>
    <t xml:space="preserve">Domos de la cumbre (Summit Domes): surge deposits. </t>
  </si>
  <si>
    <t>Actividad de los domos de la cumbre: oleadas piroclásticas.</t>
  </si>
  <si>
    <t>Domos de la cumbre (Summit Domes): blast deposits</t>
  </si>
  <si>
    <t>Explosión lateral tipo blast.</t>
  </si>
  <si>
    <t>Correlacionado con depósitos Mina Roxana</t>
  </si>
  <si>
    <t>Domos de la cumbre (Summit Domes): flujos de  bloques y ceniza</t>
  </si>
  <si>
    <t>Actividad de los domos de la cumbre: secuencia de flujos de bloques y ceniza (Lloa and Rio Mindo deposits)</t>
  </si>
  <si>
    <t xml:space="preserve">Cono Efusivo Temprano: Singuna </t>
  </si>
  <si>
    <t>Flujo de pómez</t>
  </si>
  <si>
    <t>Cono Efusivo Temprano</t>
  </si>
  <si>
    <r>
      <t>Cosntrucción del cono basal: secuencia de flujos de lava (ej.</t>
    </r>
    <r>
      <rPr>
        <b/>
        <sz val="11"/>
        <color theme="1"/>
        <rFont val="Calibri"/>
        <family val="2"/>
        <scheme val="minor"/>
      </rPr>
      <t xml:space="preserve"> Cantera del Diablo</t>
    </r>
    <r>
      <rPr>
        <sz val="11"/>
        <color theme="1"/>
        <rFont val="Calibri"/>
        <family val="2"/>
        <scheme val="minor"/>
      </rPr>
      <t>), domos andesíticos, flujos de pómez</t>
    </r>
  </si>
  <si>
    <t>Edifico Rucu Terminal</t>
  </si>
  <si>
    <t>Construcción del cono terminal (actividad mayormente explosiva): flujos de lava y brechas subglaciares, series de caídas de tefra, flujos piroclásticos y lahares.</t>
  </si>
  <si>
    <t>Reinterpretación de la secuencia de Lloa de Geotérmica Italiana (1989): Pifo Layers intercaladas.</t>
  </si>
  <si>
    <t>Depósitos de avalancha</t>
  </si>
  <si>
    <r>
      <t xml:space="preserve">Colapso del flanco E: </t>
    </r>
    <r>
      <rPr>
        <b/>
        <sz val="11"/>
        <color theme="1"/>
        <rFont val="Calibri"/>
        <family val="2"/>
        <scheme val="minor"/>
      </rPr>
      <t>avalancha de escombros</t>
    </r>
  </si>
  <si>
    <t>Evento involucra lavas del Rucu Superior (PCH 003)</t>
  </si>
  <si>
    <t>Edificio Rucu Superior</t>
  </si>
  <si>
    <t>Construcción del cono superior: mayormente flujos de lava y brechas subglaciares</t>
  </si>
  <si>
    <t>Edificio Rucu Inferior</t>
  </si>
  <si>
    <t>Estratocono basal: secuencia de lavas con intercalaciones de brechas</t>
  </si>
  <si>
    <t>Flujos de lava basales El Cinto</t>
  </si>
  <si>
    <t>Edificio antiguo: serie de lavas andesíticas a dacíticas y domos</t>
  </si>
  <si>
    <t>Domos post-caldera</t>
  </si>
  <si>
    <t>Unidad III: Domos Rumiloma, Rumiloma II y Pondoña</t>
  </si>
  <si>
    <t>Extrusión parcialmente explosiva de domos: emplazamiento de domos, colapsos parciales generan flujos de bloques y ceniza, y pequeñas caídas de pómez asociadas.</t>
  </si>
  <si>
    <t>PUL 009</t>
  </si>
  <si>
    <t>Edad asumida post E4</t>
  </si>
  <si>
    <t>Periodo Syn-caldera</t>
  </si>
  <si>
    <t>E4</t>
  </si>
  <si>
    <t>Ciclo eruptivo E4: potentes flujos piroclásticos y formación de caldera, caídas de tefra menores.</t>
  </si>
  <si>
    <t>PUL 008</t>
  </si>
  <si>
    <t>E3</t>
  </si>
  <si>
    <t>Ciclo eruptivo menor E3: capas de pómez y cenizas retrabajadas.</t>
  </si>
  <si>
    <t>PUL 007</t>
  </si>
  <si>
    <t>Datación no concordante con la estratigrafía. Rango asumido entre erupciones E2 (PUL 006) y E4 (PUL 008)</t>
  </si>
  <si>
    <t>PUL-67A</t>
  </si>
  <si>
    <t>E2</t>
  </si>
  <si>
    <t>Ciclo eruptivo E2: grandes flujos piroclásticos con pocas caídas plinianas asociadas (Caída C).</t>
  </si>
  <si>
    <t>PUL 006</t>
  </si>
  <si>
    <t>(35).</t>
  </si>
  <si>
    <t xml:space="preserve">PUL 5, PUL 6, </t>
  </si>
  <si>
    <t>Andrade, 2002; Samaniego et al., 1998</t>
  </si>
  <si>
    <t>E1</t>
  </si>
  <si>
    <t>Serie de erupciones freaticas y freatomagmáticas: caídas locales de ceniza (Caída B).</t>
  </si>
  <si>
    <t>PUL 005</t>
  </si>
  <si>
    <t>Edad asumida post erupción principal E1  (PUL 004)</t>
  </si>
  <si>
    <t>Erupción pliniana de cuerpo dacítico (E1-Caída A): caída regional de lapilli de pómez, flujos piroclásticos menores</t>
  </si>
  <si>
    <t>PUL 4</t>
  </si>
  <si>
    <t>E0</t>
  </si>
  <si>
    <t>Pequeño evento explosivo previo a la formación de la caldera: caída de pómez.</t>
  </si>
  <si>
    <t>(80).</t>
  </si>
  <si>
    <t>PUL 3</t>
  </si>
  <si>
    <t>Domos pre-caldera jóvenes</t>
  </si>
  <si>
    <t>Unidad II: Domos Trigoladera, Sincholahua, Shaygua y La Marca</t>
  </si>
  <si>
    <t>Emplazamiento no explosivo de domos: colapsos gravitacionales con formación de flujos de bloques y ceniza.</t>
  </si>
  <si>
    <t>Edad del domo más joven La Marca</t>
  </si>
  <si>
    <t>PUL 1, PUL2</t>
  </si>
  <si>
    <t>Domos pre-caldera antiguos</t>
  </si>
  <si>
    <t>Unidad I: Domos Cashiurcu, El Hospital, Maucaquito, El Placer y Fraililoma</t>
  </si>
  <si>
    <t>Rango post caídas plinianas de Pifo (CHN  009)</t>
  </si>
  <si>
    <t>Lahar y caida de lapilli de pómez</t>
  </si>
  <si>
    <t>Ceniza sobreyace horizonte cultural rico en cerámica de ~2 ka BP</t>
  </si>
  <si>
    <t>(45),</t>
  </si>
  <si>
    <t>Flujos piroclásticos y lahares.</t>
  </si>
  <si>
    <t>(220),</t>
  </si>
  <si>
    <t>Formación de cono volcánico: actividad efusiva y explosiva.</t>
  </si>
  <si>
    <t>Tefras Puñalica sobreyacen morrenas LGM (30-18 Ka) y subyacen morrenas YD (14-10 Ka)</t>
  </si>
  <si>
    <t>QLD</t>
  </si>
  <si>
    <t>Flujos de ceniza y caídas de tefra</t>
  </si>
  <si>
    <t>QLD 001</t>
  </si>
  <si>
    <t>Córdova, 2016 pers. com.</t>
  </si>
  <si>
    <t>Ciclo Q-I</t>
  </si>
  <si>
    <t>Emplazamiento de domos dacíticos</t>
  </si>
  <si>
    <t>QLT 017</t>
  </si>
  <si>
    <t>Ciclo eruptivo: la secuencia eruptiva contiene varias caídas de lapilli de pómez entre varias series de surge-flujo de ceniza-surge</t>
  </si>
  <si>
    <t>Erupciones freatomagmáticas: caída de ceniza. Seguido por lahares anómalos asociados con la expulsión violenta de agua desde un lago cratérico</t>
  </si>
  <si>
    <t>QLT 015</t>
  </si>
  <si>
    <t>Caldera C-2</t>
  </si>
  <si>
    <t>Pequeño evento eruptivo: caída de pómez.</t>
  </si>
  <si>
    <t>QLT 014</t>
  </si>
  <si>
    <t>Subyace a V. Cotopaxi F-2 (COT 007)</t>
  </si>
  <si>
    <t>Ciclo Q-II</t>
  </si>
  <si>
    <t>Emplazamiento y colapso de domos: flujos y caídas de ceniza.</t>
  </si>
  <si>
    <t>QLT 013</t>
  </si>
  <si>
    <t>Ciclo eruptivo: la secuencia eruptiva inicia con caídas de lapilli de pómez seguidas por surge-flujo de ceniza-surge</t>
  </si>
  <si>
    <t>Erupción freatomagmática: caída de ceniza con lapilli acrecionario</t>
  </si>
  <si>
    <t>QLT 011</t>
  </si>
  <si>
    <t>Ciclo Q-III</t>
  </si>
  <si>
    <t>Edad asumida inter ciclos Q-II y Q-IV</t>
  </si>
  <si>
    <t>QLT 009</t>
  </si>
  <si>
    <t>Ciclo Q-IV</t>
  </si>
  <si>
    <t>Ciclo Q-V</t>
  </si>
  <si>
    <t>Ciclo eruptivo:  caídas de lapilli, oleadas piroclásticas y  flujo de ceniza</t>
  </si>
  <si>
    <t xml:space="preserve">Erupción freatomagmática: caída de ceniza </t>
  </si>
  <si>
    <t>QLT 006</t>
  </si>
  <si>
    <t>Ciclo Q-VI</t>
  </si>
  <si>
    <t>Erupción pliniana: caída de lapili de pómez, flujo de ceniza</t>
  </si>
  <si>
    <t>Secuencia del Quilotoa es superior a erupción de V. Chalupas (CLP 001)</t>
  </si>
  <si>
    <t>Ciclo Q-VII</t>
  </si>
  <si>
    <t>Erupción pliniana: caídas lapilli de pómez, oleada piroclástica y flujo de ceniza.</t>
  </si>
  <si>
    <t>QLT 004</t>
  </si>
  <si>
    <t>Erupción freática: caída de ceniza</t>
  </si>
  <si>
    <t>QLT 003</t>
  </si>
  <si>
    <t>Ciclo Q-VIII</t>
  </si>
  <si>
    <t>Erupción pliniana: caídas lapilli de pómez</t>
  </si>
  <si>
    <t>QLT 002</t>
  </si>
  <si>
    <t>Formación de cono interno y domo posterior</t>
  </si>
  <si>
    <t>Periodo eruptivo: actividad mayormente explosiva, crecimiento de domo interno, flujos de lava, flujos piroclásticos</t>
  </si>
  <si>
    <t>REV 034</t>
  </si>
  <si>
    <t>Naranjo et al., 2016</t>
  </si>
  <si>
    <t>Periodo Eruptivo: Crecimiento de cono de escoria interno y domo de lava, flujos piroclásticos</t>
  </si>
  <si>
    <t>REV 033</t>
  </si>
  <si>
    <t>Ramón &amp; Vallejo, 2011; Naranjo et al., 2016</t>
  </si>
  <si>
    <t>Fase efusiva</t>
  </si>
  <si>
    <r>
      <t>Periodo Eruptivo: actividad explosiva, flujos de lava</t>
    </r>
    <r>
      <rPr>
        <b/>
        <sz val="11"/>
        <color theme="1"/>
        <rFont val="Calibri"/>
        <family val="2"/>
        <scheme val="minor"/>
      </rPr>
      <t xml:space="preserve"> </t>
    </r>
    <r>
      <rPr>
        <sz val="11"/>
        <color theme="1"/>
        <rFont val="Calibri"/>
        <family val="2"/>
        <scheme val="minor"/>
      </rPr>
      <t>(LAVA 11-17)</t>
    </r>
  </si>
  <si>
    <t>REV 032</t>
  </si>
  <si>
    <t>2008 jul</t>
  </si>
  <si>
    <t>2009 oct</t>
  </si>
  <si>
    <t>Fase eruptiva: actividad explosiva,  flujos de lava (LAVA 8-10)</t>
  </si>
  <si>
    <t>REV 031</t>
  </si>
  <si>
    <t>2007 Mar</t>
  </si>
  <si>
    <t>2007 ago</t>
  </si>
  <si>
    <r>
      <t xml:space="preserve">Periodo Eruptivo: flujos piroclásticos, </t>
    </r>
    <r>
      <rPr>
        <b/>
        <sz val="11"/>
        <color theme="1"/>
        <rFont val="Calibri"/>
        <family val="2"/>
        <scheme val="minor"/>
      </rPr>
      <t xml:space="preserve">flujos de lava </t>
    </r>
    <r>
      <rPr>
        <sz val="11"/>
        <color theme="1"/>
        <rFont val="Calibri"/>
        <family val="2"/>
        <scheme val="minor"/>
      </rPr>
      <t>(LAVA 3-7), caídas de ceniza</t>
    </r>
  </si>
  <si>
    <t>REV 030</t>
  </si>
  <si>
    <t>2004 nov</t>
  </si>
  <si>
    <t>2005 sep</t>
  </si>
  <si>
    <t>Samaniego et al., 2008; Naranjo et al., 2016</t>
  </si>
  <si>
    <t>Formación del cráter 2002</t>
  </si>
  <si>
    <t>Erupción: columna de ceniza, flujos piroclásticos, flujos de lava, lahares, caídas de ceniza</t>
  </si>
  <si>
    <t>REV 029</t>
  </si>
  <si>
    <t>2002 nov 03</t>
  </si>
  <si>
    <t>Hall et al., 2004; Naranjo, 2013; Naranjo et al., 2016</t>
  </si>
  <si>
    <t>Erupción: columna de ceniza, flujos piroclásticos, flujos de lava, lahares</t>
  </si>
  <si>
    <t>REV 028</t>
  </si>
  <si>
    <t>1976 ene 05</t>
  </si>
  <si>
    <t>Hall et al., 2004; Naranjo, 2013</t>
  </si>
  <si>
    <r>
      <t xml:space="preserve">Erupción: flujos piroclásticos, </t>
    </r>
    <r>
      <rPr>
        <b/>
        <sz val="11"/>
        <color theme="1"/>
        <rFont val="Calibri"/>
        <family val="2"/>
        <scheme val="minor"/>
      </rPr>
      <t>flujos de lava</t>
    </r>
    <r>
      <rPr>
        <sz val="11"/>
        <color theme="1"/>
        <rFont val="Calibri"/>
        <family val="2"/>
        <scheme val="minor"/>
      </rPr>
      <t>, lahares, caídas de ceniza</t>
    </r>
  </si>
  <si>
    <t>REV 027</t>
  </si>
  <si>
    <t>1973 nov</t>
  </si>
  <si>
    <t>1974 abr</t>
  </si>
  <si>
    <t>Hall, 1977; Hall et al., 2004; Naranjo, 2013</t>
  </si>
  <si>
    <t>Erupción: flujos piroclásticos, flujos de lava, caídas de ceniza</t>
  </si>
  <si>
    <t>REV 026</t>
  </si>
  <si>
    <t>1972 jul</t>
  </si>
  <si>
    <t>1972 sep</t>
  </si>
  <si>
    <t>Erupción: flujos piroclásticos, flujos de lava, lahares, caídas de ceniza</t>
  </si>
  <si>
    <t>REV 025</t>
  </si>
  <si>
    <t>Erupción</t>
  </si>
  <si>
    <t>REV 024</t>
  </si>
  <si>
    <t>Erupción: lahares, flujos de lava, caída de ceniza en Quito</t>
  </si>
  <si>
    <t>REV 023</t>
  </si>
  <si>
    <t>Actividad volcánica histórica asociada: caída de ceniza en Quito</t>
  </si>
  <si>
    <t>REV 022</t>
  </si>
  <si>
    <t>Erupción: caída de ceniza en el valle interandino</t>
  </si>
  <si>
    <t>REV 021</t>
  </si>
  <si>
    <t>Erupciones violentas:  caídas de ceniza</t>
  </si>
  <si>
    <t>REV 020</t>
  </si>
  <si>
    <t>Actividad volcánica continua.</t>
  </si>
  <si>
    <t>REV 019</t>
  </si>
  <si>
    <t>Erupción violenta: varias explosiones, flujos piroclásticos, caída de ceniza en el valle interandino</t>
  </si>
  <si>
    <t>REV 018</t>
  </si>
  <si>
    <t>Erupción violenta</t>
  </si>
  <si>
    <t>REV 017</t>
  </si>
  <si>
    <t>Actividad volcánica histórica asociada: bramidos escuchados en Imbabura</t>
  </si>
  <si>
    <t>REV 016</t>
  </si>
  <si>
    <t>Erupción: bramidos escuchados en Quito, caída de ceniza en el valle interandino</t>
  </si>
  <si>
    <t>REV 015</t>
  </si>
  <si>
    <t xml:space="preserve">Erupción: caída de ceniza </t>
  </si>
  <si>
    <t>REV 014</t>
  </si>
  <si>
    <t>REV 013</t>
  </si>
  <si>
    <t xml:space="preserve">Actividad volcánica histórica asociada: mensión a una erupción detrás del Saraurco </t>
  </si>
  <si>
    <t>REV 012</t>
  </si>
  <si>
    <t>Erupción: bramidos escuchados en el Valle de los Chillos</t>
  </si>
  <si>
    <t>REV 011</t>
  </si>
  <si>
    <t>Erupción: caída de ceniza en Quito</t>
  </si>
  <si>
    <t>REV 010</t>
  </si>
  <si>
    <t>Actividad histórica asociada al Reventador o Antisana</t>
  </si>
  <si>
    <t>REV 009</t>
  </si>
  <si>
    <t>REV 008</t>
  </si>
  <si>
    <t>REV 007</t>
  </si>
  <si>
    <t>Erupción violenta con bramidos</t>
  </si>
  <si>
    <t>REV 006</t>
  </si>
  <si>
    <t>Formación del cono actual dentro de la caldera</t>
  </si>
  <si>
    <r>
      <rPr>
        <sz val="11"/>
        <color theme="1"/>
        <rFont val="Calibri"/>
        <family val="2"/>
        <scheme val="minor"/>
      </rPr>
      <t xml:space="preserve">Destrucción del edificio VPR: </t>
    </r>
    <r>
      <rPr>
        <b/>
        <sz val="11"/>
        <color theme="1"/>
        <rFont val="Calibri"/>
        <family val="2"/>
        <scheme val="minor"/>
      </rPr>
      <t>Colapsos y deslizamientos en masa.</t>
    </r>
  </si>
  <si>
    <t>Costrucción del edificio volcánico: secuencia mixta de productos efusivos y explosivos</t>
  </si>
  <si>
    <t>Naranjo, 2013; Tibaldi, 2005</t>
  </si>
  <si>
    <t>Edificio volcánico: ignimbritas intercaladas de surges y piroclastos de caída, lavas y brechas volcánicas. Domos volcánicos (Cerros Copete, Líder y Mirador)</t>
  </si>
  <si>
    <t>Rio Valle (Chaupiloma)</t>
  </si>
  <si>
    <t>Domos riolíticos y flujos piroclásticos</t>
  </si>
  <si>
    <t xml:space="preserve">Estratigrafía glaciar </t>
  </si>
  <si>
    <t>Actividad estromboliana contínua</t>
  </si>
  <si>
    <t>SAN 025</t>
  </si>
  <si>
    <t>Formación de domos volcánicos: caídas de ceniza, flujos de lava ocasionales</t>
  </si>
  <si>
    <t>SAN 024</t>
  </si>
  <si>
    <t>Pequeñas explosiones, emisión de gases</t>
  </si>
  <si>
    <t>SAN 023</t>
  </si>
  <si>
    <t>Formación de domo volcánico: caídas de ceniza, flujos de lava ocasionales</t>
  </si>
  <si>
    <t>SAN 022</t>
  </si>
  <si>
    <t>SAN 021</t>
  </si>
  <si>
    <t>Destrucción parcial de domo en la cumbre: flujo piroclástico</t>
  </si>
  <si>
    <t>SAN 020</t>
  </si>
  <si>
    <t>Hall, 1977; Monzier et al., 1999</t>
  </si>
  <si>
    <t>Erupción: Formación de dos ventos</t>
  </si>
  <si>
    <t>SAN 019</t>
  </si>
  <si>
    <t>Erupción importante</t>
  </si>
  <si>
    <t>SAN 018</t>
  </si>
  <si>
    <t>SAN 017</t>
  </si>
  <si>
    <t>SAN 016</t>
  </si>
  <si>
    <t>SAN 015</t>
  </si>
  <si>
    <t>SAN 014</t>
  </si>
  <si>
    <t>SAN 013</t>
  </si>
  <si>
    <t>SAN 012</t>
  </si>
  <si>
    <t>SAN 011</t>
  </si>
  <si>
    <t>SAN 010</t>
  </si>
  <si>
    <t>SAN 009</t>
  </si>
  <si>
    <t>SAN 008</t>
  </si>
  <si>
    <t>SAN 007</t>
  </si>
  <si>
    <t>Construcción del edifio actual: flujos de lava, brechas volcánicas, flujos piroclásticos.</t>
  </si>
  <si>
    <t>Correlación para edad mínima con Late Glacial State 32-14 Ka</t>
  </si>
  <si>
    <t>Colapso gravitacional y avalancha de escombros</t>
  </si>
  <si>
    <t>Edad mínima de formación Sangay III  es 14 ka</t>
  </si>
  <si>
    <t xml:space="preserve">Construcción del edificio volcánico: caídas de ceniza, flujos de lava, lahares, brechas volcánicas, flujos piroclásticos. </t>
  </si>
  <si>
    <t>Rango entre Sangay I y Sangay II</t>
  </si>
  <si>
    <t xml:space="preserve">Construcción del edificio volcánico: flujos de lava, brechas volcánicas, flujos piroclásticos, lahares. </t>
  </si>
  <si>
    <r>
      <t xml:space="preserve">Erupción Pliniana: </t>
    </r>
    <r>
      <rPr>
        <sz val="11"/>
        <color theme="1"/>
        <rFont val="Calibri"/>
        <family val="2"/>
        <scheme val="minor"/>
      </rPr>
      <t>flujos piroclásticos, caída regional de tefra</t>
    </r>
  </si>
  <si>
    <t>Sumaco 3</t>
  </si>
  <si>
    <t>Posible actividad volcánica (no confirmado)</t>
  </si>
  <si>
    <t>SUM 006</t>
  </si>
  <si>
    <t>1933 feb</t>
  </si>
  <si>
    <t xml:space="preserve">Reporte muy dudoso de Hantke y Parodi (1966) </t>
  </si>
  <si>
    <t xml:space="preserve">Actividad eruptiva </t>
  </si>
  <si>
    <t>Cambios en la morfología del crater suguieren una actividad volcánica  entre AD 1865 y 1926</t>
  </si>
  <si>
    <t>Reporte muy dudoso</t>
  </si>
  <si>
    <t>Sumaco 2</t>
  </si>
  <si>
    <t>Actividad eruptiva</t>
  </si>
  <si>
    <t>Sumaco 1</t>
  </si>
  <si>
    <t>Flujos de lava basales</t>
  </si>
  <si>
    <t>Current Activity: Phase IV</t>
  </si>
  <si>
    <t>Periodo eruptivo: caída de ceniza, flujos piroclásticos</t>
  </si>
  <si>
    <t>TUN 055</t>
  </si>
  <si>
    <t>2016 Feb 26</t>
  </si>
  <si>
    <t>2016 May 15</t>
  </si>
  <si>
    <t>Interpretación VAAC y Sísmica IG EPN</t>
  </si>
  <si>
    <t>Santamaría, 2017</t>
  </si>
  <si>
    <t>TUN 054</t>
  </si>
  <si>
    <t>2015 Nov 08</t>
  </si>
  <si>
    <t>2015 Nov 17</t>
  </si>
  <si>
    <t>Periodo eruptivo: caída de ceniza</t>
  </si>
  <si>
    <t>TUN 053</t>
  </si>
  <si>
    <t>2015 Ago 18</t>
  </si>
  <si>
    <t>2015 Oct 20</t>
  </si>
  <si>
    <t>TUN 052</t>
  </si>
  <si>
    <t>2015 Jun 21</t>
  </si>
  <si>
    <t>2015 Jul 22</t>
  </si>
  <si>
    <t>TUN 051</t>
  </si>
  <si>
    <t>2015 Mar 27</t>
  </si>
  <si>
    <t>2015 May 09</t>
  </si>
  <si>
    <t xml:space="preserve">Periodo eruptivo: Caída de ceniza, flujo de lava </t>
  </si>
  <si>
    <t>TUN 050</t>
  </si>
  <si>
    <t>2014 Ago 01</t>
  </si>
  <si>
    <t xml:space="preserve">2014 Sep 23 </t>
  </si>
  <si>
    <t>Bustillos et al., 2016</t>
  </si>
  <si>
    <t>Erupción Vulcaniana: Caída de ceniza, flujos piroclásticos</t>
  </si>
  <si>
    <t>TUN 049</t>
  </si>
  <si>
    <t>2014 Abr 04</t>
  </si>
  <si>
    <t>2014 Abr 18</t>
  </si>
  <si>
    <t>TUN 048</t>
  </si>
  <si>
    <t>2014 Feb 01</t>
  </si>
  <si>
    <t>2014 Feb 17</t>
  </si>
  <si>
    <t>Periodo eruptivo:  Caída de ceniza, flujos piroclásticos</t>
  </si>
  <si>
    <t>TUN 047</t>
  </si>
  <si>
    <t>2013 Oct 18</t>
  </si>
  <si>
    <t>2013 Nov 07</t>
  </si>
  <si>
    <t>Periodo eruptivo: Caída de ceniza, flujos piroclásticos</t>
  </si>
  <si>
    <t>TUN 046</t>
  </si>
  <si>
    <t>2013 Jul 14</t>
  </si>
  <si>
    <t>2013 Ago</t>
  </si>
  <si>
    <t>TUN 045</t>
  </si>
  <si>
    <t>2013 Abr 24</t>
  </si>
  <si>
    <t>2013 May 12</t>
  </si>
  <si>
    <t>Periodo eruptivo: Explosiones, caídas de ceniza</t>
  </si>
  <si>
    <t>TUN 044</t>
  </si>
  <si>
    <t>2012 Dic 14</t>
  </si>
  <si>
    <t>2013 Ene 21</t>
  </si>
  <si>
    <t>Periodo eruptivo: Explosiones, caídas de ceniza, flujo piroclástico</t>
  </si>
  <si>
    <t>TUN 043</t>
  </si>
  <si>
    <t>2012 Jun 10</t>
  </si>
  <si>
    <t>2012 Sep 04</t>
  </si>
  <si>
    <t>2012 Sep. 04</t>
  </si>
  <si>
    <t>TUN 042</t>
  </si>
  <si>
    <t>2011 Dic 22</t>
  </si>
  <si>
    <t>2012 May 25</t>
  </si>
  <si>
    <t>2012 May. 25</t>
  </si>
  <si>
    <t>Periodo eruptivo: Explosiones, caídas de ceniza, flujos piroclásticos (Dic 4-16)</t>
  </si>
  <si>
    <t>TUN 041</t>
  </si>
  <si>
    <t>2011 Nov 27</t>
  </si>
  <si>
    <t>2011 Dic 08</t>
  </si>
  <si>
    <t>2011 Dic 016</t>
  </si>
  <si>
    <t>TUN 040</t>
  </si>
  <si>
    <t>2011 Abr 22</t>
  </si>
  <si>
    <t>2011 May 26</t>
  </si>
  <si>
    <t>2011 May. 26</t>
  </si>
  <si>
    <t>Periodo eruptivo: Explosión vulcaniana (Nov 22), caídas de ceniza</t>
  </si>
  <si>
    <t>TUN 039</t>
  </si>
  <si>
    <t>2010 Nov 22</t>
  </si>
  <si>
    <t>2010 Dic 25</t>
  </si>
  <si>
    <t>Periodo eruptivo: Explosión vulcaniana (Jul), caídas de ceniza, flujo de lava</t>
  </si>
  <si>
    <t>TUN 038</t>
  </si>
  <si>
    <t>2010 May 26</t>
  </si>
  <si>
    <t>2010 Jul 28</t>
  </si>
  <si>
    <t>2010 May. 26</t>
  </si>
  <si>
    <t>Periodo eruptivo: explosiones, caídas de ceniza</t>
  </si>
  <si>
    <t>TUN 037</t>
  </si>
  <si>
    <t>2010 Ene 05</t>
  </si>
  <si>
    <t>2010 Mar 19</t>
  </si>
  <si>
    <t>2010 Mar 2010</t>
  </si>
  <si>
    <t>TUN 036</t>
  </si>
  <si>
    <t>2009 Abr 18</t>
  </si>
  <si>
    <t>2009 Jun 27</t>
  </si>
  <si>
    <t>IG EPN, Informe Anual 2012</t>
  </si>
  <si>
    <t>TUN 035</t>
  </si>
  <si>
    <t>2008 Dic 18</t>
  </si>
  <si>
    <t>2009 Mar 01</t>
  </si>
  <si>
    <t>TUN 034</t>
  </si>
  <si>
    <t>2008 Jun 29</t>
  </si>
  <si>
    <t>2008 Ago 04</t>
  </si>
  <si>
    <t>Current Activity: Phase III</t>
  </si>
  <si>
    <t>Periodo eruptivo: Actividad estromboliana pequeña a moderada</t>
  </si>
  <si>
    <t>TUN 033</t>
  </si>
  <si>
    <t>2008 Mar 26</t>
  </si>
  <si>
    <t>2008 Jun 02</t>
  </si>
  <si>
    <t>TUN 032</t>
  </si>
  <si>
    <t>2007 Jul 13</t>
  </si>
  <si>
    <t>2008 Feb 10</t>
  </si>
  <si>
    <t>TUN 031</t>
  </si>
  <si>
    <t>2007 Feb 25</t>
  </si>
  <si>
    <t>2007 Abr 18</t>
  </si>
  <si>
    <t>Current Activity: Phase II</t>
  </si>
  <si>
    <t>Erupción Subpliniana: Flujos piroclásticos, caídas de ceniza, emisión de lava</t>
  </si>
  <si>
    <t>TUN 030</t>
  </si>
  <si>
    <t>2006 Ago 16</t>
  </si>
  <si>
    <t>2006 Ago. 16</t>
  </si>
  <si>
    <t>Erupción: Flujos piroclásticos, caídas de ceniza, fuente de lava</t>
  </si>
  <si>
    <t>TUN 029</t>
  </si>
  <si>
    <t>2006 Jul 14</t>
  </si>
  <si>
    <t>Current Activity: Phase I</t>
  </si>
  <si>
    <t>Inicio periodo eruptivo actual - actividad estromboliana menor: actividad fumarólica, emisión de ceniza, bloques incandescentes</t>
  </si>
  <si>
    <t>TUN 028</t>
  </si>
  <si>
    <t>1999 Oct</t>
  </si>
  <si>
    <t>2005 Oct</t>
  </si>
  <si>
    <t>2005 Dic</t>
  </si>
  <si>
    <t>1918 eruption deposits</t>
  </si>
  <si>
    <t>Erupciones fuertes: flujos piroclásticos, caídas de ceniza, lahares</t>
  </si>
  <si>
    <t>TUN 027</t>
  </si>
  <si>
    <t>Hall, 1977; Hall et al., 1999</t>
  </si>
  <si>
    <t xml:space="preserve">Actividad fumarolica </t>
  </si>
  <si>
    <t>TUN 026</t>
  </si>
  <si>
    <t>Hall, 1977</t>
  </si>
  <si>
    <t>1886 eruption deposits</t>
  </si>
  <si>
    <r>
      <t xml:space="preserve">Erupción: flujos piroclásticos, </t>
    </r>
    <r>
      <rPr>
        <b/>
        <sz val="11"/>
        <color theme="1"/>
        <rFont val="Calibri"/>
        <family val="2"/>
        <scheme val="minor"/>
      </rPr>
      <t xml:space="preserve">flujo de lava </t>
    </r>
    <r>
      <rPr>
        <sz val="11"/>
        <color theme="1"/>
        <rFont val="Calibri"/>
        <family val="2"/>
        <scheme val="minor"/>
      </rPr>
      <t>(Cusúa), caídas de ceniza, lahares</t>
    </r>
  </si>
  <si>
    <t>TUN 025</t>
  </si>
  <si>
    <t>Erupción: flujo de lava?</t>
  </si>
  <si>
    <t>TUN 024</t>
  </si>
  <si>
    <t>Fuerte explosión</t>
  </si>
  <si>
    <t>TUN 023</t>
  </si>
  <si>
    <t>1773 eruption deposits</t>
  </si>
  <si>
    <r>
      <t xml:space="preserve">Erupción: caída de lapilli, </t>
    </r>
    <r>
      <rPr>
        <b/>
        <sz val="11"/>
        <color theme="1"/>
        <rFont val="Calibri"/>
        <family val="2"/>
        <scheme val="minor"/>
      </rPr>
      <t>flujo de lava</t>
    </r>
    <r>
      <rPr>
        <sz val="11"/>
        <color theme="1"/>
        <rFont val="Calibri"/>
        <family val="2"/>
        <scheme val="minor"/>
      </rPr>
      <t xml:space="preserve"> (Juive Grande-Las Juntas), lahares</t>
    </r>
  </si>
  <si>
    <t>TUN 022</t>
  </si>
  <si>
    <t>Hall, 1977; Hall et al., 1999; Le Pennec et al., 2008</t>
  </si>
  <si>
    <t>Posible periodo eruptivo: flujos piroclásticos, caídas de ceniza</t>
  </si>
  <si>
    <t>TUN 021</t>
  </si>
  <si>
    <t>Le Pennec et al., 2008</t>
  </si>
  <si>
    <t>Late Integration Period: 380-270 AP</t>
  </si>
  <si>
    <t>Periodo Eruptivo: flujos piroclásticos, flujos de escoria, caídas de ceniza</t>
  </si>
  <si>
    <t>TUN 020</t>
  </si>
  <si>
    <t>TUN 12 a TUN 20</t>
  </si>
  <si>
    <t>Hall et al., 1999; Le Pennec et al., 2008</t>
  </si>
  <si>
    <t>Late Integration Period: 625 AP</t>
  </si>
  <si>
    <t>Periodo Eruptivo: flujo de escoria, caídas de ceniza y escoria</t>
  </si>
  <si>
    <t>TUN 019</t>
  </si>
  <si>
    <t>TUN 24 a TUN 28, CH DB 55 B</t>
  </si>
  <si>
    <t>Barba et al., 2008; Le Pennec et al., 2008</t>
  </si>
  <si>
    <t>Second Main Period: Mainly pyroclastic activity (Tungurahua III-2)</t>
  </si>
  <si>
    <r>
      <t xml:space="preserve">Series de flujos piroclásticos </t>
    </r>
    <r>
      <rPr>
        <b/>
        <sz val="11"/>
        <color theme="1"/>
        <rFont val="Calibri"/>
        <family val="2"/>
        <scheme val="minor"/>
      </rPr>
      <t>Las Juntas</t>
    </r>
    <r>
      <rPr>
        <sz val="11"/>
        <color theme="1"/>
        <rFont val="Calibri"/>
        <family val="2"/>
        <scheme val="minor"/>
      </rPr>
      <t xml:space="preserve"> superior: flujos piroclásticos, caídas de tefra, lahares</t>
    </r>
  </si>
  <si>
    <t>TUN 018</t>
  </si>
  <si>
    <t>TUN 6, TUN 7, TUN 8</t>
  </si>
  <si>
    <t>Hall et al., 1999</t>
  </si>
  <si>
    <t>Actividad eruptiva: flujos de bloques y ceniza con escoria a la base y techo</t>
  </si>
  <si>
    <t>TUN 017</t>
  </si>
  <si>
    <t>Le Pennec et al., 2006</t>
  </si>
  <si>
    <t>Actividad eruptiva: flujos de bloques y ceniza, caídas de tefra asociadas</t>
  </si>
  <si>
    <t>TUN 016</t>
  </si>
  <si>
    <t>BP</t>
  </si>
  <si>
    <t>First Main Period: Construction stage (Tungurahua III-1)</t>
  </si>
  <si>
    <t>Actividad eruptiva: oleadas piroclásticas, caídas de ceniza, flujos de bloques y ceniza</t>
  </si>
  <si>
    <t>TUN 015</t>
  </si>
  <si>
    <r>
      <t>Actividad Efusiva: flujos de lava (Pondoa-</t>
    </r>
    <r>
      <rPr>
        <b/>
        <sz val="11"/>
        <color theme="1"/>
        <rFont val="Calibri"/>
        <family val="2"/>
        <scheme val="minor"/>
      </rPr>
      <t>Juive Chico</t>
    </r>
    <r>
      <rPr>
        <sz val="11"/>
        <color theme="1"/>
        <rFont val="Calibri"/>
        <family val="2"/>
        <scheme val="minor"/>
      </rPr>
      <t xml:space="preserve">-Baños, Juive Grande, </t>
    </r>
    <r>
      <rPr>
        <b/>
        <sz val="11"/>
        <color theme="1"/>
        <rFont val="Calibri"/>
        <family val="2"/>
        <scheme val="minor"/>
      </rPr>
      <t>Vazcún</t>
    </r>
    <r>
      <rPr>
        <sz val="11"/>
        <color theme="1"/>
        <rFont val="Calibri"/>
        <family val="2"/>
        <scheme val="minor"/>
      </rPr>
      <t>), caídas de tefra y ceniza</t>
    </r>
  </si>
  <si>
    <t>TUN 014</t>
  </si>
  <si>
    <t>Edad máxima de flujo de Pondoa</t>
  </si>
  <si>
    <t>TUN 5</t>
  </si>
  <si>
    <t>First Main Period: Pyroclastic Activity (Tungurahua III-1)</t>
  </si>
  <si>
    <t>TUN 013</t>
  </si>
  <si>
    <t>Actividad eruptiva: caída de pómez, flujos de escoria</t>
  </si>
  <si>
    <t>TUN 012</t>
  </si>
  <si>
    <t>Actividad eruptiva: flujo de escoria, caídas de ceniza y de pómez</t>
  </si>
  <si>
    <t>TUN 011</t>
  </si>
  <si>
    <t>Actividad eruptiva: flujos de escoria con bombas andesíticas, flujos de lava</t>
  </si>
  <si>
    <t>TUN 010</t>
  </si>
  <si>
    <t>Actividad eruptiva: flujos de escoria con grandes bombas andesíticas, flujo de lava</t>
  </si>
  <si>
    <t>TUN 009</t>
  </si>
  <si>
    <r>
      <t xml:space="preserve">Serie de flujos de lava </t>
    </r>
    <r>
      <rPr>
        <b/>
        <sz val="11"/>
        <color theme="1"/>
        <rFont val="Calibri"/>
        <family val="2"/>
        <scheme val="minor"/>
      </rPr>
      <t xml:space="preserve">Las Juntas </t>
    </r>
    <r>
      <rPr>
        <sz val="11"/>
        <color theme="1"/>
        <rFont val="Calibri"/>
        <family val="2"/>
        <scheme val="minor"/>
      </rPr>
      <t>inferior</t>
    </r>
    <r>
      <rPr>
        <b/>
        <sz val="11"/>
        <color theme="1"/>
        <rFont val="Calibri"/>
        <family val="2"/>
        <scheme val="minor"/>
      </rPr>
      <t xml:space="preserve">: </t>
    </r>
    <r>
      <rPr>
        <sz val="11"/>
        <color theme="1"/>
        <rFont val="Calibri"/>
        <family val="2"/>
        <scheme val="minor"/>
      </rPr>
      <t>flujos de lava (Las Juntas, Q. Confesionario, Q. La Rea, R. Ulba), flujos piroclásticos de escoria</t>
    </r>
  </si>
  <si>
    <t>TUN 008</t>
  </si>
  <si>
    <t>TUN 4</t>
  </si>
  <si>
    <t>Oleadas piroclásticas de escoria, caídas de ceniza</t>
  </si>
  <si>
    <t>Post-collapse Secuence</t>
  </si>
  <si>
    <t>Flujos de lava dacíticos probablemente relacionados a la extrusión de domos.</t>
  </si>
  <si>
    <t>TUN 006</t>
  </si>
  <si>
    <t xml:space="preserve">Evento posterior al colapso Tungurahua II </t>
  </si>
  <si>
    <t>Colapso del cono intermedio</t>
  </si>
  <si>
    <r>
      <rPr>
        <b/>
        <sz val="11"/>
        <color theme="1"/>
        <rFont val="Calibri"/>
        <family val="2"/>
        <scheme val="minor"/>
      </rPr>
      <t xml:space="preserve">Colapso sectorial y blast: </t>
    </r>
    <r>
      <rPr>
        <sz val="11"/>
        <color theme="1"/>
        <rFont val="Calibri"/>
        <family val="2"/>
        <scheme val="minor"/>
      </rPr>
      <t>avalancha de escombros causada por intrusión de magma dacítico, explosión lateral (blast), erupción sub-pliniana, caída de tefra, lahar</t>
    </r>
  </si>
  <si>
    <t>TUN 3</t>
  </si>
  <si>
    <t>Cono intermedio</t>
  </si>
  <si>
    <t>Erupción importante: caída importante de escoria, flujos piroclásticos</t>
  </si>
  <si>
    <t>TUN 004</t>
  </si>
  <si>
    <t>Cono intermedio: Tiacos series</t>
  </si>
  <si>
    <t>Formación de cono volcánico: serie de flujos de lava</t>
  </si>
  <si>
    <r>
      <rPr>
        <b/>
        <sz val="11"/>
        <color theme="1"/>
        <rFont val="Calibri"/>
        <family val="2"/>
        <scheme val="minor"/>
      </rPr>
      <t xml:space="preserve">Colapso sectorial: </t>
    </r>
    <r>
      <rPr>
        <sz val="11"/>
        <color theme="1"/>
        <rFont val="Calibri"/>
        <family val="2"/>
        <scheme val="minor"/>
      </rPr>
      <t>desestabilicación por intrusión de un criptodomo causa una</t>
    </r>
    <r>
      <rPr>
        <b/>
        <sz val="11"/>
        <color theme="1"/>
        <rFont val="Calibri"/>
        <family val="2"/>
        <scheme val="minor"/>
      </rPr>
      <t xml:space="preserve"> </t>
    </r>
    <r>
      <rPr>
        <sz val="11"/>
        <color theme="1"/>
        <rFont val="Calibri"/>
        <family val="2"/>
        <scheme val="minor"/>
      </rPr>
      <t>avalancha de escombros.</t>
    </r>
  </si>
  <si>
    <t>Construcción del edificio antiguo: flujos de lava y caídas de tefra</t>
  </si>
  <si>
    <t>TUN 1, TUN 2</t>
  </si>
  <si>
    <t>YAN</t>
  </si>
  <si>
    <t>Domo volcánico</t>
  </si>
  <si>
    <t>YAN 005</t>
  </si>
  <si>
    <t>YAN 004</t>
  </si>
  <si>
    <t>Flujos de lava andesítica</t>
  </si>
  <si>
    <t>YAN 003</t>
  </si>
  <si>
    <t>Depósitos piroclásticos</t>
  </si>
  <si>
    <t>YAN 002</t>
  </si>
  <si>
    <t>BGS and CODIGEM(1999)</t>
  </si>
  <si>
    <t>YAN 001</t>
  </si>
  <si>
    <t>Volcano name</t>
  </si>
  <si>
    <t>Alternative name</t>
  </si>
  <si>
    <t>Latitude</t>
  </si>
  <si>
    <t>Longitude</t>
  </si>
  <si>
    <t>Elevation (m asl.)</t>
  </si>
  <si>
    <t>Eruptive classification</t>
  </si>
  <si>
    <t>Morphological classification</t>
  </si>
  <si>
    <t>Last known eruption</t>
  </si>
  <si>
    <t>Aliso</t>
  </si>
  <si>
    <t/>
  </si>
  <si>
    <t>Extinct or at rest</t>
  </si>
  <si>
    <t>E - Composite volcano</t>
  </si>
  <si>
    <t>ASN</t>
  </si>
  <si>
    <r>
      <t xml:space="preserve">364 </t>
    </r>
    <r>
      <rPr>
        <sz val="11"/>
        <color theme="1"/>
        <rFont val="Calibri"/>
        <family val="2"/>
      </rPr>
      <t>±</t>
    </r>
    <r>
      <rPr>
        <sz val="12.65"/>
        <color theme="1"/>
        <rFont val="Calibri"/>
        <family val="2"/>
      </rPr>
      <t xml:space="preserve"> 7 ka</t>
    </r>
  </si>
  <si>
    <t>Capac Urcu</t>
  </si>
  <si>
    <t>ANG</t>
  </si>
  <si>
    <t>Angahuana</t>
  </si>
  <si>
    <t>H - Caldera</t>
  </si>
  <si>
    <t>Potentially active</t>
  </si>
  <si>
    <t>E1 - Compound volcano or complex volcano</t>
  </si>
  <si>
    <t>&lt; 800 ka</t>
  </si>
  <si>
    <t>Atacazo - Ninahuilca</t>
  </si>
  <si>
    <t>~ 2270 cal yr BP</t>
  </si>
  <si>
    <t>BMJ</t>
  </si>
  <si>
    <t>Bermejo</t>
  </si>
  <si>
    <t>B - Lava dome</t>
  </si>
  <si>
    <t>CAC</t>
  </si>
  <si>
    <t>Cacalurcu</t>
  </si>
  <si>
    <t>A - Monogenetic cone</t>
  </si>
  <si>
    <t>2.67 ± 0.06 Ma</t>
  </si>
  <si>
    <t>Carihuayrazo</t>
  </si>
  <si>
    <t>CSL</t>
  </si>
  <si>
    <t>Casahuala</t>
  </si>
  <si>
    <t>Active</t>
  </si>
  <si>
    <t>AD 1786</t>
  </si>
  <si>
    <t>AD 1773</t>
  </si>
  <si>
    <t>~ 5525 cal yr BP</t>
  </si>
  <si>
    <t>CPT</t>
  </si>
  <si>
    <t>Chalpatán</t>
  </si>
  <si>
    <t>~ 43 cal ka BP</t>
  </si>
  <si>
    <t>CQL</t>
  </si>
  <si>
    <t>Chaquilulo</t>
  </si>
  <si>
    <t>Azufral</t>
  </si>
  <si>
    <t>Chiles - Cerro Negro de Mayasquer</t>
  </si>
  <si>
    <t>CTZ</t>
  </si>
  <si>
    <t>Chiltazón</t>
  </si>
  <si>
    <t>Peña Blanca</t>
  </si>
  <si>
    <t>B1 - Lava dome complex</t>
  </si>
  <si>
    <t>~1 320 yr BP</t>
  </si>
  <si>
    <t>CNB</t>
  </si>
  <si>
    <t>Chinibano</t>
  </si>
  <si>
    <t>Santapungo</t>
  </si>
  <si>
    <t>CLM</t>
  </si>
  <si>
    <t>Chulamuez</t>
  </si>
  <si>
    <t>290 ± 20 ka</t>
  </si>
  <si>
    <t>~3 280 cal yr BP</t>
  </si>
  <si>
    <t>Cotohurcu, León Dormido</t>
  </si>
  <si>
    <t>~30 cal ka BP</t>
  </si>
  <si>
    <t>~43.5 cal ka BP</t>
  </si>
  <si>
    <t>HOR</t>
  </si>
  <si>
    <t>Horqueta</t>
  </si>
  <si>
    <t>Huanuña</t>
  </si>
  <si>
    <t>HCH</t>
  </si>
  <si>
    <t>Huevos de Chivo</t>
  </si>
  <si>
    <t>11.58 cal ka BP</t>
  </si>
  <si>
    <t>Limpi</t>
  </si>
  <si>
    <t>IGN</t>
  </si>
  <si>
    <t>Iguán</t>
  </si>
  <si>
    <t>Iliniza</t>
  </si>
  <si>
    <t>~4 cal yr BP</t>
  </si>
  <si>
    <t>K - Undefined</t>
  </si>
  <si>
    <t>MAC</t>
  </si>
  <si>
    <t>Machángara</t>
  </si>
  <si>
    <t>Baeza</t>
  </si>
  <si>
    <t>MAN</t>
  </si>
  <si>
    <t>Mangus</t>
  </si>
  <si>
    <t>D - Fissure vent</t>
  </si>
  <si>
    <t>1.92 ± 0.10 Ma</t>
  </si>
  <si>
    <t>&lt; 33 cal ka BP</t>
  </si>
  <si>
    <t>Pan de Azúcar</t>
  </si>
  <si>
    <t>&lt; 33 ka</t>
  </si>
  <si>
    <t>AD 1999 - 2001</t>
  </si>
  <si>
    <t>Negropuno</t>
  </si>
  <si>
    <t>Lava cone</t>
  </si>
  <si>
    <t>POT</t>
  </si>
  <si>
    <t>Potrerillos</t>
  </si>
  <si>
    <t>Pululagua</t>
  </si>
  <si>
    <t>~ 2205 cal yr BP</t>
  </si>
  <si>
    <t>&gt; 2 ka</t>
  </si>
  <si>
    <t>Cerro Las Puntas</t>
  </si>
  <si>
    <t>PUT</t>
  </si>
  <si>
    <t>Putzalagua</t>
  </si>
  <si>
    <t>~750 cal yr BP</t>
  </si>
  <si>
    <t>El Reventador</t>
  </si>
  <si>
    <t>Active (in eruption)</t>
  </si>
  <si>
    <t>AD 2002 - Ongoing</t>
  </si>
  <si>
    <t>Río Valle</t>
  </si>
  <si>
    <t>Chaupiloma</t>
  </si>
  <si>
    <t>&gt; 6.3 ka</t>
  </si>
  <si>
    <t>Pilishurco</t>
  </si>
  <si>
    <t>Ongoing</t>
  </si>
  <si>
    <t>Tres Marías</t>
  </si>
  <si>
    <t>60 ± 3 ka</t>
  </si>
  <si>
    <t>312 ± 6 ka</t>
  </si>
  <si>
    <t>~9600 cal yr BP</t>
  </si>
  <si>
    <t>&lt; AD 1926</t>
  </si>
  <si>
    <t>Licto cone</t>
  </si>
  <si>
    <t>AD 1999 - 2016</t>
  </si>
  <si>
    <t>VNG</t>
  </si>
  <si>
    <t>Virgen Negra</t>
  </si>
  <si>
    <t>VAZ</t>
  </si>
  <si>
    <t>Volcán Azul</t>
  </si>
  <si>
    <t>Yanahurcu de Piñan</t>
  </si>
  <si>
    <t>Yanaurcu de Piñan</t>
  </si>
  <si>
    <t>60 ± 20 ka</t>
  </si>
  <si>
    <t>YNU</t>
  </si>
  <si>
    <t>Yanaurcu</t>
  </si>
  <si>
    <t>Cerro Negro</t>
  </si>
  <si>
    <t>Rock type</t>
  </si>
  <si>
    <t>Location</t>
  </si>
  <si>
    <t>Obs</t>
  </si>
  <si>
    <t>Laboratory</t>
  </si>
  <si>
    <t>Lab. Code</t>
  </si>
  <si>
    <t>Analyzed fraction</t>
  </si>
  <si>
    <r>
      <t>SiO</t>
    </r>
    <r>
      <rPr>
        <b/>
        <vertAlign val="subscript"/>
        <sz val="11"/>
        <color theme="1"/>
        <rFont val="Calibri"/>
        <family val="2"/>
        <scheme val="minor"/>
      </rPr>
      <t>2</t>
    </r>
    <r>
      <rPr>
        <b/>
        <sz val="11"/>
        <color theme="1"/>
        <rFont val="Calibri"/>
        <family val="2"/>
        <scheme val="minor"/>
      </rPr>
      <t xml:space="preserve"> (wt.%)</t>
    </r>
  </si>
  <si>
    <r>
      <t xml:space="preserve"> Plateau age </t>
    </r>
    <r>
      <rPr>
        <b/>
        <sz val="11"/>
        <color theme="1"/>
        <rFont val="Calibri"/>
        <family val="2"/>
      </rPr>
      <t>±2σ</t>
    </r>
  </si>
  <si>
    <t>Unc.  ±2σ</t>
  </si>
  <si>
    <r>
      <rPr>
        <b/>
        <vertAlign val="superscript"/>
        <sz val="11"/>
        <color theme="1"/>
        <rFont val="Calibri"/>
        <family val="2"/>
        <scheme val="minor"/>
      </rPr>
      <t>39</t>
    </r>
    <r>
      <rPr>
        <b/>
        <sz val="11"/>
        <color theme="1"/>
        <rFont val="Calibri"/>
        <family val="2"/>
        <scheme val="minor"/>
      </rPr>
      <t>Ar (%)</t>
    </r>
  </si>
  <si>
    <t>Steps</t>
  </si>
  <si>
    <t>MSWD</t>
  </si>
  <si>
    <t>Isochrone age</t>
  </si>
  <si>
    <t>Unc. ±2σ</t>
  </si>
  <si>
    <t>Ri</t>
  </si>
  <si>
    <t>Unc. (Ri)</t>
  </si>
  <si>
    <t>Standard</t>
  </si>
  <si>
    <t>Age (Ma)</t>
  </si>
  <si>
    <t>Uns</t>
  </si>
  <si>
    <t>Recalculated Ar/Ar Age</t>
  </si>
  <si>
    <t>Recaltc unc</t>
  </si>
  <si>
    <t>Reproyected Location</t>
  </si>
  <si>
    <t>Coordinate system</t>
  </si>
  <si>
    <t>UTM zone</t>
  </si>
  <si>
    <t>Zona UTM</t>
  </si>
  <si>
    <t>AN-38</t>
  </si>
  <si>
    <t>SE corner</t>
  </si>
  <si>
    <t>Groundmass</t>
  </si>
  <si>
    <t>UTM 1956, Provisional South America, zone 17</t>
  </si>
  <si>
    <t>Zona 17 S</t>
  </si>
  <si>
    <t>WGS 1984, zone 17 S</t>
  </si>
  <si>
    <t>AN-43</t>
  </si>
  <si>
    <t>SE flank</t>
  </si>
  <si>
    <t>AN-45</t>
  </si>
  <si>
    <t>S face</t>
  </si>
  <si>
    <t>AN-51</t>
  </si>
  <si>
    <t>S corner</t>
  </si>
  <si>
    <t>AN-60</t>
  </si>
  <si>
    <t>SW corner</t>
  </si>
  <si>
    <t>Cuyuja</t>
  </si>
  <si>
    <t>5 to 7 / 9</t>
  </si>
  <si>
    <t>GA1550 biotite</t>
  </si>
  <si>
    <t>UTM 1956, Provisional South America, zone 18 S</t>
  </si>
  <si>
    <t>Zona 18 S</t>
  </si>
  <si>
    <t>Opdyke et al. 2006; Hall et al., 2017</t>
  </si>
  <si>
    <t>Domo</t>
  </si>
  <si>
    <t>Geochronology Laboratory at Géosciences Azur, University of Nice (France)</t>
  </si>
  <si>
    <t>M1806</t>
  </si>
  <si>
    <t>SA 46B RT</t>
  </si>
  <si>
    <t>M1840</t>
  </si>
  <si>
    <t>SA 48 RT</t>
  </si>
  <si>
    <t>M1835</t>
  </si>
  <si>
    <t>SA 49 RT</t>
  </si>
  <si>
    <t>M1843</t>
  </si>
  <si>
    <t>M1807</t>
  </si>
  <si>
    <t>M1795</t>
  </si>
  <si>
    <t>SA 54 RT</t>
  </si>
  <si>
    <t>Domos del SE: La viudita</t>
  </si>
  <si>
    <t>M1832</t>
  </si>
  <si>
    <t>SA 54-amp</t>
  </si>
  <si>
    <t>Amphibol</t>
  </si>
  <si>
    <t>SA 55 RT</t>
  </si>
  <si>
    <t>M2007</t>
  </si>
  <si>
    <t>Acs</t>
  </si>
  <si>
    <t>SA 56 RT</t>
  </si>
  <si>
    <t>M1842</t>
  </si>
  <si>
    <t>SA 65-amp</t>
  </si>
  <si>
    <t>M1829</t>
  </si>
  <si>
    <t>SA 76 RT</t>
  </si>
  <si>
    <t>M1837</t>
  </si>
  <si>
    <t>SA 77 RT</t>
  </si>
  <si>
    <t>M1836</t>
  </si>
  <si>
    <t>RIO-117</t>
  </si>
  <si>
    <t>Flanco SE</t>
  </si>
  <si>
    <t>M2000</t>
  </si>
  <si>
    <t>RIO-118</t>
  </si>
  <si>
    <t>M2010</t>
  </si>
  <si>
    <t>RIO-87A</t>
  </si>
  <si>
    <t>Flanco SW</t>
  </si>
  <si>
    <t>M2042</t>
  </si>
  <si>
    <t>RIO-87B</t>
  </si>
  <si>
    <t>M2001</t>
  </si>
  <si>
    <t>Angureal</t>
  </si>
  <si>
    <t>Cono Angureal (NCAY-ANG)</t>
  </si>
  <si>
    <t>Laboratory of Geochronology of UMR Géosciences Azur at the University of Nice, France</t>
  </si>
  <si>
    <t>M1731</t>
  </si>
  <si>
    <t>CAY14</t>
  </si>
  <si>
    <t>Las Antenas</t>
  </si>
  <si>
    <t>Nevado Cayambe (NCAY-MS5)</t>
  </si>
  <si>
    <t>M1753</t>
  </si>
  <si>
    <t>Zona 17 N</t>
  </si>
  <si>
    <t>CAY151</t>
  </si>
  <si>
    <t>Flujo de lava basal</t>
  </si>
  <si>
    <t>Viejo Cayambe (VCAY1)</t>
  </si>
  <si>
    <t>M1732</t>
  </si>
  <si>
    <t>CAY179A</t>
  </si>
  <si>
    <t>La Dormida</t>
  </si>
  <si>
    <t>M1733</t>
  </si>
  <si>
    <t>Refugio</t>
  </si>
  <si>
    <t>Nevado Cayambe (NCAY-MS1)</t>
  </si>
  <si>
    <t>M1723</t>
  </si>
  <si>
    <t>CAY82</t>
  </si>
  <si>
    <t>Flujo de lava dacítico</t>
  </si>
  <si>
    <t>Viejo Cayambe (VCAY2)</t>
  </si>
  <si>
    <t>M1721</t>
  </si>
  <si>
    <t>Pilicita 2013</t>
  </si>
  <si>
    <t>EC-13</t>
  </si>
  <si>
    <t>4 to 7 / 9</t>
  </si>
  <si>
    <t>WGS 1984</t>
  </si>
  <si>
    <t>Opdyke et al. 2006</t>
  </si>
  <si>
    <t>EC-14</t>
  </si>
  <si>
    <t>5 to 10 / 11</t>
  </si>
  <si>
    <t>EC-16</t>
  </si>
  <si>
    <t>3 to 7 / 11</t>
  </si>
  <si>
    <t>EC-17</t>
  </si>
  <si>
    <t>4 to 9 / 11</t>
  </si>
  <si>
    <t>EC-27</t>
  </si>
  <si>
    <t>2 to 11 / 13</t>
  </si>
  <si>
    <t>EC-29</t>
  </si>
  <si>
    <t>3 to 8 / 10</t>
  </si>
  <si>
    <t>EC-6</t>
  </si>
  <si>
    <t>4 to 6 / 10</t>
  </si>
  <si>
    <t>EC-62</t>
  </si>
  <si>
    <t>1 to 9 / 9</t>
  </si>
  <si>
    <t>EC-69</t>
  </si>
  <si>
    <t>3 to 5 / 8</t>
  </si>
  <si>
    <t>EC-8</t>
  </si>
  <si>
    <t>3 to 6 / 11</t>
  </si>
  <si>
    <t>EC-9</t>
  </si>
  <si>
    <t>6 to 10 / 10</t>
  </si>
  <si>
    <t>GE53-10-PGC-BB-21A-25v-gm</t>
  </si>
  <si>
    <t>CH1</t>
  </si>
  <si>
    <t>Bellver Baca et al., 2020</t>
  </si>
  <si>
    <t>GE53-10-HVH-034-5v-gm</t>
  </si>
  <si>
    <t>GE53-10-HVH-034-25v-gm</t>
  </si>
  <si>
    <t>GE53-10-HVH-011-25v-gm</t>
  </si>
  <si>
    <t>GE53-10-PGC-BB-30A-25v-gm</t>
  </si>
  <si>
    <t>GE53-10-PGC-BB-20A-25v-gm</t>
  </si>
  <si>
    <t>CH2</t>
  </si>
  <si>
    <t>GE53-10-PGC-BB-20A-5v-gm</t>
  </si>
  <si>
    <t>99-HCh-08</t>
  </si>
  <si>
    <t>Dacite lava</t>
  </si>
  <si>
    <t>El Morro</t>
  </si>
  <si>
    <t>Pre-caldera lavas</t>
  </si>
  <si>
    <t>Plagioclase</t>
  </si>
  <si>
    <t>Hammersley L., 2003</t>
  </si>
  <si>
    <t>99-HCh-11</t>
  </si>
  <si>
    <t>99-HCh-13</t>
  </si>
  <si>
    <t>99-HCh-20</t>
  </si>
  <si>
    <t>Post-caldera lavas</t>
  </si>
  <si>
    <t>CHL-MC-15</t>
  </si>
  <si>
    <t>Buenanista dome</t>
  </si>
  <si>
    <t>CH-DB-24</t>
  </si>
  <si>
    <t>Flanco W, El Castillo</t>
  </si>
  <si>
    <t>Edificio Basal (CH-I)</t>
  </si>
  <si>
    <t>M1845</t>
  </si>
  <si>
    <t>CH-DB-27</t>
  </si>
  <si>
    <t>M1757</t>
  </si>
  <si>
    <t>CH-DB-42</t>
  </si>
  <si>
    <t>Flanco NE, Abraspungo</t>
  </si>
  <si>
    <t>M1722</t>
  </si>
  <si>
    <t>CH-DB-43</t>
  </si>
  <si>
    <t>Flanco NE</t>
  </si>
  <si>
    <t>M1851</t>
  </si>
  <si>
    <t>CH-DB-44</t>
  </si>
  <si>
    <t>Flanco ESE, bajo la cumbre Martínez</t>
  </si>
  <si>
    <t>Edificio Intermedio</t>
  </si>
  <si>
    <t>M1797</t>
  </si>
  <si>
    <t>CH-DB-48A</t>
  </si>
  <si>
    <t>Flanco NW</t>
  </si>
  <si>
    <t>M1876</t>
  </si>
  <si>
    <t>CH-DB–48B</t>
  </si>
  <si>
    <t>M1796</t>
  </si>
  <si>
    <t>CH-DB-59</t>
  </si>
  <si>
    <t>M1847</t>
  </si>
  <si>
    <t>Flujo de lava Guano</t>
  </si>
  <si>
    <t>K366</t>
  </si>
  <si>
    <t>Flanco W, Chorrera</t>
  </si>
  <si>
    <t>M1822</t>
  </si>
  <si>
    <t>RIO-84</t>
  </si>
  <si>
    <t xml:space="preserve">Flanco NW, Polvoloma </t>
  </si>
  <si>
    <t>M1848</t>
  </si>
  <si>
    <t>EC-51</t>
  </si>
  <si>
    <t>1 to 6 / 9</t>
  </si>
  <si>
    <t>Cono 1</t>
  </si>
  <si>
    <t>The Puyo scoria cones (9)</t>
  </si>
  <si>
    <t>Laboratoire de Géochronologie (UMR Géosciences Azur, Université de Nice)</t>
  </si>
  <si>
    <t>BOM-5</t>
  </si>
  <si>
    <t>Cerro Bómboli</t>
  </si>
  <si>
    <t>WGS 1984, zone 17 N</t>
  </si>
  <si>
    <t>Flujos de Mera</t>
  </si>
  <si>
    <t>MER5</t>
  </si>
  <si>
    <t>IM57</t>
  </si>
  <si>
    <t>Flujo de lava andesítica</t>
  </si>
  <si>
    <t>Flanco W de Cono Taita Imbabura</t>
  </si>
  <si>
    <t>M2048</t>
  </si>
  <si>
    <t>5 to 9/14</t>
  </si>
  <si>
    <t>Le Pennec et al., 2011</t>
  </si>
  <si>
    <t>IM62</t>
  </si>
  <si>
    <t>Flanco E de El Artezon</t>
  </si>
  <si>
    <t>M2049</t>
  </si>
  <si>
    <t>5 to 14/14</t>
  </si>
  <si>
    <t>Pan de Azucar</t>
  </si>
  <si>
    <t>Pan de Azucar 2 - PDA 2</t>
  </si>
  <si>
    <t>EC-47</t>
  </si>
  <si>
    <t>1 to 3 / 9</t>
  </si>
  <si>
    <t>PICH 1</t>
  </si>
  <si>
    <t>Cima</t>
  </si>
  <si>
    <t>PICH 107B</t>
  </si>
  <si>
    <t>Rucu, edificio inferior. Valle Rumiurcu</t>
  </si>
  <si>
    <t>PICH 111C</t>
  </si>
  <si>
    <t>Flujo de lava inferior</t>
  </si>
  <si>
    <t>PICH 135</t>
  </si>
  <si>
    <t>Cantera del Diablo, parte inferior</t>
  </si>
  <si>
    <t>PICH 21A</t>
  </si>
  <si>
    <t>Domo Ungui</t>
  </si>
  <si>
    <t>PICH 51</t>
  </si>
  <si>
    <t>Brechas</t>
  </si>
  <si>
    <t>Rucu, estratocono superior</t>
  </si>
  <si>
    <t>PICH 56</t>
  </si>
  <si>
    <t>PICH 57</t>
  </si>
  <si>
    <t>Rucu, estratocono superior. Valle Singuna</t>
  </si>
  <si>
    <t>PICH 63C</t>
  </si>
  <si>
    <t>PICH 70B</t>
  </si>
  <si>
    <t>Rucu, edificio inferior. N</t>
  </si>
  <si>
    <t>PICH 76</t>
  </si>
  <si>
    <t>Rucu, estratocono superior N</t>
  </si>
  <si>
    <t>PICHI 71</t>
  </si>
  <si>
    <t>SAN 34</t>
  </si>
  <si>
    <t>Sangay I megablock</t>
  </si>
  <si>
    <t>CEA (Grenoble, France)</t>
  </si>
  <si>
    <t>SAN 39 B</t>
  </si>
  <si>
    <t>Sangay II avalanche scar</t>
  </si>
  <si>
    <t>SAN 4</t>
  </si>
  <si>
    <t>SAN 64</t>
  </si>
  <si>
    <t>PB 12004</t>
  </si>
  <si>
    <t>5 to 11 / 11</t>
  </si>
  <si>
    <t>7 to 10 / 10</t>
  </si>
  <si>
    <t>1 to 6 / 6</t>
  </si>
  <si>
    <t>PB 12025</t>
  </si>
  <si>
    <t>Location and description</t>
  </si>
  <si>
    <t>K (%)</t>
  </si>
  <si>
    <r>
      <rPr>
        <b/>
        <vertAlign val="superscript"/>
        <sz val="11"/>
        <color theme="1"/>
        <rFont val="Calibri"/>
        <family val="2"/>
        <scheme val="minor"/>
      </rPr>
      <t>40</t>
    </r>
    <r>
      <rPr>
        <b/>
        <sz val="11"/>
        <color theme="1"/>
        <rFont val="Calibri"/>
        <family val="2"/>
        <scheme val="minor"/>
      </rPr>
      <t>Ar* (%)</t>
    </r>
  </si>
  <si>
    <r>
      <rPr>
        <b/>
        <vertAlign val="superscript"/>
        <sz val="11"/>
        <color theme="1"/>
        <rFont val="Calibri"/>
        <family val="2"/>
        <scheme val="minor"/>
      </rPr>
      <t>40</t>
    </r>
    <r>
      <rPr>
        <b/>
        <sz val="11"/>
        <color theme="1"/>
        <rFont val="Calibri"/>
        <family val="2"/>
        <scheme val="minor"/>
      </rPr>
      <t>Ar* × 10</t>
    </r>
    <r>
      <rPr>
        <b/>
        <vertAlign val="superscript"/>
        <sz val="11"/>
        <color theme="1"/>
        <rFont val="Calibri"/>
        <family val="2"/>
        <scheme val="minor"/>
      </rPr>
      <t>11</t>
    </r>
    <r>
      <rPr>
        <b/>
        <sz val="11"/>
        <color theme="1"/>
        <rFont val="Calibri"/>
        <family val="2"/>
        <scheme val="minor"/>
      </rPr>
      <t xml:space="preserve"> (at/g)</t>
    </r>
  </si>
  <si>
    <t>Mean age</t>
  </si>
  <si>
    <t>± 1σ</t>
  </si>
  <si>
    <t>19EQ43</t>
  </si>
  <si>
    <t>Lava flow, Cerro Azul</t>
  </si>
  <si>
    <t>GEOPS - Université Paris Saclay</t>
  </si>
  <si>
    <t>19EQ36</t>
  </si>
  <si>
    <t>Lava flow, Tangan</t>
  </si>
  <si>
    <t>20EQ50</t>
  </si>
  <si>
    <t>Dacite block, S avalanche</t>
  </si>
  <si>
    <t>Calpi</t>
  </si>
  <si>
    <t>Distal lava flow, Calpi, under the DAD of Chimborazo</t>
  </si>
  <si>
    <t>16EQ34</t>
  </si>
  <si>
    <t>Lava flow, Calpi, NW cone</t>
  </si>
  <si>
    <t>16EQ35</t>
  </si>
  <si>
    <t>Lava flow, Calpi, SW cone</t>
  </si>
  <si>
    <t>Tzunantza dome, N flank</t>
  </si>
  <si>
    <t>16EQ45</t>
  </si>
  <si>
    <t>Lave sommitale, crête NE</t>
  </si>
  <si>
    <t>Bablon 2018</t>
  </si>
  <si>
    <t>17EQ115</t>
  </si>
  <si>
    <t>Dépôt de coulée pyroclastique, carrière
flanc NE</t>
  </si>
  <si>
    <t>16EQ49</t>
  </si>
  <si>
    <t>Lave sommitale, flanc E</t>
  </si>
  <si>
    <t>16EQ51</t>
  </si>
  <si>
    <t>Bloc de coulée pyroclastique sommitale, sous 16EQ52</t>
  </si>
  <si>
    <t>16EQ31</t>
  </si>
  <si>
    <t>Coulée de lave, flanc NE</t>
  </si>
  <si>
    <t>16EQ50</t>
  </si>
  <si>
    <t>Lave sommitale</t>
  </si>
  <si>
    <t>16EQ48</t>
  </si>
  <si>
    <t>Lave sommitale, crête E, au-dessus de 16EQ49</t>
  </si>
  <si>
    <t>16EQ52</t>
  </si>
  <si>
    <t>DP-01</t>
  </si>
  <si>
    <t>Pacheco 2013; Alvarado et al., 2014</t>
  </si>
  <si>
    <t>1.272</t>
  </si>
  <si>
    <t>GAB-A-O1</t>
  </si>
  <si>
    <t>Guayllabamba basaltic-andesite lavas</t>
  </si>
  <si>
    <t>20EQ52a</t>
  </si>
  <si>
    <t>Lava flow, E flank</t>
  </si>
  <si>
    <t>20EQ51a</t>
  </si>
  <si>
    <t>Lava flow, SE flank</t>
  </si>
  <si>
    <t>Lava flow, Antisanilla valley</t>
  </si>
  <si>
    <t>16EQ01</t>
  </si>
  <si>
    <t>Glass shards</t>
  </si>
  <si>
    <t>Biotite</t>
  </si>
  <si>
    <t>CCN-ET14-026</t>
  </si>
  <si>
    <t>Bord de cicatrice S du Cerro Negro</t>
  </si>
  <si>
    <t>Telenchana 2017; Bablon, 2018</t>
  </si>
  <si>
    <t>CCN-ET15-205</t>
  </si>
  <si>
    <t>Coulée de lave distale, flanc N du Chiles</t>
  </si>
  <si>
    <t>CCN-ET15-055</t>
  </si>
  <si>
    <t>Coulée de lave, flanc S du Chiles</t>
  </si>
  <si>
    <t>CCN-ET15-016</t>
  </si>
  <si>
    <t>Coulée de lave distale, flanc SE du Chiles</t>
  </si>
  <si>
    <t>16EQ43</t>
  </si>
  <si>
    <t>Proximal deposit of Guano lava flow</t>
  </si>
  <si>
    <t>16EQ28</t>
  </si>
  <si>
    <t>Distal deposit of Guano lava flow, north of Riobamba city</t>
  </si>
  <si>
    <t>19EQ08</t>
  </si>
  <si>
    <t>Lava flow, summit pyramid</t>
  </si>
  <si>
    <t>20EQ84</t>
  </si>
  <si>
    <t>19EQ07</t>
  </si>
  <si>
    <t>Lava flow, S flank</t>
  </si>
  <si>
    <t>Lava flow, Cerro Bómboli</t>
  </si>
  <si>
    <t>19EQ10</t>
  </si>
  <si>
    <t>19EQ13</t>
  </si>
  <si>
    <t>Lava flow, N flank</t>
  </si>
  <si>
    <t>19EQ05</t>
  </si>
  <si>
    <t>Lava flow, SW flank</t>
  </si>
  <si>
    <t>COTA-01</t>
  </si>
  <si>
    <t xml:space="preserve">Coulée de lave, fond de vallée du flanc E </t>
  </si>
  <si>
    <t>Dôme de Muyurcu, flanc SW</t>
  </si>
  <si>
    <t>COTA-02</t>
  </si>
  <si>
    <t>Lave magnésienne, flanc E</t>
  </si>
  <si>
    <t>COTA-012</t>
  </si>
  <si>
    <t>Lave sommitale, flanc S</t>
  </si>
  <si>
    <t>17EQ93</t>
  </si>
  <si>
    <t>Lave magnésienne distale, flanc N</t>
  </si>
  <si>
    <t>COTA-05</t>
  </si>
  <si>
    <t>Coulée de lave, flanc E, au-dessus de COTA-01 et COTA-02</t>
  </si>
  <si>
    <t>CUI 30 A</t>
  </si>
  <si>
    <t>Coulée de lave, flanc S</t>
  </si>
  <si>
    <t>CUI28</t>
  </si>
  <si>
    <t>Dépôt de coulée pyroclastique, dôme NE</t>
  </si>
  <si>
    <t>17EQ89</t>
  </si>
  <si>
    <t>Dôme de Cuicocha</t>
  </si>
  <si>
    <t>20EQ77</t>
  </si>
  <si>
    <t>Barrancas stage</t>
  </si>
  <si>
    <t>Obsidian flow, Morurco</t>
  </si>
  <si>
    <t>Morurco stage</t>
  </si>
  <si>
    <t>Lava flow, Tanipamba (Pita valley)</t>
  </si>
  <si>
    <t>Lava flow, summit area</t>
  </si>
  <si>
    <t>Summit lava flow from the post-collapse edifice</t>
  </si>
  <si>
    <t>Lava flow from the northeastern edge of the scar that belongs to the pre-collapse edifice</t>
  </si>
  <si>
    <t>17EQ67</t>
  </si>
  <si>
    <t>Distal lava flow, NE flank</t>
  </si>
  <si>
    <t>17EQ65</t>
  </si>
  <si>
    <t>Proximal lava flow, summit part</t>
  </si>
  <si>
    <t>17EQ74</t>
  </si>
  <si>
    <t>Distal lava flow, N flank</t>
  </si>
  <si>
    <t>17EQ98</t>
  </si>
  <si>
    <t>Summit vitreous lava flow</t>
  </si>
  <si>
    <t>17EQ75</t>
  </si>
  <si>
    <t>Proximal lava flow near a waterfall, NE flank</t>
  </si>
  <si>
    <t>17EQ97</t>
  </si>
  <si>
    <t>Distal lava flow, S flank</t>
  </si>
  <si>
    <t>16EQ07</t>
  </si>
  <si>
    <t>Lava flow, W flank</t>
  </si>
  <si>
    <t>16EQ04</t>
  </si>
  <si>
    <t>RIO-107</t>
  </si>
  <si>
    <t>Lava flow, NW flank</t>
  </si>
  <si>
    <t>16EQ05</t>
  </si>
  <si>
    <t>RIO-111</t>
  </si>
  <si>
    <t>16EQ23</t>
  </si>
  <si>
    <t>Lava flow, summit</t>
  </si>
  <si>
    <t>16EQ14</t>
  </si>
  <si>
    <t>Distal lava flow, under Mulmul</t>
  </si>
  <si>
    <t>16EQ27</t>
  </si>
  <si>
    <t>Distal SE lava flow</t>
  </si>
  <si>
    <t>16EQ24</t>
  </si>
  <si>
    <t>16EQ29</t>
  </si>
  <si>
    <t>Lava flow, SW flank, Patulù valley</t>
  </si>
  <si>
    <t>16EQ30</t>
  </si>
  <si>
    <t>Pyroclastic flow deposit, SW flank</t>
  </si>
  <si>
    <t>19EQ01</t>
  </si>
  <si>
    <t>19EQ47</t>
  </si>
  <si>
    <t>SIL 25</t>
  </si>
  <si>
    <t>Dome block, Pilongo valley</t>
  </si>
  <si>
    <t>SIL 11</t>
  </si>
  <si>
    <t>Lava flow (autobreccia), N flank</t>
  </si>
  <si>
    <t>SIL 20</t>
  </si>
  <si>
    <t>Lava flow, NE flank</t>
  </si>
  <si>
    <t>SIL 18</t>
  </si>
  <si>
    <t>19EQ02</t>
  </si>
  <si>
    <t>19EQ18</t>
  </si>
  <si>
    <t>Lava dome, Summit complex, N flank</t>
  </si>
  <si>
    <t>20EQ72</t>
  </si>
  <si>
    <t>Lava flow (autobreccia), S flank</t>
  </si>
  <si>
    <t>19EQ25</t>
  </si>
  <si>
    <t>Pyroclastic deposit, N flank</t>
  </si>
  <si>
    <t>Pongo lava</t>
  </si>
  <si>
    <t>Lava flow, Pongo valley</t>
  </si>
  <si>
    <t>IMB71</t>
  </si>
  <si>
    <t>Lava flow, S flank, Angaraloma unit</t>
  </si>
  <si>
    <t>17EQ82</t>
  </si>
  <si>
    <t>Lava flow that partly cover the collapse scar of Cubilche, E flank</t>
  </si>
  <si>
    <t>&lt; 0.1</t>
  </si>
  <si>
    <t>17EQ73</t>
  </si>
  <si>
    <t>Fresh and juvenile block from the blast deposit of the Huarmi dome</t>
  </si>
  <si>
    <t xml:space="preserve">G-0001 </t>
  </si>
  <si>
    <t>Fuya Fuya volcano</t>
  </si>
  <si>
    <t>Distal pumice fallout deposit from Lower Fuya Fuya</t>
  </si>
  <si>
    <t>17EQ71</t>
  </si>
  <si>
    <t>Juvenile block from a pyroclastic flow deposit, SW flank, Lower Fuya Fuya</t>
  </si>
  <si>
    <t>17EQ72</t>
  </si>
  <si>
    <t>Lava flow, SW flank, San Bartolo unit</t>
  </si>
  <si>
    <t>17EQ70</t>
  </si>
  <si>
    <t>Summit lava flow from the Colangal terminal dome of Upper Fuya Fuya</t>
  </si>
  <si>
    <t>Distal lava flow, S flank, “pre-Mojanda” unit</t>
  </si>
  <si>
    <t>17EQ68</t>
  </si>
  <si>
    <t>Distal autobrecciated lava flow, N flank, Lower Mojanda</t>
  </si>
  <si>
    <t>17EQ62</t>
  </si>
  <si>
    <t>Massive lava flow, NNW flank, upper part of Lower Mojanda</t>
  </si>
  <si>
    <t>16EQ08</t>
  </si>
  <si>
    <t>16EQ09</t>
  </si>
  <si>
    <t>16EQ10</t>
  </si>
  <si>
    <t>16EQ11</t>
  </si>
  <si>
    <t>20EQ56</t>
  </si>
  <si>
    <t>Jamby Machay dome, summit area</t>
  </si>
  <si>
    <t>20EQ60</t>
  </si>
  <si>
    <t>19EQ34</t>
  </si>
  <si>
    <t>19EQ33</t>
  </si>
  <si>
    <t>19EQ30</t>
  </si>
  <si>
    <t>19EQ32</t>
  </si>
  <si>
    <t>19EQ37</t>
  </si>
  <si>
    <t>PICH-04</t>
  </si>
  <si>
    <t>Batan lava flow</t>
  </si>
  <si>
    <t>PUL-277</t>
  </si>
  <si>
    <t>Unit I, Maucaquito dome</t>
  </si>
  <si>
    <t>Andrade et al., 2020</t>
  </si>
  <si>
    <t>Unit II, Trigoladera dome</t>
  </si>
  <si>
    <t>20EQ66</t>
  </si>
  <si>
    <t>20EQ68</t>
  </si>
  <si>
    <t>20EQ67b</t>
  </si>
  <si>
    <t>Distal lava flow from Cerro Puñalica</t>
  </si>
  <si>
    <t>16EQ40</t>
  </si>
  <si>
    <t>16EQ03</t>
  </si>
  <si>
    <t>Distal lava flow, west of Píllaro city</t>
  </si>
  <si>
    <t>Dome block</t>
  </si>
  <si>
    <t>SUM-EPN-01</t>
  </si>
  <si>
    <t>S avalanche</t>
  </si>
  <si>
    <t>Lava flow, Licto cone (Cerro Tulabug)</t>
  </si>
  <si>
    <t>PS-118</t>
  </si>
  <si>
    <t>Tungurahua I</t>
  </si>
  <si>
    <t>Basal edifice, N flank, Pondoa</t>
  </si>
  <si>
    <t>16EQ26</t>
  </si>
  <si>
    <t>Basal edifice, SE flank, Patacocha</t>
  </si>
  <si>
    <t>PS-102</t>
  </si>
  <si>
    <t>16EQ25</t>
  </si>
  <si>
    <t>PS-110</t>
  </si>
  <si>
    <t>Basal edifice, NE flank, Runtún</t>
  </si>
  <si>
    <t>TUNG4</t>
  </si>
  <si>
    <t>Upper part of the eastern flanck</t>
  </si>
  <si>
    <t>PS-106</t>
  </si>
  <si>
    <t>Intermediary lava flow, Runtún</t>
  </si>
  <si>
    <t>16EQ15</t>
  </si>
  <si>
    <t>Basal edifice, E flank, Ulba</t>
  </si>
  <si>
    <t>16EQ17</t>
  </si>
  <si>
    <t>Upper lava flow, Ulba plateau</t>
  </si>
  <si>
    <t>PS-116</t>
  </si>
  <si>
    <t>Upper lava flow, Pondoa plateau</t>
  </si>
  <si>
    <t>PS-99</t>
  </si>
  <si>
    <t>Upper lava flow, Runtún plateau</t>
  </si>
  <si>
    <t>PS-117</t>
  </si>
  <si>
    <t>Tungurahua II</t>
  </si>
  <si>
    <t>Lava flow, S flank, from Tinacos unit</t>
  </si>
  <si>
    <t>PS-109</t>
  </si>
  <si>
    <t>Lava flow, NW flank, Juive</t>
  </si>
  <si>
    <t>PS-107</t>
  </si>
  <si>
    <t>Lava flow, NW flank, Las</t>
  </si>
  <si>
    <t>PS-119</t>
  </si>
  <si>
    <t>Lava flow, SSE flank</t>
  </si>
  <si>
    <t>PS-111</t>
  </si>
  <si>
    <t>Lava flow, NE flank, near Ulba river's mounth</t>
  </si>
  <si>
    <t>16EQ37</t>
  </si>
  <si>
    <t>Tungurahua III</t>
  </si>
  <si>
    <t>Baños lava flow</t>
  </si>
  <si>
    <t>Vizcaya</t>
  </si>
  <si>
    <t>Lava flow, near Vizcaya</t>
  </si>
  <si>
    <r>
      <t xml:space="preserve">                                           Base de datos: </t>
    </r>
    <r>
      <rPr>
        <sz val="14"/>
        <color theme="1"/>
        <rFont val="Calibri Light"/>
        <family val="2"/>
        <scheme val="major"/>
      </rPr>
      <t xml:space="preserve">Dataciones </t>
    </r>
    <r>
      <rPr>
        <vertAlign val="superscript"/>
        <sz val="14"/>
        <color theme="1"/>
        <rFont val="Calibri Light"/>
        <family val="2"/>
        <scheme val="major"/>
      </rPr>
      <t>14</t>
    </r>
    <r>
      <rPr>
        <sz val="14"/>
        <color theme="1"/>
        <rFont val="Calibri Light"/>
        <family val="2"/>
        <scheme val="major"/>
      </rPr>
      <t>C</t>
    </r>
  </si>
  <si>
    <t>Centro Volcánico</t>
  </si>
  <si>
    <t>Depósito</t>
  </si>
  <si>
    <t>Material Datado</t>
  </si>
  <si>
    <t>Laboratorio</t>
  </si>
  <si>
    <t>Código Laboratorio</t>
  </si>
  <si>
    <t>Edad 14C no cal.</t>
  </si>
  <si>
    <r>
      <t>Edad Calibrada 68.2% (1</t>
    </r>
    <r>
      <rPr>
        <b/>
        <sz val="11"/>
        <color theme="1"/>
        <rFont val="Calibri"/>
        <family val="2"/>
      </rPr>
      <t>σ)</t>
    </r>
  </si>
  <si>
    <r>
      <t>Edad Calibrada 95,4% (2</t>
    </r>
    <r>
      <rPr>
        <b/>
        <sz val="11"/>
        <color theme="1"/>
        <rFont val="Calibri"/>
        <family val="2"/>
      </rPr>
      <t>σ)</t>
    </r>
  </si>
  <si>
    <r>
      <rPr>
        <b/>
        <sz val="11"/>
        <color theme="1"/>
        <rFont val="Symbol"/>
        <family val="1"/>
        <charset val="2"/>
      </rPr>
      <t>d</t>
    </r>
    <r>
      <rPr>
        <b/>
        <sz val="11"/>
        <color theme="1"/>
        <rFont val="Calibri"/>
        <family val="2"/>
      </rPr>
      <t>13C ‰</t>
    </r>
  </si>
  <si>
    <t>Cv %</t>
  </si>
  <si>
    <t>Localización</t>
  </si>
  <si>
    <t>Edad AP</t>
  </si>
  <si>
    <t>Error
AP</t>
  </si>
  <si>
    <t>Calibración</t>
  </si>
  <si>
    <t xml:space="preserve">Min </t>
  </si>
  <si>
    <t>Prob. %</t>
  </si>
  <si>
    <t>Máx</t>
  </si>
  <si>
    <t>Min</t>
  </si>
  <si>
    <t>Prob.
%</t>
  </si>
  <si>
    <t>SA-42D</t>
  </si>
  <si>
    <t>N6</t>
  </si>
  <si>
    <t>Madera carbonizada</t>
  </si>
  <si>
    <t>Center for Isotope Research, University of Groningen, Netherlands</t>
  </si>
  <si>
    <t>GrN-28729</t>
  </si>
  <si>
    <t>Bibliografía</t>
  </si>
  <si>
    <t>SA-52B</t>
  </si>
  <si>
    <t>GrN-28731</t>
  </si>
  <si>
    <t>WGS 84</t>
  </si>
  <si>
    <t>17 S</t>
  </si>
  <si>
    <t>SA-38C1</t>
  </si>
  <si>
    <t>Fallout</t>
  </si>
  <si>
    <t>Suelo subyacente</t>
  </si>
  <si>
    <t>GrN-28728</t>
  </si>
  <si>
    <t>SA-45B</t>
  </si>
  <si>
    <t>GrN-28730</t>
  </si>
  <si>
    <t>Capa de ceniza</t>
  </si>
  <si>
    <t>OxCal 4.2 - IntCal 13</t>
  </si>
  <si>
    <t>SA-22A</t>
  </si>
  <si>
    <t>Paleosuelo</t>
  </si>
  <si>
    <t>Ramitas carbonizadas</t>
  </si>
  <si>
    <t>GrN-28723</t>
  </si>
  <si>
    <t>SA-22E4</t>
  </si>
  <si>
    <t>GrN-28724</t>
  </si>
  <si>
    <t>Aquater (1980)</t>
  </si>
  <si>
    <t>SA-24C</t>
  </si>
  <si>
    <t>N5</t>
  </si>
  <si>
    <t>GrN-28725</t>
  </si>
  <si>
    <t>SA-24 I</t>
  </si>
  <si>
    <t>GrN-28726</t>
  </si>
  <si>
    <t>ATZ 1</t>
  </si>
  <si>
    <t>SA-38A</t>
  </si>
  <si>
    <t>GrN-28727</t>
  </si>
  <si>
    <t>Ash flow</t>
  </si>
  <si>
    <t>N4</t>
  </si>
  <si>
    <t>N3</t>
  </si>
  <si>
    <t>Suelo sobreyaciente</t>
  </si>
  <si>
    <t>GrN-28732</t>
  </si>
  <si>
    <t>Cayambe (Nevado Cayambe)</t>
  </si>
  <si>
    <t>PF4</t>
  </si>
  <si>
    <t>Suelo y plantas carbonizadas</t>
  </si>
  <si>
    <t>Centre for Isotope Research, University of Groningen (The Netherlands)</t>
  </si>
  <si>
    <t>GrN-21805</t>
  </si>
  <si>
    <t>18 N</t>
  </si>
  <si>
    <t>PF3</t>
  </si>
  <si>
    <t>Turba subyacente</t>
  </si>
  <si>
    <t>GrN-22109</t>
  </si>
  <si>
    <t>17 N</t>
  </si>
  <si>
    <t>PF2</t>
  </si>
  <si>
    <t>GrN-22110</t>
  </si>
  <si>
    <t>PF1</t>
  </si>
  <si>
    <t>GrN-22111</t>
  </si>
  <si>
    <t xml:space="preserve">Ceniza </t>
  </si>
  <si>
    <t>Phase 2</t>
  </si>
  <si>
    <t>GrN-21704</t>
  </si>
  <si>
    <t>Ceniza fina</t>
  </si>
  <si>
    <t>GrN-21703</t>
  </si>
  <si>
    <t>Phase 1</t>
  </si>
  <si>
    <t>GrN-21702</t>
  </si>
  <si>
    <t>CN 1</t>
  </si>
  <si>
    <t>Oficina de la Región de Niedersachs para Investigaciones del Suelo</t>
  </si>
  <si>
    <t>CHA-BB-016</t>
  </si>
  <si>
    <t>Tephra deposit</t>
  </si>
  <si>
    <t>D13</t>
  </si>
  <si>
    <t>Turba sobreyaciente</t>
  </si>
  <si>
    <t>Laboratoire de Mesure du Carbone 14</t>
  </si>
  <si>
    <t>SacA 19708</t>
  </si>
  <si>
    <t>Bibliografía: OxCal 3.1</t>
  </si>
  <si>
    <t>CHA-BB-022</t>
  </si>
  <si>
    <t>PDC deposit</t>
  </si>
  <si>
    <t>Carbón dentro del depósito</t>
  </si>
  <si>
    <t>SacA 19694</t>
  </si>
  <si>
    <t>CHA-BB-021</t>
  </si>
  <si>
    <t>Center of Isotope Research, Groningen University (Netherlands)</t>
  </si>
  <si>
    <t>GrN-32373</t>
  </si>
  <si>
    <t>CHA-BB-009</t>
  </si>
  <si>
    <t>GrN-32372</t>
  </si>
  <si>
    <t>D14</t>
  </si>
  <si>
    <t>SacA 19709</t>
  </si>
  <si>
    <t>CHA-BB-014</t>
  </si>
  <si>
    <t>Paleosuelo subyacente</t>
  </si>
  <si>
    <t>SacA 19693</t>
  </si>
  <si>
    <t>CH DB 55 B</t>
  </si>
  <si>
    <t>GrN-28709</t>
  </si>
  <si>
    <t>Capas de ceniza</t>
  </si>
  <si>
    <t>PDF 7</t>
  </si>
  <si>
    <t>GrN-30186</t>
  </si>
  <si>
    <t>PDF 6</t>
  </si>
  <si>
    <t>GrN-28710</t>
  </si>
  <si>
    <t>GrN-29479</t>
  </si>
  <si>
    <t>PDF 3</t>
  </si>
  <si>
    <t>GrN-26338</t>
  </si>
  <si>
    <t>PDF 2</t>
  </si>
  <si>
    <t>GrN-32950</t>
  </si>
  <si>
    <t>CH-DB-120D</t>
  </si>
  <si>
    <t>Chimborazo (Edificio Intermedio CH-II)</t>
  </si>
  <si>
    <t>Río Blanco ash flow (Politécnica Stage)</t>
  </si>
  <si>
    <t>Ramitas carbonizadas al tope del depósito</t>
  </si>
  <si>
    <t>CH-DB-10</t>
  </si>
  <si>
    <t>Fragmento de carbón</t>
  </si>
  <si>
    <t>ash cloud surge</t>
  </si>
  <si>
    <t>L2</t>
  </si>
  <si>
    <t>Paleosuelo sobreyaciente</t>
  </si>
  <si>
    <t>debris flow</t>
  </si>
  <si>
    <t>L1</t>
  </si>
  <si>
    <t>KB2</t>
  </si>
  <si>
    <t>hot debris flow</t>
  </si>
  <si>
    <t>KB1</t>
  </si>
  <si>
    <t>co-ignimbritic ash fall</t>
  </si>
  <si>
    <t>KA2</t>
  </si>
  <si>
    <t>COT 14</t>
  </si>
  <si>
    <t>flujos de lava</t>
  </si>
  <si>
    <t>COT 15</t>
  </si>
  <si>
    <t>COT 16</t>
  </si>
  <si>
    <t>COT 13</t>
  </si>
  <si>
    <t>series of three scoria and lithic lapilli-fall deposits and a scoria pyroclastic flow</t>
  </si>
  <si>
    <t>Colorado Canyon rhyolite episode: Ash-flow series 2 and 3 and the Chillos valley lahar</t>
  </si>
  <si>
    <t xml:space="preserve">COT 12 </t>
  </si>
  <si>
    <t>COT 9 / F-5</t>
  </si>
  <si>
    <t>series of scoria and lithic lap</t>
  </si>
  <si>
    <t>F-5</t>
  </si>
  <si>
    <t xml:space="preserve">COT 11 </t>
  </si>
  <si>
    <t>COT 10 / F-5</t>
  </si>
  <si>
    <t>COT 22</t>
  </si>
  <si>
    <t xml:space="preserve">Colorado Canyon rhyolite episode: Ash-flow </t>
  </si>
  <si>
    <t>COT 8 / F-4</t>
  </si>
  <si>
    <t>F-4: white pum ash flow</t>
  </si>
  <si>
    <t>F-4</t>
  </si>
  <si>
    <t xml:space="preserve"> </t>
  </si>
  <si>
    <t>COT 7 / F-3</t>
  </si>
  <si>
    <t>F-3: small pum ash flow</t>
  </si>
  <si>
    <t>F-3</t>
  </si>
  <si>
    <t>COT 6 / F-2</t>
  </si>
  <si>
    <t>series of white pum AF: obsidian, rhyolite, and oxidized clasts</t>
  </si>
  <si>
    <t>F-2</t>
  </si>
  <si>
    <t>COT 5 / F-2</t>
  </si>
  <si>
    <t>crystal-rich AF and rosy tan surge units</t>
  </si>
  <si>
    <t>COT 1 / F-1</t>
  </si>
  <si>
    <t>F-1: rhyolitic and streaked-pumice lapilli AF</t>
  </si>
  <si>
    <t>F-1</t>
  </si>
  <si>
    <t>COT 2 / F-1</t>
  </si>
  <si>
    <t>COT 3 / F-1</t>
  </si>
  <si>
    <t>andesite scoria and rhyolite ash AF units</t>
  </si>
  <si>
    <t>COT 4 / F-1</t>
  </si>
  <si>
    <t>Oleadas piroclásticas</t>
  </si>
  <si>
    <t>Domo Wolf</t>
  </si>
  <si>
    <t>Hall et al., 1993</t>
  </si>
  <si>
    <t>Domo cuicocha</t>
  </si>
  <si>
    <t>Flujos piroclásticos superiores</t>
  </si>
  <si>
    <t>Ramas carbonizadas</t>
  </si>
  <si>
    <t>(63).</t>
  </si>
  <si>
    <t>Caída de pómez TP-2</t>
  </si>
  <si>
    <t>Flujos Piroclásticos</t>
  </si>
  <si>
    <t>IMB II-2 Q. Yanahaycu</t>
  </si>
  <si>
    <t>GrN-26555</t>
  </si>
  <si>
    <t>Recalculado: OxCal 4.2 - IntCal 13</t>
  </si>
  <si>
    <t>PSAD56</t>
  </si>
  <si>
    <t>IMB 2</t>
  </si>
  <si>
    <t>IMB II-2 El Naranjo</t>
  </si>
  <si>
    <t>GrA-28328</t>
  </si>
  <si>
    <t>Recalculado: OxCal 4.2 - IntCal 14</t>
  </si>
  <si>
    <t>GrN-26556</t>
  </si>
  <si>
    <t>IMB 4</t>
  </si>
  <si>
    <t>IMB II-3 Blast Huarmi Imbabura</t>
  </si>
  <si>
    <t>Suelo</t>
  </si>
  <si>
    <t>GrN-27483</t>
  </si>
  <si>
    <t>IMB II-2 Q. Punguhuaycu</t>
  </si>
  <si>
    <t>Suelo interyacente</t>
  </si>
  <si>
    <t>GrN-27017</t>
  </si>
  <si>
    <t>IMB 6</t>
  </si>
  <si>
    <t>Beta</t>
  </si>
  <si>
    <t>IMB 7</t>
  </si>
  <si>
    <t>Blast</t>
  </si>
  <si>
    <t>GrN-28892</t>
  </si>
  <si>
    <t>+310
-300</t>
  </si>
  <si>
    <t>Recalculado: OxCal 4.2 - IntCal 15</t>
  </si>
  <si>
    <t>IMB 8</t>
  </si>
  <si>
    <t>GrN-34137</t>
  </si>
  <si>
    <t>+170
-160</t>
  </si>
  <si>
    <t>Recalculado: OxCal 4.2 - IntCal 16</t>
  </si>
  <si>
    <t>IMB 9</t>
  </si>
  <si>
    <t>GrN-27484</t>
  </si>
  <si>
    <t>+820
-750</t>
  </si>
  <si>
    <t>Recalculado: OxCal 4.2 - IntCal 17</t>
  </si>
  <si>
    <t>IMB 10</t>
  </si>
  <si>
    <t>Flujo Piroclástico</t>
  </si>
  <si>
    <t>IMB II-2 Río Tahuando</t>
  </si>
  <si>
    <t>Beta-60549</t>
  </si>
  <si>
    <t>Recalculado: OxCal 4.2 - IntCal 18</t>
  </si>
  <si>
    <t>IMB 11</t>
  </si>
  <si>
    <t>GrN-29301</t>
  </si>
  <si>
    <t>Recalculado: OxCal 4.2 - IntCal 19</t>
  </si>
  <si>
    <t>IMB 12</t>
  </si>
  <si>
    <t>ORSTOM C14 Laboratory at Bondy</t>
  </si>
  <si>
    <t>Obdy-1318</t>
  </si>
  <si>
    <t>Recalculado: OxCal 4.2 - IntCal 20</t>
  </si>
  <si>
    <t>IMB 14</t>
  </si>
  <si>
    <t>Mojanda Fuya-Fuya</t>
  </si>
  <si>
    <t>GrN-26586</t>
  </si>
  <si>
    <t>+2100
-1600</t>
  </si>
  <si>
    <t>Recalculado: OxCal 4.2 - IntCal 22</t>
  </si>
  <si>
    <t>(!) Date may extend out of range</t>
  </si>
  <si>
    <t>FFY 1</t>
  </si>
  <si>
    <t>GrN-22435</t>
  </si>
  <si>
    <t>(1100).</t>
  </si>
  <si>
    <t>Recalculado: OxCal 4.2 - IntCal 23</t>
  </si>
  <si>
    <t>PICH 98B1</t>
  </si>
  <si>
    <t xml:space="preserve">Pumice flow </t>
  </si>
  <si>
    <t>GrN-25521</t>
  </si>
  <si>
    <t>bibliografía</t>
  </si>
  <si>
    <t>PICH 90A</t>
  </si>
  <si>
    <t>GrN-25517</t>
  </si>
  <si>
    <t>PICH 33B</t>
  </si>
  <si>
    <t>Surge deposit</t>
  </si>
  <si>
    <t>Ramitas carbonizadas dentro del depósito</t>
  </si>
  <si>
    <t>GrN-32951</t>
  </si>
  <si>
    <t>PICH 128B</t>
  </si>
  <si>
    <t>GrN-32953</t>
  </si>
  <si>
    <t>PICH 30G</t>
  </si>
  <si>
    <t>Piroclastic flow</t>
  </si>
  <si>
    <t>Madera. Capa orgánica subyacente</t>
  </si>
  <si>
    <t>GrN-25508</t>
  </si>
  <si>
    <t>Block-and-ash flow</t>
  </si>
  <si>
    <t>GrN-25519</t>
  </si>
  <si>
    <t>PICH 36C</t>
  </si>
  <si>
    <t>Plinian fallout deposit</t>
  </si>
  <si>
    <t>GrN-30187</t>
  </si>
  <si>
    <t>PICH 127C</t>
  </si>
  <si>
    <t>GrN-30189</t>
  </si>
  <si>
    <t>PICH 85</t>
  </si>
  <si>
    <t>GrN-25513</t>
  </si>
  <si>
    <t>PICH 87</t>
  </si>
  <si>
    <t>Restos vegetales carbonizados dentro del depósito</t>
  </si>
  <si>
    <t>GrN-25515</t>
  </si>
  <si>
    <t>PICH 38E</t>
  </si>
  <si>
    <t>Tronco carbonizado dentro del depósito</t>
  </si>
  <si>
    <t>GrN-24776</t>
  </si>
  <si>
    <t>PICH 127B</t>
  </si>
  <si>
    <t>GrN-25809</t>
  </si>
  <si>
    <t>PICH 127A</t>
  </si>
  <si>
    <t>GrN-26206</t>
  </si>
  <si>
    <t>Geotermica Italiana (1989)</t>
  </si>
  <si>
    <t>PICH 97C</t>
  </si>
  <si>
    <t>GrN-30188</t>
  </si>
  <si>
    <t>PICH 86</t>
  </si>
  <si>
    <t>Paleosuelo orgánico subyacente</t>
  </si>
  <si>
    <t>GrN-25514</t>
  </si>
  <si>
    <t>PICH 97B</t>
  </si>
  <si>
    <t>GrN-25520</t>
  </si>
  <si>
    <t>PICH 132B</t>
  </si>
  <si>
    <t>Cristal piroclastic flow (PF)</t>
  </si>
  <si>
    <t>Charred remains (charcoal) fraction dated</t>
  </si>
  <si>
    <t>GrN-25810</t>
  </si>
  <si>
    <t>PICH 29B</t>
  </si>
  <si>
    <t>GrN-25507</t>
  </si>
  <si>
    <t>PICH 72A</t>
  </si>
  <si>
    <t>Tefra fall (TF)</t>
  </si>
  <si>
    <t>Cristal tefra fall (TF)</t>
  </si>
  <si>
    <t>Alkali extract fraction dated</t>
  </si>
  <si>
    <t>GrN-25512</t>
  </si>
  <si>
    <t>PICH 91</t>
  </si>
  <si>
    <t>Toaza ash fall (AF)</t>
  </si>
  <si>
    <t>GrN-25806</t>
  </si>
  <si>
    <t>PICH 66A</t>
  </si>
  <si>
    <t>GrN-25511</t>
  </si>
  <si>
    <t>PICH 123</t>
  </si>
  <si>
    <t>GrN-25807</t>
  </si>
  <si>
    <t>PICH 91-1</t>
  </si>
  <si>
    <t>GrN-25518</t>
  </si>
  <si>
    <t>PICH 37C2B</t>
  </si>
  <si>
    <t>GrN-25805</t>
  </si>
  <si>
    <t>PICH 37C2A</t>
  </si>
  <si>
    <t>GrN-25804</t>
  </si>
  <si>
    <t>Peña Blanca quarry</t>
  </si>
  <si>
    <t>Pumice deposit</t>
  </si>
  <si>
    <t>PICH 155A</t>
  </si>
  <si>
    <t>Hacienda Las Palmas (AF)</t>
  </si>
  <si>
    <t>GrN-30894</t>
  </si>
  <si>
    <t>PICH 153A</t>
  </si>
  <si>
    <t>GrN-30893</t>
  </si>
  <si>
    <t>PICH 124C</t>
  </si>
  <si>
    <t>GrN-25808</t>
  </si>
  <si>
    <t>PICH 23D</t>
  </si>
  <si>
    <t>Lloa fan</t>
  </si>
  <si>
    <t>GrN-24855</t>
  </si>
  <si>
    <t>+1080
-950</t>
  </si>
  <si>
    <t>PICH 58D</t>
  </si>
  <si>
    <t>Viejo Guagua Pichincha</t>
  </si>
  <si>
    <t>GrN-25510</t>
  </si>
  <si>
    <t>PICH 58C</t>
  </si>
  <si>
    <t>GrN-25509</t>
  </si>
  <si>
    <t>+2800
-2100</t>
  </si>
  <si>
    <t>OxCal 4.2 - IntCal 13*</t>
  </si>
  <si>
    <t>PICH 98C</t>
  </si>
  <si>
    <t xml:space="preserve">Pichincha </t>
  </si>
  <si>
    <t>GrN-25522</t>
  </si>
  <si>
    <t>Centrum voor Isotopen Onderzoek de la Rijksuniversiteit en Groningen, Holanda</t>
  </si>
  <si>
    <t>PUL 6</t>
  </si>
  <si>
    <t>(Hall &amp; Mothes, 1994)</t>
  </si>
  <si>
    <t>Ceniza</t>
  </si>
  <si>
    <t>PUL 5</t>
  </si>
  <si>
    <t>Caída C</t>
  </si>
  <si>
    <t>Capa rica en pómez</t>
  </si>
  <si>
    <t>PUL 1</t>
  </si>
  <si>
    <t>Unidad II: Domo La Marca, Flujo M3</t>
  </si>
  <si>
    <t>PUL 2</t>
  </si>
  <si>
    <t>PUM 1</t>
  </si>
  <si>
    <t>(220).</t>
  </si>
  <si>
    <t>PUM 2</t>
  </si>
  <si>
    <t>(45).</t>
  </si>
  <si>
    <t>QTA 6</t>
  </si>
  <si>
    <t>Hall &amp; Mothes, 2008</t>
  </si>
  <si>
    <t>QTA 8</t>
  </si>
  <si>
    <t>Beta Analytic</t>
  </si>
  <si>
    <t>QTA 7</t>
  </si>
  <si>
    <t>QTA 2</t>
  </si>
  <si>
    <t>QTA 11</t>
  </si>
  <si>
    <t>Teledyne Isotopic</t>
  </si>
  <si>
    <t>Mothes &amp; Hall, 2008a</t>
  </si>
  <si>
    <t>QTA 1</t>
  </si>
  <si>
    <t>QTA 3</t>
  </si>
  <si>
    <t>USGS-M. Rubin</t>
  </si>
  <si>
    <t>QTA 10</t>
  </si>
  <si>
    <t>Madera carbonizada dentro del depósito</t>
  </si>
  <si>
    <t>Depósitos volcánicos Q-IV</t>
  </si>
  <si>
    <t>Carbón en sedimentos fluviales sobreyacientes</t>
  </si>
  <si>
    <t>REV 2</t>
  </si>
  <si>
    <t>Madera carbonizada sobre el depósito</t>
  </si>
  <si>
    <t>Tibaldi, 2005</t>
  </si>
  <si>
    <t>REV 1</t>
  </si>
  <si>
    <t>Madera no carbonizada dentro del depósito</t>
  </si>
  <si>
    <t xml:space="preserve">Beta Analytic </t>
  </si>
  <si>
    <t>Beta-374916</t>
  </si>
  <si>
    <t>Bibliografía: IntCal 13</t>
  </si>
  <si>
    <t>17S</t>
  </si>
  <si>
    <t>TUN 22</t>
  </si>
  <si>
    <t>Rama carbonizada dentro del depósito</t>
  </si>
  <si>
    <t>GrN-28968</t>
  </si>
  <si>
    <t>TUN 23</t>
  </si>
  <si>
    <t>GrN-24093</t>
  </si>
  <si>
    <t>TUN 24</t>
  </si>
  <si>
    <t>GrN-27486</t>
  </si>
  <si>
    <t>TUN 25</t>
  </si>
  <si>
    <t>GrN-27487</t>
  </si>
  <si>
    <t>TUN 26</t>
  </si>
  <si>
    <t>Ramas carbonizadas dentro del depósito</t>
  </si>
  <si>
    <t>GrN-28430</t>
  </si>
  <si>
    <t>TUN 27</t>
  </si>
  <si>
    <t>GrN-28733</t>
  </si>
  <si>
    <t>TUN 28</t>
  </si>
  <si>
    <t>GrN-29336</t>
  </si>
  <si>
    <t>TUN 29</t>
  </si>
  <si>
    <t>GrN-28579</t>
  </si>
  <si>
    <t>TUN 30</t>
  </si>
  <si>
    <t>GrN-28894</t>
  </si>
  <si>
    <t>Tungurahua fallout</t>
  </si>
  <si>
    <t>TUN 9</t>
  </si>
  <si>
    <t xml:space="preserve">Tungurahua </t>
  </si>
  <si>
    <t>Pequeños fragmentos de carbón dentro del depósito</t>
  </si>
  <si>
    <t>GrN-27905</t>
  </si>
  <si>
    <t>TUN 10</t>
  </si>
  <si>
    <t>Rapa dentro del depósito</t>
  </si>
  <si>
    <t>GrN-27899</t>
  </si>
  <si>
    <t>TUN 11</t>
  </si>
  <si>
    <t>GrN-28978</t>
  </si>
  <si>
    <t>TUN 12</t>
  </si>
  <si>
    <t>Ramitas carbonizadas con hojas dentro del depósito</t>
  </si>
  <si>
    <t>GrN-29338</t>
  </si>
  <si>
    <t>TUN 13</t>
  </si>
  <si>
    <t>Pedazo de tronco dentro del depósito</t>
  </si>
  <si>
    <t>GrN-27851</t>
  </si>
  <si>
    <t>TUN 14</t>
  </si>
  <si>
    <t>Madera dentro del depósito</t>
  </si>
  <si>
    <t>GrN-28030</t>
  </si>
  <si>
    <t>TUN 15</t>
  </si>
  <si>
    <t>Parte de un tronco carbonizado dentro del depósito</t>
  </si>
  <si>
    <t>GrN-29482</t>
  </si>
  <si>
    <t>TUN 16</t>
  </si>
  <si>
    <t>GrN-28431</t>
  </si>
  <si>
    <t>TUN 17</t>
  </si>
  <si>
    <t>GrN-28429</t>
  </si>
  <si>
    <t>TUN 18</t>
  </si>
  <si>
    <t>Parte de una pequeña rama carbonizada dentro del depósito</t>
  </si>
  <si>
    <t>GrN-28975</t>
  </si>
  <si>
    <t>TUN 19</t>
  </si>
  <si>
    <t>GrN-29481</t>
  </si>
  <si>
    <t>TUN 20</t>
  </si>
  <si>
    <t>GrN-28974</t>
  </si>
  <si>
    <t>TUN 21</t>
  </si>
  <si>
    <t>GrN-31242</t>
  </si>
  <si>
    <t>TUN 8</t>
  </si>
  <si>
    <t>F bomb-rich layer</t>
  </si>
  <si>
    <t>OxCal 4.2 - IntCal 17</t>
  </si>
  <si>
    <t>Hall &amp; Mothes, 1999</t>
  </si>
  <si>
    <t>TUN 6</t>
  </si>
  <si>
    <t>Scoria flow 1C-D</t>
  </si>
  <si>
    <t>Krueger Enterprises (Cambridge, MA)</t>
  </si>
  <si>
    <t>OxCal 4.2 - IntCal 15</t>
  </si>
  <si>
    <t>TUN 7</t>
  </si>
  <si>
    <t>OxCal 4.2 - IntCal 16</t>
  </si>
  <si>
    <t>Caída de ceniza sobre Lava de Pondoa</t>
  </si>
  <si>
    <t>OxCal 4.2 - IntCal 14</t>
  </si>
  <si>
    <t>Lahar deposit</t>
  </si>
  <si>
    <t>Colapse of Intermediate cone</t>
  </si>
  <si>
    <t>Troncos no carbonizados dentro del depósito</t>
  </si>
  <si>
    <t>Dating technique</t>
  </si>
  <si>
    <t>K-Ar</t>
  </si>
  <si>
    <t>JA-72</t>
  </si>
  <si>
    <t>WGS 1984, zone 18 N</t>
  </si>
  <si>
    <t>Zone 18 N</t>
  </si>
  <si>
    <t>Geotermica Italiana SRL &amp; INECEL, 1982; Telenchana, 2017</t>
  </si>
  <si>
    <t>BTU14-17</t>
  </si>
  <si>
    <t>CELEC e ISAGEN, 2015; Telenchana 2017</t>
  </si>
  <si>
    <t>BTU14-217</t>
  </si>
  <si>
    <t>BTU14-29</t>
  </si>
  <si>
    <t>CHA 1</t>
  </si>
  <si>
    <t>Andesita del depósito de avalancha</t>
  </si>
  <si>
    <t>CHL 1</t>
  </si>
  <si>
    <t>Lower Mojanda (M I)</t>
  </si>
  <si>
    <t>Lavas andesíticas (M I-1)
Autobrechas (M I-2)</t>
  </si>
  <si>
    <t>Barberi et al., 1988; Robin et al., 1997</t>
  </si>
  <si>
    <t>MUL A</t>
  </si>
  <si>
    <t>Mullumica</t>
  </si>
  <si>
    <t>Obsiniana</t>
  </si>
  <si>
    <t>Fission track</t>
  </si>
  <si>
    <t>Bigazzi et al., 1992; 2005; Bellot-Gurlet et al., 2008</t>
  </si>
  <si>
    <t>MUL I</t>
  </si>
  <si>
    <t>MUL N</t>
  </si>
  <si>
    <t>MUL D</t>
  </si>
  <si>
    <t>CAL C</t>
  </si>
  <si>
    <t>Callejones</t>
  </si>
  <si>
    <t>CAL F</t>
  </si>
  <si>
    <t>COR B</t>
  </si>
  <si>
    <t>Quiscatola-Yanaurcu</t>
  </si>
  <si>
    <t>QSC E</t>
  </si>
  <si>
    <t>YAN H</t>
  </si>
  <si>
    <t>Yurac Paccha</t>
  </si>
  <si>
    <t>TAB L</t>
  </si>
  <si>
    <t>Tablon</t>
  </si>
  <si>
    <t>CTX 45</t>
  </si>
  <si>
    <t>CTX 46</t>
  </si>
  <si>
    <t>CTX 67</t>
  </si>
  <si>
    <t>CTX 73</t>
  </si>
  <si>
    <t>CTX 92</t>
  </si>
  <si>
    <t>MJD1</t>
  </si>
  <si>
    <t>Obsidiana en lahar</t>
  </si>
  <si>
    <r>
      <t xml:space="preserve">                                           Base de datos (en desarrollo): </t>
    </r>
    <r>
      <rPr>
        <sz val="14"/>
        <color theme="1"/>
        <rFont val="Calibri Light"/>
        <family val="2"/>
        <scheme val="major"/>
      </rPr>
      <t>Eventos históricos descritos</t>
    </r>
  </si>
  <si>
    <t>Evento eruptivo</t>
  </si>
  <si>
    <t>Descripción</t>
  </si>
  <si>
    <t>Comentario</t>
  </si>
  <si>
    <t xml:space="preserve">Edad Asignada </t>
  </si>
  <si>
    <t>Relato de</t>
  </si>
  <si>
    <t>Fecha Inicio</t>
  </si>
  <si>
    <t>Fecha Fin</t>
  </si>
  <si>
    <t>Flujo Antisanilla</t>
  </si>
  <si>
    <t>Flujos de lava Antisanilla</t>
  </si>
  <si>
    <t>DC</t>
  </si>
  <si>
    <t>Wolf (1892)</t>
  </si>
  <si>
    <t>(Hall et al, 2012)</t>
  </si>
  <si>
    <t>Flujos de lava Papallacta</t>
  </si>
  <si>
    <t>Reiss (citado por Wolf, 1892)</t>
  </si>
  <si>
    <t>Emisión de "Humo"</t>
  </si>
  <si>
    <t>Alexander von Humboldt</t>
  </si>
  <si>
    <t>Cumbre Principal NCAY-MS</t>
  </si>
  <si>
    <t>Ascásubi (1802)</t>
  </si>
  <si>
    <t>(Samaniego et al., 1998)</t>
  </si>
  <si>
    <t xml:space="preserve">Erupción flanco SE </t>
  </si>
  <si>
    <t>El 8 de Febrero del año de 1785, tercer día de Carnestolendas, amanecieron los campos de Cayambe espolvoreados con tierra que había caído del cielo...la hierba se veía blanquizca</t>
  </si>
  <si>
    <t>13 mm de caída de ceniza en Cayambe</t>
  </si>
  <si>
    <t>1785 Feb 08</t>
  </si>
  <si>
    <t>Emisión de gases y ceniza</t>
  </si>
  <si>
    <t>cuando por el mes de Julio del mismo año (1785) empezó Cayambe a echar humo por dos bocas que tiene</t>
  </si>
  <si>
    <t>Emisiones por dos ventos</t>
  </si>
  <si>
    <t>1785 Jul</t>
  </si>
  <si>
    <t>Flujo de lava? o lodo</t>
  </si>
  <si>
    <t>Últimamente en Marzo de 1786, hizo por la boca mas baxa una erupción de una materia mui espesa, y negra. (flujo de lava, flujo de lodo?), que la tuve por lodo, y cubrió como dos Leguas de largo, y una de ancho y no se pudo examinar por que no salió de las faldas nevadas, y hay riesgo inminente de la vida en caminar por enzima de la nieve, a causa de que repentinamente se hunde esta;</t>
  </si>
  <si>
    <t>Probablemente un lahar</t>
  </si>
  <si>
    <t>1786 Mar</t>
  </si>
  <si>
    <t>Emisiones de vapor de agua</t>
  </si>
  <si>
    <t>Ahora diez días (probablemente 1802) vino a verme el Mayordomo de dicha mi hacienda, y me dijo que, actualmente estaba echando humo citada Montaña (V Cayambe) por la boca mas baja .</t>
  </si>
  <si>
    <t>Aun se ven emisiones en esta fecha</t>
  </si>
  <si>
    <t>El Altar</t>
  </si>
  <si>
    <t>Deslave y lahar secundario</t>
  </si>
  <si>
    <t>El desastre hidrogeológico del 13 octubre  de 2000, fue provocado por el colapso parcial de la cara norte del pico Monja Grande del volcán Altar, este deslave de roca cayó en la Laguna Amarilla y generó una gigantesca ola de agua que viajó valle abajo en forma de lodo destructivo</t>
  </si>
  <si>
    <t>Debido al retroceso de los glaciares, similares avalanchas de roca podrían ocurrir de nuevo en El Altar, pero serían poco frecuentes.</t>
  </si>
  <si>
    <t>(Eissen et al., 2004)</t>
  </si>
  <si>
    <t>Erupción con formación de flujos piroclásticos, abundante lluvia de ceniza, posibles coladas de lava y grandes lahares.</t>
  </si>
  <si>
    <t>Destrucción de seis o siete pueblos indígenas. Erróneamente, esta erupción es muchas veces ubicada en los años 1532 o 1534.</t>
  </si>
  <si>
    <t>1533 Jun</t>
  </si>
  <si>
    <t>(Andrade et al., 2005)</t>
  </si>
  <si>
    <t>Posible actividad moderada</t>
  </si>
  <si>
    <t>Actividad previa a las grandes erupciones de 1742. No se reportan estragos.</t>
  </si>
  <si>
    <t>Importantes erupciones con la formación de flujos piroclásticos y extensas lluvias de ceniza y lapilli. Se formaron lahares que provocaron destrucción en las cercanías del volcán.</t>
  </si>
  <si>
    <t>Una segunda fase de magnitud similar ocurrió el 16 de julio del mismo año.</t>
  </si>
  <si>
    <t>1742 Jun 15</t>
  </si>
  <si>
    <t>1742 Jun 16</t>
  </si>
  <si>
    <t>Es la erupción de mayor magnitud de este año. Se produjeron extensas lluvias de ceniza, flujos piroclásticos y grandes lahares en el río Cutuchi.</t>
  </si>
  <si>
    <t>Graves estragos en Latacunga. En los campos murieron cientos de personas y animales; se destruyeron puentes, obrajes y molinos, así como casas y haciendas.</t>
  </si>
  <si>
    <t>1742 Dic 09</t>
  </si>
  <si>
    <t>Nueva fase de actividad intensa. Caídas de ceniza y lapilli más intensas que en 1742, aunque los lahares formados fueron de menor tamaño.</t>
  </si>
  <si>
    <t>Menores estragos debido a que casi todo había sido ya destruido en 1742.</t>
  </si>
  <si>
    <t>1743 Sep 28</t>
  </si>
  <si>
    <t>La actividad que se mantenía en nivel bajo remonta súbitamente en esta fecha y se produce una de las grandes erupciones históricas del Cotopaxi.</t>
  </si>
  <si>
    <t>Se produjeron grandes flujos piroclásticos que funden extensamente el glaciar del volcán. Grandes lahares fluyeron por los sistemas de los ríos Cutuchi, Pita y Tamboyacu. La acumulación de ceniza y lapilli a más de 20 km del volcán fue superior a los 12 cm. Lo poco que se salvó en las erupciones de 1742 y lo que se había reconstruido quedó definitivamente destruido en esta fecha. Gran cantidad de fatalidades.</t>
  </si>
  <si>
    <t>1744 Nov 30</t>
  </si>
  <si>
    <t>Actividad remanente. Emisiones de ceniza y explosiones esporádicas.</t>
  </si>
  <si>
    <t>Posible actividad de bajo nivel.</t>
  </si>
  <si>
    <t>No existen evidencias en las crónicas antiguas en estos años.</t>
  </si>
  <si>
    <t>Se reportan fuertes “detonaciones del volcán”</t>
  </si>
  <si>
    <t>1750 Sep 01</t>
  </si>
  <si>
    <t>1750 Sep 06</t>
  </si>
  <si>
    <t>Posible explosión fuerte. No confirmada.</t>
  </si>
  <si>
    <t>Erupción pequeña, no confirmada.</t>
  </si>
  <si>
    <t>Pudo tratarse del Antisana.</t>
  </si>
  <si>
    <t>1760 Feb</t>
  </si>
  <si>
    <t>Erupción de magnitud mediana a grande.</t>
  </si>
  <si>
    <t>El volumen de los lahares, que nuevamente inundaron Latacunga, implica que se produjeron extensos flujos piroclásticos. Según Wolf, los lahares de esta erupción tuvieron mayor volumen que los de 1744 y causaron graves daños. También se produjeron extensas lluvias de ceniza y piroclastos al occidente del volcán que causaron nuevos estragos en la renaciente agricultura y ganadería.</t>
  </si>
  <si>
    <t>1766 Feb 10</t>
  </si>
  <si>
    <t>Gran erupción del Cotopaxi. La lluvia de ceniza y lapilli fue más extensa que en otros años: en las cercanías del Cotopaxi la acumulación fue de casi 1 metro de espesor, en Quito de 3 cm; la ceniza llegó hasta Pasto; en Latacunga la oscuridad absoluta duró 9 horas. En algunos pueblos, los techos de las casas se hundieron bajo el peso de la ceniza.</t>
  </si>
  <si>
    <t>Nuevamente grandes lahares bajaron y desbordaron los cauces de los ríos Cutuchi, Pita y Tamboyacu. Inundaciones y destrucción en el valle de los Chillos, Latacunga y Puerto Napo. Extensas zonas de ganadería y cultivo, puentes, caminos, fábricas y haciendas quedaron arrasadas.</t>
  </si>
  <si>
    <t>1768 Abr 02</t>
  </si>
  <si>
    <t>Erupción de magnitud moderada.</t>
  </si>
  <si>
    <t>Se produjeron lahares pequeños y de poco recorrido. No hubo consecuencias importantes.</t>
  </si>
  <si>
    <t>1803 Ene 04</t>
  </si>
  <si>
    <t>Explosión de tamaño moderado.</t>
  </si>
  <si>
    <t>1832 Jul 04</t>
  </si>
  <si>
    <t>Explosiones y columnas de ceniza.</t>
  </si>
  <si>
    <t>Se produjeron lahares que causaron daños tales como la destrucción del nuevo puente sobre el río Cutuchi, en Latacunga.</t>
  </si>
  <si>
    <t>Explosiones y emisiones de ceniza que se dirigieron hacia el oriente.</t>
  </si>
  <si>
    <t>1851 Ago 21</t>
  </si>
  <si>
    <t>Pequeña explosión; nube de ceniza.</t>
  </si>
  <si>
    <t>1852 Mar 02</t>
  </si>
  <si>
    <t>Erupción de magnitud moderada, con lluvias de ceniza y lahares medianos. Pequeños flujos piroclásticos sobre el flanco occidental del volcán.</t>
  </si>
  <si>
    <t>1853 Sep 13</t>
  </si>
  <si>
    <t>Pequeñas erupciones.</t>
  </si>
  <si>
    <t>Actividad moderada durante este año, con fases eruptivas importantes entre el 9 y el 12 de septiembre. Se formaron flujos piroclásticos y lahares considerables que fluyeron por los ríos Cutuchi y Tamboyacu. Se destruyeron casas y sembríos, y murió mucho ganado.</t>
  </si>
  <si>
    <t>1854 Sep 09</t>
  </si>
  <si>
    <t>Erupción de magnitud moderada, con emanación de importantes columnas de ceniza y flujos piroclásticos.</t>
  </si>
  <si>
    <t>Lahares bajaron otra vez por el río Cutuchi y destruyeron el puente de Latacunga. Los documentos históricos indican que, hasta el 1 de julio del mismo año, el Cotopaxi continuaba con actividad importante.</t>
  </si>
  <si>
    <t>1855 Jun 05</t>
  </si>
  <si>
    <t>Durante este año se produjeron al menos dos erupciones
de pequeña magnitud.</t>
  </si>
  <si>
    <t>El 21 de mayo, los flujos piroclásticos bajaron sobre el flanco oriental del volcán. Una pequeña explosión ocurrió el 2 de octubre. Se reporta también actividad durante el mes de diciembre.</t>
  </si>
  <si>
    <t>Actividad de bajo nivel, interrumpida por períodos largos de calma.</t>
  </si>
  <si>
    <t>Entre junio y diciembre se produjeron explosiones y emisiones de ceniza considerables.</t>
  </si>
  <si>
    <t>1858 Jun</t>
  </si>
  <si>
    <t>1858 Dic</t>
  </si>
  <si>
    <t>Actividad baja. Explosiones pequeñas esporádicas.</t>
  </si>
  <si>
    <t>Nueva explosión importante.</t>
  </si>
  <si>
    <t>1860 Sep 20</t>
  </si>
  <si>
    <t>Explosión fuerte. Caída de ceniza en Quito.</t>
  </si>
  <si>
    <t>1862 Nov 01</t>
  </si>
  <si>
    <t>Explosión pequeña. Posible colada de lava saliendo desde el cráter.</t>
  </si>
  <si>
    <t>Bramidos del volcán escuchados todo el año, especialmente en los meses de junio, julio, septiembre y noviembre.</t>
  </si>
  <si>
    <t>Explosiones acompañadas de bramidos. Posibles flujos piroclásticos saliendo del cráter; no confirmado.</t>
  </si>
  <si>
    <t>1866 Sep 16</t>
  </si>
  <si>
    <t>Pequeñas explosiones</t>
  </si>
  <si>
    <t>Pequeña explosión, con nube de ceniza.</t>
  </si>
  <si>
    <t>1868 Ago 15</t>
  </si>
  <si>
    <t>Pequeñas explosiones entre julio y agosto.</t>
  </si>
  <si>
    <t>Período de baja actividad, con esporádicas emisiones de ceniza pequeñas. Actividad fumarólica.</t>
  </si>
  <si>
    <t>A partir de este año la actividad incrementa. Explosiones pequeñas y emisiones de ceniza. Fueron señales premonitoras de la gran erupción del año siguiente.</t>
  </si>
  <si>
    <t>1876 Dic</t>
  </si>
  <si>
    <t>El 26 de junio se produjeron extensos flujos piroclásticos que dieron lugar a la formación de lahares que fluyeron por los ríos Cutuchi, Pita y Tamboyacu provocando extensos daños.</t>
  </si>
  <si>
    <t>El 21 el Cotopaxi incrementa su actividad paulatinamente hasta llegar al 25 y 26 de junio cuando se produce una fase eruptiva de gran magnitud. Las caídas de ceniza y lapilli se registraron en Quito, Machachi, Latacunga, Ambato y en las provincias costeras de Guayas, Manabí y Esmeraldas.</t>
  </si>
  <si>
    <t>1877 Jun 25</t>
  </si>
  <si>
    <t>1877 Jun 26</t>
  </si>
  <si>
    <t>Erupción de magnitud moderada. Importantes caídas de ceniza y lapilli hacia el oriente del volcán.</t>
  </si>
  <si>
    <t>La actividad duró, con altibajos, casi ocho días consecutivos.</t>
  </si>
  <si>
    <t>1879 Feb 29</t>
  </si>
  <si>
    <t>Pequeña erupción con emisión de una nube de ceniza.</t>
  </si>
  <si>
    <t>1880 Jul 02</t>
  </si>
  <si>
    <t>Explosiones pequeñas que provocaron leves caídas de ceniza al occidente del volcán.</t>
  </si>
  <si>
    <t xml:space="preserve">1882 Feb </t>
  </si>
  <si>
    <t>1877 Mar</t>
  </si>
  <si>
    <t>Explosiones no confirmadas</t>
  </si>
  <si>
    <t>1883 Ago</t>
  </si>
  <si>
    <t>1883 Dic</t>
  </si>
  <si>
    <t>Pequeña erupción con nubes de ceniza, pequeños flujos piroclásticos y lahares de poco volumen.</t>
  </si>
  <si>
    <t>Pequeña erupción. Nube de ceniza al occidente.</t>
  </si>
  <si>
    <t>1886 Ene</t>
  </si>
  <si>
    <t>Se observan pequeños flujos piroclásticos (no confirmado) sobre el flanco oriental del volcán. Importante lluvia de ceniza en la zona occidental</t>
  </si>
  <si>
    <t>1903 Oct 01</t>
  </si>
  <si>
    <t>A partir de septiembre se produjeron varias explosiones, con formación de importantes nubes de ceniza.</t>
  </si>
  <si>
    <t>1904 Sep 20</t>
  </si>
  <si>
    <t>Lluvia de ceniza al occidente del volcán. Se atribuye a la actividad del Cotopaxi.</t>
  </si>
  <si>
    <t>1905 Mar 15</t>
  </si>
  <si>
    <t>Ocurren algunas explosiones de tamaño moderado que provocan caída de ceniza en la Hacienda de Callo.</t>
  </si>
  <si>
    <t>1905 Dic 31</t>
  </si>
  <si>
    <t>Explosión con nube de ceniza y bombas que caen en los flancos altos (actividad estromboliana).</t>
  </si>
  <si>
    <t>1906 Ene 01</t>
  </si>
  <si>
    <t>Explosiones con columnas de ceniza. Posible flujo piroclástico de tamaño pequeño.</t>
  </si>
  <si>
    <t>1907 Oct</t>
  </si>
  <si>
    <t>Nubes de ceniza.</t>
  </si>
  <si>
    <t>En septiembre ocurrió una leve lluvia de ceniza en Quito, que fue atribuida al Cotopaxi.</t>
  </si>
  <si>
    <t>1911 Feb</t>
  </si>
  <si>
    <t>Se observó leves emisiones de ceniza.</t>
  </si>
  <si>
    <t>Entre febrero y marzo se escucharon frecuentes bramidos y “ruidos subterráneos”</t>
  </si>
  <si>
    <t>1912 Feb</t>
  </si>
  <si>
    <t>Hubo una leve caída de ceniza en Quito atribuida al Cotopaxi.</t>
  </si>
  <si>
    <t>“estaba como de costumbre con una columna de humo en el cráter”</t>
  </si>
  <si>
    <t>1914 May 15</t>
  </si>
  <si>
    <t>Posible explosión (no confirmada).</t>
  </si>
  <si>
    <t>Actividad fumarólica en el cráter.</t>
  </si>
  <si>
    <t>Posible explosión pequeña (no confirmada).</t>
  </si>
  <si>
    <t>Posible explosión pequeña.</t>
  </si>
  <si>
    <t>1939 Feb 02</t>
  </si>
  <si>
    <t>Posible explosión (no confirmada). Actividad fumarólica en el cráter.</t>
  </si>
  <si>
    <t>1942 Feb 17</t>
  </si>
  <si>
    <t>Incremento de la actividad fumarólica a nivel del cráter. Los andinistas reportan “fuerte olor a azufre”.</t>
  </si>
  <si>
    <t>1975 Jul</t>
  </si>
  <si>
    <t>Anomalía sísmica</t>
  </si>
  <si>
    <t>Anomalía sísmica e incremento de actividad fumarólica</t>
  </si>
  <si>
    <t>2015 Abr</t>
  </si>
  <si>
    <t>2015 Ago</t>
  </si>
  <si>
    <t>IG - Informes Cotopaxi</t>
  </si>
  <si>
    <t>Explosión freática con caídas de ceniza al W y NW</t>
  </si>
  <si>
    <t>2015 Ago 14</t>
  </si>
  <si>
    <t>Episodio eruptivo. Flujos piroclásticos y caída de ceniza</t>
  </si>
  <si>
    <t>Wolf (1904), (Estupiñán Viteri (1998)</t>
  </si>
  <si>
    <t>(Robin et al., 2008)</t>
  </si>
  <si>
    <t>Se acumuló ceniza hasta un espesor de 25 cm y cayeron rocas tan grandes como un puño. La ceniza viajó hasta la costa, Popayán, Loja y Zaruma.</t>
  </si>
  <si>
    <t>Mayor erupción histórica. Flujos piroclásticos y caída de lapilli</t>
  </si>
  <si>
    <t>40 horas de oscuridad en Quito, si toda la ceniza pudiera ser agrupada, esta podría formar una montaña tan alta como el mismo Pichincha</t>
  </si>
  <si>
    <t>Mayor erupción histórica.</t>
  </si>
  <si>
    <t>1660 Oct 27</t>
  </si>
  <si>
    <t>(Garcia et al, 2007)</t>
  </si>
  <si>
    <t>Actividad de complejo de domos</t>
  </si>
  <si>
    <t>Emplazamiento de domos dacíticos (7), explosiones plinianas a vulcanianas, colapso de domos, flujos piroclásticos, emisión de ceniza</t>
  </si>
  <si>
    <t>1999 Sep 26</t>
  </si>
  <si>
    <t>(Robin et al., 2008; Garcia et al, 2007; Heanther et al., 2007)</t>
  </si>
  <si>
    <t>Erupción: Flujos piroclásticos, flujos de lava, lahares, caídas de ceniza</t>
  </si>
  <si>
    <t>(Hall et al., 2004)</t>
  </si>
  <si>
    <t>1972 Jul</t>
  </si>
  <si>
    <t>1972 Sep</t>
  </si>
  <si>
    <r>
      <t xml:space="preserve">Erupción: Flujos piroclásticos, </t>
    </r>
    <r>
      <rPr>
        <b/>
        <sz val="11"/>
        <color theme="1"/>
        <rFont val="Calibri"/>
        <family val="2"/>
        <scheme val="minor"/>
      </rPr>
      <t>flujos de lava</t>
    </r>
    <r>
      <rPr>
        <sz val="11"/>
        <color theme="1"/>
        <rFont val="Calibri"/>
        <family val="2"/>
        <scheme val="minor"/>
      </rPr>
      <t>, lahares, caídas de ceniza</t>
    </r>
  </si>
  <si>
    <t>1973 Nov</t>
  </si>
  <si>
    <t>1974 Abr</t>
  </si>
  <si>
    <t>Erupción: Columna de ceniza, flujos piroclásticos, flujos de lava (2), lahares</t>
  </si>
  <si>
    <t>1976 Ene 5</t>
  </si>
  <si>
    <t>Citations</t>
  </si>
  <si>
    <t xml:space="preserve">Reference </t>
  </si>
  <si>
    <t>Almeida, M. (2016). Estudio petrográfico y geoquímico del volcán Cotacachi, Provincia de Imbabura. (Tesis de ingeniero geólogo). Escuela Politécnica Nacional, Quito-Ecuador.</t>
  </si>
  <si>
    <t>Almeida et al., 2019</t>
  </si>
  <si>
    <r>
      <t xml:space="preserve">Almeida, M., Bablon, M., Andrade, D., Hidalgo, S., Quidelleur, X., &amp; Samaniego, P. (2019). </t>
    </r>
    <r>
      <rPr>
        <i/>
        <sz val="11"/>
        <color theme="1"/>
        <rFont val="Calibri"/>
        <family val="2"/>
        <scheme val="minor"/>
      </rPr>
      <t>New constraints on the geological and chronological evolution of the Cotacachi-Cuicocha Volcanic Complex (Ecuador)</t>
    </r>
    <r>
      <rPr>
        <sz val="11"/>
        <color theme="1"/>
        <rFont val="Calibri"/>
        <family val="2"/>
        <scheme val="minor"/>
      </rPr>
      <t>. 8th International Symposium on Andean Geodynamics (ISAG), Quito, Ecuador.</t>
    </r>
  </si>
  <si>
    <t>Andrade, D. (2002). Estudio geovolcanológico del complejo volcánico Pululahua (Tesis de ingeniero geólogo). Escuela Politécnica Nacional, Quito-Ecuador.</t>
  </si>
  <si>
    <t>Andrade et al., 2005</t>
  </si>
  <si>
    <r>
      <t>Andrade, D., Hall, M., Mothes, P., Troncoso, L., Eissen, J-P., Samaniego, P., Egred, J., Ramón, P., Rivero, D. y Yepes, H. (2005).</t>
    </r>
    <r>
      <rPr>
        <i/>
        <sz val="11"/>
        <rFont val="Calibri"/>
        <family val="2"/>
        <scheme val="minor"/>
      </rPr>
      <t xml:space="preserve"> Los peligros volcánicos asociados con el Cotopaxi. </t>
    </r>
    <r>
      <rPr>
        <sz val="11"/>
        <rFont val="Calibri"/>
        <family val="2"/>
        <scheme val="minor"/>
      </rPr>
      <t>Instituto Geofísico de la Escuela Politécnica Nacional, Institut Recherche Pour Le Developpement. Corporación Editora Nacional.</t>
    </r>
  </si>
  <si>
    <t>Andrade et al., 2019</t>
  </si>
  <si>
    <r>
      <t xml:space="preserve">Andrade, S. D., van Wyk de Vries, B., &amp; Robin, C. (2019). Imbabura volcano (Ecuador): The influence of dipping-substrata on the structural development of composite volcanoes during strike-slip faulting. </t>
    </r>
    <r>
      <rPr>
        <i/>
        <sz val="11"/>
        <color theme="1"/>
        <rFont val="Calibri"/>
        <family val="2"/>
        <scheme val="minor"/>
      </rPr>
      <t>Journal of Volcanology and Geothermal Research</t>
    </r>
    <r>
      <rPr>
        <sz val="11"/>
        <color theme="1"/>
        <rFont val="Calibri"/>
        <family val="2"/>
        <scheme val="minor"/>
      </rPr>
      <t xml:space="preserve">, </t>
    </r>
    <r>
      <rPr>
        <i/>
        <sz val="11"/>
        <color theme="1"/>
        <rFont val="Calibri"/>
        <family val="2"/>
        <scheme val="minor"/>
      </rPr>
      <t>385</t>
    </r>
    <r>
      <rPr>
        <sz val="11"/>
        <color theme="1"/>
        <rFont val="Calibri"/>
        <family val="2"/>
        <scheme val="minor"/>
      </rPr>
      <t>, 68-80.</t>
    </r>
  </si>
  <si>
    <t>Andrade et al., 2021</t>
  </si>
  <si>
    <r>
      <t xml:space="preserve">Andrade, S. D., Müller, A. V., Vasconez, F. J., Beate, B., Aguilar, J., &amp; Santamaría, S. (2021). Pululahua dome complex, Ecuador: Eruptive history, total magma output and potential hazards. </t>
    </r>
    <r>
      <rPr>
        <i/>
        <sz val="11"/>
        <color theme="1"/>
        <rFont val="Calibri"/>
        <family val="2"/>
        <scheme val="minor"/>
      </rPr>
      <t>Journal of South American Earth Sciences</t>
    </r>
    <r>
      <rPr>
        <sz val="11"/>
        <color theme="1"/>
        <rFont val="Calibri"/>
        <family val="2"/>
        <scheme val="minor"/>
      </rPr>
      <t xml:space="preserve">, </t>
    </r>
    <r>
      <rPr>
        <i/>
        <sz val="11"/>
        <color theme="1"/>
        <rFont val="Calibri"/>
        <family val="2"/>
        <scheme val="minor"/>
      </rPr>
      <t>106</t>
    </r>
    <r>
      <rPr>
        <sz val="11"/>
        <color theme="1"/>
        <rFont val="Calibri"/>
        <family val="2"/>
        <scheme val="minor"/>
      </rPr>
      <t>, 103046</t>
    </r>
  </si>
  <si>
    <t>Athens, 1999</t>
  </si>
  <si>
    <t>Athens, J. S. (1999). Volcanism and archaeology in the northern highlands of Ecuador. En Mothes, P. (Ed.), Actividad volcánica y pueblos precolombinos en el Ecuador. Editorial Abya Yala, 157-190.</t>
  </si>
  <si>
    <r>
      <t>Bablon, M., Quidelleur, X., Samaniego, P., Le Pennec, J. L., Lahitte, P., Liorzou, C., ... &amp; Hidalgo, S. (2018). Eruptive chronology of Tungurahua volcano (Ecuador) revisited based on new K-Ar ages and geomorphological reconstructions. </t>
    </r>
    <r>
      <rPr>
        <i/>
        <sz val="11"/>
        <color rgb="FF222222"/>
        <rFont val="Calibri"/>
        <family val="2"/>
        <scheme val="minor"/>
      </rPr>
      <t>Journal of Volcanology and Geothermal Research</t>
    </r>
    <r>
      <rPr>
        <sz val="11"/>
        <color rgb="FF222222"/>
        <rFont val="Calibri"/>
        <family val="2"/>
        <scheme val="minor"/>
      </rPr>
      <t>, </t>
    </r>
    <r>
      <rPr>
        <i/>
        <sz val="11"/>
        <color rgb="FF222222"/>
        <rFont val="Calibri"/>
        <family val="2"/>
        <scheme val="minor"/>
      </rPr>
      <t>357</t>
    </r>
    <r>
      <rPr>
        <sz val="11"/>
        <color rgb="FF222222"/>
        <rFont val="Calibri"/>
        <family val="2"/>
        <scheme val="minor"/>
      </rPr>
      <t>, 378-398.</t>
    </r>
  </si>
  <si>
    <r>
      <t>Bablon, M., Quidelleur, X., Samaniego, P., Le Pennec, J. L., Audin, L., Jomard, H., ... &amp; Alvarado, A. (2019). Interactions between volcanism and geodynamics in the southern termination of the Ecuadorian arc. </t>
    </r>
    <r>
      <rPr>
        <i/>
        <sz val="11"/>
        <color rgb="FF222222"/>
        <rFont val="Calibri"/>
        <family val="2"/>
        <scheme val="minor"/>
      </rPr>
      <t>Tectonophysics</t>
    </r>
    <r>
      <rPr>
        <sz val="11"/>
        <color rgb="FF222222"/>
        <rFont val="Calibri"/>
        <family val="2"/>
        <scheme val="minor"/>
      </rPr>
      <t>, </t>
    </r>
    <r>
      <rPr>
        <i/>
        <sz val="11"/>
        <color rgb="FF222222"/>
        <rFont val="Calibri"/>
        <family val="2"/>
        <scheme val="minor"/>
      </rPr>
      <t>751</t>
    </r>
    <r>
      <rPr>
        <sz val="11"/>
        <color rgb="FF222222"/>
        <rFont val="Calibri"/>
        <family val="2"/>
        <scheme val="minor"/>
      </rPr>
      <t>, 54-72.</t>
    </r>
  </si>
  <si>
    <t>Bablon et al., 2020a</t>
  </si>
  <si>
    <r>
      <t>Bablon, M., Quidelleur, X., Siani, G., Samaniego, P., Le Pennec, J. L., Nouet, J., ... &amp; Hidalgo, S. (2020). Glass shard K-Ar dating of the Chalupas caldera major eruption: Main Pleistocene stratigraphic marker of the Ecuadorian volcanic arc. </t>
    </r>
    <r>
      <rPr>
        <i/>
        <sz val="11"/>
        <color rgb="FF222222"/>
        <rFont val="Calibri"/>
        <family val="2"/>
        <scheme val="minor"/>
      </rPr>
      <t>Quaternary Geochronology</t>
    </r>
    <r>
      <rPr>
        <sz val="11"/>
        <color rgb="FF222222"/>
        <rFont val="Calibri"/>
        <family val="2"/>
        <scheme val="minor"/>
      </rPr>
      <t>, </t>
    </r>
    <r>
      <rPr>
        <i/>
        <sz val="11"/>
        <color rgb="FF222222"/>
        <rFont val="Calibri"/>
        <family val="2"/>
        <scheme val="minor"/>
      </rPr>
      <t>57</t>
    </r>
    <r>
      <rPr>
        <sz val="11"/>
        <color rgb="FF222222"/>
        <rFont val="Calibri"/>
        <family val="2"/>
        <scheme val="minor"/>
      </rPr>
      <t>, 101053.</t>
    </r>
  </si>
  <si>
    <r>
      <t>Bablon, M., Quidelleur, X., Samaniego, P., Le Pennec, J. L., Santamaría, S., Liorzou, C., ... &amp; Eschbach, B. (2020). Volcanic history reconstruction in northern Ecuador: insights for eruptive and erosion rates on the whole Ecuadorian arc. </t>
    </r>
    <r>
      <rPr>
        <i/>
        <sz val="11"/>
        <color rgb="FF222222"/>
        <rFont val="Calibri"/>
        <family val="2"/>
        <scheme val="minor"/>
      </rPr>
      <t>Bulletin of Volcanology</t>
    </r>
    <r>
      <rPr>
        <sz val="11"/>
        <color rgb="FF222222"/>
        <rFont val="Calibri"/>
        <family val="2"/>
        <scheme val="minor"/>
      </rPr>
      <t>, </t>
    </r>
    <r>
      <rPr>
        <i/>
        <sz val="11"/>
        <color rgb="FF222222"/>
        <rFont val="Calibri"/>
        <family val="2"/>
        <scheme val="minor"/>
      </rPr>
      <t>82</t>
    </r>
    <r>
      <rPr>
        <sz val="11"/>
        <color rgb="FF222222"/>
        <rFont val="Calibri"/>
        <family val="2"/>
        <scheme val="minor"/>
      </rPr>
      <t>(1), 1-23.</t>
    </r>
  </si>
  <si>
    <r>
      <t>Beate, B., &amp; Urquizo, M. (2015). Geothermal Country Update for Ecuador: 2010-2015. In </t>
    </r>
    <r>
      <rPr>
        <i/>
        <sz val="11"/>
        <rFont val="Calibri"/>
        <family val="2"/>
        <scheme val="minor"/>
      </rPr>
      <t>Proceedings World Geothermal Congress</t>
    </r>
    <r>
      <rPr>
        <sz val="11"/>
        <rFont val="Calibri"/>
        <family val="2"/>
        <scheme val="minor"/>
      </rPr>
      <t> (pp. 19-24).</t>
    </r>
  </si>
  <si>
    <t>Barba, 2006</t>
  </si>
  <si>
    <r>
      <t xml:space="preserve">Barba, D., Samaniego, P., Robin, C., Eissen, J-P. &amp; van der Plicht. (2006). Historia eruptiva en el holoceno superior del volcán Chimborazo (Ecuador). </t>
    </r>
    <r>
      <rPr>
        <i/>
        <sz val="11"/>
        <rFont val="Calibri"/>
        <family val="2"/>
        <scheme val="minor"/>
      </rPr>
      <t xml:space="preserve">Sextas jornadas en ciencias de la tierra. </t>
    </r>
    <r>
      <rPr>
        <sz val="11"/>
        <rFont val="Calibri"/>
        <family val="2"/>
        <scheme val="minor"/>
      </rPr>
      <t>Quito: EPN, 2006, p. 189-192.</t>
    </r>
  </si>
  <si>
    <r>
      <t>Barberi, F., Coltelli, M., Ferrara, G., Innocenti, F., Navarro, J. M., &amp; Santacroce, R. (1988). Plio-quaternary volcanism in Ecuador. </t>
    </r>
    <r>
      <rPr>
        <i/>
        <sz val="11"/>
        <rFont val="Calibri"/>
        <family val="2"/>
        <scheme val="minor"/>
      </rPr>
      <t>Geological Magazine</t>
    </r>
    <r>
      <rPr>
        <sz val="11"/>
        <rFont val="Calibri"/>
        <family val="2"/>
        <scheme val="minor"/>
      </rPr>
      <t>, </t>
    </r>
    <r>
      <rPr>
        <i/>
        <sz val="11"/>
        <rFont val="Calibri"/>
        <family val="2"/>
        <scheme val="minor"/>
      </rPr>
      <t>125</t>
    </r>
    <r>
      <rPr>
        <sz val="11"/>
        <rFont val="Calibri"/>
        <family val="2"/>
        <scheme val="minor"/>
      </rPr>
      <t>(01), 1-14.</t>
    </r>
  </si>
  <si>
    <t>Beate, B., Villares, F., Inguaggiato, S., Hidalgo, S. &amp; Benitez, S. (2009). Modelo geotérmico preliminar de tres áreas de interés en la caldera cuaternaria resurgente de chacana y estimación teórica de su potencial geotermoeléctrico.</t>
  </si>
  <si>
    <t>Beate et al., 2010</t>
  </si>
  <si>
    <t>Beate, B., Inguaggiato, S., Villares, F., Benitez, S., &amp; Hidalgo, S. (2010). The Cachiyacu Geothermal Prospect, Chacana Caldera, Ecuador. In Proceedings World Geothermal Congress.</t>
  </si>
  <si>
    <t>Beate y Urquizo, 2015</t>
  </si>
  <si>
    <r>
      <t>Beate, B., &amp; Urquizo, M. (2015, April). Geothermal Country Update for Ecuador: 2010-2015. In </t>
    </r>
    <r>
      <rPr>
        <i/>
        <sz val="11"/>
        <rFont val="Calibri"/>
        <family val="2"/>
        <scheme val="minor"/>
      </rPr>
      <t>Proceedings World Geothermal Congress</t>
    </r>
    <r>
      <rPr>
        <sz val="11"/>
        <rFont val="Calibri"/>
        <family val="2"/>
        <scheme val="minor"/>
      </rPr>
      <t> (pp. 19-24).</t>
    </r>
  </si>
  <si>
    <t>Beate, 1994</t>
  </si>
  <si>
    <r>
      <t>Beate, B. (1994). El Soche, un volcán activo en la provincia de Sucumbíos, ecuador; primeros datos descriptivos y analíticos. </t>
    </r>
    <r>
      <rPr>
        <i/>
        <sz val="11"/>
        <rFont val="Calibri"/>
        <family val="2"/>
        <scheme val="minor"/>
      </rPr>
      <t>Terceras Jornadas de Ciencias de la Tierra, EPN, Quito</t>
    </r>
    <r>
      <rPr>
        <sz val="11"/>
        <rFont val="Calibri"/>
        <family val="2"/>
        <scheme val="minor"/>
      </rPr>
      <t>, 9-10.</t>
    </r>
  </si>
  <si>
    <r>
      <t>Béguelin, P., Chiaradia, M., Beate, B., &amp; Spikings, R. (2015). The Yanaurcu volcano (Western Cordillera, Ecuador): A field, petrographic, geochemical, isotopic and geochronological study. </t>
    </r>
    <r>
      <rPr>
        <i/>
        <sz val="11"/>
        <rFont val="Calibri"/>
        <family val="2"/>
        <scheme val="minor"/>
      </rPr>
      <t>Lithos</t>
    </r>
    <r>
      <rPr>
        <sz val="11"/>
        <rFont val="Calibri"/>
        <family val="2"/>
        <scheme val="minor"/>
      </rPr>
      <t>, </t>
    </r>
    <r>
      <rPr>
        <i/>
        <sz val="11"/>
        <rFont val="Calibri"/>
        <family val="2"/>
        <scheme val="minor"/>
      </rPr>
      <t>218</t>
    </r>
    <r>
      <rPr>
        <sz val="11"/>
        <rFont val="Calibri"/>
        <family val="2"/>
        <scheme val="minor"/>
      </rPr>
      <t>, 37-53.</t>
    </r>
  </si>
  <si>
    <r>
      <t xml:space="preserve">Bellot-Gurlet, L., Dorighel, O., &amp; Poupeau, G. (2008). Obsidian provenance studies in Colombia and Ecuador: Obsidian sources revisited. </t>
    </r>
    <r>
      <rPr>
        <i/>
        <sz val="11"/>
        <color theme="1"/>
        <rFont val="Calibri"/>
        <family val="2"/>
        <scheme val="minor"/>
      </rPr>
      <t>Journal of Archaeological Science</t>
    </r>
    <r>
      <rPr>
        <sz val="11"/>
        <color theme="1"/>
        <rFont val="Calibri"/>
        <family val="2"/>
        <scheme val="minor"/>
      </rPr>
      <t xml:space="preserve">, </t>
    </r>
    <r>
      <rPr>
        <i/>
        <sz val="11"/>
        <color theme="1"/>
        <rFont val="Calibri"/>
        <family val="2"/>
        <scheme val="minor"/>
      </rPr>
      <t>35</t>
    </r>
    <r>
      <rPr>
        <sz val="11"/>
        <color theme="1"/>
        <rFont val="Calibri"/>
        <family val="2"/>
        <scheme val="minor"/>
      </rPr>
      <t>(2), 272-289.</t>
    </r>
  </si>
  <si>
    <r>
      <t xml:space="preserve">Bellver-Baca, M. T., Chiaradia, M., Beate, B., Beguelin, P., Deriaz, B., Mendez-Chazarra, N., &amp; Villagómez, D. (2020). Geochemical evolution of the Quaternary Chachimbiro Volcanic Complex (frontal volcanic arc of Ecuador). </t>
    </r>
    <r>
      <rPr>
        <i/>
        <sz val="11"/>
        <color theme="1"/>
        <rFont val="Calibri"/>
        <family val="2"/>
        <scheme val="minor"/>
      </rPr>
      <t>Lithos</t>
    </r>
    <r>
      <rPr>
        <sz val="11"/>
        <color theme="1"/>
        <rFont val="Calibri"/>
        <family val="2"/>
        <scheme val="minor"/>
      </rPr>
      <t xml:space="preserve">, </t>
    </r>
    <r>
      <rPr>
        <i/>
        <sz val="11"/>
        <color theme="1"/>
        <rFont val="Calibri"/>
        <family val="2"/>
        <scheme val="minor"/>
      </rPr>
      <t>356-357</t>
    </r>
    <r>
      <rPr>
        <sz val="11"/>
        <color theme="1"/>
        <rFont val="Calibri"/>
        <family val="2"/>
        <scheme val="minor"/>
      </rPr>
      <t>, 105237.</t>
    </r>
  </si>
  <si>
    <t>Bernard et al., 2008</t>
  </si>
  <si>
    <r>
      <t>Bernard, B., de Vries, B. V. W., Barba, D., Leyrit, H., Robin, C., Alcaraz, S., &amp; Samaniego, P. (2008). The Chimborazo sector collapse and debris avalanche: deposit characteristics as evidence of emplacement mechanisms. </t>
    </r>
    <r>
      <rPr>
        <i/>
        <sz val="11"/>
        <rFont val="Calibri"/>
        <family val="2"/>
        <scheme val="minor"/>
      </rPr>
      <t>Journal of Volcanology and Geothermal Research</t>
    </r>
    <r>
      <rPr>
        <sz val="11"/>
        <rFont val="Calibri"/>
        <family val="2"/>
        <scheme val="minor"/>
      </rPr>
      <t>, </t>
    </r>
    <r>
      <rPr>
        <i/>
        <sz val="11"/>
        <rFont val="Calibri"/>
        <family val="2"/>
        <scheme val="minor"/>
      </rPr>
      <t>176</t>
    </r>
    <r>
      <rPr>
        <sz val="11"/>
        <rFont val="Calibri"/>
        <family val="2"/>
        <scheme val="minor"/>
      </rPr>
      <t>(1), 36-43.</t>
    </r>
  </si>
  <si>
    <r>
      <t>Bernard, B., Robin, C., Beate, B. e Hidalgo, S. (2011). Nuevo modelo evolutivo y actividad reciente del volcán Chachimbiro.</t>
    </r>
    <r>
      <rPr>
        <i/>
        <sz val="11"/>
        <rFont val="Calibri"/>
        <family val="2"/>
        <scheme val="minor"/>
      </rPr>
      <t xml:space="preserve"> Séptimas jornadas en Ciencias de la Tierra y I Encuentro sobre Riesgos y Desastres. </t>
    </r>
    <r>
      <rPr>
        <sz val="11"/>
        <rFont val="Calibri"/>
        <family val="2"/>
        <scheme val="minor"/>
      </rPr>
      <t>23-25 de Noviembre de 2011, Quito. 119-122.</t>
    </r>
  </si>
  <si>
    <r>
      <t>Bernard, B., Hidalgo, S., Robin, C., Beate, B., &amp; Quijozaca, J. (2014). The 3640–3510 BC rhyodacite eruption of Chachimbiro compound volcano, Ecuador: a violent directed blast produced by a satellite dome. </t>
    </r>
    <r>
      <rPr>
        <i/>
        <sz val="11"/>
        <rFont val="Calibri"/>
        <family val="2"/>
        <scheme val="minor"/>
      </rPr>
      <t>Bulletin of Volcanology</t>
    </r>
    <r>
      <rPr>
        <sz val="11"/>
        <rFont val="Calibri"/>
        <family val="2"/>
        <scheme val="minor"/>
      </rPr>
      <t>, </t>
    </r>
    <r>
      <rPr>
        <i/>
        <sz val="11"/>
        <rFont val="Calibri"/>
        <family val="2"/>
        <scheme val="minor"/>
      </rPr>
      <t>76</t>
    </r>
    <r>
      <rPr>
        <sz val="11"/>
        <rFont val="Calibri"/>
        <family val="2"/>
        <scheme val="minor"/>
      </rPr>
      <t>(9), 1-20.</t>
    </r>
  </si>
  <si>
    <t>Bernard et al., 2016</t>
  </si>
  <si>
    <r>
      <t xml:space="preserve">Bustillos, J., Romero, J. E., Troncoso, L., &amp; Guevara, A. (2016). Tephra fall at Tungurahua Volcano (Ecuador)–1999-2014: An Example of Tephra Accumulation from a Long-lasting Eruptive Cycle. </t>
    </r>
    <r>
      <rPr>
        <i/>
        <sz val="11"/>
        <rFont val="Calibri"/>
        <family val="2"/>
        <scheme val="minor"/>
      </rPr>
      <t>Geofísica Internacional</t>
    </r>
    <r>
      <rPr>
        <sz val="11"/>
        <rFont val="Calibri"/>
        <family val="2"/>
        <scheme val="minor"/>
      </rPr>
      <t>, </t>
    </r>
    <r>
      <rPr>
        <i/>
        <sz val="11"/>
        <rFont val="Calibri"/>
        <family val="2"/>
        <scheme val="minor"/>
      </rPr>
      <t>55</t>
    </r>
    <r>
      <rPr>
        <sz val="11"/>
        <rFont val="Calibri"/>
        <family val="2"/>
        <scheme val="minor"/>
      </rPr>
      <t>(1), 55-67.</t>
    </r>
  </si>
  <si>
    <t>Bigazzi et al., 1992</t>
  </si>
  <si>
    <r>
      <t xml:space="preserve">Bigazzi, G., Coltelli, M., Hadler, N. J. C., Araya, A. M. O., Oddone, M., &amp; Salazar, E. (1992). Obsidian-bearing lava flows and pre-Columbian artifacts from the Ecuadorian Andes: First new multidisciplinary data. </t>
    </r>
    <r>
      <rPr>
        <i/>
        <sz val="11"/>
        <color theme="1"/>
        <rFont val="Calibri"/>
        <family val="2"/>
        <scheme val="minor"/>
      </rPr>
      <t>Journal of South American Earth Sciences</t>
    </r>
    <r>
      <rPr>
        <sz val="11"/>
        <color theme="1"/>
        <rFont val="Calibri"/>
        <family val="2"/>
        <scheme val="minor"/>
      </rPr>
      <t xml:space="preserve">, </t>
    </r>
    <r>
      <rPr>
        <i/>
        <sz val="11"/>
        <color theme="1"/>
        <rFont val="Calibri"/>
        <family val="2"/>
        <scheme val="minor"/>
      </rPr>
      <t>6</t>
    </r>
    <r>
      <rPr>
        <sz val="11"/>
        <color theme="1"/>
        <rFont val="Calibri"/>
        <family val="2"/>
        <scheme val="minor"/>
      </rPr>
      <t>(1), 21-32.</t>
    </r>
  </si>
  <si>
    <t>Bigazzi et al., 1997</t>
  </si>
  <si>
    <r>
      <t xml:space="preserve">Bigazzi, G., Coltelli, M., Halder, J., &amp; Osorio, A. M. (1997). </t>
    </r>
    <r>
      <rPr>
        <i/>
        <sz val="11"/>
        <color theme="1"/>
        <rFont val="Calibri"/>
        <family val="2"/>
        <scheme val="minor"/>
      </rPr>
      <t>Provenance studies of obsidian artefacts using fission track analyses in South America: An overview</t>
    </r>
    <r>
      <rPr>
        <sz val="11"/>
        <color theme="1"/>
        <rFont val="Calibri"/>
        <family val="2"/>
        <scheme val="minor"/>
      </rPr>
      <t>. 1-16.</t>
    </r>
  </si>
  <si>
    <t>Bigazzi et al., 2005</t>
  </si>
  <si>
    <r>
      <t xml:space="preserve">Bigazzi, G., Hadler Neto, J. C., Iunes, P. J., &amp; Osório Araya, A. M. (2005). Fission-track dating of South American natural glasses: An overview. </t>
    </r>
    <r>
      <rPr>
        <i/>
        <sz val="11"/>
        <color theme="1"/>
        <rFont val="Calibri"/>
        <family val="2"/>
        <scheme val="minor"/>
      </rPr>
      <t>Radiation Measurements</t>
    </r>
    <r>
      <rPr>
        <sz val="11"/>
        <color theme="1"/>
        <rFont val="Calibri"/>
        <family val="2"/>
        <scheme val="minor"/>
      </rPr>
      <t xml:space="preserve">, </t>
    </r>
    <r>
      <rPr>
        <i/>
        <sz val="11"/>
        <color theme="1"/>
        <rFont val="Calibri"/>
        <family val="2"/>
        <scheme val="minor"/>
      </rPr>
      <t>39</t>
    </r>
    <r>
      <rPr>
        <sz val="11"/>
        <color theme="1"/>
        <rFont val="Calibri"/>
        <family val="2"/>
        <scheme val="minor"/>
      </rPr>
      <t>(6), 585-594.</t>
    </r>
  </si>
  <si>
    <t>Bourdon et al., 2003</t>
  </si>
  <si>
    <r>
      <t>Bourdon, E., Eissen, J. P., Gutscher, M. A., Monzier, M., Hall, M. L., &amp; Cotten, J. (2003). Magmatic response to early aseismic ridge subduction: the Ecuadorian margin case (South America). </t>
    </r>
    <r>
      <rPr>
        <i/>
        <sz val="11"/>
        <rFont val="Calibri"/>
        <family val="2"/>
        <scheme val="minor"/>
      </rPr>
      <t>Earth and Planetary Science Letters</t>
    </r>
    <r>
      <rPr>
        <sz val="11"/>
        <rFont val="Calibri"/>
        <family val="2"/>
        <scheme val="minor"/>
      </rPr>
      <t xml:space="preserve">, </t>
    </r>
    <r>
      <rPr>
        <i/>
        <sz val="11"/>
        <rFont val="Calibri"/>
        <family val="2"/>
        <scheme val="minor"/>
      </rPr>
      <t xml:space="preserve">205 </t>
    </r>
    <r>
      <rPr>
        <sz val="11"/>
        <rFont val="Calibri"/>
        <family val="2"/>
        <scheme val="minor"/>
      </rPr>
      <t>(3), 123-138.</t>
    </r>
  </si>
  <si>
    <r>
      <t>Bustillos, J., Romero, J. E. J. E., &amp; Troncoso, L. (2016). Tephra fall at Tungurahua Volcano (Ecuador)–1999-2014: An Example of Tephra Accumulation from a Long-lasting Eruptive Cycle. </t>
    </r>
    <r>
      <rPr>
        <i/>
        <sz val="11"/>
        <rFont val="Calibri"/>
        <family val="2"/>
        <scheme val="minor"/>
      </rPr>
      <t>Geofísica internacional</t>
    </r>
    <r>
      <rPr>
        <sz val="11"/>
        <rFont val="Calibri"/>
        <family val="2"/>
        <scheme val="minor"/>
      </rPr>
      <t>, </t>
    </r>
    <r>
      <rPr>
        <i/>
        <sz val="11"/>
        <rFont val="Calibri"/>
        <family val="2"/>
        <scheme val="minor"/>
      </rPr>
      <t>55</t>
    </r>
    <r>
      <rPr>
        <sz val="11"/>
        <rFont val="Calibri"/>
        <family val="2"/>
        <scheme val="minor"/>
      </rPr>
      <t>(1), 55-67.</t>
    </r>
  </si>
  <si>
    <t>Bustillos, J. (2008). Las avalanchas de escombros en el sector del Volcán Tungurahua (Tesis de ingeniero geólogo). Escuela Politécnica Nacional, Quito-Ecuador.</t>
  </si>
  <si>
    <t>CELEC, 2012</t>
  </si>
  <si>
    <t>CELEC. (2012). Estudio de Pre-factibilidad Inicial para la Elaboración del Proyecto Geotérmico Chacana-Cachiyacu y Jamanco. Informe Inédito preparado por SYR (Servicios y Remediación, S.A.), Quito, Ecuador. Sección Geología: Dr. Hall M.L y Villagómez D., Sección Geoquímica de Fluidos: Dr. Inguaggiato S.</t>
  </si>
  <si>
    <t>CELEC e ISAGEN, 2015</t>
  </si>
  <si>
    <t>CELEC e ISAGEN (2015). Informe Geológico Parcial del Proyecto Geotérmico Binacional Tufiño-Chiles-Cerro Negro, 144.</t>
  </si>
  <si>
    <t>Chiaradia et al., 2011</t>
  </si>
  <si>
    <r>
      <t xml:space="preserve">Chiaradia, M., Müntener, O., &amp; Beate, B. (2011). Enriched Basaltic Andesites from Mid-crustal Fractional Crystallization, Recharge, and Assimilation (Pilavo Volcano, Western Cordillera of Ecuador). </t>
    </r>
    <r>
      <rPr>
        <i/>
        <sz val="11"/>
        <color theme="1"/>
        <rFont val="Calibri"/>
        <family val="2"/>
        <scheme val="minor"/>
      </rPr>
      <t>Journal of Petrology</t>
    </r>
    <r>
      <rPr>
        <sz val="11"/>
        <color theme="1"/>
        <rFont val="Calibri"/>
        <family val="2"/>
        <scheme val="minor"/>
      </rPr>
      <t xml:space="preserve">, </t>
    </r>
    <r>
      <rPr>
        <i/>
        <sz val="11"/>
        <color theme="1"/>
        <rFont val="Calibri"/>
        <family val="2"/>
        <scheme val="minor"/>
      </rPr>
      <t>52</t>
    </r>
    <r>
      <rPr>
        <sz val="11"/>
        <color theme="1"/>
        <rFont val="Calibri"/>
        <family val="2"/>
        <scheme val="minor"/>
      </rPr>
      <t>(6), 1107-1141</t>
    </r>
  </si>
  <si>
    <r>
      <t xml:space="preserve">Chiaradia, M., Bellver-Baca, M. T., Valverde, V., &amp; Spikings, R. (2021). Geochemical and isotopic variations in a frontal arc volcanic cluster (Chachimbiro-Pulumbura-Pilavo-Yanaurcu, Ecuador). </t>
    </r>
    <r>
      <rPr>
        <i/>
        <sz val="11"/>
        <color theme="1"/>
        <rFont val="Calibri"/>
        <family val="2"/>
        <scheme val="minor"/>
      </rPr>
      <t>Chemical Geology</t>
    </r>
    <r>
      <rPr>
        <sz val="11"/>
        <color theme="1"/>
        <rFont val="Calibri"/>
        <family val="2"/>
        <scheme val="minor"/>
      </rPr>
      <t xml:space="preserve">, </t>
    </r>
    <r>
      <rPr>
        <i/>
        <sz val="11"/>
        <color theme="1"/>
        <rFont val="Calibri"/>
        <family val="2"/>
        <scheme val="minor"/>
      </rPr>
      <t>574</t>
    </r>
    <r>
      <rPr>
        <sz val="11"/>
        <color theme="1"/>
        <rFont val="Calibri"/>
        <family val="2"/>
        <scheme val="minor"/>
      </rPr>
      <t>, 120240.</t>
    </r>
  </si>
  <si>
    <t>Clapertton, 1990</t>
  </si>
  <si>
    <r>
      <t>Clapperton, C. M. (1990). Glacial and volcanic geomorphology of the Chimborazo-Carihuairazo massif, Ecuadorian Andes. </t>
    </r>
    <r>
      <rPr>
        <i/>
        <sz val="11"/>
        <rFont val="Calibri"/>
        <family val="2"/>
        <scheme val="minor"/>
      </rPr>
      <t>Transactions of the Royal Society of Edinburgh: Earth Sciences</t>
    </r>
    <r>
      <rPr>
        <sz val="11"/>
        <rFont val="Calibri"/>
        <family val="2"/>
        <scheme val="minor"/>
      </rPr>
      <t>, </t>
    </r>
    <r>
      <rPr>
        <i/>
        <sz val="11"/>
        <rFont val="Calibri"/>
        <family val="2"/>
        <scheme val="minor"/>
      </rPr>
      <t>81</t>
    </r>
    <r>
      <rPr>
        <sz val="11"/>
        <rFont val="Calibri"/>
        <family val="2"/>
        <scheme val="minor"/>
      </rPr>
      <t>(02), 91-116.</t>
    </r>
  </si>
  <si>
    <t>Clapperton et al., 1997</t>
  </si>
  <si>
    <r>
      <t>Clapperton, C. M., Hall, M., Mothes, P., Hole, M. J., Still, J. W., Helmens, K. F., ... &amp; Gemmell, A. M. (1997). A Younger Dryas icecap in the equatorial Andes. </t>
    </r>
    <r>
      <rPr>
        <i/>
        <sz val="11"/>
        <color rgb="FF222222"/>
        <rFont val="Calibri"/>
        <family val="2"/>
        <scheme val="minor"/>
      </rPr>
      <t>Quaternary Research</t>
    </r>
    <r>
      <rPr>
        <sz val="11"/>
        <color rgb="FF222222"/>
        <rFont val="Calibri"/>
        <family val="2"/>
        <scheme val="minor"/>
      </rPr>
      <t>, </t>
    </r>
    <r>
      <rPr>
        <i/>
        <sz val="11"/>
        <color rgb="FF222222"/>
        <rFont val="Calibri"/>
        <family val="2"/>
        <scheme val="minor"/>
      </rPr>
      <t>47</t>
    </r>
    <r>
      <rPr>
        <sz val="11"/>
        <color rgb="FF222222"/>
        <rFont val="Calibri"/>
        <family val="2"/>
        <scheme val="minor"/>
      </rPr>
      <t>(1), 13-28.</t>
    </r>
  </si>
  <si>
    <r>
      <t xml:space="preserve">Córdova, M. D., Mothes, P. A., Gaunt, H. E., &amp; Salgado, J. (2020). Post-Caldera Eruptions at Chalupas Caldera, Ecuador: Determining the Timing of Lava Dome Collapse, Hummock Emplacement and Dome Rejuvenation. </t>
    </r>
    <r>
      <rPr>
        <i/>
        <sz val="11"/>
        <color theme="1"/>
        <rFont val="Calibri"/>
        <family val="2"/>
        <scheme val="minor"/>
      </rPr>
      <t>Frontiers in Earth Science</t>
    </r>
    <r>
      <rPr>
        <sz val="11"/>
        <color theme="1"/>
        <rFont val="Calibri"/>
        <family val="2"/>
        <scheme val="minor"/>
      </rPr>
      <t xml:space="preserve">, </t>
    </r>
    <r>
      <rPr>
        <i/>
        <sz val="11"/>
        <color theme="1"/>
        <rFont val="Calibri"/>
        <family val="2"/>
        <scheme val="minor"/>
      </rPr>
      <t>8</t>
    </r>
    <r>
      <rPr>
        <sz val="11"/>
        <color theme="1"/>
        <rFont val="Calibri"/>
        <family val="2"/>
        <scheme val="minor"/>
      </rPr>
      <t>.</t>
    </r>
  </si>
  <si>
    <t>Cortés, G. y Calvache, M. (1997). Informe sobre la evaluación de la amenaza volcánica del Chiles y Cerro Negro. Observatorio vulcanológico y sismológico de Pasto. Instituto de investigaciones en geociencias, minería y química. República de Colombia. 43.</t>
  </si>
  <si>
    <t>Crosweller et al., 2012</t>
  </si>
  <si>
    <t>Crosweller, H., Arora, B., Brown, S., Cottrell, E., Deligne, N., Guerrero, N., Hobbs, L., Jiyosugi, K., Loughlin, S., Lowndes, J., Nayembil, M., Siebert, L., Sparks, R., Takarada, S. &amp; Venzke, L. (2012). Global database on large magnitude explosive volcanic eruptions (LaMEVE). Journal of Applied Volcanology, 1(1), 1-13.</t>
  </si>
  <si>
    <r>
      <t xml:space="preserve">Eissen, J-P., Beate, B., Hall, M., Laraque, A., Francou, B., Cáceres, B., Monzier, M., Cotten, J., Andrade, D., Cerón, C., Hidalgo, S. y Muñoz, T. (2004). El deslave del 13 de octubre del 2000 del volcán El Altar. </t>
    </r>
    <r>
      <rPr>
        <i/>
        <sz val="11"/>
        <rFont val="Calibri"/>
        <family val="2"/>
        <scheme val="minor"/>
      </rPr>
      <t>Investigaciones en Geociencias</t>
    </r>
    <r>
      <rPr>
        <sz val="11"/>
        <rFont val="Calibri"/>
        <family val="2"/>
        <scheme val="minor"/>
      </rPr>
      <t> (Vol. 1, pp. 44-50). Ecuador. Escuela Politécnica Nacional. Instituto Geofísico. Departamento de Geofísica; Institut de Recherche pour le Développement; Ecuador. Corporación Editora Nacional.</t>
    </r>
  </si>
  <si>
    <t>Espin, 2015</t>
  </si>
  <si>
    <t>Espín, P. (2015). Caracterización geológica y litológica de los depósitos laharicos de Mera, Provincia de Pastaza.  Tesis de ingeniero geólogo. Escuela Politécnica Nacional, Quito-Ecuador. 166.</t>
  </si>
  <si>
    <r>
      <t>Garcia-Aristizabal, A., Kumagai, H., Samaniego, P., Mothes, P., Yepes, H., &amp; Monzier, M. (2007). Seismic, petrologic, and geodetic analyses of the 1999 dome-forming eruption of Guagua Pichincha volcano, Ecuador. </t>
    </r>
    <r>
      <rPr>
        <i/>
        <sz val="11"/>
        <rFont val="Calibri"/>
        <family val="2"/>
        <scheme val="minor"/>
      </rPr>
      <t>Journal of volcanology and geothermal research</t>
    </r>
    <r>
      <rPr>
        <sz val="11"/>
        <rFont val="Calibri"/>
        <family val="2"/>
        <scheme val="minor"/>
      </rPr>
      <t>, </t>
    </r>
    <r>
      <rPr>
        <i/>
        <sz val="11"/>
        <rFont val="Calibri"/>
        <family val="2"/>
        <scheme val="minor"/>
      </rPr>
      <t>161</t>
    </r>
    <r>
      <rPr>
        <sz val="11"/>
        <rFont val="Calibri"/>
        <family val="2"/>
        <scheme val="minor"/>
      </rPr>
      <t>(4), 333-351.</t>
    </r>
  </si>
  <si>
    <t>Gaunt et al., 2016</t>
  </si>
  <si>
    <r>
      <t>Gaunt, H. E., Bernard, B., Hidalgo, S., Proaño, A., Wright, H., Mothes, P., ... &amp; Kueppers, U. (2016). Juvenile magma recognition and eruptive dynamics inferred from the analysis of ash time series: The 2015 reawakening of Cotopaxi volcano. </t>
    </r>
    <r>
      <rPr>
        <i/>
        <sz val="11"/>
        <rFont val="Calibri"/>
        <family val="2"/>
        <scheme val="minor"/>
      </rPr>
      <t>Journal of Volcanology and Geothermal Research</t>
    </r>
    <r>
      <rPr>
        <sz val="11"/>
        <rFont val="Calibri"/>
        <family val="2"/>
        <scheme val="minor"/>
      </rPr>
      <t>.</t>
    </r>
  </si>
  <si>
    <t>Geotermica Italiana SRL, &amp; INECEL, 1982</t>
  </si>
  <si>
    <r>
      <t xml:space="preserve">Geotermica Italiana SRL, &amp; INECEL. (1982). </t>
    </r>
    <r>
      <rPr>
        <i/>
        <sz val="11"/>
        <rFont val="Calibri"/>
        <family val="2"/>
        <scheme val="minor"/>
      </rPr>
      <t>Aprovechamiento de los Recursos Geotérmicos de la zona de Tufiño, Ecuador Septentrional</t>
    </r>
    <r>
      <rPr>
        <sz val="11"/>
        <rFont val="Calibri"/>
        <family val="2"/>
        <scheme val="minor"/>
      </rPr>
      <t xml:space="preserve"> (Informe Geo-Vulcanológico), P. 110.</t>
    </r>
  </si>
  <si>
    <r>
      <t>Hall, M. L., &amp; Beate, B. (1991). El volcanismo plio-cuaternario en los Andes del Ecuador. </t>
    </r>
    <r>
      <rPr>
        <i/>
        <sz val="11"/>
        <rFont val="Calibri"/>
        <family val="2"/>
        <scheme val="minor"/>
      </rPr>
      <t>Estudios Geográficos</t>
    </r>
    <r>
      <rPr>
        <sz val="11"/>
        <rFont val="Calibri"/>
        <family val="2"/>
        <scheme val="minor"/>
      </rPr>
      <t>, </t>
    </r>
    <r>
      <rPr>
        <i/>
        <sz val="11"/>
        <rFont val="Calibri"/>
        <family val="2"/>
        <scheme val="minor"/>
      </rPr>
      <t>4</t>
    </r>
    <r>
      <rPr>
        <sz val="11"/>
        <rFont val="Calibri"/>
        <family val="2"/>
        <scheme val="minor"/>
      </rPr>
      <t>, 5-38.</t>
    </r>
  </si>
  <si>
    <r>
      <t xml:space="preserve">Hall, M., &amp; Mothes, P. (1999). La actividad volcánica del Holoceno en el Ecuador y Colombia Austral, Impedimento al desarrollo de las civilizaciones pasadas. En  Mothes, P. (Ed.),  </t>
    </r>
    <r>
      <rPr>
        <i/>
        <sz val="11"/>
        <rFont val="Calibri"/>
        <family val="2"/>
        <scheme val="minor"/>
      </rPr>
      <t>Actividad volcánica y pueblos precolombinos en el Ecuador</t>
    </r>
    <r>
      <rPr>
        <sz val="11"/>
        <rFont val="Calibri"/>
        <family val="2"/>
        <scheme val="minor"/>
      </rPr>
      <t>. Editorial Abya Yala, 205.</t>
    </r>
  </si>
  <si>
    <t>Hall &amp; Mothes, 2001</t>
  </si>
  <si>
    <r>
      <t>Hall, M., &amp; Mothes, P. (2001). La Caldera de Chacana, el Centro Riolítico más grande de los Andes Septentrionales. </t>
    </r>
    <r>
      <rPr>
        <i/>
        <sz val="11"/>
        <rFont val="Calibri"/>
        <family val="2"/>
        <scheme val="minor"/>
      </rPr>
      <t>Cuartas Jornadas en Ciencias de la Tierra, EPN, Quito</t>
    </r>
    <r>
      <rPr>
        <sz val="11"/>
        <rFont val="Calibri"/>
        <family val="2"/>
        <scheme val="minor"/>
      </rPr>
      <t>.</t>
    </r>
  </si>
  <si>
    <r>
      <t>Hall, M., &amp; Mothes, P. (2008a). Quilotoa volcano—Ecuador: an overview of young dacitic volcanism in a lake-filled caldera. </t>
    </r>
    <r>
      <rPr>
        <i/>
        <sz val="11"/>
        <rFont val="Calibri"/>
        <family val="2"/>
        <scheme val="minor"/>
      </rPr>
      <t>Journal of Volcanology and Geothermal Research</t>
    </r>
    <r>
      <rPr>
        <sz val="11"/>
        <rFont val="Calibri"/>
        <family val="2"/>
        <scheme val="minor"/>
      </rPr>
      <t>, </t>
    </r>
    <r>
      <rPr>
        <i/>
        <sz val="11"/>
        <rFont val="Calibri"/>
        <family val="2"/>
        <scheme val="minor"/>
      </rPr>
      <t>176</t>
    </r>
    <r>
      <rPr>
        <sz val="11"/>
        <rFont val="Calibri"/>
        <family val="2"/>
        <scheme val="minor"/>
      </rPr>
      <t>(1), 44-55..</t>
    </r>
  </si>
  <si>
    <r>
      <t>Hall, M., &amp; Mothes, P. (2008b). The rhyolitic–andesitic eruptive history of Cotopaxi volcano, Ecuador. </t>
    </r>
    <r>
      <rPr>
        <i/>
        <sz val="11"/>
        <rFont val="Calibri"/>
        <family val="2"/>
        <scheme val="minor"/>
      </rPr>
      <t>Bulletin of Volcanology</t>
    </r>
    <r>
      <rPr>
        <sz val="11"/>
        <rFont val="Calibri"/>
        <family val="2"/>
        <scheme val="minor"/>
      </rPr>
      <t>, </t>
    </r>
    <r>
      <rPr>
        <i/>
        <sz val="11"/>
        <rFont val="Calibri"/>
        <family val="2"/>
        <scheme val="minor"/>
      </rPr>
      <t>70</t>
    </r>
    <r>
      <rPr>
        <sz val="11"/>
        <rFont val="Calibri"/>
        <family val="2"/>
        <scheme val="minor"/>
      </rPr>
      <t>(6), 675-702.</t>
    </r>
  </si>
  <si>
    <r>
      <t>Hall, M., &amp; Mothes, P. (2008c). The Chacana caldera complex in Ecuador. In </t>
    </r>
    <r>
      <rPr>
        <i/>
        <sz val="11"/>
        <rFont val="Calibri"/>
        <family val="2"/>
        <scheme val="minor"/>
      </rPr>
      <t>IOP Conference Series: Earth and Environmental Science</t>
    </r>
    <r>
      <rPr>
        <sz val="11"/>
        <rFont val="Calibri"/>
        <family val="2"/>
        <scheme val="minor"/>
      </rPr>
      <t> (Vol. 3, No. 1, p. 012004). IOP Publishing.</t>
    </r>
  </si>
  <si>
    <r>
      <t xml:space="preserve">Hall, M. &amp; Mothes, P. (2010). </t>
    </r>
    <r>
      <rPr>
        <i/>
        <sz val="11"/>
        <rFont val="Calibri"/>
        <family val="2"/>
        <scheme val="minor"/>
      </rPr>
      <t>New Active Rhyolitic Eruptive Centers, Eastern Foot of the Ecuadorian Andes</t>
    </r>
    <r>
      <rPr>
        <sz val="11"/>
        <rFont val="Calibri"/>
        <family val="2"/>
        <scheme val="minor"/>
      </rPr>
      <t>. Poster, Cities on Volcanoes 6th Meetings, Tenerife, Spain</t>
    </r>
  </si>
  <si>
    <t>Hall, M., Ruiz, M. y Turner D. (1993). El volcán Cuicocha, su actividad y monitoreo. Defensa Civil</t>
  </si>
  <si>
    <r>
      <t>Hall, M. L., Robin, C., Beate, B., Mothes, P., &amp; Monzier, M. (1999). Tungurahua Volcano, Ecuador: structure, eruptive history and hazards. </t>
    </r>
    <r>
      <rPr>
        <i/>
        <sz val="11"/>
        <rFont val="Calibri"/>
        <family val="2"/>
        <scheme val="minor"/>
      </rPr>
      <t>Journal of Volcanology and Geothermal Research</t>
    </r>
    <r>
      <rPr>
        <sz val="11"/>
        <rFont val="Calibri"/>
        <family val="2"/>
        <scheme val="minor"/>
      </rPr>
      <t>, </t>
    </r>
    <r>
      <rPr>
        <i/>
        <sz val="11"/>
        <rFont val="Calibri"/>
        <family val="2"/>
        <scheme val="minor"/>
      </rPr>
      <t>91</t>
    </r>
    <r>
      <rPr>
        <sz val="11"/>
        <rFont val="Calibri"/>
        <family val="2"/>
        <scheme val="minor"/>
      </rPr>
      <t>(1), 1-21.</t>
    </r>
  </si>
  <si>
    <t>Hall et al., 2004</t>
  </si>
  <si>
    <r>
      <t>Hall, M., Ramon, P., Mothes, P., LePennec, J. L., Garcia, A., Samaniego, P., &amp; Yepes, H. (2004). Volcanic eruptions with little warning: the case of Volcán Reventador's Surprise November 3, 2002 Eruption, Ecuador. </t>
    </r>
    <r>
      <rPr>
        <i/>
        <sz val="11"/>
        <rFont val="Calibri"/>
        <family val="2"/>
        <scheme val="minor"/>
      </rPr>
      <t>Revista geológica de Chile</t>
    </r>
    <r>
      <rPr>
        <sz val="11"/>
        <rFont val="Calibri"/>
        <family val="2"/>
        <scheme val="minor"/>
      </rPr>
      <t>, </t>
    </r>
    <r>
      <rPr>
        <i/>
        <sz val="11"/>
        <rFont val="Calibri"/>
        <family val="2"/>
        <scheme val="minor"/>
      </rPr>
      <t>31</t>
    </r>
    <r>
      <rPr>
        <sz val="11"/>
        <rFont val="Calibri"/>
        <family val="2"/>
        <scheme val="minor"/>
      </rPr>
      <t>(2), 349-358.</t>
    </r>
  </si>
  <si>
    <t>Hall , M., Mothes, P., Aguilar, J., Bustillos, J., Ramón, P., Eissen, J-P., Monzier, M., Robin, C., Egred, C., Militzer, A. y Yepes, H. (2012). Los peligros volcánicos asociados con el Antisana. Serie: Los peligros volcánicos en el Ecuador, Corporación Editora Nacional, IE EPN, IRD. Quito, Ecuador, 79.</t>
  </si>
  <si>
    <t>Hall et al., 2014</t>
  </si>
  <si>
    <r>
      <t xml:space="preserve">Hall, M., Mothes, P., Panchana, C. &amp; Espín, P. (2014). </t>
    </r>
    <r>
      <rPr>
        <i/>
        <sz val="11"/>
        <rFont val="Calibri"/>
        <family val="2"/>
        <scheme val="minor"/>
      </rPr>
      <t xml:space="preserve">La Caldera de Chacana: carácteristicas, resumen de su actividad eruptiva y sus peligros potenciales. </t>
    </r>
    <r>
      <rPr>
        <sz val="11"/>
        <rFont val="Calibri"/>
        <family val="2"/>
        <scheme val="minor"/>
      </rPr>
      <t>Instituto Geofísico - Escuela Politécnica Nacional.</t>
    </r>
  </si>
  <si>
    <r>
      <t>Hall, M. L., Mothes, P. A., Samaniego, P., Militzer, A., Beate, B., Ramón, P., &amp; Robin, C. (2017). Antisana volcano: a representative andesitic volcano of the eastern cordillera of Ecuador: petrography, chemistry, tephra and glacial stratigraphy. </t>
    </r>
    <r>
      <rPr>
        <i/>
        <sz val="11"/>
        <color rgb="FF222222"/>
        <rFont val="Calibri"/>
        <family val="2"/>
        <scheme val="minor"/>
      </rPr>
      <t>Journal of South American Earth Sciences</t>
    </r>
    <r>
      <rPr>
        <sz val="11"/>
        <color rgb="FF222222"/>
        <rFont val="Calibri"/>
        <family val="2"/>
        <scheme val="minor"/>
      </rPr>
      <t>, </t>
    </r>
    <r>
      <rPr>
        <i/>
        <sz val="11"/>
        <color rgb="FF222222"/>
        <rFont val="Calibri"/>
        <family val="2"/>
        <scheme val="minor"/>
      </rPr>
      <t>73</t>
    </r>
    <r>
      <rPr>
        <sz val="11"/>
        <color rgb="FF222222"/>
        <rFont val="Calibri"/>
        <family val="2"/>
        <scheme val="minor"/>
      </rPr>
      <t>, 50-64.</t>
    </r>
  </si>
  <si>
    <r>
      <t>Hall, M. L. (1977). </t>
    </r>
    <r>
      <rPr>
        <i/>
        <sz val="11"/>
        <rFont val="Calibri"/>
        <family val="2"/>
        <scheme val="minor"/>
      </rPr>
      <t>El volcanismo en el Ecuador</t>
    </r>
    <r>
      <rPr>
        <sz val="11"/>
        <rFont val="Calibri"/>
        <family val="2"/>
        <scheme val="minor"/>
      </rPr>
      <t>. IPGH, Sección Nacional del Ecuador.</t>
    </r>
  </si>
  <si>
    <t>Hall et al., 2008</t>
  </si>
  <si>
    <r>
      <t>Hall, M. L., Samaniego, P., Le Pennec, J. L., &amp; Johnson, J. B. (2008). Ecuadorian Andes volcanism: A review of Late Pliocene to present activity. </t>
    </r>
    <r>
      <rPr>
        <i/>
        <sz val="11"/>
        <rFont val="Calibri"/>
        <family val="2"/>
        <scheme val="minor"/>
      </rPr>
      <t>Journal of Volcanology and Geothermal Research</t>
    </r>
    <r>
      <rPr>
        <sz val="11"/>
        <rFont val="Calibri"/>
        <family val="2"/>
        <scheme val="minor"/>
      </rPr>
      <t>, </t>
    </r>
    <r>
      <rPr>
        <i/>
        <sz val="11"/>
        <rFont val="Calibri"/>
        <family val="2"/>
        <scheme val="minor"/>
      </rPr>
      <t>176</t>
    </r>
    <r>
      <rPr>
        <sz val="11"/>
        <rFont val="Calibri"/>
        <family val="2"/>
        <scheme val="minor"/>
      </rPr>
      <t>(1), 1-6.</t>
    </r>
  </si>
  <si>
    <t>Hammersley, 2003</t>
  </si>
  <si>
    <r>
      <t xml:space="preserve">Hammersley, L. C. (2003). </t>
    </r>
    <r>
      <rPr>
        <i/>
        <sz val="11"/>
        <color theme="1"/>
        <rFont val="Calibri"/>
        <family val="2"/>
        <scheme val="minor"/>
      </rPr>
      <t>Isotopic evidence for the relative roles of fractional crystallization, crustal assimilation and magma supply in the generation of large volume rhyolitic eruptions</t>
    </r>
    <r>
      <rPr>
        <sz val="11"/>
        <color theme="1"/>
        <rFont val="Calibri"/>
        <family val="2"/>
        <scheme val="minor"/>
      </rPr>
      <t xml:space="preserve"> [Ph.D. thesis, University of California].</t>
    </r>
  </si>
  <si>
    <r>
      <t xml:space="preserve">Hidalgo, S. (2006). </t>
    </r>
    <r>
      <rPr>
        <i/>
        <sz val="11"/>
        <color theme="1"/>
        <rFont val="Calibri"/>
        <family val="2"/>
        <scheme val="minor"/>
      </rPr>
      <t>Les intéractions entre magmas calco-alcalins «classiques» et adakitiques: Exemple du complexe volcanique Atacazo-Ninahuilca (Equateur)</t>
    </r>
    <r>
      <rPr>
        <sz val="11"/>
        <color theme="1"/>
        <rFont val="Calibri"/>
        <family val="2"/>
        <scheme val="minor"/>
      </rPr>
      <t xml:space="preserve"> [Ph.D. thesis, Université Blaise Pascal - Clermont-Ferrand II].</t>
    </r>
  </si>
  <si>
    <t>Hidalgo et al., 2015</t>
  </si>
  <si>
    <r>
      <t xml:space="preserve">Hidalgo, S., Robles, A., Andrade, D., Bernard, B., Ramón, P. Mothes, P., Ordoñez, J., &amp; Ruiz, G. (2015). Los volcanes activos y potencialmente activos del Ecuador continental y sus redes de monitoreo. </t>
    </r>
    <r>
      <rPr>
        <i/>
        <sz val="11"/>
        <rFont val="Calibri"/>
        <family val="2"/>
        <scheme val="minor"/>
      </rPr>
      <t xml:space="preserve">Instituto Geofísico, Escuela Politécnica Nacional, Quito-Ecuador, </t>
    </r>
    <r>
      <rPr>
        <sz val="11"/>
        <rFont val="Calibri"/>
        <family val="2"/>
        <scheme val="minor"/>
      </rPr>
      <t>39.</t>
    </r>
  </si>
  <si>
    <r>
      <t>Hidalgo, S. (2006). </t>
    </r>
    <r>
      <rPr>
        <i/>
        <sz val="11"/>
        <rFont val="Calibri"/>
        <family val="2"/>
        <scheme val="minor"/>
      </rPr>
      <t xml:space="preserve">Les interactions entre magmas calco-alcalins «classiques» et adakites. Exemple du complexe volcanique Atacazo-Ninahuilca (Equateur). </t>
    </r>
    <r>
      <rPr>
        <sz val="11"/>
        <rFont val="Calibri"/>
        <family val="2"/>
        <scheme val="minor"/>
      </rPr>
      <t>Doctoral dissertation, PhD thesis, Blaise Pascal University, Clermont-Ferrand, p 333.</t>
    </r>
  </si>
  <si>
    <t>Hidalgo et al., 2007</t>
  </si>
  <si>
    <r>
      <t>Hidalgo, S., Monzier, M., Martin, H., Chazot, G., Eissen, J. P., &amp; Cotten, J. (2007). Adakitic magmas in the Ecuadorian volcanic front: petrogenesis of the Iliniza Volcanic Complex (Ecuador). </t>
    </r>
    <r>
      <rPr>
        <i/>
        <sz val="11"/>
        <rFont val="Calibri"/>
        <family val="2"/>
        <scheme val="minor"/>
      </rPr>
      <t>Journal of volcanology and geothermal research</t>
    </r>
    <r>
      <rPr>
        <sz val="11"/>
        <rFont val="Calibri"/>
        <family val="2"/>
        <scheme val="minor"/>
      </rPr>
      <t>, </t>
    </r>
    <r>
      <rPr>
        <i/>
        <sz val="11"/>
        <rFont val="Calibri"/>
        <family val="2"/>
        <scheme val="minor"/>
      </rPr>
      <t>159</t>
    </r>
    <r>
      <rPr>
        <sz val="11"/>
        <rFont val="Calibri"/>
        <family val="2"/>
        <scheme val="minor"/>
      </rPr>
      <t>(4), 366-392.</t>
    </r>
  </si>
  <si>
    <r>
      <t>Hidalgo, S., Monzier, M., Almeida, E., Chazot, G., Eissen, J. P., van der Plicht, J., &amp; Hall, M. L. (2008). Late Pleistocene and Holocene activity of the Atacazo–Ninahuilca volcanic complex (Ecuador). </t>
    </r>
    <r>
      <rPr>
        <i/>
        <sz val="11"/>
        <rFont val="Calibri"/>
        <family val="2"/>
        <scheme val="minor"/>
      </rPr>
      <t>Journal of Volcanology and Geothermal Research</t>
    </r>
    <r>
      <rPr>
        <sz val="11"/>
        <rFont val="Calibri"/>
        <family val="2"/>
        <scheme val="minor"/>
      </rPr>
      <t>, </t>
    </r>
    <r>
      <rPr>
        <i/>
        <sz val="11"/>
        <rFont val="Calibri"/>
        <family val="2"/>
        <scheme val="minor"/>
      </rPr>
      <t>176</t>
    </r>
    <r>
      <rPr>
        <sz val="11"/>
        <rFont val="Calibri"/>
        <family val="2"/>
        <scheme val="minor"/>
      </rPr>
      <t>(1), 16-26.</t>
    </r>
  </si>
  <si>
    <t>Hidalgo, S. (2001). Estudio geovulcanológico del complejo volcánico Iliniza. Tesis de ingeniero geólogo. Escuela Politécnica Nacional, Quito-Ecuador. 85.</t>
  </si>
  <si>
    <t>Hillebrandt, 1989</t>
  </si>
  <si>
    <r>
      <t xml:space="preserve">Hillebrandt, C. (1989). Estudio geovolcanológico del complejo volcánico Cuicocha-Cotacachi y sus aplicaciones, Provincia de Imbabura. </t>
    </r>
    <r>
      <rPr>
        <i/>
        <sz val="11"/>
        <rFont val="Calibri"/>
        <family val="2"/>
        <scheme val="minor"/>
      </rPr>
      <t>Tesis de Magister, Escuela Politécnica Nacional, Quito, Ecuador</t>
    </r>
    <r>
      <rPr>
        <sz val="11"/>
        <rFont val="Calibri"/>
        <family val="2"/>
        <scheme val="minor"/>
      </rPr>
      <t>. 167.</t>
    </r>
  </si>
  <si>
    <r>
      <t>Hoffer, G., Eissen, J. P., Beate, B., Bourdon, E., Fornari, M., &amp; Cotten, J. (2008). Geochemical and petrological constraints on rear-arc magma genesis processes in Ecuador: The Puyo cones and Mera lavas volcanic formations.</t>
    </r>
    <r>
      <rPr>
        <i/>
        <sz val="11"/>
        <rFont val="Calibri"/>
        <family val="2"/>
        <scheme val="minor"/>
      </rPr>
      <t>Journal of Volcanology and Geothermal Research</t>
    </r>
    <r>
      <rPr>
        <sz val="11"/>
        <rFont val="Calibri"/>
        <family val="2"/>
        <scheme val="minor"/>
      </rPr>
      <t>, </t>
    </r>
    <r>
      <rPr>
        <i/>
        <sz val="11"/>
        <rFont val="Calibri"/>
        <family val="2"/>
        <scheme val="minor"/>
      </rPr>
      <t>176</t>
    </r>
    <r>
      <rPr>
        <sz val="11"/>
        <rFont val="Calibri"/>
        <family val="2"/>
        <scheme val="minor"/>
      </rPr>
      <t>(1), 107-118.</t>
    </r>
  </si>
  <si>
    <r>
      <t>Hoffer, G. (2008). </t>
    </r>
    <r>
      <rPr>
        <i/>
        <sz val="11"/>
        <rFont val="Calibri"/>
        <family val="2"/>
        <scheme val="minor"/>
      </rPr>
      <t>Fusion partielle d'un manteau métasomatisé par un liquide adakitique: approches géochimique et expérimentale de la genèse et de l'évolution des magmas de l'arrière-arc équatorien</t>
    </r>
    <r>
      <rPr>
        <sz val="11"/>
        <rFont val="Calibri"/>
        <family val="2"/>
        <scheme val="minor"/>
      </rPr>
      <t>. Doctoral dissertation, PhD thesis, Université Blaise Pascal-Clermont-Ferrand II, 295.</t>
    </r>
  </si>
  <si>
    <t>IG-EPN</t>
  </si>
  <si>
    <t>Instituto Geofísico - Escuela Politécnica Nacional. www.igepn.edu.ec</t>
  </si>
  <si>
    <t>Instituto Geofísico. (2012). Informe Anual de la actividad del Volcán Tungurahua 2012.</t>
  </si>
  <si>
    <t>INECEL, OLADE, e ICEL. 1987. Proyecto Geotérmico Binacional Tufiño-Chiles-Cerro Negro, Estudio de Prefactibilidad, Tercer Informe Trimestral. Aquater, Milano, Italia. 116 p.</t>
  </si>
  <si>
    <t>INECEL, 1988</t>
  </si>
  <si>
    <r>
      <t xml:space="preserve">Instituto Nacional de Electrificacion (INECEL). (1988). </t>
    </r>
    <r>
      <rPr>
        <i/>
        <sz val="11"/>
        <rFont val="Calibri"/>
        <family val="2"/>
        <scheme val="minor"/>
      </rPr>
      <t>Estudio volcanologico de ‘‘El Reventador’’</t>
    </r>
    <r>
      <rPr>
        <sz val="11"/>
        <rFont val="Calibri"/>
        <family val="2"/>
        <scheme val="minor"/>
      </rPr>
      <t>. Quito, Ecuador, 117 pp.</t>
    </r>
  </si>
  <si>
    <r>
      <t>Kilian, R., Hegner, E., Fortier, S., &amp; Satir, M. (1995). Magma evolution within the accretionary mafic basement of Quaternary Chimborazo and associated volcanos (Western Ecuador). </t>
    </r>
    <r>
      <rPr>
        <i/>
        <sz val="11"/>
        <rFont val="Calibri"/>
        <family val="2"/>
        <scheme val="minor"/>
      </rPr>
      <t>Andean Geology</t>
    </r>
    <r>
      <rPr>
        <sz val="11"/>
        <rFont val="Calibri"/>
        <family val="2"/>
        <scheme val="minor"/>
      </rPr>
      <t>, </t>
    </r>
    <r>
      <rPr>
        <i/>
        <sz val="11"/>
        <rFont val="Calibri"/>
        <family val="2"/>
        <scheme val="minor"/>
      </rPr>
      <t>22</t>
    </r>
    <r>
      <rPr>
        <sz val="11"/>
        <rFont val="Calibri"/>
        <family val="2"/>
        <scheme val="minor"/>
      </rPr>
      <t>(2), 203-218.</t>
    </r>
  </si>
  <si>
    <t>Knight et al., 2011</t>
  </si>
  <si>
    <r>
      <t>Knight, C. L., Cuéllar, A. M., Glascock, M. D., Hall, M. L., &amp; Mothes, P. A. (2011). Obsidian source characterization in the Cordillera Real and eastern piedmont of the north Ecuadorian Andes. </t>
    </r>
    <r>
      <rPr>
        <i/>
        <sz val="11"/>
        <rFont val="Calibri"/>
        <family val="2"/>
        <scheme val="minor"/>
      </rPr>
      <t>Journal of Archaeological Science</t>
    </r>
    <r>
      <rPr>
        <sz val="11"/>
        <rFont val="Calibri"/>
        <family val="2"/>
        <scheme val="minor"/>
      </rPr>
      <t>,</t>
    </r>
    <r>
      <rPr>
        <i/>
        <sz val="11"/>
        <rFont val="Calibri"/>
        <family val="2"/>
        <scheme val="minor"/>
      </rPr>
      <t>38</t>
    </r>
    <r>
      <rPr>
        <sz val="11"/>
        <rFont val="Calibri"/>
        <family val="2"/>
        <scheme val="minor"/>
      </rPr>
      <t>(5), 1069-1079.</t>
    </r>
  </si>
  <si>
    <t>Le Pennec et al., 2005</t>
  </si>
  <si>
    <t>Le Pennec J.-L., Samaniego P., Eissen J.-P., Hall M.L., Molina, C. I., Robin C., Mothes P., Yepes, H., Ramón P., Monzier M. Y J. Egred. (2005) Los peligros volcánicos asociados con el volcán Tungurahua. Serie: Los peligros volcánicos en el Ecuador, Corporación Editora Nacional, IE EPN, IRD. Quito, Ecuador, 99.</t>
  </si>
  <si>
    <r>
      <t>Le Pennec, J. L., Hall, M. L., Robin, C., &amp; Bartomioli, E. (2006). Tungurahua volcano-Late Holocene activity. Field Guide A1. IAVCEI. In </t>
    </r>
    <r>
      <rPr>
        <i/>
        <sz val="11"/>
        <rFont val="Calibri"/>
        <family val="2"/>
        <scheme val="minor"/>
      </rPr>
      <t>Fourth International Conference" Cities on Volcanoes", Quito, Ecuador</t>
    </r>
    <r>
      <rPr>
        <sz val="11"/>
        <rFont val="Calibri"/>
        <family val="2"/>
        <scheme val="minor"/>
      </rPr>
      <t>.</t>
    </r>
  </si>
  <si>
    <r>
      <t>Le Pennec, J. L., Jaya, D., Samaniego, P., Ramón, P., Yánez, S. M., Egred, J., &amp; Van Der Plicht, J. (2008). The AD 1300–1700 eruptive periods at Tungurahua volcano, Ecuador, revealed by historical narratives, stratigraphy and radiocarbon dating. </t>
    </r>
    <r>
      <rPr>
        <i/>
        <sz val="11"/>
        <rFont val="Calibri"/>
        <family val="2"/>
        <scheme val="minor"/>
      </rPr>
      <t>Journal of Volcanology and Geothermal Research</t>
    </r>
    <r>
      <rPr>
        <sz val="11"/>
        <rFont val="Calibri"/>
        <family val="2"/>
        <scheme val="minor"/>
      </rPr>
      <t>,</t>
    </r>
    <r>
      <rPr>
        <i/>
        <sz val="11"/>
        <rFont val="Calibri"/>
        <family val="2"/>
        <scheme val="minor"/>
      </rPr>
      <t>176</t>
    </r>
    <r>
      <rPr>
        <sz val="11"/>
        <rFont val="Calibri"/>
        <family val="2"/>
        <scheme val="minor"/>
      </rPr>
      <t>(1), 70-81.</t>
    </r>
  </si>
  <si>
    <r>
      <t xml:space="preserve">Le Pennec, J. L., Ruiz, A. G., Eissen, J. P., Hall, M. L., &amp; Fornari, M. (2011). Identifying potentially active volcanoes in the Andes: Radiometric evidence for late Pleistocene-early Holocene eruptions at Volcán Imbabura, Ecuador. </t>
    </r>
    <r>
      <rPr>
        <i/>
        <sz val="11"/>
        <rFont val="Calibri"/>
        <family val="2"/>
        <scheme val="minor"/>
      </rPr>
      <t>Journal of Volcanology and Geothermal Research</t>
    </r>
    <r>
      <rPr>
        <sz val="11"/>
        <rFont val="Calibri"/>
        <family val="2"/>
        <scheme val="minor"/>
      </rPr>
      <t>, </t>
    </r>
    <r>
      <rPr>
        <i/>
        <sz val="11"/>
        <rFont val="Calibri"/>
        <family val="2"/>
        <scheme val="minor"/>
      </rPr>
      <t>206</t>
    </r>
    <r>
      <rPr>
        <sz val="11"/>
        <rFont val="Calibri"/>
        <family val="2"/>
        <scheme val="minor"/>
      </rPr>
      <t>(3), 121-135.</t>
    </r>
  </si>
  <si>
    <t>Le Pennec et al., 2013</t>
  </si>
  <si>
    <r>
      <t>Le Pennec, J. L., De Saulieu, G., Samaniego, P., Jaya, D., &amp; Gailler, L. (2013). A devastating Plinian eruption at Tungurahua volcano reveals Formative occupation at∼ 1100 cal BC in central Ecuador. </t>
    </r>
    <r>
      <rPr>
        <i/>
        <sz val="11"/>
        <color rgb="FF222222"/>
        <rFont val="Calibri"/>
        <family val="2"/>
        <scheme val="minor"/>
      </rPr>
      <t>Radiocarbon</t>
    </r>
    <r>
      <rPr>
        <sz val="11"/>
        <color rgb="FF222222"/>
        <rFont val="Calibri"/>
        <family val="2"/>
        <scheme val="minor"/>
      </rPr>
      <t>, </t>
    </r>
    <r>
      <rPr>
        <i/>
        <sz val="11"/>
        <color rgb="FF222222"/>
        <rFont val="Calibri"/>
        <family val="2"/>
        <scheme val="minor"/>
      </rPr>
      <t>55</t>
    </r>
    <r>
      <rPr>
        <sz val="11"/>
        <color rgb="FF222222"/>
        <rFont val="Calibri"/>
        <family val="2"/>
        <scheme val="minor"/>
      </rPr>
      <t>(3), 1199-1214.</t>
    </r>
  </si>
  <si>
    <t>Le Pennec et al., 2016</t>
  </si>
  <si>
    <r>
      <t>Le Pennec, J. L., Ramón, P., Robin, C., &amp; Almeida, E. (2016). Combining historical and 14C data to assess pyroclastic density current hazards in Baños city near Tungurahua volcano (Ecuador). </t>
    </r>
    <r>
      <rPr>
        <i/>
        <sz val="11"/>
        <color rgb="FF222222"/>
        <rFont val="Calibri"/>
        <family val="2"/>
        <scheme val="minor"/>
      </rPr>
      <t>Quaternary International</t>
    </r>
    <r>
      <rPr>
        <sz val="11"/>
        <color rgb="FF222222"/>
        <rFont val="Calibri"/>
        <family val="2"/>
        <scheme val="minor"/>
      </rPr>
      <t>, </t>
    </r>
    <r>
      <rPr>
        <i/>
        <sz val="11"/>
        <color rgb="FF222222"/>
        <rFont val="Calibri"/>
        <family val="2"/>
        <scheme val="minor"/>
      </rPr>
      <t>394</t>
    </r>
    <r>
      <rPr>
        <sz val="11"/>
        <color rgb="FF222222"/>
        <rFont val="Calibri"/>
        <family val="2"/>
        <scheme val="minor"/>
      </rPr>
      <t>, 98-114.</t>
    </r>
  </si>
  <si>
    <r>
      <t>Monzier, M., Robin, C., Samaniego, P., Hall, M. L., Cotten, J., Mothes, P., &amp; Arnaud, N. (1999). Sangay volcano, Ecuador: structural development, present activity and petrology. </t>
    </r>
    <r>
      <rPr>
        <i/>
        <sz val="11"/>
        <rFont val="Calibri"/>
        <family val="2"/>
        <scheme val="minor"/>
      </rPr>
      <t>Journal of Volcanology and Geothermal Research</t>
    </r>
    <r>
      <rPr>
        <sz val="11"/>
        <rFont val="Calibri"/>
        <family val="2"/>
        <scheme val="minor"/>
      </rPr>
      <t>, </t>
    </r>
    <r>
      <rPr>
        <i/>
        <sz val="11"/>
        <rFont val="Calibri"/>
        <family val="2"/>
        <scheme val="minor"/>
      </rPr>
      <t>90</t>
    </r>
    <r>
      <rPr>
        <sz val="11"/>
        <rFont val="Calibri"/>
        <family val="2"/>
        <scheme val="minor"/>
      </rPr>
      <t>(1), 49-79.</t>
    </r>
  </si>
  <si>
    <r>
      <t>Mothes, P. A., &amp; Hall, M. L. (2008a). The plinian fallout associated with Quilotoa's 800 yr BP eruption, Ecuadorian Andes. </t>
    </r>
    <r>
      <rPr>
        <i/>
        <sz val="11"/>
        <rFont val="Calibri"/>
        <family val="2"/>
        <scheme val="minor"/>
      </rPr>
      <t>Journal of Volcanology and Geothermal Research</t>
    </r>
    <r>
      <rPr>
        <sz val="11"/>
        <rFont val="Calibri"/>
        <family val="2"/>
        <scheme val="minor"/>
      </rPr>
      <t>, </t>
    </r>
    <r>
      <rPr>
        <i/>
        <sz val="11"/>
        <rFont val="Calibri"/>
        <family val="2"/>
        <scheme val="minor"/>
      </rPr>
      <t>176</t>
    </r>
    <r>
      <rPr>
        <sz val="11"/>
        <rFont val="Calibri"/>
        <family val="2"/>
        <scheme val="minor"/>
      </rPr>
      <t>(1), 56-69.</t>
    </r>
  </si>
  <si>
    <r>
      <t>Mothes, P. A., &amp; Hall, M. L. (2008b, October). Rhyolitic calderas and centers clustered within the active andesitic belt of Ecuador's Eastern Cordillera. In</t>
    </r>
    <r>
      <rPr>
        <i/>
        <sz val="11"/>
        <rFont val="Calibri"/>
        <family val="2"/>
        <scheme val="minor"/>
      </rPr>
      <t>IOP Conference Series: Earth and Environmental Science</t>
    </r>
    <r>
      <rPr>
        <sz val="11"/>
        <rFont val="Calibri"/>
        <family val="2"/>
        <scheme val="minor"/>
      </rPr>
      <t xml:space="preserve"> (Vol. 3, No. 1, p. 012007). IOP Publishing. </t>
    </r>
  </si>
  <si>
    <r>
      <t>Mothes, P. (Ed.). (1998). </t>
    </r>
    <r>
      <rPr>
        <i/>
        <sz val="11"/>
        <rFont val="Calibri"/>
        <family val="2"/>
        <scheme val="minor"/>
      </rPr>
      <t>Actividad volcánica y pueblos precolombinos en el Ecuador</t>
    </r>
    <r>
      <rPr>
        <sz val="11"/>
        <rFont val="Calibri"/>
        <family val="2"/>
        <scheme val="minor"/>
      </rPr>
      <t>. Editorial Abya Yala.</t>
    </r>
  </si>
  <si>
    <r>
      <t>Naranjo, M. F., Ebmeier, S. K., Vallejo, S., Ramón, P., Mothes, P., Biggs, J., &amp; Herrera, F. (2016). Mapping and measuring lava volumes from 2002 to 2009 at El Reventador Volcano, Ecuador, from field measurements and satellite remote sensing. </t>
    </r>
    <r>
      <rPr>
        <i/>
        <sz val="11"/>
        <rFont val="Calibri"/>
        <family val="2"/>
        <scheme val="minor"/>
      </rPr>
      <t>Journal of Applied Volcanology</t>
    </r>
    <r>
      <rPr>
        <sz val="11"/>
        <rFont val="Calibri"/>
        <family val="2"/>
        <scheme val="minor"/>
      </rPr>
      <t>, </t>
    </r>
    <r>
      <rPr>
        <i/>
        <sz val="11"/>
        <rFont val="Calibri"/>
        <family val="2"/>
        <scheme val="minor"/>
      </rPr>
      <t>5</t>
    </r>
    <r>
      <rPr>
        <sz val="11"/>
        <rFont val="Calibri"/>
        <family val="2"/>
        <scheme val="minor"/>
      </rPr>
      <t>(1), 1-11.</t>
    </r>
  </si>
  <si>
    <t>Naranjo, M.F. (2013). Estudio Petro-geoquímico y cronológico de los flujos de lava emitidos por el volcán Reventador entre 2002 a 2009. Tesis de ingeniero geólogo. Escuela Politécnica Nacional, Quito-Ecuador. 184 p.</t>
  </si>
  <si>
    <r>
      <t xml:space="preserve">Navarrete, W. F., Le Pennec, J. L., Solano, S., Liorzou, C., &amp; Ruiz, G. A. (2020). A first reconstruction of the evolution of Cubilche Volcanic Complex, Imbabura Province, Ecuador. </t>
    </r>
    <r>
      <rPr>
        <i/>
        <sz val="11"/>
        <color theme="1"/>
        <rFont val="Calibri"/>
        <family val="2"/>
        <scheme val="minor"/>
      </rPr>
      <t>Journal of Volcanology and Geothermal Research</t>
    </r>
    <r>
      <rPr>
        <sz val="11"/>
        <color theme="1"/>
        <rFont val="Calibri"/>
        <family val="2"/>
        <scheme val="minor"/>
      </rPr>
      <t xml:space="preserve">, </t>
    </r>
    <r>
      <rPr>
        <i/>
        <sz val="11"/>
        <color theme="1"/>
        <rFont val="Calibri"/>
        <family val="2"/>
        <scheme val="minor"/>
      </rPr>
      <t>406</t>
    </r>
    <r>
      <rPr>
        <sz val="11"/>
        <color theme="1"/>
        <rFont val="Calibri"/>
        <family val="2"/>
        <scheme val="minor"/>
      </rPr>
      <t>, 107023.</t>
    </r>
  </si>
  <si>
    <t>Opdyke et al., 2006</t>
  </si>
  <si>
    <r>
      <t xml:space="preserve">Opdyke, N. D., Hall, M., Mejia, V., Huang, K., &amp; Foster, D. A. (2006). Time-averaged field at the equator: Results from Ecuador. </t>
    </r>
    <r>
      <rPr>
        <i/>
        <sz val="11"/>
        <color theme="1"/>
        <rFont val="Calibri"/>
        <family val="2"/>
        <scheme val="minor"/>
      </rPr>
      <t>Geochemistry, Geophysics, Geosystems</t>
    </r>
    <r>
      <rPr>
        <sz val="11"/>
        <color theme="1"/>
        <rFont val="Calibri"/>
        <family val="2"/>
        <scheme val="minor"/>
      </rPr>
      <t xml:space="preserve">, </t>
    </r>
    <r>
      <rPr>
        <i/>
        <sz val="11"/>
        <color theme="1"/>
        <rFont val="Calibri"/>
        <family val="2"/>
        <scheme val="minor"/>
      </rPr>
      <t>7</t>
    </r>
    <r>
      <rPr>
        <sz val="11"/>
        <color theme="1"/>
        <rFont val="Calibri"/>
        <family val="2"/>
        <scheme val="minor"/>
      </rPr>
      <t>(11).</t>
    </r>
  </si>
  <si>
    <t>Ordóñez, J. (2012). Depósitos Volcánicos del Pleistoceno Tardío en la cuenca de Ambato: Caracterización, distribución y origen.  Tesis de ingeniero geólogo. Escuela Politécnica Nacional, Quito-Ecuador. 190.</t>
  </si>
  <si>
    <t>Ordóñez et al., 2011</t>
  </si>
  <si>
    <t>Ordóñez, J., Hall, M., &amp; Samaniego, P. (2011). Erupciones volcánicas del Pleistoceno tardío alrededor de Ambato: caracterización y distribución de sus depósitos. Séptimas jornadas en Ciencias de la Tierra y I Encuentro sobre Riesgos y Desastres. 23-25 de Noviembre de 2011, Quito.</t>
  </si>
  <si>
    <t>Pacheco, 2013</t>
  </si>
  <si>
    <t>Pacheco, D. (2013).Estudio geológico de las formaciones cuaternarias en la zona San Antonio de Pichincha - Pomasqui. (Tesis de ingeniero geólogo). Escuela Politécnica Nacional, Quito-Ecuador.</t>
  </si>
  <si>
    <t>Pacheco, D., Andrade, D. y Alvarado, A. 2014. Estratigrafía Cuaternaria de la Cuenca San Antonio de Pichincha. Revista EPN, Vol 33, No 3. Enero 2014: 1- 9.</t>
  </si>
  <si>
    <t>Pilicita, B. (2013).Estudio de fuentes termales, fallas geológicas, descarga de calor en la caldera de Chacana y el aprovechamiento actual del recurso geotérmico. (Tesis de ingeniero geólogo). Escuela Politécnica Nacional, Quito-Ecuador.</t>
  </si>
  <si>
    <t>Ramón &amp; Vallejo, 2011</t>
  </si>
  <si>
    <t xml:space="preserve">Ramón, P. y Vallejo, S. 2011. La actividad del volcán Reventador posterior a la gran erupción de noviembre de 2002. Septimas jornadas en Ciencias de la Tierra y I Encuentro sobre Riesgos y Desastres. 23-25 de Noviembre de 2011, Quito. pp. 175-178 </t>
  </si>
  <si>
    <t>Ridolfi et al., 2008</t>
  </si>
  <si>
    <r>
      <t>Ridolfi, F., Puerini, M., Renzulli, A., Menna, M., &amp; Toulkeridis, T. (2008). The magmatic feeding system of El Reventador volcano (Sub-Andean zone, Ecuador) constrained by texture, mineralogy and thermobarometry of the 2002 erupted products. </t>
    </r>
    <r>
      <rPr>
        <i/>
        <sz val="11"/>
        <rFont val="Calibri"/>
        <family val="2"/>
        <scheme val="minor"/>
      </rPr>
      <t>Journal of Volcanology and Geothermal Research</t>
    </r>
    <r>
      <rPr>
        <sz val="11"/>
        <rFont val="Calibri"/>
        <family val="2"/>
        <scheme val="minor"/>
      </rPr>
      <t>, </t>
    </r>
    <r>
      <rPr>
        <i/>
        <sz val="11"/>
        <rFont val="Calibri"/>
        <family val="2"/>
        <scheme val="minor"/>
      </rPr>
      <t>176</t>
    </r>
    <r>
      <rPr>
        <sz val="11"/>
        <rFont val="Calibri"/>
        <family val="2"/>
        <scheme val="minor"/>
      </rPr>
      <t>(1), 94-106.</t>
    </r>
  </si>
  <si>
    <t>Robin et al., 1997</t>
  </si>
  <si>
    <r>
      <t>Robin, C., Hall, M., Jimenez, M., Monzier, M., &amp; Escobar, P. (1997). Mojanda volcanic complex (Ecuador): development of two adjacent contemporaneous volcanoes with contrasting eruptive styles and magmatic suites. </t>
    </r>
    <r>
      <rPr>
        <i/>
        <sz val="11"/>
        <rFont val="Calibri"/>
        <family val="2"/>
        <scheme val="minor"/>
      </rPr>
      <t>Journal of South American Earth Sciences</t>
    </r>
    <r>
      <rPr>
        <sz val="11"/>
        <rFont val="Calibri"/>
        <family val="2"/>
        <scheme val="minor"/>
      </rPr>
      <t>, </t>
    </r>
    <r>
      <rPr>
        <i/>
        <sz val="11"/>
        <rFont val="Calibri"/>
        <family val="2"/>
        <scheme val="minor"/>
      </rPr>
      <t>10</t>
    </r>
    <r>
      <rPr>
        <sz val="11"/>
        <rFont val="Calibri"/>
        <family val="2"/>
        <scheme val="minor"/>
      </rPr>
      <t>(5), 345-359.</t>
    </r>
  </si>
  <si>
    <r>
      <t>Robin, C., Samaniego, P., Le Pennec, J. L., Mothes, P., &amp; Van Der Plicht, J. (2008). Late Holocene phases of dome growth and Plinian activity at Guagua Pichincha volcano (Ecuador). </t>
    </r>
    <r>
      <rPr>
        <i/>
        <sz val="11"/>
        <rFont val="Calibri"/>
        <family val="2"/>
        <scheme val="minor"/>
      </rPr>
      <t>Journal of Volcanology and Geothermal Research</t>
    </r>
    <r>
      <rPr>
        <sz val="11"/>
        <rFont val="Calibri"/>
        <family val="2"/>
        <scheme val="minor"/>
      </rPr>
      <t>, </t>
    </r>
    <r>
      <rPr>
        <i/>
        <sz val="11"/>
        <rFont val="Calibri"/>
        <family val="2"/>
        <scheme val="minor"/>
      </rPr>
      <t>176</t>
    </r>
    <r>
      <rPr>
        <sz val="11"/>
        <rFont val="Calibri"/>
        <family val="2"/>
        <scheme val="minor"/>
      </rPr>
      <t>(1), 7-15.</t>
    </r>
  </si>
  <si>
    <t>Robin et al., 2009</t>
  </si>
  <si>
    <r>
      <t>Robin, C., Eissen, J. P., Samaniego, P., Martin, H., Hall, M., &amp; Cotten, J. (2009). Evolution of the late Pleistocene Mojanda–Fuya Fuya volcanic complex (Ecuador), by progressive adakitic involvement in mantle magma sources.</t>
    </r>
    <r>
      <rPr>
        <i/>
        <sz val="11"/>
        <rFont val="Calibri"/>
        <family val="2"/>
        <scheme val="minor"/>
      </rPr>
      <t>Bulletin of volcanology</t>
    </r>
    <r>
      <rPr>
        <sz val="11"/>
        <rFont val="Calibri"/>
        <family val="2"/>
        <scheme val="minor"/>
      </rPr>
      <t>, </t>
    </r>
    <r>
      <rPr>
        <i/>
        <sz val="11"/>
        <rFont val="Calibri"/>
        <family val="2"/>
        <scheme val="minor"/>
      </rPr>
      <t>71</t>
    </r>
    <r>
      <rPr>
        <sz val="11"/>
        <rFont val="Calibri"/>
        <family val="2"/>
        <scheme val="minor"/>
      </rPr>
      <t>(3), 233-258.</t>
    </r>
  </si>
  <si>
    <r>
      <t>Robin, C., Samaniego, P., Le Pennec, J. L., Fornari, M., Mothes, P., &amp; Van Der Plicht, J. (2010). New radiometric and petrological constraints on the evolution of the Pichincha volcanic complex (Ecuador). </t>
    </r>
    <r>
      <rPr>
        <i/>
        <sz val="11"/>
        <rFont val="Calibri"/>
        <family val="2"/>
        <scheme val="minor"/>
      </rPr>
      <t>Bulletin of volcanology</t>
    </r>
    <r>
      <rPr>
        <sz val="11"/>
        <rFont val="Calibri"/>
        <family val="2"/>
        <scheme val="minor"/>
      </rPr>
      <t xml:space="preserve">, </t>
    </r>
    <r>
      <rPr>
        <i/>
        <sz val="11"/>
        <rFont val="Calibri"/>
        <family val="2"/>
        <scheme val="minor"/>
      </rPr>
      <t>72</t>
    </r>
    <r>
      <rPr>
        <sz val="11"/>
        <rFont val="Calibri"/>
        <family val="2"/>
        <scheme val="minor"/>
      </rPr>
      <t>(9), 1109-1129.</t>
    </r>
  </si>
  <si>
    <r>
      <t xml:space="preserve">Ruiz, A. G. (2003). Estudio geovolcanológico del complejo volcánico Imbabura. Tesis de ingeniero geólogo. Escuela Politécnica Nacional, Quito-Ecuador. </t>
    </r>
    <r>
      <rPr>
        <i/>
        <sz val="11"/>
        <rFont val="Calibri"/>
        <family val="2"/>
        <scheme val="minor"/>
      </rPr>
      <t>171.</t>
    </r>
  </si>
  <si>
    <t>Salgado, 2019</t>
  </si>
  <si>
    <r>
      <t xml:space="preserve">Salgado, J. A. (2019). </t>
    </r>
    <r>
      <rPr>
        <i/>
        <sz val="11"/>
        <color theme="1"/>
        <rFont val="Calibri"/>
        <family val="2"/>
        <scheme val="minor"/>
      </rPr>
      <t>Estudio de los depósitos volcánicos desde el Pleistoceno superior del volcán Sumaco, provincias de Napo y Orellana</t>
    </r>
    <r>
      <rPr>
        <sz val="11"/>
        <color theme="1"/>
        <rFont val="Calibri"/>
        <family val="2"/>
        <scheme val="minor"/>
      </rPr>
      <t xml:space="preserve"> [Engineer memoir, Escuela Politécnica Nacional].</t>
    </r>
  </si>
  <si>
    <r>
      <t>Samaniego, P., Monzier, M., Robin, C., &amp; Hall, M. L. (1998). Late Holocene eruptive activity at Nevado Cayambe Volcano, Ecuador. </t>
    </r>
    <r>
      <rPr>
        <i/>
        <sz val="11"/>
        <rFont val="Calibri"/>
        <family val="2"/>
        <scheme val="minor"/>
      </rPr>
      <t>Bulletin of Volcanology</t>
    </r>
    <r>
      <rPr>
        <sz val="11"/>
        <rFont val="Calibri"/>
        <family val="2"/>
        <scheme val="minor"/>
      </rPr>
      <t>, </t>
    </r>
    <r>
      <rPr>
        <i/>
        <sz val="11"/>
        <rFont val="Calibri"/>
        <family val="2"/>
        <scheme val="minor"/>
      </rPr>
      <t>59</t>
    </r>
    <r>
      <rPr>
        <sz val="11"/>
        <rFont val="Calibri"/>
        <family val="2"/>
        <scheme val="minor"/>
      </rPr>
      <t>(7), 451-459.</t>
    </r>
  </si>
  <si>
    <r>
      <t>Samaniego, P., Martin, H., Monzier, M., Robin, C., Fornari, M., Eissen, J. P., &amp; Cotten, J. (2005). Temporal evolution of magmatism in the Northern Volcanic Zone of the Andes: the geology and petrology of Cayambe Volcanic Complex (Ecuador). </t>
    </r>
    <r>
      <rPr>
        <i/>
        <sz val="11"/>
        <rFont val="Calibri"/>
        <family val="2"/>
        <scheme val="minor"/>
      </rPr>
      <t>Journal of petrology</t>
    </r>
    <r>
      <rPr>
        <sz val="11"/>
        <rFont val="Calibri"/>
        <family val="2"/>
        <scheme val="minor"/>
      </rPr>
      <t>, </t>
    </r>
    <r>
      <rPr>
        <i/>
        <sz val="11"/>
        <rFont val="Calibri"/>
        <family val="2"/>
        <scheme val="minor"/>
      </rPr>
      <t>46</t>
    </r>
    <r>
      <rPr>
        <sz val="11"/>
        <rFont val="Calibri"/>
        <family val="2"/>
        <scheme val="minor"/>
      </rPr>
      <t>(11), 2225-2252.</t>
    </r>
  </si>
  <si>
    <t>Samaniego et al., 2008</t>
  </si>
  <si>
    <r>
      <t>Samaniego, P., Eissen, J. P., Le Pennec, J. L., Robin, C., Hall, M. L., Mothes, P., ... &amp; Cotten, J. (2008). Pre-eruptive physical conditions of El Reventador volcano (Ecuador) inferred from the petrology of the 2002 and 2004–05 eruptions. </t>
    </r>
    <r>
      <rPr>
        <i/>
        <sz val="11"/>
        <rFont val="Calibri"/>
        <family val="2"/>
        <scheme val="minor"/>
      </rPr>
      <t>Journal of Volcanology and Geothermal Research</t>
    </r>
    <r>
      <rPr>
        <sz val="11"/>
        <rFont val="Calibri"/>
        <family val="2"/>
        <scheme val="minor"/>
      </rPr>
      <t>, </t>
    </r>
    <r>
      <rPr>
        <i/>
        <sz val="11"/>
        <rFont val="Calibri"/>
        <family val="2"/>
        <scheme val="minor"/>
      </rPr>
      <t>176</t>
    </r>
    <r>
      <rPr>
        <sz val="11"/>
        <rFont val="Calibri"/>
        <family val="2"/>
        <scheme val="minor"/>
      </rPr>
      <t>(1), 82-93.</t>
    </r>
  </si>
  <si>
    <r>
      <t>Samaniego, P., Barba, D., Robin, C., Fornari, M., &amp; Bernard, B. (2012). Eruptive history of Chimborazo volcano (Ecuador): A large, ice-capped and hazardous compound volcano in the Northern Andes. </t>
    </r>
    <r>
      <rPr>
        <i/>
        <sz val="11"/>
        <rFont val="Calibri"/>
        <family val="2"/>
        <scheme val="minor"/>
      </rPr>
      <t>Journal of Volcanology and Geothermal Research</t>
    </r>
    <r>
      <rPr>
        <sz val="11"/>
        <rFont val="Calibri"/>
        <family val="2"/>
        <scheme val="minor"/>
      </rPr>
      <t>, </t>
    </r>
    <r>
      <rPr>
        <i/>
        <sz val="11"/>
        <rFont val="Calibri"/>
        <family val="2"/>
        <scheme val="minor"/>
      </rPr>
      <t>221</t>
    </r>
    <r>
      <rPr>
        <sz val="11"/>
        <rFont val="Calibri"/>
        <family val="2"/>
        <scheme val="minor"/>
      </rPr>
      <t>, 33-51.</t>
    </r>
  </si>
  <si>
    <t>Siebert et al., 2011</t>
  </si>
  <si>
    <t>Siebert, L., Simkin, T., &amp; Kimberly, P. (2011). Volcanoes of the World. Univ of California Press.</t>
  </si>
  <si>
    <r>
      <t xml:space="preserve">Santamaría, S. (2017). </t>
    </r>
    <r>
      <rPr>
        <i/>
        <sz val="11"/>
        <color theme="1"/>
        <rFont val="Calibri"/>
        <family val="2"/>
        <scheme val="minor"/>
      </rPr>
      <t>Catálogo de eventos volcánicos ocurridos en el Ecuador continental desde el Plioceno y análisis de la frecuencia eruptiva</t>
    </r>
    <r>
      <rPr>
        <sz val="11"/>
        <color theme="1"/>
        <rFont val="Calibri"/>
        <family val="2"/>
        <scheme val="minor"/>
      </rPr>
      <t xml:space="preserve"> [Engineer memoir, Escuela Politécnica Nacional].</t>
    </r>
  </si>
  <si>
    <r>
      <t xml:space="preserve">Telenchana, E. (2017). </t>
    </r>
    <r>
      <rPr>
        <i/>
        <sz val="11"/>
        <color theme="1"/>
        <rFont val="Calibri"/>
        <family val="2"/>
        <scheme val="minor"/>
      </rPr>
      <t>Estudio Geovulcanológico del volcán Chiles—Provincia del Carchi</t>
    </r>
    <r>
      <rPr>
        <sz val="11"/>
        <color theme="1"/>
        <rFont val="Calibri"/>
        <family val="2"/>
        <scheme val="minor"/>
      </rPr>
      <t xml:space="preserve"> [Engineer memoir, Escuela Politécnica Nacional].</t>
    </r>
  </si>
  <si>
    <r>
      <t>Tibaldi, A. (2005). Volcanism in compressional tectonic settings: Is it possible?. </t>
    </r>
    <r>
      <rPr>
        <i/>
        <sz val="11"/>
        <rFont val="Calibri"/>
        <family val="2"/>
        <scheme val="minor"/>
      </rPr>
      <t>Geophysical Research Letters</t>
    </r>
    <r>
      <rPr>
        <sz val="11"/>
        <rFont val="Calibri"/>
        <family val="2"/>
        <scheme val="minor"/>
      </rPr>
      <t>, </t>
    </r>
    <r>
      <rPr>
        <i/>
        <sz val="11"/>
        <rFont val="Calibri"/>
        <family val="2"/>
        <scheme val="minor"/>
      </rPr>
      <t>32</t>
    </r>
    <r>
      <rPr>
        <sz val="11"/>
        <rFont val="Calibri"/>
        <family val="2"/>
        <scheme val="minor"/>
      </rPr>
      <t>(6).</t>
    </r>
  </si>
  <si>
    <t>Valverde, V. (2014). Los depósitos de avalancha de escombros provenientes del Volcán Sangay: Caracterización petrográfica - geoquímica. Tesis de ingeniero geólogo. Escuela Politécnica Nacional, Quito-Ecuador. 122</t>
  </si>
  <si>
    <t>Venzke et al., 2015</t>
  </si>
  <si>
    <t>Venzke, E., R. W. Wunderman, L. McClelland, T. Simkin, J. F. Luhr, L. Siebert, and G. Mayberry(2002), Global Volcanism, 1968 to the Present, Digital Inf. Ser., GVP-4, Global Volcanism Program, Smithson. Inst., Washington, D. C. (Available at http://www.volcano.si.edu/gvp/reports/).</t>
  </si>
  <si>
    <t>Villares, 2010</t>
  </si>
  <si>
    <r>
      <t xml:space="preserve">Villares, F. (2010). </t>
    </r>
    <r>
      <rPr>
        <i/>
        <sz val="11"/>
        <color theme="1"/>
        <rFont val="Calibri"/>
        <family val="2"/>
        <scheme val="minor"/>
      </rPr>
      <t>Estudio geovulcanologico de la zona sur de la caldera Chacana, provincias de Napo—Pichincha</t>
    </r>
    <r>
      <rPr>
        <sz val="11"/>
        <color theme="1"/>
        <rFont val="Calibri"/>
        <family val="2"/>
        <scheme val="minor"/>
      </rPr>
      <t xml:space="preserve"> [Engineer memoir, Escuela Politécnica Nacional].</t>
    </r>
  </si>
  <si>
    <t>Wright et al., 2007</t>
  </si>
  <si>
    <r>
      <t>Wright, H. M., Cashman, K. V., Rosi, M., &amp; Cioni, R. (2007). Breadcrust bombs as indicators of Vulcanian eruption dynamics at Guagua Pichincha volcano, Ecuador. </t>
    </r>
    <r>
      <rPr>
        <i/>
        <sz val="11"/>
        <rFont val="Calibri"/>
        <family val="2"/>
        <scheme val="minor"/>
      </rPr>
      <t>Bulletin of volcanology</t>
    </r>
    <r>
      <rPr>
        <sz val="11"/>
        <rFont val="Calibri"/>
        <family val="2"/>
        <scheme val="minor"/>
      </rPr>
      <t>, </t>
    </r>
    <r>
      <rPr>
        <i/>
        <sz val="11"/>
        <rFont val="Calibri"/>
        <family val="2"/>
        <scheme val="minor"/>
      </rPr>
      <t>69</t>
    </r>
    <r>
      <rPr>
        <sz val="11"/>
        <rFont val="Calibri"/>
        <family val="2"/>
        <scheme val="minor"/>
      </rPr>
      <t>(3), 281-300.</t>
    </r>
  </si>
  <si>
    <t>AD 2022</t>
  </si>
  <si>
    <t>IAVCEI Volcano Number</t>
  </si>
  <si>
    <t>2023 (unrest)</t>
  </si>
  <si>
    <t>v 4.1 - April 2024</t>
  </si>
  <si>
    <t>Appendix C. Geochronological database</t>
  </si>
  <si>
    <r>
      <rPr>
        <vertAlign val="superscript"/>
        <sz val="16"/>
        <color theme="1"/>
        <rFont val="Calibri"/>
        <family val="2"/>
        <scheme val="minor"/>
      </rPr>
      <t>40</t>
    </r>
    <r>
      <rPr>
        <sz val="16"/>
        <color theme="1"/>
        <rFont val="Calibri"/>
        <family val="2"/>
        <scheme val="minor"/>
      </rPr>
      <t>Ar/</t>
    </r>
    <r>
      <rPr>
        <vertAlign val="superscript"/>
        <sz val="16"/>
        <color theme="1"/>
        <rFont val="Calibri"/>
        <family val="2"/>
        <scheme val="minor"/>
      </rPr>
      <t>39</t>
    </r>
    <r>
      <rPr>
        <sz val="16"/>
        <color theme="1"/>
        <rFont val="Calibri"/>
        <family val="2"/>
        <scheme val="minor"/>
      </rPr>
      <t>Ar, K-Ar, and fission track age catalog</t>
    </r>
  </si>
  <si>
    <t>Santamaria et al. (2024)</t>
  </si>
  <si>
    <r>
      <t xml:space="preserve">Santamaría, S., Bablon, B., Quidelleur., Samaniego, P., Le Pennec, J.-L., Hidalgo, S., Liorzou, C. (2024). Blossoming of the Pleistocene volcanism in the Ecuadorian Andes: a review based on new and recent geochronological data. </t>
    </r>
    <r>
      <rPr>
        <i/>
        <sz val="11"/>
        <color theme="1"/>
        <rFont val="Calibri"/>
        <family val="2"/>
        <scheme val="minor"/>
      </rPr>
      <t>Bulletin of Volcanology</t>
    </r>
    <r>
      <rPr>
        <sz val="11"/>
        <color theme="1"/>
        <rFont val="Calibri"/>
        <family val="2"/>
        <scheme val="minor"/>
      </rPr>
      <t>.</t>
    </r>
  </si>
  <si>
    <t xml:space="preserve">                      Ecuadorian Volcanic Arc</t>
  </si>
  <si>
    <r>
      <t xml:space="preserve">                     Radiometric age cataloge:</t>
    </r>
    <r>
      <rPr>
        <sz val="14"/>
        <color theme="1"/>
        <rFont val="Calibri Light"/>
        <family val="2"/>
        <scheme val="major"/>
      </rPr>
      <t xml:space="preserve"> </t>
    </r>
    <r>
      <rPr>
        <vertAlign val="superscript"/>
        <sz val="14"/>
        <color theme="1"/>
        <rFont val="Calibri Light"/>
        <family val="2"/>
        <scheme val="major"/>
      </rPr>
      <t>40</t>
    </r>
    <r>
      <rPr>
        <sz val="14"/>
        <color theme="1"/>
        <rFont val="Calibri Light"/>
        <family val="2"/>
        <scheme val="major"/>
      </rPr>
      <t>Ar/</t>
    </r>
    <r>
      <rPr>
        <vertAlign val="superscript"/>
        <sz val="14"/>
        <color theme="1"/>
        <rFont val="Calibri Light"/>
        <family val="2"/>
        <scheme val="major"/>
      </rPr>
      <t>39</t>
    </r>
    <r>
      <rPr>
        <sz val="14"/>
        <color theme="1"/>
        <rFont val="Calibri Light"/>
        <family val="2"/>
        <scheme val="major"/>
      </rPr>
      <t>Ar ages</t>
    </r>
  </si>
  <si>
    <r>
      <t xml:space="preserve">                     Radiometric age cataloge:</t>
    </r>
    <r>
      <rPr>
        <sz val="14"/>
        <color theme="1"/>
        <rFont val="Calibri Light"/>
        <family val="2"/>
        <scheme val="major"/>
      </rPr>
      <t xml:space="preserve"> K-Ar ages from GEOPS laboratory (Université Paris-Saclay)</t>
    </r>
  </si>
  <si>
    <r>
      <t xml:space="preserve">                     Radiometric age cataloge:</t>
    </r>
    <r>
      <rPr>
        <sz val="14"/>
        <color theme="1"/>
        <rFont val="Calibri Light"/>
        <family val="2"/>
        <scheme val="major"/>
      </rPr>
      <t xml:space="preserve"> K-Ar ages from other laboratories and fission track ages</t>
    </r>
  </si>
  <si>
    <t xml:space="preserve">                     References</t>
  </si>
  <si>
    <t>Santamaría, S., Quidelleur, X., Hidalgo, S., Samaniego, P., Le Pennec, J.-L., Liorzou, C., Lahitte, P., Córdova, M., &amp; Espín, P. (2022). Geochronological evolution of the potentially active Iliniza Volcano (Ecuador) based on new K-Ar ages. Journal of Volcanology and Geothermal Research, 424, 107489. https://doi.org/10.1016/j.jvolgeores.2022.107489</t>
  </si>
  <si>
    <t>Santamaría, S., Quidelleur, X., Samaniego, P., Audin, L., Le Pennec, J.-L., Hidalgo, S., Liorzou, C., &amp; Guillou, H. (2023). Timing of Quaternary volcanism and its relationship with tectonics in the central segment of the Ecuadorian Andes. Journal of Volcanology and Geothermal Research, 442, 107895. https://doi.org/10.1016/j.jvolgeores.2023.107895</t>
  </si>
  <si>
    <t>Santamaría et al., 2023</t>
  </si>
  <si>
    <r>
      <t xml:space="preserve">9 </t>
    </r>
    <r>
      <rPr>
        <sz val="11"/>
        <rFont val="Calibri"/>
        <family val="2"/>
      </rPr>
      <t>±</t>
    </r>
    <r>
      <rPr>
        <sz val="12.65"/>
        <rFont val="Calibri"/>
        <family val="2"/>
      </rPr>
      <t xml:space="preserve"> 3 ka</t>
    </r>
  </si>
  <si>
    <r>
      <t xml:space="preserve">208 </t>
    </r>
    <r>
      <rPr>
        <sz val="11"/>
        <rFont val="Calibri"/>
        <family val="2"/>
      </rPr>
      <t>±</t>
    </r>
    <r>
      <rPr>
        <sz val="12.65"/>
        <rFont val="Calibri"/>
        <family val="2"/>
      </rPr>
      <t xml:space="preserve"> 10 ka</t>
    </r>
  </si>
  <si>
    <r>
      <t xml:space="preserve">785 </t>
    </r>
    <r>
      <rPr>
        <sz val="11"/>
        <rFont val="Calibri"/>
        <family val="2"/>
      </rPr>
      <t>±</t>
    </r>
    <r>
      <rPr>
        <sz val="12.65"/>
        <rFont val="Calibri"/>
        <family val="2"/>
      </rPr>
      <t xml:space="preserve"> 16 ka</t>
    </r>
  </si>
  <si>
    <r>
      <t xml:space="preserve">67 </t>
    </r>
    <r>
      <rPr>
        <sz val="11"/>
        <rFont val="Calibri"/>
        <family val="2"/>
      </rPr>
      <t>±</t>
    </r>
    <r>
      <rPr>
        <sz val="12.65"/>
        <rFont val="Calibri"/>
        <family val="2"/>
      </rPr>
      <t xml:space="preserve"> 4 ka</t>
    </r>
  </si>
  <si>
    <r>
      <t xml:space="preserve">1959 </t>
    </r>
    <r>
      <rPr>
        <sz val="11"/>
        <rFont val="Calibri"/>
        <family val="2"/>
      </rPr>
      <t>±</t>
    </r>
    <r>
      <rPr>
        <sz val="12.65"/>
        <rFont val="Calibri"/>
        <family val="2"/>
      </rPr>
      <t xml:space="preserve"> 28 ka</t>
    </r>
  </si>
  <si>
    <r>
      <t xml:space="preserve">383 </t>
    </r>
    <r>
      <rPr>
        <sz val="11"/>
        <rFont val="Calibri"/>
        <family val="2"/>
      </rPr>
      <t>±</t>
    </r>
    <r>
      <rPr>
        <sz val="12.65"/>
        <rFont val="Calibri"/>
        <family val="2"/>
      </rPr>
      <t xml:space="preserve"> 6 ka</t>
    </r>
  </si>
  <si>
    <r>
      <t xml:space="preserve">495 </t>
    </r>
    <r>
      <rPr>
        <sz val="11"/>
        <rFont val="Calibri"/>
        <family val="2"/>
      </rPr>
      <t>±</t>
    </r>
    <r>
      <rPr>
        <sz val="12.65"/>
        <rFont val="Calibri"/>
        <family val="2"/>
      </rPr>
      <t xml:space="preserve"> 12 ka</t>
    </r>
  </si>
  <si>
    <r>
      <t xml:space="preserve">492 </t>
    </r>
    <r>
      <rPr>
        <sz val="11"/>
        <rFont val="Calibri"/>
        <family val="2"/>
      </rPr>
      <t>±</t>
    </r>
    <r>
      <rPr>
        <sz val="12.65"/>
        <rFont val="Calibri"/>
        <family val="2"/>
      </rPr>
      <t xml:space="preserve"> 9 ka</t>
    </r>
  </si>
  <si>
    <r>
      <t xml:space="preserve">107 </t>
    </r>
    <r>
      <rPr>
        <sz val="11"/>
        <rFont val="Calibri"/>
        <family val="2"/>
      </rPr>
      <t>±</t>
    </r>
    <r>
      <rPr>
        <sz val="12.65"/>
        <rFont val="Calibri"/>
        <family val="2"/>
      </rPr>
      <t xml:space="preserve"> 11 ka</t>
    </r>
  </si>
  <si>
    <r>
      <t xml:space="preserve">1112 </t>
    </r>
    <r>
      <rPr>
        <sz val="11"/>
        <rFont val="Calibri"/>
        <family val="2"/>
      </rPr>
      <t>±</t>
    </r>
    <r>
      <rPr>
        <sz val="12.65"/>
        <rFont val="Calibri"/>
        <family val="2"/>
      </rPr>
      <t xml:space="preserve"> 22 ka</t>
    </r>
  </si>
  <si>
    <r>
      <t xml:space="preserve">370 </t>
    </r>
    <r>
      <rPr>
        <sz val="11"/>
        <rFont val="Calibri"/>
        <family val="2"/>
      </rPr>
      <t>±</t>
    </r>
    <r>
      <rPr>
        <sz val="12.65"/>
        <rFont val="Calibri"/>
        <family val="2"/>
      </rPr>
      <t xml:space="preserve"> 60 ka</t>
    </r>
  </si>
  <si>
    <r>
      <t xml:space="preserve">&gt; 28 </t>
    </r>
    <r>
      <rPr>
        <sz val="11"/>
        <rFont val="Calibri"/>
        <family val="2"/>
      </rPr>
      <t>±</t>
    </r>
    <r>
      <rPr>
        <sz val="12.65"/>
        <rFont val="Calibri"/>
        <family val="2"/>
      </rPr>
      <t xml:space="preserve"> 5 ka</t>
    </r>
  </si>
  <si>
    <r>
      <t xml:space="preserve">1.15 </t>
    </r>
    <r>
      <rPr>
        <sz val="11"/>
        <rFont val="Calibri"/>
        <family val="2"/>
      </rPr>
      <t>±</t>
    </r>
    <r>
      <rPr>
        <sz val="12.65"/>
        <rFont val="Calibri"/>
        <family val="2"/>
      </rPr>
      <t xml:space="preserve"> 0.01 Ma</t>
    </r>
  </si>
  <si>
    <r>
      <t xml:space="preserve">1084 </t>
    </r>
    <r>
      <rPr>
        <sz val="11"/>
        <rFont val="Calibri"/>
        <family val="2"/>
      </rPr>
      <t>±</t>
    </r>
    <r>
      <rPr>
        <sz val="12.65"/>
        <rFont val="Calibri"/>
        <family val="2"/>
      </rPr>
      <t xml:space="preserve"> 17 ka</t>
    </r>
  </si>
  <si>
    <r>
      <t xml:space="preserve">18 </t>
    </r>
    <r>
      <rPr>
        <sz val="11"/>
        <rFont val="Calibri"/>
        <family val="2"/>
      </rPr>
      <t>±</t>
    </r>
    <r>
      <rPr>
        <sz val="12.65"/>
        <rFont val="Calibri"/>
        <family val="2"/>
      </rPr>
      <t xml:space="preserve"> 3 ka</t>
    </r>
  </si>
  <si>
    <r>
      <t xml:space="preserve">190 </t>
    </r>
    <r>
      <rPr>
        <sz val="11"/>
        <rFont val="Calibri"/>
        <family val="2"/>
      </rPr>
      <t>±</t>
    </r>
    <r>
      <rPr>
        <sz val="12.65"/>
        <rFont val="Calibri"/>
        <family val="2"/>
      </rPr>
      <t xml:space="preserve"> 70</t>
    </r>
    <r>
      <rPr>
        <sz val="11"/>
        <rFont val="Calibri"/>
        <family val="2"/>
        <scheme val="minor"/>
      </rPr>
      <t xml:space="preserve"> ka</t>
    </r>
  </si>
  <si>
    <r>
      <t xml:space="preserve">&lt;202 </t>
    </r>
    <r>
      <rPr>
        <sz val="11"/>
        <rFont val="Calibri"/>
        <family val="2"/>
      </rPr>
      <t>±</t>
    </r>
    <r>
      <rPr>
        <sz val="12.65"/>
        <rFont val="Calibri"/>
        <family val="2"/>
      </rPr>
      <t xml:space="preserve"> 8 ka</t>
    </r>
  </si>
  <si>
    <r>
      <t xml:space="preserve">799 </t>
    </r>
    <r>
      <rPr>
        <sz val="11"/>
        <rFont val="Calibri"/>
        <family val="2"/>
      </rPr>
      <t>±</t>
    </r>
    <r>
      <rPr>
        <sz val="12.65"/>
        <rFont val="Calibri"/>
        <family val="2"/>
      </rPr>
      <t xml:space="preserve"> ka</t>
    </r>
  </si>
  <si>
    <r>
      <t xml:space="preserve">253 </t>
    </r>
    <r>
      <rPr>
        <sz val="11"/>
        <rFont val="Calibri"/>
        <family val="2"/>
      </rPr>
      <t>± 5 ka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</si>
</sst>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
    <numFmt numFmtId="165" formatCode="ddd\ dd/mm/yyyy"/>
    <numFmt numFmtId="166" formatCode="0.0000"/>
    <numFmt numFmtId="167" formatCode="\ dd/m/yyyy"/>
    <numFmt numFmtId="168" formatCode="0.00000"/>
  </numFmts>
  <fonts count="35">
    <font>
      <sz val="11"/>
      <color theme="1"/>
      <name val="Calibri"/>
      <family val="2"/>
      <scheme val="minor"/>
    </font>
    <font>
      <sz val="11"/>
      <color rgb="FFFF0000"/>
      <name val="Calibri"/>
      <family val="2"/>
      <scheme val="minor"/>
    </font>
    <font>
      <b/>
      <sz val="11"/>
      <color theme="1"/>
      <name val="Calibri"/>
      <family val="2"/>
      <scheme val="minor"/>
    </font>
    <font>
      <i/>
      <sz val="11"/>
      <color theme="1"/>
      <name val="Calibri"/>
      <family val="2"/>
      <scheme val="minor"/>
    </font>
    <font>
      <sz val="11"/>
      <color rgb="FF000000"/>
      <name val="Calibri"/>
      <family val="2"/>
      <scheme val="minor"/>
    </font>
    <font>
      <b/>
      <sz val="11"/>
      <color theme="1"/>
      <name val="Calibri"/>
      <family val="2"/>
    </font>
    <font>
      <b/>
      <sz val="11"/>
      <color theme="1"/>
      <name val="Symbol"/>
      <family val="1"/>
      <charset val="2"/>
    </font>
    <font>
      <sz val="11"/>
      <color rgb="FF000000"/>
      <name val="Arial"/>
      <family val="2"/>
    </font>
    <font>
      <sz val="11"/>
      <name val="Calibri"/>
      <family val="2"/>
      <scheme val="minor"/>
    </font>
    <font>
      <b/>
      <sz val="11"/>
      <name val="Calibri"/>
      <family val="2"/>
      <scheme val="minor"/>
    </font>
    <font>
      <b/>
      <sz val="20"/>
      <color theme="1"/>
      <name val="Calibri Light"/>
      <family val="2"/>
      <scheme val="major"/>
    </font>
    <font>
      <b/>
      <sz val="18"/>
      <color theme="1"/>
      <name val="Calibri Light"/>
      <family val="2"/>
      <scheme val="major"/>
    </font>
    <font>
      <b/>
      <sz val="12"/>
      <color theme="1"/>
      <name val="Calibri Light"/>
      <family val="2"/>
      <scheme val="major"/>
    </font>
    <font>
      <b/>
      <sz val="14"/>
      <color theme="1"/>
      <name val="Calibri Light"/>
      <family val="2"/>
      <scheme val="major"/>
    </font>
    <font>
      <sz val="14"/>
      <color theme="1"/>
      <name val="Calibri Light"/>
      <family val="2"/>
      <scheme val="major"/>
    </font>
    <font>
      <vertAlign val="superscript"/>
      <sz val="14"/>
      <color theme="1"/>
      <name val="Calibri Light"/>
      <family val="2"/>
      <scheme val="major"/>
    </font>
    <font>
      <b/>
      <sz val="20"/>
      <color theme="1"/>
      <name val="Calibri"/>
      <family val="2"/>
      <scheme val="minor"/>
    </font>
    <font>
      <sz val="16"/>
      <color theme="1"/>
      <name val="Calibri"/>
      <family val="2"/>
      <scheme val="minor"/>
    </font>
    <font>
      <sz val="14"/>
      <color theme="1"/>
      <name val="Calibri"/>
      <family val="2"/>
      <scheme val="minor"/>
    </font>
    <font>
      <b/>
      <sz val="11"/>
      <color rgb="FF000000"/>
      <name val="Calibri"/>
      <family val="2"/>
      <scheme val="minor"/>
    </font>
    <font>
      <b/>
      <i/>
      <sz val="11"/>
      <color rgb="FF000000"/>
      <name val="Calibri"/>
      <family val="2"/>
      <scheme val="minor"/>
    </font>
    <font>
      <i/>
      <sz val="11"/>
      <name val="Calibri"/>
      <family val="2"/>
      <scheme val="minor"/>
    </font>
    <font>
      <sz val="11"/>
      <color theme="1"/>
      <name val="Calibri"/>
      <family val="2"/>
    </font>
    <font>
      <sz val="8"/>
      <name val="Calibri"/>
      <family val="2"/>
      <scheme val="minor"/>
    </font>
    <font>
      <sz val="12.65"/>
      <color theme="1"/>
      <name val="Calibri"/>
      <family val="2"/>
    </font>
    <font>
      <sz val="11"/>
      <color theme="1"/>
      <name val="Calibri"/>
      <family val="2"/>
      <scheme val="minor"/>
    </font>
    <font>
      <b/>
      <vertAlign val="superscript"/>
      <sz val="11"/>
      <color theme="1"/>
      <name val="Calibri"/>
      <family val="2"/>
      <scheme val="minor"/>
    </font>
    <font>
      <sz val="10"/>
      <name val="Geneva"/>
    </font>
    <font>
      <sz val="10"/>
      <color rgb="FF000000"/>
      <name val="Times New Roman"/>
      <family val="1"/>
    </font>
    <font>
      <sz val="11"/>
      <color rgb="FF222222"/>
      <name val="Calibri"/>
      <family val="2"/>
      <scheme val="minor"/>
    </font>
    <font>
      <i/>
      <sz val="11"/>
      <color rgb="FF222222"/>
      <name val="Calibri"/>
      <family val="2"/>
      <scheme val="minor"/>
    </font>
    <font>
      <b/>
      <vertAlign val="subscript"/>
      <sz val="11"/>
      <color theme="1"/>
      <name val="Calibri"/>
      <family val="2"/>
      <scheme val="minor"/>
    </font>
    <font>
      <vertAlign val="superscript"/>
      <sz val="16"/>
      <color theme="1"/>
      <name val="Calibri"/>
      <family val="2"/>
      <scheme val="minor"/>
    </font>
    <font>
      <sz val="11"/>
      <name val="Calibri"/>
      <family val="2"/>
    </font>
    <font>
      <sz val="12.65"/>
      <name val="Calibri"/>
      <family val="2"/>
    </font>
  </fonts>
  <fills count="3">
    <fill>
      <patternFill patternType="none"/>
    </fill>
    <fill>
      <patternFill patternType="gray125"/>
    </fill>
    <fill>
      <patternFill patternType="solid">
        <fgColor theme="0"/>
        <bgColor indexed="64"/>
      </patternFill>
    </fill>
  </fills>
  <borders count="16">
    <border>
      <left/>
      <right/>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s>
  <cellStyleXfs count="4">
    <xf numFmtId="0" fontId="0" fillId="0" borderId="0"/>
    <xf numFmtId="9" fontId="25" fillId="0" borderId="0" applyFont="0" applyFill="0" applyBorder="0" applyAlignment="0" applyProtection="0"/>
    <xf numFmtId="0" fontId="27" fillId="0" borderId="0"/>
    <xf numFmtId="0" fontId="28" fillId="0" borderId="0"/>
  </cellStyleXfs>
  <cellXfs count="205">
    <xf numFmtId="0" fontId="0" fillId="0" borderId="0" xfId="0"/>
    <xf numFmtId="0" fontId="0" fillId="0" borderId="0" xfId="0" applyAlignment="1">
      <alignment vertical="center" wrapText="1"/>
    </xf>
    <xf numFmtId="0" fontId="0" fillId="0" borderId="0" xfId="0" applyAlignment="1">
      <alignment wrapText="1"/>
    </xf>
    <xf numFmtId="0" fontId="0" fillId="0" borderId="0" xfId="0" applyAlignment="1">
      <alignment horizontal="center" wrapText="1"/>
    </xf>
    <xf numFmtId="2" fontId="0" fillId="0" borderId="0" xfId="0" applyNumberFormat="1" applyAlignment="1">
      <alignment wrapText="1"/>
    </xf>
    <xf numFmtId="0" fontId="5" fillId="0" borderId="2" xfId="0" applyFont="1" applyBorder="1" applyAlignment="1">
      <alignment vertical="center" wrapText="1"/>
    </xf>
    <xf numFmtId="0" fontId="0" fillId="0" borderId="0" xfId="0" applyAlignment="1">
      <alignment horizontal="center" vertical="center" wrapText="1"/>
    </xf>
    <xf numFmtId="0" fontId="0" fillId="0" borderId="0" xfId="0" applyAlignment="1">
      <alignment horizontal="center" vertical="center"/>
    </xf>
    <xf numFmtId="0" fontId="0" fillId="2" borderId="0" xfId="0" applyFill="1"/>
    <xf numFmtId="0" fontId="10" fillId="2" borderId="0" xfId="0" applyFont="1" applyFill="1" applyAlignment="1">
      <alignment horizontal="left" vertical="center" wrapText="1"/>
    </xf>
    <xf numFmtId="0" fontId="13" fillId="2" borderId="0" xfId="0" applyFont="1" applyFill="1" applyAlignment="1">
      <alignment vertical="center" wrapText="1"/>
    </xf>
    <xf numFmtId="0" fontId="0" fillId="0" borderId="6" xfId="0" applyBorder="1" applyAlignment="1">
      <alignment vertical="center" wrapText="1"/>
    </xf>
    <xf numFmtId="0" fontId="0" fillId="0" borderId="6" xfId="0" applyBorder="1" applyAlignment="1">
      <alignment wrapText="1"/>
    </xf>
    <xf numFmtId="0" fontId="0" fillId="0" borderId="12" xfId="0" applyBorder="1" applyAlignment="1">
      <alignment wrapText="1"/>
    </xf>
    <xf numFmtId="0" fontId="0" fillId="0" borderId="9" xfId="0" applyBorder="1" applyAlignment="1">
      <alignment wrapText="1"/>
    </xf>
    <xf numFmtId="0" fontId="0" fillId="0" borderId="0" xfId="0" applyAlignment="1">
      <alignment horizontal="left" vertical="center" wrapText="1" indent="1"/>
    </xf>
    <xf numFmtId="0" fontId="0" fillId="2" borderId="0" xfId="0" applyFill="1" applyAlignment="1">
      <alignment wrapText="1"/>
    </xf>
    <xf numFmtId="0" fontId="0" fillId="0" borderId="0" xfId="0" applyAlignment="1" applyProtection="1">
      <alignment horizontal="left" vertical="center" wrapText="1" indent="1"/>
      <protection locked="0"/>
    </xf>
    <xf numFmtId="0" fontId="0" fillId="0" borderId="9" xfId="0"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0" xfId="0" applyFont="1" applyAlignment="1" applyProtection="1">
      <alignment horizontal="left" vertical="center" wrapText="1" indent="1"/>
      <protection locked="0"/>
    </xf>
    <xf numFmtId="0" fontId="4" fillId="0" borderId="0" xfId="0" applyFont="1" applyAlignment="1" applyProtection="1">
      <alignment horizontal="center" vertical="center" wrapText="1"/>
      <protection locked="0"/>
    </xf>
    <xf numFmtId="0" fontId="4" fillId="0" borderId="0" xfId="0" applyFont="1" applyAlignment="1" applyProtection="1">
      <alignment horizontal="left" vertical="center" wrapText="1" indent="1"/>
      <protection locked="0"/>
    </xf>
    <xf numFmtId="0" fontId="1" fillId="0" borderId="9" xfId="0" applyFont="1" applyBorder="1" applyAlignment="1" applyProtection="1">
      <alignment horizontal="center" vertical="center" wrapText="1"/>
      <protection locked="0"/>
    </xf>
    <xf numFmtId="0" fontId="3" fillId="0" borderId="0" xfId="0" applyFont="1" applyAlignment="1" applyProtection="1">
      <alignment horizontal="center" vertical="center" wrapText="1"/>
      <protection locked="0"/>
    </xf>
    <xf numFmtId="0" fontId="0" fillId="0" borderId="6" xfId="0" applyBorder="1" applyAlignment="1">
      <alignment horizontal="center" vertical="center" wrapText="1"/>
    </xf>
    <xf numFmtId="0" fontId="0" fillId="0" borderId="9" xfId="0" applyBorder="1" applyAlignment="1">
      <alignment horizontal="center" vertical="center" wrapText="1"/>
    </xf>
    <xf numFmtId="0" fontId="0" fillId="0" borderId="9" xfId="0" applyBorder="1" applyAlignment="1" applyProtection="1">
      <alignment horizontal="left" vertical="center" wrapText="1" indent="1"/>
      <protection locked="0"/>
    </xf>
    <xf numFmtId="0" fontId="2" fillId="0" borderId="0" xfId="0" applyFont="1" applyAlignment="1">
      <alignment horizontal="center" vertical="center"/>
    </xf>
    <xf numFmtId="0" fontId="5" fillId="0" borderId="0" xfId="0" applyFont="1" applyAlignment="1">
      <alignment horizontal="center" vertical="center"/>
    </xf>
    <xf numFmtId="0" fontId="2" fillId="0" borderId="3" xfId="0" applyFont="1" applyBorder="1" applyAlignment="1">
      <alignment horizontal="center" vertical="center"/>
    </xf>
    <xf numFmtId="0" fontId="2" fillId="0" borderId="5" xfId="0" applyFont="1" applyBorder="1" applyAlignment="1">
      <alignment horizontal="center" vertical="center"/>
    </xf>
    <xf numFmtId="0" fontId="2" fillId="0" borderId="11" xfId="0" applyFont="1" applyBorder="1" applyAlignment="1">
      <alignment horizontal="center" vertical="center"/>
    </xf>
    <xf numFmtId="0" fontId="2" fillId="0" borderId="8" xfId="0" applyFont="1" applyBorder="1" applyAlignment="1">
      <alignment horizontal="center" vertical="center"/>
    </xf>
    <xf numFmtId="0" fontId="0" fillId="2" borderId="0" xfId="0" applyFill="1" applyAlignment="1">
      <alignment horizontal="left" vertical="center" wrapText="1" indent="1"/>
    </xf>
    <xf numFmtId="0" fontId="0" fillId="2" borderId="0" xfId="0" applyFill="1" applyAlignment="1">
      <alignment horizontal="center" vertical="center" wrapText="1"/>
    </xf>
    <xf numFmtId="0" fontId="1" fillId="0" borderId="0" xfId="0" applyFont="1" applyAlignment="1" applyProtection="1">
      <alignment horizontal="center" vertical="center" wrapText="1"/>
      <protection locked="0"/>
    </xf>
    <xf numFmtId="0" fontId="19" fillId="0" borderId="0" xfId="0" applyFont="1" applyAlignment="1">
      <alignment horizontal="left" vertical="center" wrapText="1" indent="1"/>
    </xf>
    <xf numFmtId="0" fontId="3" fillId="0" borderId="6" xfId="0" applyFont="1" applyBorder="1" applyAlignment="1" applyProtection="1">
      <alignment horizontal="left" vertical="center" wrapText="1" indent="1"/>
      <protection locked="0"/>
    </xf>
    <xf numFmtId="0" fontId="4" fillId="0" borderId="9" xfId="0" applyFont="1" applyBorder="1" applyAlignment="1" applyProtection="1">
      <alignment horizontal="center" vertical="center" wrapText="1"/>
      <protection locked="0"/>
    </xf>
    <xf numFmtId="0" fontId="2" fillId="0" borderId="9" xfId="0" applyFont="1" applyBorder="1" applyAlignment="1" applyProtection="1">
      <alignment horizontal="center" vertical="center" wrapText="1"/>
      <protection locked="0"/>
    </xf>
    <xf numFmtId="0" fontId="8" fillId="0" borderId="9" xfId="0" applyFont="1" applyBorder="1" applyAlignment="1" applyProtection="1">
      <alignment horizontal="center" vertical="center" wrapText="1"/>
      <protection locked="0"/>
    </xf>
    <xf numFmtId="0" fontId="0" fillId="0" borderId="9" xfId="0" applyBorder="1" applyAlignment="1">
      <alignment horizontal="left" vertical="center" wrapText="1" indent="1"/>
    </xf>
    <xf numFmtId="0" fontId="3" fillId="0" borderId="9" xfId="0" applyFont="1" applyBorder="1" applyAlignment="1" applyProtection="1">
      <alignment horizontal="left" vertical="center" wrapText="1" indent="1"/>
      <protection locked="0"/>
    </xf>
    <xf numFmtId="49" fontId="0" fillId="0" borderId="0" xfId="0" applyNumberFormat="1" applyAlignment="1">
      <alignment horizontal="center" vertical="center" wrapText="1"/>
    </xf>
    <xf numFmtId="15" fontId="0" fillId="0" borderId="0" xfId="0" applyNumberFormat="1" applyAlignment="1">
      <alignment horizontal="center" vertical="center" wrapText="1"/>
    </xf>
    <xf numFmtId="0" fontId="2" fillId="0" borderId="5" xfId="0" applyFont="1" applyBorder="1" applyAlignment="1" applyProtection="1">
      <alignment horizontal="left" vertical="center" wrapText="1" indent="1"/>
      <protection locked="0"/>
    </xf>
    <xf numFmtId="0" fontId="2" fillId="0" borderId="3" xfId="0" applyFont="1" applyBorder="1" applyAlignment="1" applyProtection="1">
      <alignment horizontal="left" vertical="center" wrapText="1" indent="1"/>
      <protection locked="0"/>
    </xf>
    <xf numFmtId="0" fontId="2" fillId="0" borderId="8" xfId="0" applyFont="1" applyBorder="1" applyAlignment="1" applyProtection="1">
      <alignment horizontal="left" vertical="center" wrapText="1" indent="1"/>
      <protection locked="0"/>
    </xf>
    <xf numFmtId="0" fontId="3" fillId="0" borderId="6" xfId="0" applyFont="1" applyBorder="1" applyAlignment="1">
      <alignment horizontal="left" vertical="center" wrapText="1" indent="1"/>
    </xf>
    <xf numFmtId="0" fontId="20" fillId="0" borderId="0" xfId="0" applyFont="1" applyAlignment="1">
      <alignment horizontal="left" vertical="center" wrapText="1" indent="1"/>
    </xf>
    <xf numFmtId="0" fontId="2" fillId="0" borderId="0" xfId="0" applyFont="1" applyAlignment="1">
      <alignment horizontal="left" vertical="center" wrapText="1" indent="1"/>
    </xf>
    <xf numFmtId="0" fontId="0" fillId="2" borderId="2" xfId="0" applyFill="1" applyBorder="1" applyAlignment="1">
      <alignment horizontal="center" vertical="center" wrapText="1"/>
    </xf>
    <xf numFmtId="0" fontId="0" fillId="0" borderId="6" xfId="0" applyBorder="1" applyAlignment="1">
      <alignment horizontal="left" vertical="center" wrapText="1" indent="1"/>
    </xf>
    <xf numFmtId="0" fontId="0" fillId="0" borderId="6" xfId="0" applyBorder="1" applyAlignment="1">
      <alignment horizontal="left" wrapText="1" indent="1"/>
    </xf>
    <xf numFmtId="0" fontId="0" fillId="0" borderId="0" xfId="0" applyAlignment="1">
      <alignment horizontal="left" wrapText="1" indent="1"/>
    </xf>
    <xf numFmtId="0" fontId="0" fillId="0" borderId="9" xfId="0" applyBorder="1" applyAlignment="1">
      <alignment horizontal="left" wrapText="1" indent="1"/>
    </xf>
    <xf numFmtId="49" fontId="0" fillId="0" borderId="0" xfId="0" applyNumberFormat="1" applyAlignment="1">
      <alignment horizontal="left" wrapText="1" indent="1"/>
    </xf>
    <xf numFmtId="2" fontId="0" fillId="0" borderId="0" xfId="0" applyNumberFormat="1" applyAlignment="1">
      <alignment horizontal="left" wrapText="1" indent="1"/>
    </xf>
    <xf numFmtId="0" fontId="10" fillId="2" borderId="0" xfId="0" applyFont="1" applyFill="1" applyAlignment="1">
      <alignment horizontal="left" vertical="center"/>
    </xf>
    <xf numFmtId="0" fontId="0" fillId="0" borderId="0" xfId="0" applyAlignment="1">
      <alignment horizontal="left"/>
    </xf>
    <xf numFmtId="0" fontId="0" fillId="2" borderId="0" xfId="0" applyFill="1" applyAlignment="1">
      <alignment horizontal="center" wrapText="1"/>
    </xf>
    <xf numFmtId="0" fontId="0" fillId="0" borderId="6" xfId="0" applyBorder="1" applyAlignment="1">
      <alignment horizontal="center" wrapText="1"/>
    </xf>
    <xf numFmtId="0" fontId="0" fillId="0" borderId="9" xfId="0" applyBorder="1" applyAlignment="1">
      <alignment horizontal="center" wrapText="1"/>
    </xf>
    <xf numFmtId="0" fontId="2" fillId="0" borderId="6" xfId="0" applyFont="1" applyBorder="1" applyAlignment="1">
      <alignment horizontal="center" wrapText="1"/>
    </xf>
    <xf numFmtId="0" fontId="2" fillId="0" borderId="0" xfId="0" applyFont="1" applyAlignment="1">
      <alignment horizontal="center" wrapText="1"/>
    </xf>
    <xf numFmtId="0" fontId="2" fillId="0" borderId="9" xfId="0" applyFont="1" applyBorder="1" applyAlignment="1">
      <alignment horizontal="center" wrapText="1"/>
    </xf>
    <xf numFmtId="0" fontId="5" fillId="0" borderId="2" xfId="0" applyFont="1" applyBorder="1" applyAlignment="1">
      <alignment horizontal="center" vertical="center"/>
    </xf>
    <xf numFmtId="0" fontId="0" fillId="0" borderId="4" xfId="0" applyBorder="1" applyAlignment="1">
      <alignment horizontal="left" vertical="center" wrapText="1" indent="1"/>
    </xf>
    <xf numFmtId="0" fontId="0" fillId="0" borderId="1" xfId="0" applyBorder="1" applyAlignment="1">
      <alignment horizontal="left" vertical="center" wrapText="1" indent="1"/>
    </xf>
    <xf numFmtId="0" fontId="0" fillId="0" borderId="1" xfId="0" applyBorder="1" applyAlignment="1">
      <alignment horizontal="left" vertical="center" indent="1"/>
    </xf>
    <xf numFmtId="0" fontId="0" fillId="0" borderId="10" xfId="0" applyBorder="1" applyAlignment="1">
      <alignment horizontal="left" vertical="center" wrapText="1" indent="1"/>
    </xf>
    <xf numFmtId="0" fontId="0" fillId="0" borderId="0" xfId="0" applyAlignment="1">
      <alignment horizontal="left" vertical="center" indent="1"/>
    </xf>
    <xf numFmtId="0" fontId="0" fillId="0" borderId="9" xfId="0" applyBorder="1" applyAlignment="1">
      <alignment horizontal="left" vertical="center" indent="1"/>
    </xf>
    <xf numFmtId="0" fontId="7" fillId="0" borderId="0" xfId="0" applyFont="1" applyAlignment="1">
      <alignment horizontal="left" vertical="center" inden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0" xfId="0" applyAlignment="1">
      <alignment horizontal="center"/>
    </xf>
    <xf numFmtId="0" fontId="0" fillId="0" borderId="4" xfId="0" applyBorder="1" applyAlignment="1">
      <alignment horizontal="center" vertical="center" wrapText="1"/>
    </xf>
    <xf numFmtId="0" fontId="0" fillId="0" borderId="6" xfId="0" applyBorder="1" applyAlignment="1">
      <alignment horizontal="center" vertical="center"/>
    </xf>
    <xf numFmtId="0" fontId="0" fillId="0" borderId="10" xfId="0" applyBorder="1" applyAlignment="1">
      <alignment horizontal="center" vertical="center"/>
    </xf>
    <xf numFmtId="0" fontId="0" fillId="0" borderId="9" xfId="0" applyBorder="1" applyAlignment="1">
      <alignment horizontal="center" vertical="center"/>
    </xf>
    <xf numFmtId="0" fontId="2" fillId="0" borderId="7" xfId="0" applyFont="1" applyBorder="1" applyAlignment="1">
      <alignment vertical="center" wrapText="1"/>
    </xf>
    <xf numFmtId="0" fontId="0" fillId="0" borderId="7" xfId="0" applyBorder="1" applyAlignment="1">
      <alignment wrapText="1"/>
    </xf>
    <xf numFmtId="0" fontId="0" fillId="0" borderId="12" xfId="0" applyBorder="1"/>
    <xf numFmtId="0" fontId="2" fillId="0" borderId="2" xfId="0" applyFont="1" applyBorder="1" applyAlignment="1">
      <alignment vertical="center"/>
    </xf>
    <xf numFmtId="164" fontId="0" fillId="0" borderId="6" xfId="0" applyNumberFormat="1" applyBorder="1" applyAlignment="1">
      <alignment horizontal="center" vertical="center"/>
    </xf>
    <xf numFmtId="164" fontId="0" fillId="0" borderId="0" xfId="0" applyNumberFormat="1" applyAlignment="1">
      <alignment horizontal="center" vertical="center"/>
    </xf>
    <xf numFmtId="0" fontId="2" fillId="0" borderId="6" xfId="0" applyFont="1" applyBorder="1" applyAlignment="1" applyProtection="1">
      <alignment horizontal="left" vertical="center" wrapText="1" indent="1"/>
      <protection locked="0"/>
    </xf>
    <xf numFmtId="0" fontId="2" fillId="0" borderId="9" xfId="0" applyFont="1" applyBorder="1" applyAlignment="1" applyProtection="1">
      <alignment horizontal="left" vertical="center" wrapText="1" indent="1"/>
      <protection locked="0"/>
    </xf>
    <xf numFmtId="0" fontId="3" fillId="0" borderId="12" xfId="0" applyFont="1" applyBorder="1" applyAlignment="1">
      <alignment horizontal="center" vertical="center"/>
    </xf>
    <xf numFmtId="0" fontId="2" fillId="0" borderId="8" xfId="0" applyFont="1" applyBorder="1" applyAlignment="1" applyProtection="1">
      <alignment horizontal="center" vertical="center" wrapText="1"/>
      <protection locked="0"/>
    </xf>
    <xf numFmtId="0" fontId="4" fillId="0" borderId="0" xfId="0" applyFont="1" applyAlignment="1">
      <alignment vertical="center"/>
    </xf>
    <xf numFmtId="0" fontId="8" fillId="0" borderId="0" xfId="0" applyFont="1" applyAlignment="1">
      <alignment horizontal="left" vertical="center"/>
    </xf>
    <xf numFmtId="0" fontId="8" fillId="0" borderId="0" xfId="0" applyFont="1" applyAlignment="1">
      <alignment horizontal="left" vertical="center" wrapText="1"/>
    </xf>
    <xf numFmtId="1" fontId="8" fillId="0" borderId="0" xfId="0" applyNumberFormat="1" applyFont="1" applyAlignment="1">
      <alignment horizontal="left" vertical="center"/>
    </xf>
    <xf numFmtId="165" fontId="8" fillId="0" borderId="0" xfId="0" applyNumberFormat="1" applyFont="1" applyAlignment="1">
      <alignment horizontal="left" vertical="center"/>
    </xf>
    <xf numFmtId="164" fontId="8" fillId="0" borderId="0" xfId="0" applyNumberFormat="1" applyFont="1" applyAlignment="1">
      <alignment horizontal="left" vertical="center"/>
    </xf>
    <xf numFmtId="167" fontId="8" fillId="0" borderId="0" xfId="0" applyNumberFormat="1" applyFont="1" applyAlignment="1">
      <alignment horizontal="left" vertical="center"/>
    </xf>
    <xf numFmtId="168" fontId="8" fillId="0" borderId="0" xfId="0" applyNumberFormat="1" applyFont="1" applyAlignment="1">
      <alignment horizontal="left" vertical="center"/>
    </xf>
    <xf numFmtId="0" fontId="8" fillId="0" borderId="0" xfId="3" applyFont="1" applyAlignment="1">
      <alignment horizontal="left" vertical="center"/>
    </xf>
    <xf numFmtId="0" fontId="8" fillId="0" borderId="0" xfId="0" applyFont="1" applyAlignment="1">
      <alignment horizontal="right" vertical="center"/>
    </xf>
    <xf numFmtId="2" fontId="8" fillId="0" borderId="0" xfId="0" applyNumberFormat="1" applyFont="1" applyAlignment="1">
      <alignment horizontal="right" vertical="center"/>
    </xf>
    <xf numFmtId="0" fontId="8" fillId="0" borderId="0" xfId="1" applyNumberFormat="1" applyFont="1" applyFill="1" applyBorder="1" applyAlignment="1">
      <alignment horizontal="right" vertical="center"/>
    </xf>
    <xf numFmtId="0" fontId="8" fillId="0" borderId="0" xfId="0" applyFont="1" applyAlignment="1">
      <alignment horizontal="right" vertical="center" wrapText="1"/>
    </xf>
    <xf numFmtId="0" fontId="8" fillId="0" borderId="0" xfId="3" applyFont="1" applyAlignment="1">
      <alignment horizontal="right" vertical="center"/>
    </xf>
    <xf numFmtId="1" fontId="8" fillId="0" borderId="0" xfId="0" applyNumberFormat="1" applyFont="1" applyAlignment="1">
      <alignment horizontal="right" vertical="center"/>
    </xf>
    <xf numFmtId="1" fontId="8" fillId="0" borderId="0" xfId="0" applyNumberFormat="1" applyFont="1" applyAlignment="1">
      <alignment horizontal="right" vertical="center" shrinkToFit="1"/>
    </xf>
    <xf numFmtId="1" fontId="8" fillId="0" borderId="0" xfId="0" applyNumberFormat="1" applyFont="1" applyAlignment="1">
      <alignment horizontal="right" vertical="center" wrapText="1"/>
    </xf>
    <xf numFmtId="2" fontId="8" fillId="0" borderId="0" xfId="0" applyNumberFormat="1" applyFont="1" applyAlignment="1">
      <alignment horizontal="right" vertical="center" shrinkToFit="1"/>
    </xf>
    <xf numFmtId="2" fontId="8" fillId="0" borderId="0" xfId="0" applyNumberFormat="1" applyFont="1" applyAlignment="1">
      <alignment horizontal="right" vertical="center" wrapText="1"/>
    </xf>
    <xf numFmtId="2" fontId="8" fillId="0" borderId="0" xfId="3" applyNumberFormat="1" applyFont="1" applyAlignment="1">
      <alignment horizontal="right" vertical="center"/>
    </xf>
    <xf numFmtId="164" fontId="8" fillId="0" borderId="6" xfId="0" applyNumberFormat="1" applyFont="1" applyBorder="1" applyAlignment="1">
      <alignment horizontal="right" vertical="center"/>
    </xf>
    <xf numFmtId="166" fontId="8" fillId="0" borderId="9" xfId="0" applyNumberFormat="1" applyFont="1" applyBorder="1" applyAlignment="1">
      <alignment horizontal="right" vertical="center"/>
    </xf>
    <xf numFmtId="166" fontId="8" fillId="0" borderId="9" xfId="2" applyNumberFormat="1" applyFont="1" applyBorder="1" applyAlignment="1">
      <alignment horizontal="right" vertical="center"/>
    </xf>
    <xf numFmtId="166" fontId="8" fillId="0" borderId="9" xfId="0" applyNumberFormat="1" applyFont="1" applyBorder="1" applyAlignment="1">
      <alignment horizontal="right" vertical="center" shrinkToFit="1"/>
    </xf>
    <xf numFmtId="166" fontId="8" fillId="0" borderId="9" xfId="0" applyNumberFormat="1" applyFont="1" applyBorder="1" applyAlignment="1">
      <alignment horizontal="right" vertical="center" wrapText="1"/>
    </xf>
    <xf numFmtId="166" fontId="8" fillId="0" borderId="9" xfId="3" applyNumberFormat="1" applyFont="1" applyBorder="1" applyAlignment="1">
      <alignment horizontal="right" vertical="center"/>
    </xf>
    <xf numFmtId="164" fontId="8" fillId="0" borderId="6" xfId="0" applyNumberFormat="1" applyFont="1" applyBorder="1" applyAlignment="1">
      <alignment horizontal="right" vertical="center" shrinkToFit="1"/>
    </xf>
    <xf numFmtId="164" fontId="8" fillId="0" borderId="6" xfId="0" applyNumberFormat="1" applyFont="1" applyBorder="1" applyAlignment="1">
      <alignment horizontal="right" vertical="center" wrapText="1"/>
    </xf>
    <xf numFmtId="164" fontId="8" fillId="0" borderId="6" xfId="0" applyNumberFormat="1" applyFont="1" applyBorder="1" applyAlignment="1">
      <alignment horizontal="left" vertical="center"/>
    </xf>
    <xf numFmtId="0" fontId="5" fillId="0" borderId="2" xfId="0" applyFont="1" applyBorder="1" applyAlignment="1">
      <alignment horizontal="center" vertical="center" wrapText="1"/>
    </xf>
    <xf numFmtId="0" fontId="10" fillId="2" borderId="0" xfId="0" applyFont="1" applyFill="1" applyAlignment="1">
      <alignment horizontal="left"/>
    </xf>
    <xf numFmtId="0" fontId="2" fillId="0" borderId="13" xfId="0" applyFont="1" applyBorder="1" applyAlignment="1">
      <alignment vertical="center"/>
    </xf>
    <xf numFmtId="0" fontId="0" fillId="0" borderId="6" xfId="0" applyBorder="1"/>
    <xf numFmtId="0" fontId="0" fillId="0" borderId="9" xfId="0" applyBorder="1"/>
    <xf numFmtId="0" fontId="5" fillId="0" borderId="14" xfId="0" applyFont="1" applyBorder="1" applyAlignment="1">
      <alignment vertical="center" wrapText="1"/>
    </xf>
    <xf numFmtId="0" fontId="2" fillId="0" borderId="14" xfId="0" applyFont="1" applyBorder="1" applyAlignment="1">
      <alignment vertical="center" wrapText="1"/>
    </xf>
    <xf numFmtId="0" fontId="0" fillId="0" borderId="9" xfId="0" applyBorder="1" applyAlignment="1">
      <alignment vertical="center" wrapText="1"/>
    </xf>
    <xf numFmtId="0" fontId="0" fillId="0" borderId="12" xfId="0" applyBorder="1" applyAlignment="1">
      <alignment horizontal="left" vertical="center" wrapText="1"/>
    </xf>
    <xf numFmtId="0" fontId="2" fillId="0" borderId="0" xfId="0" applyFont="1" applyAlignment="1">
      <alignment vertical="center" wrapText="1"/>
    </xf>
    <xf numFmtId="0" fontId="8" fillId="0" borderId="12" xfId="0" applyFont="1" applyBorder="1" applyAlignment="1">
      <alignment horizontal="left" vertical="center" wrapText="1"/>
    </xf>
    <xf numFmtId="0" fontId="9" fillId="0" borderId="6" xfId="0" applyFont="1" applyBorder="1" applyAlignment="1">
      <alignment horizontal="right" vertical="center"/>
    </xf>
    <xf numFmtId="0" fontId="9" fillId="0" borderId="0" xfId="0" applyFont="1" applyAlignment="1">
      <alignment horizontal="right" vertical="center"/>
    </xf>
    <xf numFmtId="0" fontId="9" fillId="0" borderId="9" xfId="0" applyFont="1" applyBorder="1" applyAlignment="1">
      <alignment horizontal="left" vertical="center"/>
    </xf>
    <xf numFmtId="0" fontId="9" fillId="0" borderId="6" xfId="1" applyNumberFormat="1" applyFont="1" applyFill="1" applyBorder="1" applyAlignment="1">
      <alignment horizontal="right" vertical="center"/>
    </xf>
    <xf numFmtId="0" fontId="9" fillId="0" borderId="0" xfId="1" applyNumberFormat="1" applyFont="1" applyFill="1" applyBorder="1" applyAlignment="1">
      <alignment horizontal="right" vertical="center"/>
    </xf>
    <xf numFmtId="164" fontId="9" fillId="0" borderId="6" xfId="0" applyNumberFormat="1" applyFont="1" applyBorder="1" applyAlignment="1">
      <alignment horizontal="right" vertical="center"/>
    </xf>
    <xf numFmtId="164" fontId="9" fillId="0" borderId="0" xfId="0" applyNumberFormat="1" applyFont="1" applyAlignment="1">
      <alignment horizontal="right" vertical="center"/>
    </xf>
    <xf numFmtId="164" fontId="9" fillId="0" borderId="9" xfId="0" applyNumberFormat="1" applyFont="1" applyBorder="1" applyAlignment="1">
      <alignment horizontal="left" vertical="center"/>
    </xf>
    <xf numFmtId="1" fontId="9" fillId="0" borderId="6" xfId="0" applyNumberFormat="1" applyFont="1" applyBorder="1" applyAlignment="1">
      <alignment horizontal="right" vertical="center"/>
    </xf>
    <xf numFmtId="1" fontId="9" fillId="0" borderId="0" xfId="0" applyNumberFormat="1" applyFont="1" applyAlignment="1">
      <alignment horizontal="right" vertical="center"/>
    </xf>
    <xf numFmtId="0" fontId="9" fillId="0" borderId="6" xfId="0" applyFont="1" applyBorder="1" applyAlignment="1">
      <alignment horizontal="right" vertical="center" wrapText="1"/>
    </xf>
    <xf numFmtId="0" fontId="9" fillId="0" borderId="6" xfId="3" applyFont="1" applyBorder="1" applyAlignment="1">
      <alignment horizontal="right" vertical="center"/>
    </xf>
    <xf numFmtId="0" fontId="9" fillId="0" borderId="0" xfId="3" applyFont="1" applyAlignment="1">
      <alignment horizontal="right" vertical="center"/>
    </xf>
    <xf numFmtId="0" fontId="9" fillId="0" borderId="9" xfId="3" applyFont="1" applyBorder="1" applyAlignment="1">
      <alignment horizontal="left" vertical="center"/>
    </xf>
    <xf numFmtId="0" fontId="9" fillId="0" borderId="0" xfId="0" applyFont="1" applyAlignment="1">
      <alignment horizontal="left" vertical="center"/>
    </xf>
    <xf numFmtId="49" fontId="9" fillId="0" borderId="0" xfId="0" applyNumberFormat="1" applyFont="1" applyAlignment="1">
      <alignment horizontal="left" vertical="center"/>
    </xf>
    <xf numFmtId="0" fontId="19" fillId="0" borderId="0" xfId="0" applyFont="1" applyAlignment="1">
      <alignment vertical="center"/>
    </xf>
    <xf numFmtId="0" fontId="9" fillId="0" borderId="0" xfId="0" applyFont="1" applyAlignment="1">
      <alignment horizontal="left" vertical="center" wrapText="1"/>
    </xf>
    <xf numFmtId="0" fontId="16" fillId="2" borderId="0" xfId="0" applyFont="1" applyFill="1"/>
    <xf numFmtId="0" fontId="17" fillId="2" borderId="0" xfId="0" applyFont="1" applyFill="1"/>
    <xf numFmtId="49" fontId="18" fillId="2" borderId="0" xfId="0" applyNumberFormat="1" applyFont="1" applyFill="1"/>
    <xf numFmtId="49" fontId="17" fillId="2" borderId="0" xfId="0" applyNumberFormat="1" applyFont="1" applyFill="1"/>
    <xf numFmtId="0" fontId="2" fillId="2" borderId="0" xfId="0" applyFont="1" applyFill="1"/>
    <xf numFmtId="0" fontId="0" fillId="0" borderId="7" xfId="0" applyBorder="1" applyAlignment="1">
      <alignment horizontal="left" vertical="top" wrapText="1"/>
    </xf>
    <xf numFmtId="0" fontId="0" fillId="0" borderId="12" xfId="0" applyBorder="1" applyAlignment="1">
      <alignment horizontal="left" vertical="top" wrapText="1"/>
    </xf>
    <xf numFmtId="0" fontId="8" fillId="0" borderId="12" xfId="0" applyFont="1" applyBorder="1" applyAlignment="1">
      <alignment horizontal="left" vertical="top" wrapText="1"/>
    </xf>
    <xf numFmtId="0" fontId="29" fillId="0" borderId="12" xfId="0" applyFont="1" applyBorder="1" applyAlignment="1">
      <alignment horizontal="left" vertical="top" wrapText="1"/>
    </xf>
    <xf numFmtId="0" fontId="8" fillId="0" borderId="7" xfId="0" applyFont="1" applyBorder="1" applyAlignment="1">
      <alignment horizontal="left" vertical="top" wrapText="1"/>
    </xf>
    <xf numFmtId="0" fontId="0" fillId="0" borderId="12" xfId="0" applyBorder="1" applyAlignment="1">
      <alignment horizontal="left" vertical="top"/>
    </xf>
    <xf numFmtId="0" fontId="13" fillId="2" borderId="0" xfId="0" applyFont="1" applyFill="1" applyAlignment="1">
      <alignment horizontal="center" vertical="center" wrapText="1"/>
    </xf>
    <xf numFmtId="0" fontId="2" fillId="0" borderId="3" xfId="0" applyFont="1" applyBorder="1" applyAlignment="1" applyProtection="1">
      <alignment horizontal="center" vertical="center" wrapText="1"/>
      <protection locked="0"/>
    </xf>
    <xf numFmtId="0" fontId="2" fillId="0" borderId="14" xfId="0" applyFont="1" applyBorder="1" applyAlignment="1" applyProtection="1">
      <alignment horizontal="center" vertical="center" wrapText="1"/>
      <protection locked="0"/>
    </xf>
    <xf numFmtId="0" fontId="10" fillId="2" borderId="0" xfId="0" applyFont="1" applyFill="1" applyAlignment="1">
      <alignment horizontal="center" vertical="center" wrapText="1"/>
    </xf>
    <xf numFmtId="0" fontId="13" fillId="2" borderId="0" xfId="0" applyFont="1" applyFill="1"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2" xfId="0" applyFont="1" applyBorder="1" applyAlignment="1">
      <alignment horizontal="center" vertical="center"/>
    </xf>
    <xf numFmtId="0" fontId="2" fillId="0" borderId="14"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2" fillId="0" borderId="13" xfId="0" applyFont="1" applyBorder="1" applyAlignment="1">
      <alignment horizontal="center" vertical="center"/>
    </xf>
    <xf numFmtId="0" fontId="8" fillId="0" borderId="9" xfId="0" applyFont="1" applyBorder="1" applyAlignment="1" applyProtection="1">
      <alignment horizontal="left" vertical="center" wrapText="1" indent="1"/>
      <protection locked="0"/>
    </xf>
    <xf numFmtId="0" fontId="8" fillId="0" borderId="9" xfId="0" applyFont="1" applyBorder="1" applyAlignment="1">
      <alignment horizontal="center" wrapText="1"/>
    </xf>
    <xf numFmtId="0" fontId="0" fillId="2" borderId="0" xfId="0" applyFill="1" applyAlignment="1" applyProtection="1">
      <alignment horizontal="left" wrapText="1"/>
      <protection locked="0"/>
    </xf>
    <xf numFmtId="0" fontId="10" fillId="2" borderId="0" xfId="0" applyFont="1" applyFill="1" applyAlignment="1">
      <alignment horizontal="center" vertical="center" wrapText="1"/>
    </xf>
    <xf numFmtId="0" fontId="13" fillId="2" borderId="0" xfId="0" applyFont="1" applyFill="1"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13" xfId="0" applyFont="1" applyBorder="1" applyAlignment="1">
      <alignment horizontal="center" vertical="center"/>
    </xf>
    <xf numFmtId="0" fontId="5" fillId="0" borderId="7" xfId="0" applyFont="1" applyBorder="1" applyAlignment="1">
      <alignment horizontal="center" vertical="center" wrapText="1"/>
    </xf>
    <xf numFmtId="0" fontId="5" fillId="0" borderId="15" xfId="0" applyFont="1" applyBorder="1" applyAlignment="1">
      <alignment horizontal="center" vertical="center" wrapText="1"/>
    </xf>
    <xf numFmtId="0" fontId="2" fillId="0" borderId="10" xfId="0" applyFont="1" applyBorder="1" applyAlignment="1">
      <alignment horizontal="center" vertical="center"/>
    </xf>
    <xf numFmtId="0" fontId="2" fillId="0" borderId="14" xfId="0" applyFont="1" applyBorder="1" applyAlignment="1">
      <alignment horizontal="center" vertical="center"/>
    </xf>
    <xf numFmtId="0" fontId="5" fillId="0" borderId="4" xfId="0" applyFont="1" applyBorder="1" applyAlignment="1">
      <alignment horizontal="center" vertical="center"/>
    </xf>
    <xf numFmtId="0" fontId="5" fillId="0" borderId="13" xfId="0" applyFont="1" applyBorder="1" applyAlignment="1">
      <alignment horizontal="center" vertical="center"/>
    </xf>
    <xf numFmtId="0" fontId="5" fillId="0" borderId="10" xfId="0" applyFont="1" applyBorder="1" applyAlignment="1">
      <alignment horizontal="center" vertical="center"/>
    </xf>
    <xf numFmtId="0" fontId="5" fillId="0" borderId="14" xfId="0" applyFont="1" applyBorder="1" applyAlignment="1">
      <alignment horizontal="center" vertical="center"/>
    </xf>
  </cellXfs>
  <cellStyles count="4">
    <cellStyle name="Normal" xfId="0" builtinId="0"/>
    <cellStyle name="Normal 2" xfId="3" xr:uid="{505EF3A2-E635-4AB3-A325-C4673BFBC57D}"/>
    <cellStyle name="Normal_Feuille de manip" xfId="2" xr:uid="{09D44A61-26B9-4839-AF5F-656375EC5E65}"/>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600076</xdr:colOff>
      <xdr:row>8</xdr:row>
      <xdr:rowOff>130159</xdr:rowOff>
    </xdr:from>
    <xdr:to>
      <xdr:col>3</xdr:col>
      <xdr:colOff>180975</xdr:colOff>
      <xdr:row>11</xdr:row>
      <xdr:rowOff>7556</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email">
          <a:extLst>
            <a:ext uri="{28A0092B-C50C-407E-A947-70E740481C1C}">
              <a14:useLocalDpi xmlns:a14="http://schemas.microsoft.com/office/drawing/2010/main"/>
            </a:ext>
          </a:extLst>
        </a:blip>
        <a:srcRect l="-1420" r="-1546"/>
        <a:stretch/>
      </xdr:blipFill>
      <xdr:spPr>
        <a:xfrm>
          <a:off x="1362076" y="1654159"/>
          <a:ext cx="1695449" cy="448897"/>
        </a:xfrm>
        <a:prstGeom prst="rect">
          <a:avLst/>
        </a:prstGeom>
      </xdr:spPr>
    </xdr:pic>
    <xdr:clientData/>
  </xdr:twoCellAnchor>
  <xdr:twoCellAnchor editAs="oneCell">
    <xdr:from>
      <xdr:col>3</xdr:col>
      <xdr:colOff>609601</xdr:colOff>
      <xdr:row>8</xdr:row>
      <xdr:rowOff>58924</xdr:rowOff>
    </xdr:from>
    <xdr:to>
      <xdr:col>5</xdr:col>
      <xdr:colOff>258614</xdr:colOff>
      <xdr:row>11</xdr:row>
      <xdr:rowOff>38099</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486151" y="1582924"/>
          <a:ext cx="1173013" cy="550675"/>
        </a:xfrm>
        <a:prstGeom prst="rect">
          <a:avLst/>
        </a:prstGeom>
        <a:noFill/>
      </xdr:spPr>
    </xdr:pic>
    <xdr:clientData/>
  </xdr:twoCellAnchor>
  <xdr:twoCellAnchor editAs="oneCell">
    <xdr:from>
      <xdr:col>5</xdr:col>
      <xdr:colOff>733427</xdr:colOff>
      <xdr:row>8</xdr:row>
      <xdr:rowOff>135126</xdr:rowOff>
    </xdr:from>
    <xdr:to>
      <xdr:col>8</xdr:col>
      <xdr:colOff>1</xdr:colOff>
      <xdr:row>10</xdr:row>
      <xdr:rowOff>113876</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133977" y="1659126"/>
          <a:ext cx="1552574" cy="359750"/>
        </a:xfrm>
        <a:prstGeom prst="rect">
          <a:avLst/>
        </a:prstGeom>
        <a:noFill/>
      </xdr:spPr>
    </xdr:pic>
    <xdr:clientData/>
  </xdr:twoCellAnchor>
  <xdr:twoCellAnchor editAs="oneCell">
    <xdr:from>
      <xdr:col>2</xdr:col>
      <xdr:colOff>95250</xdr:colOff>
      <xdr:row>1</xdr:row>
      <xdr:rowOff>85725</xdr:rowOff>
    </xdr:from>
    <xdr:to>
      <xdr:col>6</xdr:col>
      <xdr:colOff>637405</xdr:colOff>
      <xdr:row>7</xdr:row>
      <xdr:rowOff>152400</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209800" y="276225"/>
          <a:ext cx="3590155" cy="1209675"/>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201706</xdr:colOff>
      <xdr:row>0</xdr:row>
      <xdr:rowOff>168087</xdr:rowOff>
    </xdr:from>
    <xdr:to>
      <xdr:col>2</xdr:col>
      <xdr:colOff>377343</xdr:colOff>
      <xdr:row>1</xdr:row>
      <xdr:rowOff>99971</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rotWithShape="1">
        <a:blip xmlns:r="http://schemas.openxmlformats.org/officeDocument/2006/relationships" r:embed="rId1" cstate="email">
          <a:extLst>
            <a:ext uri="{28A0092B-C50C-407E-A947-70E740481C1C}">
              <a14:useLocalDpi xmlns:a14="http://schemas.microsoft.com/office/drawing/2010/main"/>
            </a:ext>
          </a:extLst>
        </a:blip>
        <a:srcRect l="-1420" r="-1546"/>
        <a:stretch/>
      </xdr:blipFill>
      <xdr:spPr>
        <a:xfrm>
          <a:off x="201706" y="168087"/>
          <a:ext cx="1775837" cy="47480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509512</xdr:colOff>
      <xdr:row>0</xdr:row>
      <xdr:rowOff>182563</xdr:rowOff>
    </xdr:from>
    <xdr:to>
      <xdr:col>1</xdr:col>
      <xdr:colOff>509512</xdr:colOff>
      <xdr:row>0</xdr:row>
      <xdr:rowOff>650563</xdr:rowOff>
    </xdr:to>
    <xdr:cxnSp macro="">
      <xdr:nvCxnSpPr>
        <xdr:cNvPr id="7" name="Conector recto 6">
          <a:extLst>
            <a:ext uri="{FF2B5EF4-FFF2-40B4-BE49-F238E27FC236}">
              <a16:creationId xmlns:a16="http://schemas.microsoft.com/office/drawing/2014/main" id="{00000000-0008-0000-0400-000007000000}"/>
            </a:ext>
          </a:extLst>
        </xdr:cNvPr>
        <xdr:cNvCxnSpPr/>
      </xdr:nvCxnSpPr>
      <xdr:spPr>
        <a:xfrm>
          <a:off x="1028095" y="182563"/>
          <a:ext cx="0" cy="468000"/>
        </a:xfrm>
        <a:prstGeom prst="line">
          <a:avLst/>
        </a:prstGeom>
        <a:ln>
          <a:solidFill>
            <a:schemeClr val="accent1">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256647</xdr:colOff>
      <xdr:row>0</xdr:row>
      <xdr:rowOff>142721</xdr:rowOff>
    </xdr:from>
    <xdr:to>
      <xdr:col>1</xdr:col>
      <xdr:colOff>338185</xdr:colOff>
      <xdr:row>1</xdr:row>
      <xdr:rowOff>63499</xdr:rowOff>
    </xdr:to>
    <xdr:pic>
      <xdr:nvPicPr>
        <xdr:cNvPr id="2" name="Imagen 1">
          <a:extLst>
            <a:ext uri="{FF2B5EF4-FFF2-40B4-BE49-F238E27FC236}">
              <a16:creationId xmlns:a16="http://schemas.microsoft.com/office/drawing/2014/main" id="{B50EA3BE-5565-4319-8850-86ED65FEF87E}"/>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65583"/>
        <a:stretch/>
      </xdr:blipFill>
      <xdr:spPr bwMode="auto">
        <a:xfrm>
          <a:off x="256647" y="142721"/>
          <a:ext cx="600121" cy="587528"/>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252866</xdr:colOff>
      <xdr:row>0</xdr:row>
      <xdr:rowOff>145675</xdr:rowOff>
    </xdr:from>
    <xdr:to>
      <xdr:col>1</xdr:col>
      <xdr:colOff>252866</xdr:colOff>
      <xdr:row>0</xdr:row>
      <xdr:rowOff>613675</xdr:rowOff>
    </xdr:to>
    <xdr:cxnSp macro="">
      <xdr:nvCxnSpPr>
        <xdr:cNvPr id="8" name="Conector recto 7">
          <a:extLst>
            <a:ext uri="{FF2B5EF4-FFF2-40B4-BE49-F238E27FC236}">
              <a16:creationId xmlns:a16="http://schemas.microsoft.com/office/drawing/2014/main" id="{A7734EBB-EACA-4A87-8AE9-D67D0EDA7159}"/>
            </a:ext>
          </a:extLst>
        </xdr:cNvPr>
        <xdr:cNvCxnSpPr/>
      </xdr:nvCxnSpPr>
      <xdr:spPr>
        <a:xfrm>
          <a:off x="1014866" y="145675"/>
          <a:ext cx="0" cy="468000"/>
        </a:xfrm>
        <a:prstGeom prst="line">
          <a:avLst/>
        </a:prstGeom>
        <a:ln>
          <a:solidFill>
            <a:schemeClr val="accent1">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232834</xdr:colOff>
      <xdr:row>0</xdr:row>
      <xdr:rowOff>116416</xdr:rowOff>
    </xdr:from>
    <xdr:to>
      <xdr:col>1</xdr:col>
      <xdr:colOff>70955</xdr:colOff>
      <xdr:row>1</xdr:row>
      <xdr:rowOff>37194</xdr:rowOff>
    </xdr:to>
    <xdr:pic>
      <xdr:nvPicPr>
        <xdr:cNvPr id="9" name="Imagen 8">
          <a:extLst>
            <a:ext uri="{FF2B5EF4-FFF2-40B4-BE49-F238E27FC236}">
              <a16:creationId xmlns:a16="http://schemas.microsoft.com/office/drawing/2014/main" id="{B43F7A9E-AA1E-4770-A23B-04880FF57039}"/>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65583"/>
        <a:stretch/>
      </xdr:blipFill>
      <xdr:spPr bwMode="auto">
        <a:xfrm>
          <a:off x="232834" y="116416"/>
          <a:ext cx="600121" cy="587528"/>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156882</xdr:colOff>
      <xdr:row>0</xdr:row>
      <xdr:rowOff>145677</xdr:rowOff>
    </xdr:from>
    <xdr:to>
      <xdr:col>1</xdr:col>
      <xdr:colOff>643203</xdr:colOff>
      <xdr:row>0</xdr:row>
      <xdr:rowOff>615443</xdr:rowOff>
    </xdr:to>
    <xdr:pic>
      <xdr:nvPicPr>
        <xdr:cNvPr id="3" name="Imagen 2">
          <a:extLst>
            <a:ext uri="{FF2B5EF4-FFF2-40B4-BE49-F238E27FC236}">
              <a16:creationId xmlns:a16="http://schemas.microsoft.com/office/drawing/2014/main" id="{00000000-0008-0000-0700-000003000000}"/>
            </a:ext>
          </a:extLst>
        </xdr:cNvPr>
        <xdr:cNvPicPr>
          <a:picLocks noChangeAspect="1"/>
        </xdr:cNvPicPr>
      </xdr:nvPicPr>
      <xdr:blipFill rotWithShape="1">
        <a:blip xmlns:r="http://schemas.openxmlformats.org/officeDocument/2006/relationships" r:embed="rId1" cstate="email">
          <a:extLst>
            <a:ext uri="{28A0092B-C50C-407E-A947-70E740481C1C}">
              <a14:useLocalDpi xmlns:a14="http://schemas.microsoft.com/office/drawing/2010/main"/>
            </a:ext>
          </a:extLst>
        </a:blip>
        <a:srcRect l="-1420" r="-1546"/>
        <a:stretch/>
      </xdr:blipFill>
      <xdr:spPr>
        <a:xfrm>
          <a:off x="156882" y="145677"/>
          <a:ext cx="1776678" cy="469766"/>
        </a:xfrm>
        <a:prstGeom prst="rect">
          <a:avLst/>
        </a:prstGeom>
      </xdr:spPr>
    </xdr:pic>
    <xdr:clientData/>
  </xdr:twoCellAnchor>
  <xdr:twoCellAnchor>
    <xdr:from>
      <xdr:col>1</xdr:col>
      <xdr:colOff>893670</xdr:colOff>
      <xdr:row>0</xdr:row>
      <xdr:rowOff>100853</xdr:rowOff>
    </xdr:from>
    <xdr:to>
      <xdr:col>1</xdr:col>
      <xdr:colOff>893670</xdr:colOff>
      <xdr:row>0</xdr:row>
      <xdr:rowOff>568853</xdr:rowOff>
    </xdr:to>
    <xdr:cxnSp macro="">
      <xdr:nvCxnSpPr>
        <xdr:cNvPr id="5" name="Conector recto 4">
          <a:extLst>
            <a:ext uri="{FF2B5EF4-FFF2-40B4-BE49-F238E27FC236}">
              <a16:creationId xmlns:a16="http://schemas.microsoft.com/office/drawing/2014/main" id="{00000000-0008-0000-0700-000005000000}"/>
            </a:ext>
          </a:extLst>
        </xdr:cNvPr>
        <xdr:cNvCxnSpPr/>
      </xdr:nvCxnSpPr>
      <xdr:spPr>
        <a:xfrm>
          <a:off x="1998570" y="100853"/>
          <a:ext cx="0" cy="468000"/>
        </a:xfrm>
        <a:prstGeom prst="line">
          <a:avLst/>
        </a:prstGeom>
        <a:ln>
          <a:solidFill>
            <a:schemeClr val="accent1">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1014865</xdr:colOff>
      <xdr:row>0</xdr:row>
      <xdr:rowOff>166841</xdr:rowOff>
    </xdr:from>
    <xdr:to>
      <xdr:col>0</xdr:col>
      <xdr:colOff>1014865</xdr:colOff>
      <xdr:row>0</xdr:row>
      <xdr:rowOff>634841</xdr:rowOff>
    </xdr:to>
    <xdr:cxnSp macro="">
      <xdr:nvCxnSpPr>
        <xdr:cNvPr id="8" name="Conector recto 7">
          <a:extLst>
            <a:ext uri="{FF2B5EF4-FFF2-40B4-BE49-F238E27FC236}">
              <a16:creationId xmlns:a16="http://schemas.microsoft.com/office/drawing/2014/main" id="{DBF24625-960E-4997-93A0-C11735DD0FFC}"/>
            </a:ext>
          </a:extLst>
        </xdr:cNvPr>
        <xdr:cNvCxnSpPr/>
      </xdr:nvCxnSpPr>
      <xdr:spPr>
        <a:xfrm>
          <a:off x="1014865" y="166841"/>
          <a:ext cx="0" cy="468000"/>
        </a:xfrm>
        <a:prstGeom prst="line">
          <a:avLst/>
        </a:prstGeom>
        <a:ln>
          <a:solidFill>
            <a:schemeClr val="accent1">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232834</xdr:colOff>
      <xdr:row>0</xdr:row>
      <xdr:rowOff>116416</xdr:rowOff>
    </xdr:from>
    <xdr:to>
      <xdr:col>0</xdr:col>
      <xdr:colOff>832955</xdr:colOff>
      <xdr:row>1</xdr:row>
      <xdr:rowOff>37194</xdr:rowOff>
    </xdr:to>
    <xdr:pic>
      <xdr:nvPicPr>
        <xdr:cNvPr id="9" name="Imagen 8">
          <a:extLst>
            <a:ext uri="{FF2B5EF4-FFF2-40B4-BE49-F238E27FC236}">
              <a16:creationId xmlns:a16="http://schemas.microsoft.com/office/drawing/2014/main" id="{44BDDC59-6742-40FC-B57D-08E67898CE7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65583"/>
        <a:stretch/>
      </xdr:blipFill>
      <xdr:spPr bwMode="auto">
        <a:xfrm>
          <a:off x="232834" y="116416"/>
          <a:ext cx="600121" cy="587528"/>
        </a:xfrm>
        <a:prstGeom prst="rect">
          <a:avLst/>
        </a:prstGeom>
        <a:noFill/>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168199</xdr:colOff>
      <xdr:row>0</xdr:row>
      <xdr:rowOff>156258</xdr:rowOff>
    </xdr:from>
    <xdr:to>
      <xdr:col>1</xdr:col>
      <xdr:colOff>168199</xdr:colOff>
      <xdr:row>0</xdr:row>
      <xdr:rowOff>624258</xdr:rowOff>
    </xdr:to>
    <xdr:cxnSp macro="">
      <xdr:nvCxnSpPr>
        <xdr:cNvPr id="4" name="Conector recto 3">
          <a:extLst>
            <a:ext uri="{FF2B5EF4-FFF2-40B4-BE49-F238E27FC236}">
              <a16:creationId xmlns:a16="http://schemas.microsoft.com/office/drawing/2014/main" id="{9D11AE67-FC60-4847-86EF-49B7CE5EF727}"/>
            </a:ext>
          </a:extLst>
        </xdr:cNvPr>
        <xdr:cNvCxnSpPr/>
      </xdr:nvCxnSpPr>
      <xdr:spPr>
        <a:xfrm>
          <a:off x="1004282" y="156258"/>
          <a:ext cx="0" cy="468000"/>
        </a:xfrm>
        <a:prstGeom prst="line">
          <a:avLst/>
        </a:prstGeom>
        <a:ln>
          <a:solidFill>
            <a:schemeClr val="accent1">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232834</xdr:colOff>
      <xdr:row>0</xdr:row>
      <xdr:rowOff>116416</xdr:rowOff>
    </xdr:from>
    <xdr:to>
      <xdr:col>0</xdr:col>
      <xdr:colOff>832955</xdr:colOff>
      <xdr:row>1</xdr:row>
      <xdr:rowOff>37194</xdr:rowOff>
    </xdr:to>
    <xdr:pic>
      <xdr:nvPicPr>
        <xdr:cNvPr id="5" name="Imagen 4">
          <a:extLst>
            <a:ext uri="{FF2B5EF4-FFF2-40B4-BE49-F238E27FC236}">
              <a16:creationId xmlns:a16="http://schemas.microsoft.com/office/drawing/2014/main" id="{DA3DE176-F89F-4953-9D82-D01F6F353F0D}"/>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65583"/>
        <a:stretch/>
      </xdr:blipFill>
      <xdr:spPr bwMode="auto">
        <a:xfrm>
          <a:off x="232834" y="116416"/>
          <a:ext cx="600121" cy="587528"/>
        </a:xfrm>
        <a:prstGeom prst="rect">
          <a:avLst/>
        </a:prstGeom>
        <a:noFill/>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107156</xdr:colOff>
      <xdr:row>0</xdr:row>
      <xdr:rowOff>163886</xdr:rowOff>
    </xdr:from>
    <xdr:to>
      <xdr:col>1</xdr:col>
      <xdr:colOff>397374</xdr:colOff>
      <xdr:row>0</xdr:row>
      <xdr:rowOff>633652</xdr:rowOff>
    </xdr:to>
    <xdr:pic>
      <xdr:nvPicPr>
        <xdr:cNvPr id="2" name="Imagen 1">
          <a:extLst>
            <a:ext uri="{FF2B5EF4-FFF2-40B4-BE49-F238E27FC236}">
              <a16:creationId xmlns:a16="http://schemas.microsoft.com/office/drawing/2014/main" id="{00000000-0008-0000-0900-000002000000}"/>
            </a:ext>
          </a:extLst>
        </xdr:cNvPr>
        <xdr:cNvPicPr>
          <a:picLocks noChangeAspect="1"/>
        </xdr:cNvPicPr>
      </xdr:nvPicPr>
      <xdr:blipFill rotWithShape="1">
        <a:blip xmlns:r="http://schemas.openxmlformats.org/officeDocument/2006/relationships" r:embed="rId1" cstate="email">
          <a:extLst>
            <a:ext uri="{28A0092B-C50C-407E-A947-70E740481C1C}">
              <a14:useLocalDpi xmlns:a14="http://schemas.microsoft.com/office/drawing/2010/main"/>
            </a:ext>
          </a:extLst>
        </a:blip>
        <a:srcRect l="-1420" r="-1546"/>
        <a:stretch/>
      </xdr:blipFill>
      <xdr:spPr>
        <a:xfrm>
          <a:off x="107156" y="163886"/>
          <a:ext cx="1778499" cy="469766"/>
        </a:xfrm>
        <a:prstGeom prst="rect">
          <a:avLst/>
        </a:prstGeom>
      </xdr:spPr>
    </xdr:pic>
    <xdr:clientData/>
  </xdr:twoCellAnchor>
  <xdr:twoCellAnchor>
    <xdr:from>
      <xdr:col>1</xdr:col>
      <xdr:colOff>466866</xdr:colOff>
      <xdr:row>0</xdr:row>
      <xdr:rowOff>119062</xdr:rowOff>
    </xdr:from>
    <xdr:to>
      <xdr:col>1</xdr:col>
      <xdr:colOff>466866</xdr:colOff>
      <xdr:row>0</xdr:row>
      <xdr:rowOff>587062</xdr:rowOff>
    </xdr:to>
    <xdr:cxnSp macro="">
      <xdr:nvCxnSpPr>
        <xdr:cNvPr id="3" name="Conector recto 2">
          <a:extLst>
            <a:ext uri="{FF2B5EF4-FFF2-40B4-BE49-F238E27FC236}">
              <a16:creationId xmlns:a16="http://schemas.microsoft.com/office/drawing/2014/main" id="{00000000-0008-0000-0900-000003000000}"/>
            </a:ext>
          </a:extLst>
        </xdr:cNvPr>
        <xdr:cNvCxnSpPr/>
      </xdr:nvCxnSpPr>
      <xdr:spPr>
        <a:xfrm>
          <a:off x="1955147" y="119062"/>
          <a:ext cx="0" cy="468000"/>
        </a:xfrm>
        <a:prstGeom prst="line">
          <a:avLst/>
        </a:prstGeom>
        <a:ln>
          <a:solidFill>
            <a:schemeClr val="accent1">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1014865</xdr:colOff>
      <xdr:row>0</xdr:row>
      <xdr:rowOff>166841</xdr:rowOff>
    </xdr:from>
    <xdr:to>
      <xdr:col>0</xdr:col>
      <xdr:colOff>1014865</xdr:colOff>
      <xdr:row>0</xdr:row>
      <xdr:rowOff>634841</xdr:rowOff>
    </xdr:to>
    <xdr:cxnSp macro="">
      <xdr:nvCxnSpPr>
        <xdr:cNvPr id="4" name="Conector recto 3">
          <a:extLst>
            <a:ext uri="{FF2B5EF4-FFF2-40B4-BE49-F238E27FC236}">
              <a16:creationId xmlns:a16="http://schemas.microsoft.com/office/drawing/2014/main" id="{5E9DF768-6BBB-4D1E-8D26-8E66706EA3B4}"/>
            </a:ext>
          </a:extLst>
        </xdr:cNvPr>
        <xdr:cNvCxnSpPr/>
      </xdr:nvCxnSpPr>
      <xdr:spPr>
        <a:xfrm>
          <a:off x="1014865" y="166841"/>
          <a:ext cx="0" cy="468000"/>
        </a:xfrm>
        <a:prstGeom prst="line">
          <a:avLst/>
        </a:prstGeom>
        <a:ln>
          <a:solidFill>
            <a:schemeClr val="accent1">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232834</xdr:colOff>
      <xdr:row>0</xdr:row>
      <xdr:rowOff>116416</xdr:rowOff>
    </xdr:from>
    <xdr:to>
      <xdr:col>0</xdr:col>
      <xdr:colOff>832955</xdr:colOff>
      <xdr:row>1</xdr:row>
      <xdr:rowOff>37194</xdr:rowOff>
    </xdr:to>
    <xdr:pic>
      <xdr:nvPicPr>
        <xdr:cNvPr id="5" name="Imagen 4">
          <a:extLst>
            <a:ext uri="{FF2B5EF4-FFF2-40B4-BE49-F238E27FC236}">
              <a16:creationId xmlns:a16="http://schemas.microsoft.com/office/drawing/2014/main" id="{826C0909-0262-4C99-83BB-4B3D6351D71E}"/>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65583"/>
        <a:stretch/>
      </xdr:blipFill>
      <xdr:spPr bwMode="auto">
        <a:xfrm>
          <a:off x="232834" y="116416"/>
          <a:ext cx="600121" cy="587528"/>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4:J24"/>
  <sheetViews>
    <sheetView tabSelected="1" topLeftCell="A3" workbookViewId="0">
      <selection activeCell="B20" sqref="B20:J21"/>
    </sheetView>
  </sheetViews>
  <sheetFormatPr baseColWidth="10" defaultColWidth="11.42578125" defaultRowHeight="15"/>
  <cols>
    <col min="1" max="1" width="11.42578125" style="8"/>
    <col min="2" max="2" width="20.28515625" style="8" bestFit="1" customWidth="1"/>
    <col min="3" max="16384" width="11.42578125" style="8"/>
  </cols>
  <sheetData>
    <row r="14" spans="2:2" ht="26.25">
      <c r="B14" s="151" t="s">
        <v>3251</v>
      </c>
    </row>
    <row r="15" spans="2:2" ht="23.25">
      <c r="B15" s="152" t="s">
        <v>3252</v>
      </c>
    </row>
    <row r="16" spans="2:2" ht="18.75">
      <c r="B16" s="153" t="s">
        <v>3250</v>
      </c>
    </row>
    <row r="17" spans="2:10" ht="21">
      <c r="B17" s="154" t="s">
        <v>3253</v>
      </c>
    </row>
    <row r="19" spans="2:10">
      <c r="B19" s="155" t="s">
        <v>7</v>
      </c>
    </row>
    <row r="20" spans="2:10">
      <c r="B20" s="179" t="s">
        <v>0</v>
      </c>
      <c r="C20" s="179"/>
      <c r="D20" s="179"/>
      <c r="E20" s="179"/>
      <c r="F20" s="179"/>
      <c r="G20" s="179"/>
      <c r="H20" s="179"/>
      <c r="I20" s="179"/>
      <c r="J20" s="179"/>
    </row>
    <row r="21" spans="2:10">
      <c r="B21" s="179"/>
      <c r="C21" s="179"/>
      <c r="D21" s="179"/>
      <c r="E21" s="179"/>
      <c r="F21" s="179"/>
      <c r="G21" s="179"/>
      <c r="H21" s="179"/>
      <c r="I21" s="179"/>
      <c r="J21" s="179"/>
    </row>
    <row r="22" spans="2:10" ht="15" customHeight="1">
      <c r="C22" s="16"/>
      <c r="D22" s="16"/>
      <c r="E22" s="16"/>
      <c r="F22" s="16"/>
      <c r="G22" s="16"/>
      <c r="H22" s="16"/>
      <c r="I22" s="16"/>
      <c r="J22" s="16"/>
    </row>
    <row r="23" spans="2:10" ht="15" customHeight="1">
      <c r="B23" s="179" t="s">
        <v>3254</v>
      </c>
      <c r="C23" s="179"/>
      <c r="D23" s="179"/>
      <c r="E23" s="179"/>
      <c r="F23" s="179"/>
      <c r="G23" s="179"/>
      <c r="H23" s="179"/>
      <c r="I23" s="179"/>
      <c r="J23" s="179"/>
    </row>
    <row r="24" spans="2:10" ht="30.75" customHeight="1">
      <c r="B24" s="179"/>
      <c r="C24" s="179"/>
      <c r="D24" s="179"/>
      <c r="E24" s="179"/>
      <c r="F24" s="179"/>
      <c r="G24" s="179"/>
      <c r="H24" s="179"/>
      <c r="I24" s="179"/>
      <c r="J24" s="179"/>
    </row>
  </sheetData>
  <sheetProtection algorithmName="SHA-512" hashValue="lXPqC/6r1d+MeUgMCcs7c7XBAR6wxgWwFjKzoZIjkakP5yzqu6+X1F725tMYacRqiSkEGQ7EOci9Kt4h+eTexw==" saltValue="mA2HdvBtIdBNG2Hg40o7eQ==" spinCount="100000" sheet="1" objects="1" scenarios="1" selectLockedCells="1"/>
  <mergeCells count="2">
    <mergeCell ref="B20:J21"/>
    <mergeCell ref="B23:J2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B0C0B-48FE-4192-AB9E-75EE562D61D0}">
  <sheetPr>
    <pageSetUpPr fitToPage="1"/>
  </sheetPr>
  <dimension ref="A1:AB440"/>
  <sheetViews>
    <sheetView workbookViewId="0">
      <selection sqref="A1:AB1"/>
    </sheetView>
  </sheetViews>
  <sheetFormatPr baseColWidth="10" defaultColWidth="11.42578125" defaultRowHeight="15"/>
  <cols>
    <col min="1" max="1" width="7.28515625" style="15" customWidth="1"/>
    <col min="2" max="2" width="16.7109375" style="15" customWidth="1"/>
    <col min="3" max="4" width="30.85546875" style="15" customWidth="1"/>
    <col min="5" max="5" width="37.42578125" style="15" customWidth="1"/>
    <col min="6" max="6" width="11.42578125" style="6" customWidth="1"/>
    <col min="7" max="8" width="8.85546875" style="6" customWidth="1"/>
    <col min="9" max="10" width="10.85546875" style="6" customWidth="1"/>
    <col min="11" max="12" width="5.140625" style="6" customWidth="1"/>
    <col min="13" max="14" width="10.85546875" style="6" customWidth="1"/>
    <col min="15" max="15" width="5.140625" style="6" customWidth="1"/>
    <col min="16" max="16" width="7.85546875" style="6" customWidth="1"/>
    <col min="17" max="18" width="10.85546875" style="6" customWidth="1"/>
    <col min="19" max="19" width="5.140625" style="6" customWidth="1"/>
    <col min="20" max="21" width="10.85546875" style="6" customWidth="1"/>
    <col min="22" max="22" width="5.140625" style="6" customWidth="1"/>
    <col min="23" max="25" width="5" style="6" customWidth="1"/>
    <col min="26" max="26" width="27" style="15" customWidth="1"/>
    <col min="27" max="27" width="24.140625" style="15" customWidth="1"/>
    <col min="28" max="28" width="25.85546875" style="15" customWidth="1"/>
    <col min="29" max="29" width="11.42578125" style="1"/>
    <col min="30" max="30" width="11.85546875" style="1" bestFit="1" customWidth="1"/>
    <col min="31" max="16384" width="11.42578125" style="1"/>
  </cols>
  <sheetData>
    <row r="1" spans="1:28" ht="42.75" customHeight="1">
      <c r="A1" s="180" t="s">
        <v>64</v>
      </c>
      <c r="B1" s="180"/>
      <c r="C1" s="180"/>
      <c r="D1" s="180"/>
      <c r="E1" s="180"/>
      <c r="F1" s="180"/>
      <c r="G1" s="180"/>
      <c r="H1" s="180"/>
      <c r="I1" s="180"/>
      <c r="J1" s="180"/>
      <c r="K1" s="180"/>
      <c r="L1" s="180"/>
      <c r="M1" s="180"/>
      <c r="N1" s="180"/>
      <c r="O1" s="180"/>
      <c r="P1" s="180"/>
      <c r="Q1" s="180"/>
      <c r="R1" s="180"/>
      <c r="S1" s="180"/>
      <c r="T1" s="180"/>
      <c r="U1" s="180"/>
      <c r="V1" s="180"/>
      <c r="W1" s="180"/>
      <c r="X1" s="180"/>
      <c r="Y1" s="180"/>
      <c r="Z1" s="180"/>
      <c r="AA1" s="180"/>
      <c r="AB1" s="180"/>
    </row>
    <row r="2" spans="1:28">
      <c r="A2" s="35"/>
      <c r="B2" s="35"/>
      <c r="C2" s="35"/>
      <c r="D2" s="35"/>
      <c r="E2" s="35"/>
      <c r="F2" s="36"/>
      <c r="G2" s="36"/>
      <c r="H2" s="36"/>
      <c r="I2" s="36"/>
      <c r="J2" s="36"/>
      <c r="K2" s="36"/>
      <c r="L2" s="36"/>
      <c r="M2" s="36"/>
      <c r="N2" s="36"/>
      <c r="O2" s="36"/>
      <c r="P2" s="36"/>
      <c r="Q2" s="36"/>
      <c r="R2" s="36"/>
      <c r="S2" s="36"/>
      <c r="T2" s="36"/>
      <c r="U2" s="36"/>
      <c r="V2" s="36"/>
      <c r="W2" s="36"/>
      <c r="X2" s="36"/>
      <c r="Y2" s="53"/>
      <c r="Z2" s="35"/>
      <c r="AA2" s="35"/>
    </row>
    <row r="3" spans="1:28" s="15" customFormat="1" ht="30" customHeight="1">
      <c r="A3" s="47" t="s">
        <v>540</v>
      </c>
      <c r="B3" s="48" t="s">
        <v>541</v>
      </c>
      <c r="C3" s="48" t="s">
        <v>542</v>
      </c>
      <c r="D3" s="48" t="s">
        <v>543</v>
      </c>
      <c r="E3" s="48" t="s">
        <v>544</v>
      </c>
      <c r="F3" s="92" t="s">
        <v>545</v>
      </c>
      <c r="G3" s="163" t="s">
        <v>6</v>
      </c>
      <c r="H3" s="92" t="s">
        <v>546</v>
      </c>
      <c r="I3" s="163" t="s">
        <v>547</v>
      </c>
      <c r="J3" s="163"/>
      <c r="K3" s="163" t="s">
        <v>548</v>
      </c>
      <c r="L3" s="163"/>
      <c r="M3" s="163" t="s">
        <v>549</v>
      </c>
      <c r="N3" s="163"/>
      <c r="O3" s="163" t="s">
        <v>548</v>
      </c>
      <c r="P3" s="92" t="s">
        <v>550</v>
      </c>
      <c r="Q3" s="163" t="s">
        <v>551</v>
      </c>
      <c r="R3" s="163" t="s">
        <v>552</v>
      </c>
      <c r="S3" s="163" t="s">
        <v>548</v>
      </c>
      <c r="T3" s="163" t="s">
        <v>553</v>
      </c>
      <c r="U3" s="163" t="s">
        <v>552</v>
      </c>
      <c r="V3" s="163" t="s">
        <v>548</v>
      </c>
      <c r="W3" s="92" t="s">
        <v>550</v>
      </c>
      <c r="X3" s="163" t="s">
        <v>554</v>
      </c>
      <c r="Y3" s="164" t="s">
        <v>555</v>
      </c>
      <c r="Z3" s="48" t="s">
        <v>556</v>
      </c>
      <c r="AA3" s="49" t="s">
        <v>557</v>
      </c>
      <c r="AB3" s="49" t="s">
        <v>558</v>
      </c>
    </row>
    <row r="4" spans="1:28" s="15" customFormat="1" ht="30" customHeight="1">
      <c r="A4" s="89" t="s">
        <v>67</v>
      </c>
      <c r="B4" s="21" t="s">
        <v>10</v>
      </c>
      <c r="C4" s="21" t="s">
        <v>68</v>
      </c>
      <c r="D4" s="21" t="s">
        <v>69</v>
      </c>
      <c r="E4" s="21" t="s">
        <v>90</v>
      </c>
      <c r="F4" s="41" t="s">
        <v>70</v>
      </c>
      <c r="G4" s="20"/>
      <c r="H4" s="41"/>
      <c r="I4" s="20">
        <v>374</v>
      </c>
      <c r="J4" s="20">
        <v>7</v>
      </c>
      <c r="K4" s="20" t="s">
        <v>71</v>
      </c>
      <c r="L4" s="20"/>
      <c r="M4" s="20"/>
      <c r="N4" s="20"/>
      <c r="O4" s="20"/>
      <c r="P4" s="41"/>
      <c r="Q4" s="20"/>
      <c r="R4" s="20"/>
      <c r="S4" s="20"/>
      <c r="T4" s="20"/>
      <c r="U4" s="20"/>
      <c r="V4" s="20"/>
      <c r="W4" s="41"/>
      <c r="X4" s="20"/>
      <c r="Y4" s="41"/>
      <c r="Z4" s="21"/>
      <c r="AA4" s="90"/>
      <c r="AB4" s="90"/>
    </row>
    <row r="5" spans="1:28" s="15" customFormat="1">
      <c r="A5" s="50" t="s">
        <v>75</v>
      </c>
      <c r="B5" s="38" t="s">
        <v>11</v>
      </c>
      <c r="C5" s="17" t="s">
        <v>81</v>
      </c>
      <c r="D5" s="17"/>
      <c r="E5" s="17" t="s">
        <v>559</v>
      </c>
      <c r="F5" s="18" t="s">
        <v>560</v>
      </c>
      <c r="G5" s="19" t="s">
        <v>561</v>
      </c>
      <c r="H5" s="18"/>
      <c r="I5" s="19">
        <v>1802</v>
      </c>
      <c r="J5" s="19"/>
      <c r="K5" s="19" t="s">
        <v>124</v>
      </c>
      <c r="L5" s="19"/>
      <c r="M5" s="19"/>
      <c r="N5" s="19"/>
      <c r="O5" s="19"/>
      <c r="P5" s="18"/>
      <c r="Q5" s="19">
        <v>1802</v>
      </c>
      <c r="R5" s="19"/>
      <c r="S5" s="19" t="s">
        <v>124</v>
      </c>
      <c r="T5" s="19"/>
      <c r="U5" s="19"/>
      <c r="V5" s="19"/>
      <c r="W5" s="18"/>
      <c r="X5" s="6" t="s">
        <v>147</v>
      </c>
      <c r="Y5" s="18" t="s">
        <v>84</v>
      </c>
      <c r="Z5" s="17"/>
      <c r="AA5" s="28"/>
      <c r="AB5" s="28" t="s">
        <v>562</v>
      </c>
    </row>
    <row r="6" spans="1:28" s="15" customFormat="1">
      <c r="A6" s="50" t="s">
        <v>75</v>
      </c>
      <c r="B6" s="38" t="s">
        <v>11</v>
      </c>
      <c r="C6" s="17" t="s">
        <v>81</v>
      </c>
      <c r="D6" s="17"/>
      <c r="E6" s="17" t="s">
        <v>563</v>
      </c>
      <c r="F6" s="18" t="s">
        <v>564</v>
      </c>
      <c r="G6" s="19"/>
      <c r="H6" s="18"/>
      <c r="I6" s="19">
        <v>1590</v>
      </c>
      <c r="J6" s="19"/>
      <c r="K6" s="19" t="s">
        <v>124</v>
      </c>
      <c r="L6" s="19"/>
      <c r="M6" s="19">
        <v>1600</v>
      </c>
      <c r="N6" s="19"/>
      <c r="O6" s="19" t="s">
        <v>124</v>
      </c>
      <c r="P6" s="18"/>
      <c r="Q6" s="19">
        <v>1590</v>
      </c>
      <c r="R6" s="19"/>
      <c r="S6" s="19" t="s">
        <v>124</v>
      </c>
      <c r="T6" s="19">
        <v>1600</v>
      </c>
      <c r="U6" s="19"/>
      <c r="V6" s="19" t="s">
        <v>124</v>
      </c>
      <c r="W6" s="18"/>
      <c r="X6" s="19" t="s">
        <v>147</v>
      </c>
      <c r="Y6" s="18" t="s">
        <v>84</v>
      </c>
      <c r="Z6" s="17" t="s">
        <v>565</v>
      </c>
      <c r="AA6" s="28"/>
      <c r="AB6" s="28" t="s">
        <v>562</v>
      </c>
    </row>
    <row r="7" spans="1:28" s="15" customFormat="1" ht="30">
      <c r="A7" s="50" t="s">
        <v>75</v>
      </c>
      <c r="B7" s="38" t="s">
        <v>11</v>
      </c>
      <c r="C7" s="17" t="s">
        <v>81</v>
      </c>
      <c r="D7" s="17" t="s">
        <v>566</v>
      </c>
      <c r="E7" s="17" t="s">
        <v>567</v>
      </c>
      <c r="F7" s="18" t="s">
        <v>568</v>
      </c>
      <c r="G7" s="19"/>
      <c r="H7" s="18"/>
      <c r="I7" s="19" t="s">
        <v>569</v>
      </c>
      <c r="J7" s="19"/>
      <c r="K7" s="19"/>
      <c r="L7" s="19"/>
      <c r="M7" s="19"/>
      <c r="N7" s="19"/>
      <c r="O7" s="19"/>
      <c r="P7" s="18"/>
      <c r="Q7" s="19" t="s">
        <v>569</v>
      </c>
      <c r="R7" s="19"/>
      <c r="S7" s="19"/>
      <c r="T7" s="19"/>
      <c r="U7" s="19"/>
      <c r="V7" s="19"/>
      <c r="W7" s="18"/>
      <c r="X7" s="6" t="s">
        <v>78</v>
      </c>
      <c r="Y7" s="27" t="s">
        <v>79</v>
      </c>
      <c r="Z7" s="17"/>
      <c r="AA7" s="28"/>
      <c r="AB7" s="28" t="s">
        <v>570</v>
      </c>
    </row>
    <row r="8" spans="1:28" s="15" customFormat="1" ht="30">
      <c r="A8" s="50" t="s">
        <v>75</v>
      </c>
      <c r="B8" s="38" t="s">
        <v>11</v>
      </c>
      <c r="C8" s="17" t="s">
        <v>81</v>
      </c>
      <c r="D8" s="17" t="s">
        <v>571</v>
      </c>
      <c r="E8" s="17" t="s">
        <v>567</v>
      </c>
      <c r="F8" s="18" t="s">
        <v>572</v>
      </c>
      <c r="G8" s="19"/>
      <c r="H8" s="18"/>
      <c r="I8" s="19" t="s">
        <v>569</v>
      </c>
      <c r="J8" s="19"/>
      <c r="K8" s="19"/>
      <c r="L8" s="19"/>
      <c r="M8" s="19"/>
      <c r="N8" s="19"/>
      <c r="O8" s="19"/>
      <c r="P8" s="18"/>
      <c r="Q8" s="19" t="s">
        <v>569</v>
      </c>
      <c r="R8" s="19"/>
      <c r="S8" s="19"/>
      <c r="T8" s="19"/>
      <c r="U8" s="19"/>
      <c r="V8" s="19"/>
      <c r="W8" s="18"/>
      <c r="X8" s="6" t="s">
        <v>78</v>
      </c>
      <c r="Y8" s="18" t="s">
        <v>79</v>
      </c>
      <c r="Z8" s="17"/>
      <c r="AA8" s="28"/>
      <c r="AB8" s="28" t="s">
        <v>570</v>
      </c>
    </row>
    <row r="9" spans="1:28" s="15" customFormat="1" ht="30">
      <c r="A9" s="50" t="s">
        <v>75</v>
      </c>
      <c r="B9" s="38" t="s">
        <v>11</v>
      </c>
      <c r="C9" s="17" t="s">
        <v>81</v>
      </c>
      <c r="D9" s="17" t="s">
        <v>573</v>
      </c>
      <c r="E9" s="17" t="s">
        <v>574</v>
      </c>
      <c r="F9" s="18" t="s">
        <v>575</v>
      </c>
      <c r="G9" s="19"/>
      <c r="H9" s="18"/>
      <c r="I9" s="19">
        <v>10700</v>
      </c>
      <c r="J9" s="19"/>
      <c r="K9" s="19" t="s">
        <v>576</v>
      </c>
      <c r="L9" s="19"/>
      <c r="M9" s="19">
        <v>7200</v>
      </c>
      <c r="N9" s="19"/>
      <c r="O9" s="19" t="s">
        <v>576</v>
      </c>
      <c r="P9" s="18"/>
      <c r="Q9" s="19">
        <v>10700</v>
      </c>
      <c r="R9" s="19"/>
      <c r="S9" s="19" t="s">
        <v>576</v>
      </c>
      <c r="T9" s="19">
        <v>7200</v>
      </c>
      <c r="U9" s="19"/>
      <c r="V9" s="19" t="s">
        <v>576</v>
      </c>
      <c r="W9" s="18"/>
      <c r="X9" s="6" t="s">
        <v>79</v>
      </c>
      <c r="Y9" s="18" t="s">
        <v>84</v>
      </c>
      <c r="Z9" s="17" t="s">
        <v>577</v>
      </c>
      <c r="AA9" s="28"/>
      <c r="AB9" s="28" t="s">
        <v>570</v>
      </c>
    </row>
    <row r="10" spans="1:28" s="15" customFormat="1" ht="30">
      <c r="A10" s="50" t="s">
        <v>75</v>
      </c>
      <c r="B10" s="38" t="s">
        <v>11</v>
      </c>
      <c r="C10" s="17" t="s">
        <v>81</v>
      </c>
      <c r="D10" s="17" t="s">
        <v>578</v>
      </c>
      <c r="E10" s="17" t="s">
        <v>567</v>
      </c>
      <c r="F10" s="18" t="s">
        <v>579</v>
      </c>
      <c r="G10" s="19"/>
      <c r="H10" s="18"/>
      <c r="I10" s="19" t="s">
        <v>580</v>
      </c>
      <c r="J10" s="19"/>
      <c r="K10" s="19"/>
      <c r="L10" s="19"/>
      <c r="M10" s="19"/>
      <c r="N10" s="19"/>
      <c r="O10" s="19"/>
      <c r="P10" s="18"/>
      <c r="Q10" s="19" t="s">
        <v>580</v>
      </c>
      <c r="R10" s="19"/>
      <c r="S10" s="19"/>
      <c r="T10" s="19"/>
      <c r="U10" s="19"/>
      <c r="V10" s="19"/>
      <c r="W10" s="18"/>
      <c r="X10" s="6" t="s">
        <v>78</v>
      </c>
      <c r="Y10" s="18" t="s">
        <v>79</v>
      </c>
      <c r="Z10" s="17"/>
      <c r="AA10" s="28"/>
      <c r="AB10" s="28" t="s">
        <v>570</v>
      </c>
    </row>
    <row r="11" spans="1:28" s="15" customFormat="1" ht="30">
      <c r="A11" s="50" t="s">
        <v>75</v>
      </c>
      <c r="B11" s="38" t="s">
        <v>11</v>
      </c>
      <c r="C11" s="17" t="s">
        <v>81</v>
      </c>
      <c r="D11" s="17" t="s">
        <v>581</v>
      </c>
      <c r="E11" s="17" t="s">
        <v>567</v>
      </c>
      <c r="F11" s="18" t="s">
        <v>76</v>
      </c>
      <c r="G11" s="19"/>
      <c r="H11" s="18"/>
      <c r="I11" s="19" t="s">
        <v>580</v>
      </c>
      <c r="J11" s="19"/>
      <c r="K11" s="19"/>
      <c r="L11" s="19"/>
      <c r="M11" s="19"/>
      <c r="N11" s="19"/>
      <c r="O11" s="19"/>
      <c r="P11" s="18"/>
      <c r="Q11" s="19" t="s">
        <v>580</v>
      </c>
      <c r="R11" s="19"/>
      <c r="S11" s="19"/>
      <c r="T11" s="19"/>
      <c r="U11" s="19"/>
      <c r="V11" s="19"/>
      <c r="W11" s="18"/>
      <c r="X11" s="6" t="s">
        <v>78</v>
      </c>
      <c r="Y11" s="18" t="s">
        <v>79</v>
      </c>
      <c r="Z11" s="17"/>
      <c r="AA11" s="28"/>
      <c r="AB11" s="28" t="s">
        <v>570</v>
      </c>
    </row>
    <row r="12" spans="1:28" s="15" customFormat="1">
      <c r="A12" s="50" t="s">
        <v>75</v>
      </c>
      <c r="B12" s="38" t="s">
        <v>11</v>
      </c>
      <c r="C12" s="17" t="s">
        <v>81</v>
      </c>
      <c r="D12" s="17"/>
      <c r="E12" s="17" t="s">
        <v>582</v>
      </c>
      <c r="F12" s="18" t="s">
        <v>82</v>
      </c>
      <c r="G12" s="19"/>
      <c r="H12" s="18"/>
      <c r="I12" s="19">
        <v>13200</v>
      </c>
      <c r="J12" s="19"/>
      <c r="K12" s="19" t="s">
        <v>576</v>
      </c>
      <c r="L12" s="19"/>
      <c r="M12" s="19"/>
      <c r="N12" s="19"/>
      <c r="O12" s="19"/>
      <c r="P12" s="18"/>
      <c r="Q12" s="19">
        <v>13200</v>
      </c>
      <c r="R12" s="19"/>
      <c r="S12" s="19" t="s">
        <v>576</v>
      </c>
      <c r="T12" s="19"/>
      <c r="U12" s="19"/>
      <c r="V12" s="19"/>
      <c r="W12" s="18"/>
      <c r="X12" s="6" t="s">
        <v>78</v>
      </c>
      <c r="Y12" s="18" t="s">
        <v>93</v>
      </c>
      <c r="Z12" s="17"/>
      <c r="AA12" s="28"/>
      <c r="AB12" s="28" t="s">
        <v>570</v>
      </c>
    </row>
    <row r="13" spans="1:28" s="15" customFormat="1" ht="30">
      <c r="A13" s="50" t="s">
        <v>75</v>
      </c>
      <c r="B13" s="38" t="s">
        <v>11</v>
      </c>
      <c r="C13" s="17" t="s">
        <v>89</v>
      </c>
      <c r="D13" s="17" t="s">
        <v>583</v>
      </c>
      <c r="E13" s="21" t="s">
        <v>584</v>
      </c>
      <c r="F13" s="18" t="s">
        <v>86</v>
      </c>
      <c r="G13" s="19"/>
      <c r="H13" s="18"/>
      <c r="I13" s="19">
        <v>200000</v>
      </c>
      <c r="J13" s="19"/>
      <c r="K13" s="19" t="s">
        <v>576</v>
      </c>
      <c r="L13" s="19"/>
      <c r="M13" s="19"/>
      <c r="N13" s="19"/>
      <c r="O13" s="19"/>
      <c r="P13" s="18" t="s">
        <v>160</v>
      </c>
      <c r="Q13" s="19"/>
      <c r="R13" s="19"/>
      <c r="S13" s="19"/>
      <c r="T13" s="19"/>
      <c r="U13" s="19"/>
      <c r="V13" s="19"/>
      <c r="W13" s="18"/>
      <c r="X13" s="6" t="s">
        <v>83</v>
      </c>
      <c r="Y13" s="27" t="s">
        <v>84</v>
      </c>
      <c r="Z13" s="17" t="s">
        <v>585</v>
      </c>
      <c r="AA13" s="28"/>
      <c r="AB13" s="28" t="s">
        <v>570</v>
      </c>
    </row>
    <row r="14" spans="1:28" s="15" customFormat="1" ht="30">
      <c r="A14" s="50" t="s">
        <v>75</v>
      </c>
      <c r="B14" s="38" t="s">
        <v>11</v>
      </c>
      <c r="C14" s="17" t="s">
        <v>89</v>
      </c>
      <c r="D14" s="17" t="s">
        <v>586</v>
      </c>
      <c r="E14" s="17" t="s">
        <v>587</v>
      </c>
      <c r="F14" s="18" t="s">
        <v>88</v>
      </c>
      <c r="G14" s="19"/>
      <c r="H14" s="18"/>
      <c r="I14" s="19">
        <v>210000</v>
      </c>
      <c r="J14" s="19"/>
      <c r="K14" s="19" t="s">
        <v>576</v>
      </c>
      <c r="L14" s="19"/>
      <c r="M14" s="19"/>
      <c r="N14" s="19"/>
      <c r="O14" s="19"/>
      <c r="P14" s="18"/>
      <c r="Q14" s="19">
        <v>210</v>
      </c>
      <c r="R14" s="19">
        <v>30</v>
      </c>
      <c r="S14" s="19" t="s">
        <v>71</v>
      </c>
      <c r="T14" s="19"/>
      <c r="U14" s="19"/>
      <c r="V14" s="19"/>
      <c r="W14" s="18"/>
      <c r="X14" s="6" t="s">
        <v>78</v>
      </c>
      <c r="Y14" s="18" t="s">
        <v>93</v>
      </c>
      <c r="Z14" s="17" t="s">
        <v>588</v>
      </c>
      <c r="AA14" s="28" t="s">
        <v>589</v>
      </c>
      <c r="AB14" s="28" t="s">
        <v>570</v>
      </c>
    </row>
    <row r="15" spans="1:28" s="15" customFormat="1" ht="30">
      <c r="A15" s="50" t="s">
        <v>75</v>
      </c>
      <c r="B15" s="38" t="s">
        <v>11</v>
      </c>
      <c r="C15" s="17" t="s">
        <v>89</v>
      </c>
      <c r="D15" s="17" t="s">
        <v>583</v>
      </c>
      <c r="E15" s="17" t="s">
        <v>590</v>
      </c>
      <c r="F15" s="18" t="s">
        <v>91</v>
      </c>
      <c r="G15" s="19"/>
      <c r="H15" s="18"/>
      <c r="I15" s="19">
        <v>378000</v>
      </c>
      <c r="J15" s="19"/>
      <c r="K15" s="19" t="s">
        <v>576</v>
      </c>
      <c r="L15" s="19"/>
      <c r="M15" s="19">
        <v>190000</v>
      </c>
      <c r="N15" s="19"/>
      <c r="O15" s="19" t="s">
        <v>576</v>
      </c>
      <c r="P15" s="18" t="s">
        <v>77</v>
      </c>
      <c r="Q15" s="19">
        <v>378</v>
      </c>
      <c r="R15" s="19">
        <v>38</v>
      </c>
      <c r="S15" s="19" t="s">
        <v>71</v>
      </c>
      <c r="T15" s="19">
        <v>190</v>
      </c>
      <c r="U15" s="19">
        <v>23</v>
      </c>
      <c r="V15" s="19" t="s">
        <v>71</v>
      </c>
      <c r="W15" s="18"/>
      <c r="X15" s="6" t="s">
        <v>78</v>
      </c>
      <c r="Y15" s="18" t="s">
        <v>93</v>
      </c>
      <c r="Z15" s="17"/>
      <c r="AA15" s="28" t="s">
        <v>591</v>
      </c>
      <c r="AB15" s="28" t="s">
        <v>570</v>
      </c>
    </row>
    <row r="16" spans="1:28" s="15" customFormat="1" ht="30">
      <c r="A16" s="50" t="s">
        <v>592</v>
      </c>
      <c r="B16" s="38" t="s">
        <v>12</v>
      </c>
      <c r="C16" s="17" t="s">
        <v>593</v>
      </c>
      <c r="D16" s="21" t="s">
        <v>594</v>
      </c>
      <c r="E16" s="17" t="s">
        <v>595</v>
      </c>
      <c r="F16" s="18" t="s">
        <v>596</v>
      </c>
      <c r="G16" s="19">
        <v>5</v>
      </c>
      <c r="H16" s="18" t="s">
        <v>95</v>
      </c>
      <c r="I16" s="19">
        <v>2350</v>
      </c>
      <c r="J16" s="19"/>
      <c r="K16" s="19" t="s">
        <v>576</v>
      </c>
      <c r="L16" s="19"/>
      <c r="M16" s="19">
        <v>2300</v>
      </c>
      <c r="N16" s="19"/>
      <c r="O16" s="19" t="s">
        <v>576</v>
      </c>
      <c r="P16" s="18"/>
      <c r="Q16" s="19">
        <v>400</v>
      </c>
      <c r="R16" s="6"/>
      <c r="S16" s="19" t="s">
        <v>597</v>
      </c>
      <c r="T16" s="19">
        <v>350</v>
      </c>
      <c r="U16" s="6"/>
      <c r="V16" s="19" t="s">
        <v>597</v>
      </c>
      <c r="W16" s="27"/>
      <c r="X16" s="6" t="s">
        <v>93</v>
      </c>
      <c r="Y16" s="27" t="s">
        <v>73</v>
      </c>
      <c r="Z16" s="17"/>
      <c r="AA16" s="28" t="s">
        <v>598</v>
      </c>
      <c r="AB16" s="28" t="s">
        <v>599</v>
      </c>
    </row>
    <row r="17" spans="1:28" s="15" customFormat="1" ht="30">
      <c r="A17" s="50" t="s">
        <v>592</v>
      </c>
      <c r="B17" s="38" t="s">
        <v>12</v>
      </c>
      <c r="C17" s="17" t="s">
        <v>593</v>
      </c>
      <c r="D17" s="21" t="s">
        <v>600</v>
      </c>
      <c r="E17" s="17" t="s">
        <v>595</v>
      </c>
      <c r="F17" s="18" t="s">
        <v>601</v>
      </c>
      <c r="G17" s="19">
        <v>5</v>
      </c>
      <c r="H17" s="18" t="s">
        <v>602</v>
      </c>
      <c r="I17" s="19">
        <v>5060</v>
      </c>
      <c r="J17" s="19"/>
      <c r="K17" s="19" t="s">
        <v>576</v>
      </c>
      <c r="L17" s="19"/>
      <c r="M17" s="19">
        <v>4860</v>
      </c>
      <c r="N17" s="19"/>
      <c r="O17" s="19" t="s">
        <v>576</v>
      </c>
      <c r="P17" s="18"/>
      <c r="Q17" s="19">
        <v>3110</v>
      </c>
      <c r="R17" s="6"/>
      <c r="S17" s="19" t="s">
        <v>597</v>
      </c>
      <c r="T17" s="19">
        <v>2910</v>
      </c>
      <c r="U17" s="6"/>
      <c r="V17" s="19" t="s">
        <v>597</v>
      </c>
      <c r="W17" s="27"/>
      <c r="X17" s="6" t="s">
        <v>93</v>
      </c>
      <c r="Y17" s="27" t="s">
        <v>73</v>
      </c>
      <c r="Z17" s="17"/>
      <c r="AA17" s="28" t="s">
        <v>603</v>
      </c>
      <c r="AB17" s="28" t="s">
        <v>599</v>
      </c>
    </row>
    <row r="18" spans="1:28" s="15" customFormat="1" ht="30">
      <c r="A18" s="50" t="s">
        <v>592</v>
      </c>
      <c r="B18" s="38" t="s">
        <v>12</v>
      </c>
      <c r="C18" s="17" t="s">
        <v>593</v>
      </c>
      <c r="D18" s="17" t="s">
        <v>604</v>
      </c>
      <c r="E18" s="17" t="s">
        <v>605</v>
      </c>
      <c r="F18" s="18" t="s">
        <v>606</v>
      </c>
      <c r="G18" s="19" t="s">
        <v>156</v>
      </c>
      <c r="H18" s="18" t="s">
        <v>156</v>
      </c>
      <c r="I18" s="19">
        <v>6450</v>
      </c>
      <c r="J18" s="19"/>
      <c r="K18" s="19" t="s">
        <v>576</v>
      </c>
      <c r="L18" s="19"/>
      <c r="M18" s="19">
        <v>5940</v>
      </c>
      <c r="N18" s="19"/>
      <c r="O18" s="19" t="s">
        <v>576</v>
      </c>
      <c r="P18" s="18"/>
      <c r="Q18" s="19">
        <v>4500</v>
      </c>
      <c r="R18" s="6"/>
      <c r="S18" s="19" t="s">
        <v>597</v>
      </c>
      <c r="T18" s="19">
        <v>3990</v>
      </c>
      <c r="U18" s="6"/>
      <c r="V18" s="19" t="s">
        <v>597</v>
      </c>
      <c r="W18" s="27"/>
      <c r="X18" s="6" t="s">
        <v>93</v>
      </c>
      <c r="Y18" s="27" t="s">
        <v>73</v>
      </c>
      <c r="Z18" s="17"/>
      <c r="AA18" s="28" t="s">
        <v>607</v>
      </c>
      <c r="AB18" s="28" t="s">
        <v>608</v>
      </c>
    </row>
    <row r="19" spans="1:28" s="15" customFormat="1" ht="30">
      <c r="A19" s="50" t="s">
        <v>592</v>
      </c>
      <c r="B19" s="38" t="s">
        <v>12</v>
      </c>
      <c r="C19" s="17" t="s">
        <v>593</v>
      </c>
      <c r="D19" s="17" t="s">
        <v>609</v>
      </c>
      <c r="E19" s="17" t="s">
        <v>610</v>
      </c>
      <c r="F19" s="18" t="s">
        <v>611</v>
      </c>
      <c r="G19" s="19" t="s">
        <v>156</v>
      </c>
      <c r="H19" s="18" t="s">
        <v>156</v>
      </c>
      <c r="I19" s="19">
        <v>10190</v>
      </c>
      <c r="J19" s="19"/>
      <c r="K19" s="19" t="s">
        <v>576</v>
      </c>
      <c r="L19" s="19"/>
      <c r="M19" s="19">
        <v>9700</v>
      </c>
      <c r="N19" s="19"/>
      <c r="O19" s="19" t="s">
        <v>576</v>
      </c>
      <c r="P19" s="18" t="s">
        <v>92</v>
      </c>
      <c r="Q19" s="19">
        <v>8240</v>
      </c>
      <c r="R19" s="6"/>
      <c r="S19" s="19" t="s">
        <v>597</v>
      </c>
      <c r="T19" s="19">
        <v>7750</v>
      </c>
      <c r="U19" s="6"/>
      <c r="V19" s="19" t="s">
        <v>597</v>
      </c>
      <c r="W19" s="18" t="s">
        <v>92</v>
      </c>
      <c r="X19" s="6" t="s">
        <v>93</v>
      </c>
      <c r="Y19" s="27" t="s">
        <v>73</v>
      </c>
      <c r="Z19" s="17"/>
      <c r="AA19" s="28" t="s">
        <v>612</v>
      </c>
      <c r="AB19" s="28" t="s">
        <v>608</v>
      </c>
    </row>
    <row r="20" spans="1:28" s="15" customFormat="1" ht="30">
      <c r="A20" s="50" t="s">
        <v>592</v>
      </c>
      <c r="B20" s="38" t="s">
        <v>12</v>
      </c>
      <c r="C20" s="17" t="s">
        <v>593</v>
      </c>
      <c r="D20" s="17" t="s">
        <v>613</v>
      </c>
      <c r="E20" s="17" t="s">
        <v>614</v>
      </c>
      <c r="F20" s="18" t="s">
        <v>615</v>
      </c>
      <c r="G20" s="6"/>
      <c r="H20" s="27"/>
      <c r="I20" s="19">
        <v>12000</v>
      </c>
      <c r="J20" s="19"/>
      <c r="K20" s="19" t="s">
        <v>576</v>
      </c>
      <c r="L20" s="19"/>
      <c r="M20" s="19"/>
      <c r="N20" s="19"/>
      <c r="O20" s="19"/>
      <c r="P20" s="18" t="s">
        <v>160</v>
      </c>
      <c r="Q20" s="19">
        <v>12</v>
      </c>
      <c r="R20" s="6"/>
      <c r="S20" s="19" t="s">
        <v>71</v>
      </c>
      <c r="T20" s="19"/>
      <c r="U20" s="6"/>
      <c r="V20" s="19"/>
      <c r="W20" s="18"/>
      <c r="X20" s="6" t="s">
        <v>78</v>
      </c>
      <c r="Y20" s="27" t="s">
        <v>84</v>
      </c>
      <c r="Z20" s="17" t="s">
        <v>616</v>
      </c>
      <c r="AA20" s="28"/>
      <c r="AB20" s="28" t="s">
        <v>617</v>
      </c>
    </row>
    <row r="21" spans="1:28" s="15" customFormat="1" ht="30">
      <c r="A21" s="50" t="s">
        <v>592</v>
      </c>
      <c r="B21" s="38" t="s">
        <v>12</v>
      </c>
      <c r="C21" s="17" t="s">
        <v>618</v>
      </c>
      <c r="D21" s="17" t="s">
        <v>619</v>
      </c>
      <c r="E21" s="17" t="s">
        <v>620</v>
      </c>
      <c r="F21" s="18" t="s">
        <v>621</v>
      </c>
      <c r="G21" s="6"/>
      <c r="H21" s="27"/>
      <c r="I21" s="19">
        <v>71000</v>
      </c>
      <c r="J21" s="19"/>
      <c r="K21" s="19" t="s">
        <v>576</v>
      </c>
      <c r="L21" s="19"/>
      <c r="M21" s="19"/>
      <c r="N21" s="19"/>
      <c r="O21" s="19"/>
      <c r="P21" s="18" t="s">
        <v>160</v>
      </c>
      <c r="Q21" s="19"/>
      <c r="R21" s="6"/>
      <c r="S21" s="19"/>
      <c r="T21" s="19"/>
      <c r="U21" s="6"/>
      <c r="V21" s="19"/>
      <c r="W21" s="18"/>
      <c r="X21" s="6" t="s">
        <v>83</v>
      </c>
      <c r="Y21" s="27" t="s">
        <v>84</v>
      </c>
      <c r="Z21" s="17"/>
      <c r="AA21" s="28"/>
      <c r="AB21" s="28" t="s">
        <v>617</v>
      </c>
    </row>
    <row r="22" spans="1:28" s="15" customFormat="1" ht="30">
      <c r="A22" s="50" t="s">
        <v>592</v>
      </c>
      <c r="B22" s="38" t="s">
        <v>12</v>
      </c>
      <c r="C22" s="17" t="s">
        <v>618</v>
      </c>
      <c r="D22" s="17" t="s">
        <v>622</v>
      </c>
      <c r="E22" s="17" t="s">
        <v>623</v>
      </c>
      <c r="F22" s="18" t="s">
        <v>624</v>
      </c>
      <c r="G22" s="6"/>
      <c r="H22" s="27"/>
      <c r="I22" s="19">
        <v>71000</v>
      </c>
      <c r="J22" s="19"/>
      <c r="K22" s="19" t="s">
        <v>576</v>
      </c>
      <c r="L22" s="19"/>
      <c r="M22" s="19"/>
      <c r="N22" s="19"/>
      <c r="O22" s="19"/>
      <c r="P22" s="18"/>
      <c r="Q22" s="19">
        <v>71</v>
      </c>
      <c r="R22" s="6">
        <v>4</v>
      </c>
      <c r="S22" s="19" t="s">
        <v>71</v>
      </c>
      <c r="T22" s="19"/>
      <c r="U22" s="6"/>
      <c r="V22" s="19"/>
      <c r="W22" s="18"/>
      <c r="X22" s="6" t="s">
        <v>73</v>
      </c>
      <c r="Y22" s="27" t="s">
        <v>73</v>
      </c>
      <c r="Z22" s="17" t="s">
        <v>625</v>
      </c>
      <c r="AA22" s="28" t="s">
        <v>97</v>
      </c>
      <c r="AB22" s="28" t="s">
        <v>617</v>
      </c>
    </row>
    <row r="23" spans="1:28" s="15" customFormat="1" ht="30">
      <c r="A23" s="50" t="s">
        <v>592</v>
      </c>
      <c r="B23" s="38" t="s">
        <v>12</v>
      </c>
      <c r="C23" s="17" t="s">
        <v>98</v>
      </c>
      <c r="D23" s="17" t="s">
        <v>626</v>
      </c>
      <c r="E23" s="17" t="s">
        <v>627</v>
      </c>
      <c r="F23" s="18" t="s">
        <v>628</v>
      </c>
      <c r="G23" s="6"/>
      <c r="H23" s="27"/>
      <c r="I23" s="19">
        <v>71000</v>
      </c>
      <c r="J23" s="19"/>
      <c r="K23" s="19" t="s">
        <v>576</v>
      </c>
      <c r="L23" s="19"/>
      <c r="M23" s="19"/>
      <c r="N23" s="19"/>
      <c r="O23" s="19"/>
      <c r="P23" s="18" t="s">
        <v>160</v>
      </c>
      <c r="Q23" s="19"/>
      <c r="R23" s="6"/>
      <c r="S23" s="19"/>
      <c r="T23" s="19"/>
      <c r="U23" s="6"/>
      <c r="V23" s="19"/>
      <c r="W23" s="18"/>
      <c r="X23" s="6" t="s">
        <v>83</v>
      </c>
      <c r="Y23" s="27" t="s">
        <v>84</v>
      </c>
      <c r="Z23" s="17"/>
      <c r="AA23" s="28"/>
      <c r="AB23" s="28" t="s">
        <v>617</v>
      </c>
    </row>
    <row r="24" spans="1:28" s="15" customFormat="1" ht="30">
      <c r="A24" s="50" t="s">
        <v>592</v>
      </c>
      <c r="B24" s="38" t="s">
        <v>12</v>
      </c>
      <c r="C24" s="17" t="s">
        <v>98</v>
      </c>
      <c r="D24" s="17" t="s">
        <v>629</v>
      </c>
      <c r="E24" s="17" t="s">
        <v>630</v>
      </c>
      <c r="F24" s="18" t="s">
        <v>631</v>
      </c>
      <c r="G24" s="6"/>
      <c r="H24" s="27"/>
      <c r="I24" s="19">
        <v>84000</v>
      </c>
      <c r="J24" s="19"/>
      <c r="K24" s="19" t="s">
        <v>576</v>
      </c>
      <c r="L24" s="19"/>
      <c r="M24" s="19"/>
      <c r="N24" s="19"/>
      <c r="O24" s="19"/>
      <c r="P24" s="18"/>
      <c r="Q24" s="19">
        <v>84</v>
      </c>
      <c r="R24" s="6">
        <v>7</v>
      </c>
      <c r="S24" s="19" t="s">
        <v>71</v>
      </c>
      <c r="T24" s="19"/>
      <c r="U24" s="6"/>
      <c r="V24" s="19"/>
      <c r="W24" s="18"/>
      <c r="X24" s="6" t="s">
        <v>73</v>
      </c>
      <c r="Y24" s="27" t="s">
        <v>73</v>
      </c>
      <c r="Z24" s="17"/>
      <c r="AA24" s="28" t="s">
        <v>99</v>
      </c>
      <c r="AB24" s="28" t="s">
        <v>617</v>
      </c>
    </row>
    <row r="25" spans="1:28" s="15" customFormat="1" ht="45">
      <c r="A25" s="50" t="s">
        <v>592</v>
      </c>
      <c r="B25" s="38" t="s">
        <v>12</v>
      </c>
      <c r="C25" s="17" t="s">
        <v>98</v>
      </c>
      <c r="D25" s="17" t="s">
        <v>632</v>
      </c>
      <c r="E25" s="17" t="s">
        <v>633</v>
      </c>
      <c r="F25" s="18" t="s">
        <v>634</v>
      </c>
      <c r="G25" s="6"/>
      <c r="H25" s="27"/>
      <c r="I25" s="19">
        <v>91000</v>
      </c>
      <c r="J25" s="19"/>
      <c r="K25" s="19" t="s">
        <v>576</v>
      </c>
      <c r="L25" s="19"/>
      <c r="M25" s="19">
        <v>83000</v>
      </c>
      <c r="N25" s="19"/>
      <c r="O25" s="19" t="s">
        <v>576</v>
      </c>
      <c r="P25" s="18" t="s">
        <v>77</v>
      </c>
      <c r="Q25" s="19">
        <v>91</v>
      </c>
      <c r="R25" s="6"/>
      <c r="S25" s="19" t="s">
        <v>71</v>
      </c>
      <c r="T25" s="19">
        <v>83</v>
      </c>
      <c r="U25" s="6"/>
      <c r="V25" s="19" t="s">
        <v>71</v>
      </c>
      <c r="W25" s="18" t="s">
        <v>77</v>
      </c>
      <c r="X25" s="6" t="s">
        <v>73</v>
      </c>
      <c r="Y25" s="27" t="s">
        <v>73</v>
      </c>
      <c r="Z25" s="17"/>
      <c r="AA25" s="28" t="s">
        <v>100</v>
      </c>
      <c r="AB25" s="28" t="s">
        <v>617</v>
      </c>
    </row>
    <row r="26" spans="1:28" s="15" customFormat="1" ht="30">
      <c r="A26" s="50" t="s">
        <v>592</v>
      </c>
      <c r="B26" s="38" t="s">
        <v>12</v>
      </c>
      <c r="C26" s="17" t="s">
        <v>98</v>
      </c>
      <c r="D26" s="17" t="s">
        <v>635</v>
      </c>
      <c r="E26" s="17" t="s">
        <v>636</v>
      </c>
      <c r="F26" s="18" t="s">
        <v>637</v>
      </c>
      <c r="G26" s="6"/>
      <c r="H26" s="27"/>
      <c r="I26" s="19">
        <v>220000</v>
      </c>
      <c r="J26" s="19"/>
      <c r="K26" s="19" t="s">
        <v>576</v>
      </c>
      <c r="L26" s="19"/>
      <c r="M26" s="19">
        <v>190000</v>
      </c>
      <c r="N26" s="19"/>
      <c r="O26" s="19" t="s">
        <v>576</v>
      </c>
      <c r="P26" s="18" t="s">
        <v>638</v>
      </c>
      <c r="Q26" s="19">
        <v>220</v>
      </c>
      <c r="R26" s="6"/>
      <c r="S26" s="19" t="s">
        <v>71</v>
      </c>
      <c r="T26" s="19">
        <v>190</v>
      </c>
      <c r="U26" s="6"/>
      <c r="V26" s="19" t="s">
        <v>71</v>
      </c>
      <c r="W26" s="18" t="s">
        <v>77</v>
      </c>
      <c r="X26" s="6" t="s">
        <v>73</v>
      </c>
      <c r="Y26" s="27" t="s">
        <v>73</v>
      </c>
      <c r="Z26" s="17"/>
      <c r="AA26" s="28" t="s">
        <v>639</v>
      </c>
      <c r="AB26" s="28" t="s">
        <v>617</v>
      </c>
    </row>
    <row r="27" spans="1:28" s="15" customFormat="1" ht="30">
      <c r="A27" s="50" t="s">
        <v>592</v>
      </c>
      <c r="B27" s="38" t="s">
        <v>12</v>
      </c>
      <c r="C27" s="17" t="s">
        <v>101</v>
      </c>
      <c r="D27" s="17" t="s">
        <v>101</v>
      </c>
      <c r="E27" s="17" t="s">
        <v>636</v>
      </c>
      <c r="F27" s="18" t="s">
        <v>640</v>
      </c>
      <c r="G27" s="6"/>
      <c r="H27" s="27"/>
      <c r="I27" s="19">
        <v>1290000</v>
      </c>
      <c r="J27" s="19"/>
      <c r="K27" s="19" t="s">
        <v>576</v>
      </c>
      <c r="L27" s="19"/>
      <c r="M27" s="19"/>
      <c r="N27" s="19"/>
      <c r="O27" s="19"/>
      <c r="P27" s="18"/>
      <c r="Q27" s="19">
        <v>1.29</v>
      </c>
      <c r="R27" s="6">
        <v>0.01</v>
      </c>
      <c r="S27" s="19" t="s">
        <v>533</v>
      </c>
      <c r="T27" s="19"/>
      <c r="U27" s="6"/>
      <c r="V27" s="19"/>
      <c r="W27" s="18"/>
      <c r="X27" s="6" t="s">
        <v>73</v>
      </c>
      <c r="Y27" s="27" t="s">
        <v>73</v>
      </c>
      <c r="Z27" s="17"/>
      <c r="AA27" s="28" t="s">
        <v>102</v>
      </c>
      <c r="AB27" s="28" t="s">
        <v>617</v>
      </c>
    </row>
    <row r="28" spans="1:28" s="15" customFormat="1" ht="30">
      <c r="A28" s="50" t="s">
        <v>106</v>
      </c>
      <c r="B28" s="38" t="s">
        <v>14</v>
      </c>
      <c r="C28" s="17"/>
      <c r="D28" s="17" t="s">
        <v>641</v>
      </c>
      <c r="E28" s="17" t="s">
        <v>642</v>
      </c>
      <c r="F28" s="18" t="s">
        <v>643</v>
      </c>
      <c r="G28" s="6"/>
      <c r="H28" s="27"/>
      <c r="I28" s="19" t="s">
        <v>644</v>
      </c>
      <c r="J28" s="19"/>
      <c r="K28" s="19" t="s">
        <v>124</v>
      </c>
      <c r="L28" s="19"/>
      <c r="M28" s="19"/>
      <c r="N28" s="19"/>
      <c r="O28" s="19"/>
      <c r="P28" s="18"/>
      <c r="Q28" s="19" t="s">
        <v>644</v>
      </c>
      <c r="R28" s="6"/>
      <c r="S28" s="19" t="s">
        <v>124</v>
      </c>
      <c r="T28" s="19"/>
      <c r="U28" s="6"/>
      <c r="V28" s="19"/>
      <c r="W28" s="18"/>
      <c r="X28" s="6" t="s">
        <v>147</v>
      </c>
      <c r="Y28" s="27" t="s">
        <v>73</v>
      </c>
      <c r="Z28" s="17"/>
      <c r="AA28" s="28"/>
      <c r="AB28" s="28" t="s">
        <v>371</v>
      </c>
    </row>
    <row r="29" spans="1:28" s="15" customFormat="1" ht="30">
      <c r="A29" s="50" t="s">
        <v>106</v>
      </c>
      <c r="B29" s="38" t="s">
        <v>14</v>
      </c>
      <c r="C29" s="17"/>
      <c r="D29" s="17" t="s">
        <v>645</v>
      </c>
      <c r="E29" s="17" t="s">
        <v>646</v>
      </c>
      <c r="F29" s="18" t="s">
        <v>647</v>
      </c>
      <c r="G29" s="6"/>
      <c r="H29" s="27"/>
      <c r="I29" s="19">
        <v>33000</v>
      </c>
      <c r="J29" s="19"/>
      <c r="K29" s="19" t="s">
        <v>576</v>
      </c>
      <c r="L29" s="19"/>
      <c r="M29" s="19">
        <v>10000</v>
      </c>
      <c r="N29" s="19"/>
      <c r="O29" s="19" t="s">
        <v>576</v>
      </c>
      <c r="P29" s="18" t="s">
        <v>77</v>
      </c>
      <c r="Q29" s="19">
        <v>33</v>
      </c>
      <c r="R29" s="6"/>
      <c r="S29" s="19" t="s">
        <v>71</v>
      </c>
      <c r="T29" s="19">
        <v>10</v>
      </c>
      <c r="U29" s="6"/>
      <c r="V29" s="19" t="s">
        <v>71</v>
      </c>
      <c r="W29" s="18"/>
      <c r="X29" s="6" t="s">
        <v>134</v>
      </c>
      <c r="Y29" s="18" t="s">
        <v>84</v>
      </c>
      <c r="Z29" s="17" t="s">
        <v>648</v>
      </c>
      <c r="AA29" s="28"/>
      <c r="AB29" s="28" t="s">
        <v>371</v>
      </c>
    </row>
    <row r="30" spans="1:28" s="15" customFormat="1" ht="30">
      <c r="A30" s="50" t="s">
        <v>106</v>
      </c>
      <c r="B30" s="38" t="s">
        <v>14</v>
      </c>
      <c r="C30" s="17"/>
      <c r="D30" s="17" t="s">
        <v>649</v>
      </c>
      <c r="E30" s="17" t="s">
        <v>650</v>
      </c>
      <c r="F30" s="18" t="s">
        <v>651</v>
      </c>
      <c r="G30" s="6"/>
      <c r="H30" s="27"/>
      <c r="I30" s="19">
        <v>39000</v>
      </c>
      <c r="J30" s="19"/>
      <c r="K30" s="19" t="s">
        <v>576</v>
      </c>
      <c r="L30" s="19"/>
      <c r="M30" s="19">
        <v>33000</v>
      </c>
      <c r="N30" s="19"/>
      <c r="O30" s="19" t="s">
        <v>576</v>
      </c>
      <c r="P30" s="18" t="s">
        <v>77</v>
      </c>
      <c r="Q30" s="19">
        <v>39</v>
      </c>
      <c r="R30" s="6"/>
      <c r="S30" s="19" t="s">
        <v>71</v>
      </c>
      <c r="T30" s="19">
        <v>35</v>
      </c>
      <c r="U30" s="6"/>
      <c r="V30" s="19" t="s">
        <v>71</v>
      </c>
      <c r="W30" s="18"/>
      <c r="X30" s="6" t="s">
        <v>134</v>
      </c>
      <c r="Y30" s="18" t="s">
        <v>84</v>
      </c>
      <c r="Z30" s="17" t="s">
        <v>652</v>
      </c>
      <c r="AA30" s="28"/>
      <c r="AB30" s="28" t="s">
        <v>371</v>
      </c>
    </row>
    <row r="31" spans="1:28" s="15" customFormat="1" ht="30">
      <c r="A31" s="50" t="s">
        <v>106</v>
      </c>
      <c r="B31" s="38" t="s">
        <v>14</v>
      </c>
      <c r="C31" s="17"/>
      <c r="D31" s="17" t="s">
        <v>653</v>
      </c>
      <c r="E31" s="17" t="s">
        <v>650</v>
      </c>
      <c r="F31" s="18" t="s">
        <v>654</v>
      </c>
      <c r="G31" s="6"/>
      <c r="H31" s="27"/>
      <c r="I31" s="19">
        <v>45000</v>
      </c>
      <c r="J31" s="19"/>
      <c r="K31" s="19" t="s">
        <v>576</v>
      </c>
      <c r="L31" s="19"/>
      <c r="M31" s="19">
        <v>39000</v>
      </c>
      <c r="N31" s="19"/>
      <c r="O31" s="19" t="s">
        <v>576</v>
      </c>
      <c r="P31" s="18" t="s">
        <v>77</v>
      </c>
      <c r="Q31" s="19">
        <v>45</v>
      </c>
      <c r="R31" s="6"/>
      <c r="S31" s="19" t="s">
        <v>71</v>
      </c>
      <c r="T31" s="19">
        <v>39</v>
      </c>
      <c r="U31" s="6"/>
      <c r="V31" s="19" t="s">
        <v>71</v>
      </c>
      <c r="W31" s="18"/>
      <c r="X31" s="6" t="s">
        <v>134</v>
      </c>
      <c r="Y31" s="18" t="s">
        <v>84</v>
      </c>
      <c r="Z31" s="17" t="s">
        <v>655</v>
      </c>
      <c r="AA31" s="28"/>
      <c r="AB31" s="28" t="s">
        <v>371</v>
      </c>
    </row>
    <row r="32" spans="1:28" s="15" customFormat="1">
      <c r="A32" s="50" t="s">
        <v>106</v>
      </c>
      <c r="B32" s="38" t="s">
        <v>14</v>
      </c>
      <c r="C32" s="17"/>
      <c r="D32" s="17" t="s">
        <v>656</v>
      </c>
      <c r="E32" s="17" t="s">
        <v>650</v>
      </c>
      <c r="F32" s="18" t="s">
        <v>654</v>
      </c>
      <c r="G32" s="6"/>
      <c r="H32" s="27"/>
      <c r="I32" s="19">
        <v>45000</v>
      </c>
      <c r="J32" s="19"/>
      <c r="K32" s="19" t="s">
        <v>576</v>
      </c>
      <c r="L32" s="19"/>
      <c r="M32" s="19"/>
      <c r="N32" s="19"/>
      <c r="O32" s="19"/>
      <c r="P32" s="18" t="s">
        <v>92</v>
      </c>
      <c r="Q32" s="19">
        <v>45</v>
      </c>
      <c r="R32" s="6"/>
      <c r="S32" s="19" t="s">
        <v>71</v>
      </c>
      <c r="T32" s="6"/>
      <c r="U32" s="6"/>
      <c r="V32" s="6"/>
      <c r="W32" s="18" t="s">
        <v>92</v>
      </c>
      <c r="X32" s="6" t="s">
        <v>174</v>
      </c>
      <c r="Y32" s="27" t="s">
        <v>93</v>
      </c>
      <c r="Z32" s="17"/>
      <c r="AA32" s="28"/>
      <c r="AB32" s="28" t="s">
        <v>371</v>
      </c>
    </row>
    <row r="33" spans="1:28" s="15" customFormat="1" ht="30">
      <c r="A33" s="50" t="s">
        <v>106</v>
      </c>
      <c r="B33" s="38" t="s">
        <v>14</v>
      </c>
      <c r="C33" s="17"/>
      <c r="D33" s="17"/>
      <c r="E33" s="17" t="s">
        <v>657</v>
      </c>
      <c r="F33" s="18" t="s">
        <v>107</v>
      </c>
      <c r="G33" s="6"/>
      <c r="H33" s="27"/>
      <c r="I33" s="19">
        <v>230000</v>
      </c>
      <c r="J33" s="19"/>
      <c r="K33" s="19" t="s">
        <v>576</v>
      </c>
      <c r="L33" s="19"/>
      <c r="M33" s="19">
        <v>205000</v>
      </c>
      <c r="N33" s="19"/>
      <c r="O33" s="19" t="s">
        <v>576</v>
      </c>
      <c r="P33" s="18" t="s">
        <v>77</v>
      </c>
      <c r="Q33" s="19">
        <v>224</v>
      </c>
      <c r="R33" s="6">
        <v>5</v>
      </c>
      <c r="S33" s="19" t="s">
        <v>71</v>
      </c>
      <c r="T33" s="19">
        <v>208</v>
      </c>
      <c r="U33" s="19">
        <v>10</v>
      </c>
      <c r="V33" s="19" t="s">
        <v>71</v>
      </c>
      <c r="W33" s="18"/>
      <c r="X33" s="6" t="s">
        <v>73</v>
      </c>
      <c r="Y33" s="27" t="s">
        <v>73</v>
      </c>
      <c r="Z33" s="17"/>
      <c r="AA33" s="28" t="s">
        <v>108</v>
      </c>
      <c r="AB33" s="28" t="s">
        <v>109</v>
      </c>
    </row>
    <row r="34" spans="1:28" s="15" customFormat="1">
      <c r="A34" s="50" t="s">
        <v>111</v>
      </c>
      <c r="B34" s="38" t="s">
        <v>658</v>
      </c>
      <c r="C34" s="17" t="s">
        <v>659</v>
      </c>
      <c r="D34" s="17" t="s">
        <v>660</v>
      </c>
      <c r="E34" s="17" t="s">
        <v>661</v>
      </c>
      <c r="F34" s="18" t="s">
        <v>662</v>
      </c>
      <c r="G34" s="6"/>
      <c r="H34" s="27"/>
      <c r="I34" s="19">
        <v>833000</v>
      </c>
      <c r="J34" s="19"/>
      <c r="K34" s="19" t="s">
        <v>576</v>
      </c>
      <c r="L34" s="19"/>
      <c r="M34" s="6"/>
      <c r="N34" s="6"/>
      <c r="O34" s="6"/>
      <c r="P34" s="27"/>
      <c r="Q34" s="19">
        <v>833</v>
      </c>
      <c r="R34" s="6">
        <v>26</v>
      </c>
      <c r="S34" s="19" t="s">
        <v>71</v>
      </c>
      <c r="T34" s="6"/>
      <c r="U34" s="6"/>
      <c r="V34" s="6"/>
      <c r="W34" s="27"/>
      <c r="X34" s="6" t="s">
        <v>72</v>
      </c>
      <c r="Y34" s="27" t="s">
        <v>73</v>
      </c>
      <c r="AA34" s="28" t="s">
        <v>114</v>
      </c>
      <c r="AB34" s="28" t="s">
        <v>115</v>
      </c>
    </row>
    <row r="35" spans="1:28" s="15" customFormat="1">
      <c r="A35" s="50" t="s">
        <v>111</v>
      </c>
      <c r="B35" s="38" t="s">
        <v>658</v>
      </c>
      <c r="C35" s="17" t="s">
        <v>663</v>
      </c>
      <c r="D35" s="17" t="s">
        <v>660</v>
      </c>
      <c r="E35" s="17" t="s">
        <v>661</v>
      </c>
      <c r="F35" s="18" t="s">
        <v>113</v>
      </c>
      <c r="G35" s="6"/>
      <c r="H35" s="27"/>
      <c r="I35" s="19">
        <v>898000</v>
      </c>
      <c r="J35" s="19"/>
      <c r="K35" s="19" t="s">
        <v>576</v>
      </c>
      <c r="L35" s="19"/>
      <c r="M35" s="6"/>
      <c r="N35" s="6"/>
      <c r="O35" s="6"/>
      <c r="P35" s="27"/>
      <c r="Q35" s="19">
        <v>898</v>
      </c>
      <c r="R35" s="6">
        <v>15</v>
      </c>
      <c r="S35" s="19" t="s">
        <v>71</v>
      </c>
      <c r="T35" s="6"/>
      <c r="U35" s="6"/>
      <c r="V35" s="6"/>
      <c r="W35" s="27"/>
      <c r="X35" s="6" t="s">
        <v>72</v>
      </c>
      <c r="Y35" s="27" t="s">
        <v>73</v>
      </c>
      <c r="AA35" s="28" t="s">
        <v>118</v>
      </c>
      <c r="AB35" s="28" t="s">
        <v>115</v>
      </c>
    </row>
    <row r="36" spans="1:28" s="15" customFormat="1">
      <c r="A36" s="50" t="s">
        <v>111</v>
      </c>
      <c r="B36" s="38" t="s">
        <v>658</v>
      </c>
      <c r="C36" s="17" t="s">
        <v>664</v>
      </c>
      <c r="D36" s="17"/>
      <c r="E36" s="17" t="s">
        <v>661</v>
      </c>
      <c r="F36" s="18" t="s">
        <v>117</v>
      </c>
      <c r="G36" s="6"/>
      <c r="H36" s="27"/>
      <c r="I36" s="19">
        <v>1400000</v>
      </c>
      <c r="J36" s="19"/>
      <c r="K36" s="19" t="s">
        <v>576</v>
      </c>
      <c r="L36" s="19"/>
      <c r="M36" s="6"/>
      <c r="N36" s="6"/>
      <c r="O36" s="6"/>
      <c r="P36" s="27"/>
      <c r="Q36" s="19">
        <v>1.4</v>
      </c>
      <c r="R36" s="6"/>
      <c r="S36" s="19" t="s">
        <v>533</v>
      </c>
      <c r="T36" s="6"/>
      <c r="U36" s="6"/>
      <c r="V36" s="6"/>
      <c r="W36" s="27"/>
      <c r="X36" s="6" t="s">
        <v>72</v>
      </c>
      <c r="Y36" s="27" t="s">
        <v>73</v>
      </c>
      <c r="AA36" s="28" t="s">
        <v>665</v>
      </c>
      <c r="AB36" s="28" t="s">
        <v>666</v>
      </c>
    </row>
    <row r="37" spans="1:28" s="15" customFormat="1">
      <c r="A37" s="50" t="s">
        <v>111</v>
      </c>
      <c r="B37" s="38" t="s">
        <v>658</v>
      </c>
      <c r="C37" s="17"/>
      <c r="D37" s="17"/>
      <c r="E37" s="17" t="s">
        <v>667</v>
      </c>
      <c r="F37" s="18" t="s">
        <v>119</v>
      </c>
      <c r="G37" s="6"/>
      <c r="H37" s="27"/>
      <c r="I37" s="19">
        <v>2250000</v>
      </c>
      <c r="J37" s="19"/>
      <c r="K37" s="19" t="s">
        <v>576</v>
      </c>
      <c r="L37" s="19"/>
      <c r="M37" s="6"/>
      <c r="N37" s="6"/>
      <c r="O37" s="6"/>
      <c r="P37" s="27"/>
      <c r="Q37" s="19">
        <v>2.25</v>
      </c>
      <c r="R37" s="6">
        <v>0.25</v>
      </c>
      <c r="S37" s="19" t="s">
        <v>533</v>
      </c>
      <c r="T37" s="6"/>
      <c r="U37" s="6"/>
      <c r="V37" s="6"/>
      <c r="W37" s="27"/>
      <c r="X37" s="6" t="s">
        <v>72</v>
      </c>
      <c r="Y37" s="27" t="s">
        <v>73</v>
      </c>
      <c r="AA37" s="28" t="s">
        <v>668</v>
      </c>
      <c r="AB37" s="28" t="s">
        <v>669</v>
      </c>
    </row>
    <row r="38" spans="1:28" s="15" customFormat="1" ht="30">
      <c r="A38" s="50" t="s">
        <v>121</v>
      </c>
      <c r="B38" s="38" t="s">
        <v>16</v>
      </c>
      <c r="C38" s="17" t="s">
        <v>670</v>
      </c>
      <c r="D38" s="17" t="s">
        <v>671</v>
      </c>
      <c r="E38" s="17" t="s">
        <v>672</v>
      </c>
      <c r="F38" s="18" t="s">
        <v>673</v>
      </c>
      <c r="G38" s="19"/>
      <c r="H38" s="18"/>
      <c r="I38" s="19" t="s">
        <v>674</v>
      </c>
      <c r="J38" s="19"/>
      <c r="K38" s="19" t="s">
        <v>124</v>
      </c>
      <c r="L38" s="19"/>
      <c r="M38" s="19"/>
      <c r="N38" s="19"/>
      <c r="O38" s="19"/>
      <c r="P38" s="18" t="s">
        <v>77</v>
      </c>
      <c r="Q38" s="19" t="s">
        <v>674</v>
      </c>
      <c r="R38" s="6"/>
      <c r="S38" s="19" t="s">
        <v>124</v>
      </c>
      <c r="T38" s="19"/>
      <c r="U38" s="6"/>
      <c r="V38" s="19"/>
      <c r="W38" s="18" t="s">
        <v>77</v>
      </c>
      <c r="X38" s="6" t="s">
        <v>147</v>
      </c>
      <c r="Y38" s="27" t="s">
        <v>73</v>
      </c>
      <c r="Z38" s="17" t="s">
        <v>675</v>
      </c>
      <c r="AA38" s="28"/>
      <c r="AB38" s="28" t="s">
        <v>676</v>
      </c>
    </row>
    <row r="39" spans="1:28" s="15" customFormat="1" ht="30">
      <c r="A39" s="50" t="s">
        <v>121</v>
      </c>
      <c r="B39" s="38" t="s">
        <v>16</v>
      </c>
      <c r="C39" s="17" t="s">
        <v>670</v>
      </c>
      <c r="D39" s="17" t="s">
        <v>677</v>
      </c>
      <c r="E39" s="17" t="s">
        <v>678</v>
      </c>
      <c r="F39" s="18" t="s">
        <v>679</v>
      </c>
      <c r="G39" s="19" t="s">
        <v>561</v>
      </c>
      <c r="H39" s="18"/>
      <c r="I39" s="19" t="s">
        <v>680</v>
      </c>
      <c r="J39" s="19"/>
      <c r="K39" s="19" t="s">
        <v>124</v>
      </c>
      <c r="L39" s="19"/>
      <c r="M39" s="19"/>
      <c r="N39" s="19"/>
      <c r="O39" s="19"/>
      <c r="P39" s="18" t="s">
        <v>77</v>
      </c>
      <c r="Q39" s="19" t="s">
        <v>680</v>
      </c>
      <c r="R39" s="6"/>
      <c r="S39" s="19" t="s">
        <v>124</v>
      </c>
      <c r="T39" s="19"/>
      <c r="U39" s="6"/>
      <c r="V39" s="19"/>
      <c r="W39" s="18" t="s">
        <v>77</v>
      </c>
      <c r="X39" s="6" t="s">
        <v>147</v>
      </c>
      <c r="Y39" s="27" t="s">
        <v>73</v>
      </c>
      <c r="Z39" s="17" t="s">
        <v>675</v>
      </c>
      <c r="AA39" s="28"/>
      <c r="AB39" s="28" t="s">
        <v>676</v>
      </c>
    </row>
    <row r="40" spans="1:28" s="15" customFormat="1" ht="30">
      <c r="A40" s="50" t="s">
        <v>121</v>
      </c>
      <c r="B40" s="38" t="s">
        <v>16</v>
      </c>
      <c r="C40" s="17" t="s">
        <v>670</v>
      </c>
      <c r="D40" s="17" t="s">
        <v>681</v>
      </c>
      <c r="E40" s="17" t="s">
        <v>682</v>
      </c>
      <c r="F40" s="18" t="s">
        <v>683</v>
      </c>
      <c r="G40" s="19"/>
      <c r="H40" s="18"/>
      <c r="I40" s="19">
        <v>1700</v>
      </c>
      <c r="J40" s="19"/>
      <c r="K40" s="19" t="s">
        <v>124</v>
      </c>
      <c r="L40" s="19"/>
      <c r="M40" s="19"/>
      <c r="N40" s="19"/>
      <c r="O40" s="19"/>
      <c r="P40" s="18" t="s">
        <v>77</v>
      </c>
      <c r="Q40" s="19">
        <v>250</v>
      </c>
      <c r="R40" s="6"/>
      <c r="S40" s="19" t="s">
        <v>576</v>
      </c>
      <c r="T40" s="19"/>
      <c r="U40" s="6"/>
      <c r="V40" s="19"/>
      <c r="W40" s="18" t="s">
        <v>77</v>
      </c>
      <c r="X40" s="6" t="s">
        <v>79</v>
      </c>
      <c r="Y40" s="27" t="s">
        <v>151</v>
      </c>
      <c r="Z40" s="17"/>
      <c r="AA40" s="28"/>
      <c r="AB40" s="28" t="s">
        <v>676</v>
      </c>
    </row>
    <row r="41" spans="1:28" s="15" customFormat="1" ht="30">
      <c r="A41" s="50" t="s">
        <v>121</v>
      </c>
      <c r="B41" s="38" t="s">
        <v>16</v>
      </c>
      <c r="C41" s="17" t="s">
        <v>670</v>
      </c>
      <c r="D41" s="17" t="s">
        <v>681</v>
      </c>
      <c r="E41" s="17" t="s">
        <v>682</v>
      </c>
      <c r="F41" s="18" t="s">
        <v>684</v>
      </c>
      <c r="G41" s="19"/>
      <c r="H41" s="18"/>
      <c r="I41" s="19">
        <v>1660</v>
      </c>
      <c r="J41" s="19"/>
      <c r="K41" s="19" t="s">
        <v>124</v>
      </c>
      <c r="L41" s="19"/>
      <c r="M41" s="19"/>
      <c r="N41" s="19"/>
      <c r="O41" s="19"/>
      <c r="P41" s="18" t="s">
        <v>77</v>
      </c>
      <c r="Q41" s="19">
        <v>290</v>
      </c>
      <c r="R41" s="6"/>
      <c r="S41" s="19" t="s">
        <v>576</v>
      </c>
      <c r="T41" s="19"/>
      <c r="U41" s="6"/>
      <c r="V41" s="19"/>
      <c r="W41" s="18" t="s">
        <v>77</v>
      </c>
      <c r="X41" s="6" t="s">
        <v>79</v>
      </c>
      <c r="Y41" s="27" t="s">
        <v>151</v>
      </c>
      <c r="Z41" s="17"/>
      <c r="AA41" s="28"/>
      <c r="AB41" s="28" t="s">
        <v>676</v>
      </c>
    </row>
    <row r="42" spans="1:28" s="15" customFormat="1" ht="30">
      <c r="A42" s="50" t="s">
        <v>121</v>
      </c>
      <c r="B42" s="38" t="s">
        <v>16</v>
      </c>
      <c r="C42" s="17" t="s">
        <v>670</v>
      </c>
      <c r="D42" s="17" t="s">
        <v>685</v>
      </c>
      <c r="E42" s="17" t="s">
        <v>686</v>
      </c>
      <c r="F42" s="18" t="s">
        <v>687</v>
      </c>
      <c r="G42" s="19"/>
      <c r="H42" s="18"/>
      <c r="I42" s="19">
        <v>1590</v>
      </c>
      <c r="J42" s="19"/>
      <c r="K42" s="19" t="s">
        <v>124</v>
      </c>
      <c r="L42" s="19"/>
      <c r="M42" s="19"/>
      <c r="N42" s="19"/>
      <c r="O42" s="19"/>
      <c r="P42" s="18" t="s">
        <v>77</v>
      </c>
      <c r="Q42" s="19">
        <v>360</v>
      </c>
      <c r="R42" s="6"/>
      <c r="S42" s="19" t="s">
        <v>576</v>
      </c>
      <c r="T42" s="19"/>
      <c r="U42" s="6"/>
      <c r="V42" s="19"/>
      <c r="W42" s="18" t="s">
        <v>77</v>
      </c>
      <c r="X42" s="6" t="s">
        <v>93</v>
      </c>
      <c r="Y42" s="27" t="s">
        <v>445</v>
      </c>
      <c r="Z42" s="17"/>
      <c r="AA42" s="28" t="s">
        <v>688</v>
      </c>
      <c r="AB42" s="28" t="s">
        <v>676</v>
      </c>
    </row>
    <row r="43" spans="1:28" s="15" customFormat="1" ht="45">
      <c r="A43" s="50" t="s">
        <v>121</v>
      </c>
      <c r="B43" s="38" t="s">
        <v>16</v>
      </c>
      <c r="C43" s="17" t="s">
        <v>670</v>
      </c>
      <c r="D43" s="17" t="s">
        <v>689</v>
      </c>
      <c r="E43" s="17" t="s">
        <v>690</v>
      </c>
      <c r="F43" s="18" t="s">
        <v>691</v>
      </c>
      <c r="G43" s="19" t="s">
        <v>156</v>
      </c>
      <c r="H43" s="18" t="s">
        <v>156</v>
      </c>
      <c r="I43" s="19">
        <v>1550</v>
      </c>
      <c r="J43" s="19"/>
      <c r="K43" s="19" t="s">
        <v>124</v>
      </c>
      <c r="L43" s="19"/>
      <c r="M43" s="19">
        <v>1570</v>
      </c>
      <c r="N43" s="19"/>
      <c r="O43" s="19" t="s">
        <v>124</v>
      </c>
      <c r="P43" s="18" t="s">
        <v>77</v>
      </c>
      <c r="Q43" s="19">
        <v>400</v>
      </c>
      <c r="R43" s="6"/>
      <c r="S43" s="19" t="s">
        <v>576</v>
      </c>
      <c r="T43" s="19">
        <v>380</v>
      </c>
      <c r="U43" s="6"/>
      <c r="V43" s="19" t="s">
        <v>576</v>
      </c>
      <c r="W43" s="18" t="s">
        <v>77</v>
      </c>
      <c r="X43" s="6" t="s">
        <v>93</v>
      </c>
      <c r="Y43" s="27" t="s">
        <v>125</v>
      </c>
      <c r="Z43" s="17"/>
      <c r="AA43" s="28" t="s">
        <v>692</v>
      </c>
      <c r="AB43" s="28" t="s">
        <v>676</v>
      </c>
    </row>
    <row r="44" spans="1:28" s="15" customFormat="1" ht="30">
      <c r="A44" s="50" t="s">
        <v>121</v>
      </c>
      <c r="B44" s="38" t="s">
        <v>16</v>
      </c>
      <c r="C44" s="17" t="s">
        <v>670</v>
      </c>
      <c r="D44" s="17" t="s">
        <v>689</v>
      </c>
      <c r="E44" s="17" t="s">
        <v>682</v>
      </c>
      <c r="F44" s="18" t="s">
        <v>693</v>
      </c>
      <c r="G44" s="19"/>
      <c r="H44" s="18"/>
      <c r="I44" s="19">
        <v>510</v>
      </c>
      <c r="J44" s="19"/>
      <c r="K44" s="19" t="s">
        <v>576</v>
      </c>
      <c r="L44" s="19"/>
      <c r="M44" s="19"/>
      <c r="N44" s="19"/>
      <c r="O44" s="19"/>
      <c r="P44" s="18" t="s">
        <v>77</v>
      </c>
      <c r="Q44" s="19">
        <v>510</v>
      </c>
      <c r="R44" s="6"/>
      <c r="S44" s="19" t="s">
        <v>576</v>
      </c>
      <c r="T44" s="19"/>
      <c r="U44" s="6"/>
      <c r="V44" s="19"/>
      <c r="W44" s="18" t="s">
        <v>77</v>
      </c>
      <c r="X44" s="6" t="s">
        <v>79</v>
      </c>
      <c r="Y44" s="27" t="s">
        <v>151</v>
      </c>
      <c r="Z44" s="17"/>
      <c r="AA44" s="28"/>
      <c r="AB44" s="28" t="s">
        <v>676</v>
      </c>
    </row>
    <row r="45" spans="1:28" s="15" customFormat="1" ht="45">
      <c r="A45" s="50" t="s">
        <v>121</v>
      </c>
      <c r="B45" s="38" t="s">
        <v>16</v>
      </c>
      <c r="C45" s="17" t="s">
        <v>670</v>
      </c>
      <c r="D45" s="17" t="s">
        <v>689</v>
      </c>
      <c r="E45" s="17" t="s">
        <v>690</v>
      </c>
      <c r="F45" s="18" t="s">
        <v>694</v>
      </c>
      <c r="G45" s="19" t="s">
        <v>156</v>
      </c>
      <c r="H45" s="18" t="s">
        <v>156</v>
      </c>
      <c r="I45" s="19">
        <v>650</v>
      </c>
      <c r="J45" s="19"/>
      <c r="K45" s="19" t="s">
        <v>576</v>
      </c>
      <c r="L45" s="19"/>
      <c r="M45" s="19"/>
      <c r="N45" s="19"/>
      <c r="O45" s="19"/>
      <c r="P45" s="18" t="s">
        <v>77</v>
      </c>
      <c r="Q45" s="19">
        <v>650</v>
      </c>
      <c r="R45" s="6"/>
      <c r="S45" s="19" t="s">
        <v>576</v>
      </c>
      <c r="T45" s="19"/>
      <c r="U45" s="6"/>
      <c r="V45" s="19"/>
      <c r="W45" s="18" t="s">
        <v>77</v>
      </c>
      <c r="X45" s="6" t="s">
        <v>79</v>
      </c>
      <c r="Y45" s="27" t="s">
        <v>151</v>
      </c>
      <c r="Z45" s="17"/>
      <c r="AA45" s="28"/>
      <c r="AB45" s="28" t="s">
        <v>676</v>
      </c>
    </row>
    <row r="46" spans="1:28" s="15" customFormat="1" ht="45">
      <c r="A46" s="50" t="s">
        <v>121</v>
      </c>
      <c r="B46" s="38" t="s">
        <v>16</v>
      </c>
      <c r="C46" s="17" t="s">
        <v>670</v>
      </c>
      <c r="D46" s="17" t="s">
        <v>695</v>
      </c>
      <c r="E46" s="17" t="s">
        <v>690</v>
      </c>
      <c r="F46" s="18" t="s">
        <v>696</v>
      </c>
      <c r="G46" s="19"/>
      <c r="H46" s="18"/>
      <c r="I46" s="19">
        <v>680</v>
      </c>
      <c r="J46" s="19"/>
      <c r="K46" s="19" t="s">
        <v>576</v>
      </c>
      <c r="L46" s="19"/>
      <c r="M46" s="19"/>
      <c r="N46" s="19"/>
      <c r="O46" s="19"/>
      <c r="P46" s="18" t="s">
        <v>77</v>
      </c>
      <c r="Q46" s="19">
        <v>680</v>
      </c>
      <c r="R46" s="6"/>
      <c r="S46" s="19" t="s">
        <v>576</v>
      </c>
      <c r="T46" s="19"/>
      <c r="U46" s="6"/>
      <c r="V46" s="19"/>
      <c r="W46" s="18" t="s">
        <v>77</v>
      </c>
      <c r="X46" s="6" t="s">
        <v>93</v>
      </c>
      <c r="Y46" s="27" t="s">
        <v>151</v>
      </c>
      <c r="Z46" s="17"/>
      <c r="AA46" s="28" t="s">
        <v>697</v>
      </c>
      <c r="AB46" s="28" t="s">
        <v>676</v>
      </c>
    </row>
    <row r="47" spans="1:28" s="15" customFormat="1" ht="30">
      <c r="A47" s="50" t="s">
        <v>121</v>
      </c>
      <c r="B47" s="38" t="s">
        <v>16</v>
      </c>
      <c r="C47" s="17" t="s">
        <v>670</v>
      </c>
      <c r="D47" s="17" t="s">
        <v>698</v>
      </c>
      <c r="E47" s="17" t="s">
        <v>699</v>
      </c>
      <c r="F47" s="18" t="s">
        <v>700</v>
      </c>
      <c r="G47" s="19" t="s">
        <v>156</v>
      </c>
      <c r="H47" s="18" t="s">
        <v>156</v>
      </c>
      <c r="I47" s="19">
        <v>910</v>
      </c>
      <c r="J47" s="19"/>
      <c r="K47" s="19" t="s">
        <v>576</v>
      </c>
      <c r="L47" s="19"/>
      <c r="M47" s="19"/>
      <c r="N47" s="19"/>
      <c r="O47" s="19"/>
      <c r="P47" s="18" t="s">
        <v>77</v>
      </c>
      <c r="Q47" s="19">
        <v>910</v>
      </c>
      <c r="R47" s="6"/>
      <c r="S47" s="19" t="s">
        <v>576</v>
      </c>
      <c r="T47" s="19"/>
      <c r="U47" s="6"/>
      <c r="V47" s="19"/>
      <c r="W47" s="18" t="s">
        <v>77</v>
      </c>
      <c r="X47" s="6" t="s">
        <v>79</v>
      </c>
      <c r="Y47" s="27" t="s">
        <v>151</v>
      </c>
      <c r="Z47" s="17"/>
      <c r="AA47" s="28"/>
      <c r="AB47" s="28" t="s">
        <v>676</v>
      </c>
    </row>
    <row r="48" spans="1:28" s="15" customFormat="1" ht="30">
      <c r="A48" s="50" t="s">
        <v>121</v>
      </c>
      <c r="B48" s="38" t="s">
        <v>16</v>
      </c>
      <c r="C48" s="17" t="s">
        <v>670</v>
      </c>
      <c r="D48" s="17" t="s">
        <v>681</v>
      </c>
      <c r="E48" s="17" t="s">
        <v>682</v>
      </c>
      <c r="F48" s="18" t="s">
        <v>701</v>
      </c>
      <c r="G48" s="19"/>
      <c r="H48" s="18"/>
      <c r="I48" s="19">
        <v>1070</v>
      </c>
      <c r="J48" s="19"/>
      <c r="K48" s="19" t="s">
        <v>576</v>
      </c>
      <c r="L48" s="19"/>
      <c r="M48" s="19"/>
      <c r="N48" s="19"/>
      <c r="O48" s="19"/>
      <c r="P48" s="18" t="s">
        <v>77</v>
      </c>
      <c r="Q48" s="19">
        <v>1070</v>
      </c>
      <c r="R48" s="6"/>
      <c r="S48" s="19" t="s">
        <v>576</v>
      </c>
      <c r="T48" s="19"/>
      <c r="U48" s="6"/>
      <c r="V48" s="19"/>
      <c r="W48" s="18" t="s">
        <v>77</v>
      </c>
      <c r="X48" s="6" t="s">
        <v>93</v>
      </c>
      <c r="Y48" s="27" t="s">
        <v>125</v>
      </c>
      <c r="Z48" s="17"/>
      <c r="AA48" s="28" t="s">
        <v>702</v>
      </c>
      <c r="AB48" s="28" t="s">
        <v>676</v>
      </c>
    </row>
    <row r="49" spans="1:28" s="15" customFormat="1" ht="30">
      <c r="A49" s="50" t="s">
        <v>121</v>
      </c>
      <c r="B49" s="38" t="s">
        <v>16</v>
      </c>
      <c r="C49" s="17" t="s">
        <v>670</v>
      </c>
      <c r="D49" s="17" t="s">
        <v>677</v>
      </c>
      <c r="E49" s="17" t="s">
        <v>682</v>
      </c>
      <c r="F49" s="18" t="s">
        <v>703</v>
      </c>
      <c r="G49" s="19"/>
      <c r="H49" s="18"/>
      <c r="I49" s="19">
        <v>1690</v>
      </c>
      <c r="J49" s="19"/>
      <c r="K49" s="19" t="s">
        <v>576</v>
      </c>
      <c r="L49" s="19"/>
      <c r="M49" s="19"/>
      <c r="N49" s="19"/>
      <c r="O49" s="19"/>
      <c r="P49" s="18" t="s">
        <v>77</v>
      </c>
      <c r="Q49" s="19">
        <v>1690</v>
      </c>
      <c r="R49" s="6"/>
      <c r="S49" s="19" t="s">
        <v>576</v>
      </c>
      <c r="T49" s="19"/>
      <c r="U49" s="6"/>
      <c r="V49" s="19"/>
      <c r="W49" s="18" t="s">
        <v>77</v>
      </c>
      <c r="X49" s="6" t="s">
        <v>79</v>
      </c>
      <c r="Y49" s="27" t="s">
        <v>151</v>
      </c>
      <c r="Z49" s="17"/>
      <c r="AA49" s="28"/>
      <c r="AB49" s="28" t="s">
        <v>676</v>
      </c>
    </row>
    <row r="50" spans="1:28" s="15" customFormat="1" ht="30">
      <c r="A50" s="50" t="s">
        <v>121</v>
      </c>
      <c r="B50" s="38" t="s">
        <v>16</v>
      </c>
      <c r="C50" s="17" t="s">
        <v>670</v>
      </c>
      <c r="D50" s="17" t="s">
        <v>677</v>
      </c>
      <c r="E50" s="17" t="s">
        <v>682</v>
      </c>
      <c r="F50" s="18" t="s">
        <v>704</v>
      </c>
      <c r="G50" s="19"/>
      <c r="H50" s="18"/>
      <c r="I50" s="19">
        <v>1730</v>
      </c>
      <c r="J50" s="19"/>
      <c r="K50" s="19" t="s">
        <v>576</v>
      </c>
      <c r="L50" s="19"/>
      <c r="M50" s="19"/>
      <c r="N50" s="19"/>
      <c r="O50" s="19"/>
      <c r="P50" s="18" t="s">
        <v>77</v>
      </c>
      <c r="Q50" s="19">
        <v>1730</v>
      </c>
      <c r="R50" s="6"/>
      <c r="S50" s="19" t="s">
        <v>576</v>
      </c>
      <c r="T50" s="19"/>
      <c r="U50" s="6"/>
      <c r="V50" s="19"/>
      <c r="W50" s="18" t="s">
        <v>77</v>
      </c>
      <c r="X50" s="6" t="s">
        <v>79</v>
      </c>
      <c r="Y50" s="27" t="s">
        <v>151</v>
      </c>
      <c r="Z50" s="17"/>
      <c r="AA50" s="28"/>
      <c r="AB50" s="28" t="s">
        <v>676</v>
      </c>
    </row>
    <row r="51" spans="1:28" s="15" customFormat="1" ht="30">
      <c r="A51" s="50" t="s">
        <v>121</v>
      </c>
      <c r="B51" s="38" t="s">
        <v>16</v>
      </c>
      <c r="C51" s="17" t="s">
        <v>670</v>
      </c>
      <c r="D51" s="17" t="s">
        <v>677</v>
      </c>
      <c r="E51" s="17" t="s">
        <v>682</v>
      </c>
      <c r="F51" s="18" t="s">
        <v>705</v>
      </c>
      <c r="G51" s="19"/>
      <c r="H51" s="18"/>
      <c r="I51" s="19">
        <v>1780</v>
      </c>
      <c r="J51" s="19"/>
      <c r="K51" s="19" t="s">
        <v>576</v>
      </c>
      <c r="L51" s="19"/>
      <c r="M51" s="19"/>
      <c r="N51" s="19"/>
      <c r="O51" s="19"/>
      <c r="P51" s="18" t="s">
        <v>77</v>
      </c>
      <c r="Q51" s="19">
        <v>1780</v>
      </c>
      <c r="R51" s="6"/>
      <c r="S51" s="19" t="s">
        <v>576</v>
      </c>
      <c r="T51" s="19"/>
      <c r="U51" s="6"/>
      <c r="V51" s="19"/>
      <c r="W51" s="18" t="s">
        <v>77</v>
      </c>
      <c r="X51" s="6" t="s">
        <v>79</v>
      </c>
      <c r="Y51" s="27" t="s">
        <v>151</v>
      </c>
      <c r="Z51" s="17"/>
      <c r="AA51" s="28"/>
      <c r="AB51" s="28" t="s">
        <v>676</v>
      </c>
    </row>
    <row r="52" spans="1:28" s="15" customFormat="1" ht="30">
      <c r="A52" s="50" t="s">
        <v>121</v>
      </c>
      <c r="B52" s="38" t="s">
        <v>16</v>
      </c>
      <c r="C52" s="17" t="s">
        <v>670</v>
      </c>
      <c r="D52" s="17" t="s">
        <v>677</v>
      </c>
      <c r="E52" s="17" t="s">
        <v>682</v>
      </c>
      <c r="F52" s="18" t="s">
        <v>706</v>
      </c>
      <c r="G52" s="19"/>
      <c r="H52" s="18"/>
      <c r="I52" s="19">
        <v>1940</v>
      </c>
      <c r="J52" s="19"/>
      <c r="K52" s="19" t="s">
        <v>576</v>
      </c>
      <c r="L52" s="19"/>
      <c r="M52" s="19"/>
      <c r="N52" s="19"/>
      <c r="O52" s="19"/>
      <c r="P52" s="18" t="s">
        <v>77</v>
      </c>
      <c r="Q52" s="19">
        <v>1940</v>
      </c>
      <c r="R52" s="6"/>
      <c r="S52" s="19" t="s">
        <v>576</v>
      </c>
      <c r="T52" s="19"/>
      <c r="U52" s="6"/>
      <c r="V52" s="19"/>
      <c r="W52" s="18" t="s">
        <v>77</v>
      </c>
      <c r="X52" s="6" t="s">
        <v>93</v>
      </c>
      <c r="Y52" s="27" t="s">
        <v>125</v>
      </c>
      <c r="Z52" s="17"/>
      <c r="AA52" s="28" t="s">
        <v>707</v>
      </c>
      <c r="AB52" s="28" t="s">
        <v>676</v>
      </c>
    </row>
    <row r="53" spans="1:28" s="15" customFormat="1" ht="30">
      <c r="A53" s="50" t="s">
        <v>121</v>
      </c>
      <c r="B53" s="38" t="s">
        <v>16</v>
      </c>
      <c r="C53" s="17" t="s">
        <v>670</v>
      </c>
      <c r="D53" s="17" t="s">
        <v>677</v>
      </c>
      <c r="E53" s="17" t="s">
        <v>682</v>
      </c>
      <c r="F53" s="18" t="s">
        <v>708</v>
      </c>
      <c r="G53" s="19"/>
      <c r="H53" s="18"/>
      <c r="I53" s="19">
        <v>2130</v>
      </c>
      <c r="J53" s="19"/>
      <c r="K53" s="19" t="s">
        <v>576</v>
      </c>
      <c r="L53" s="19"/>
      <c r="M53" s="19"/>
      <c r="N53" s="19"/>
      <c r="O53" s="19"/>
      <c r="P53" s="18" t="s">
        <v>77</v>
      </c>
      <c r="Q53" s="19">
        <v>2130</v>
      </c>
      <c r="R53" s="6"/>
      <c r="S53" s="19" t="s">
        <v>576</v>
      </c>
      <c r="T53" s="19"/>
      <c r="U53" s="6"/>
      <c r="V53" s="19"/>
      <c r="W53" s="18" t="s">
        <v>77</v>
      </c>
      <c r="X53" s="6" t="s">
        <v>79</v>
      </c>
      <c r="Y53" s="27" t="s">
        <v>151</v>
      </c>
      <c r="Z53" s="17"/>
      <c r="AA53" s="28"/>
      <c r="AB53" s="28" t="s">
        <v>676</v>
      </c>
    </row>
    <row r="54" spans="1:28" s="15" customFormat="1" ht="30">
      <c r="A54" s="50" t="s">
        <v>121</v>
      </c>
      <c r="B54" s="38" t="s">
        <v>16</v>
      </c>
      <c r="C54" s="17" t="s">
        <v>670</v>
      </c>
      <c r="D54" s="17" t="s">
        <v>677</v>
      </c>
      <c r="E54" s="17" t="s">
        <v>682</v>
      </c>
      <c r="F54" s="18" t="s">
        <v>709</v>
      </c>
      <c r="G54" s="19"/>
      <c r="H54" s="18"/>
      <c r="I54" s="19">
        <v>2180</v>
      </c>
      <c r="J54" s="19"/>
      <c r="K54" s="19" t="s">
        <v>576</v>
      </c>
      <c r="L54" s="19"/>
      <c r="M54" s="19"/>
      <c r="N54" s="19"/>
      <c r="O54" s="19"/>
      <c r="P54" s="18" t="s">
        <v>77</v>
      </c>
      <c r="Q54" s="19">
        <v>2180</v>
      </c>
      <c r="R54" s="6"/>
      <c r="S54" s="19" t="s">
        <v>576</v>
      </c>
      <c r="T54" s="19"/>
      <c r="U54" s="6"/>
      <c r="V54" s="19"/>
      <c r="W54" s="18" t="s">
        <v>77</v>
      </c>
      <c r="X54" s="6" t="s">
        <v>79</v>
      </c>
      <c r="Y54" s="27" t="s">
        <v>151</v>
      </c>
      <c r="Z54" s="17"/>
      <c r="AA54" s="28"/>
      <c r="AB54" s="28" t="s">
        <v>676</v>
      </c>
    </row>
    <row r="55" spans="1:28" s="15" customFormat="1" ht="30">
      <c r="A55" s="50" t="s">
        <v>121</v>
      </c>
      <c r="B55" s="38" t="s">
        <v>16</v>
      </c>
      <c r="C55" s="17" t="s">
        <v>670</v>
      </c>
      <c r="D55" s="17" t="s">
        <v>677</v>
      </c>
      <c r="E55" s="17" t="s">
        <v>682</v>
      </c>
      <c r="F55" s="18" t="s">
        <v>710</v>
      </c>
      <c r="G55" s="19"/>
      <c r="H55" s="18"/>
      <c r="I55" s="19">
        <v>2210</v>
      </c>
      <c r="J55" s="19"/>
      <c r="K55" s="19" t="s">
        <v>576</v>
      </c>
      <c r="L55" s="19"/>
      <c r="M55" s="19"/>
      <c r="N55" s="19"/>
      <c r="O55" s="19"/>
      <c r="P55" s="18" t="s">
        <v>77</v>
      </c>
      <c r="Q55" s="19">
        <v>2210</v>
      </c>
      <c r="R55" s="6"/>
      <c r="S55" s="19" t="s">
        <v>576</v>
      </c>
      <c r="T55" s="19"/>
      <c r="U55" s="6"/>
      <c r="V55" s="19"/>
      <c r="W55" s="18" t="s">
        <v>77</v>
      </c>
      <c r="X55" s="6" t="s">
        <v>79</v>
      </c>
      <c r="Y55" s="27" t="s">
        <v>151</v>
      </c>
      <c r="Z55" s="17"/>
      <c r="AA55" s="28"/>
      <c r="AB55" s="28" t="s">
        <v>676</v>
      </c>
    </row>
    <row r="56" spans="1:28" s="15" customFormat="1" ht="30">
      <c r="A56" s="50" t="s">
        <v>121</v>
      </c>
      <c r="B56" s="38" t="s">
        <v>16</v>
      </c>
      <c r="C56" s="17" t="s">
        <v>670</v>
      </c>
      <c r="D56" s="17" t="s">
        <v>677</v>
      </c>
      <c r="E56" s="17" t="s">
        <v>682</v>
      </c>
      <c r="F56" s="18" t="s">
        <v>711</v>
      </c>
      <c r="G56" s="19"/>
      <c r="H56" s="18"/>
      <c r="I56" s="19">
        <v>2410</v>
      </c>
      <c r="J56" s="19"/>
      <c r="K56" s="19" t="s">
        <v>576</v>
      </c>
      <c r="L56" s="19"/>
      <c r="M56" s="19"/>
      <c r="N56" s="19"/>
      <c r="O56" s="19"/>
      <c r="P56" s="18" t="s">
        <v>77</v>
      </c>
      <c r="Q56" s="19">
        <v>2410</v>
      </c>
      <c r="R56" s="6"/>
      <c r="S56" s="19" t="s">
        <v>576</v>
      </c>
      <c r="T56" s="19"/>
      <c r="U56" s="6"/>
      <c r="V56" s="19"/>
      <c r="W56" s="18" t="s">
        <v>77</v>
      </c>
      <c r="X56" s="6" t="s">
        <v>79</v>
      </c>
      <c r="Y56" s="27" t="s">
        <v>151</v>
      </c>
      <c r="Z56" s="17"/>
      <c r="AA56" s="28"/>
      <c r="AB56" s="28" t="s">
        <v>676</v>
      </c>
    </row>
    <row r="57" spans="1:28" s="15" customFormat="1" ht="30">
      <c r="A57" s="50" t="s">
        <v>121</v>
      </c>
      <c r="B57" s="38" t="s">
        <v>16</v>
      </c>
      <c r="C57" s="17" t="s">
        <v>670</v>
      </c>
      <c r="D57" s="17" t="s">
        <v>677</v>
      </c>
      <c r="E57" s="17" t="s">
        <v>682</v>
      </c>
      <c r="F57" s="18" t="s">
        <v>712</v>
      </c>
      <c r="G57" s="19"/>
      <c r="H57" s="18"/>
      <c r="I57" s="19">
        <v>2460</v>
      </c>
      <c r="J57" s="19"/>
      <c r="K57" s="19" t="s">
        <v>576</v>
      </c>
      <c r="L57" s="19"/>
      <c r="M57" s="19"/>
      <c r="N57" s="19"/>
      <c r="O57" s="19"/>
      <c r="P57" s="18" t="s">
        <v>77</v>
      </c>
      <c r="Q57" s="19">
        <v>2460</v>
      </c>
      <c r="R57" s="6"/>
      <c r="S57" s="19" t="s">
        <v>576</v>
      </c>
      <c r="T57" s="19"/>
      <c r="U57" s="6"/>
      <c r="V57" s="19"/>
      <c r="W57" s="18" t="s">
        <v>77</v>
      </c>
      <c r="X57" s="6" t="s">
        <v>79</v>
      </c>
      <c r="Y57" s="27" t="s">
        <v>151</v>
      </c>
      <c r="Z57" s="17"/>
      <c r="AA57" s="28"/>
      <c r="AB57" s="28" t="s">
        <v>676</v>
      </c>
    </row>
    <row r="58" spans="1:28" s="15" customFormat="1" ht="30">
      <c r="A58" s="50" t="s">
        <v>121</v>
      </c>
      <c r="B58" s="38" t="s">
        <v>16</v>
      </c>
      <c r="C58" s="17" t="s">
        <v>670</v>
      </c>
      <c r="D58" s="17" t="s">
        <v>677</v>
      </c>
      <c r="E58" s="17" t="s">
        <v>682</v>
      </c>
      <c r="F58" s="18" t="s">
        <v>713</v>
      </c>
      <c r="G58" s="19"/>
      <c r="H58" s="18"/>
      <c r="I58" s="19">
        <v>2510</v>
      </c>
      <c r="J58" s="19"/>
      <c r="K58" s="19" t="s">
        <v>576</v>
      </c>
      <c r="L58" s="19"/>
      <c r="M58" s="19"/>
      <c r="N58" s="19"/>
      <c r="O58" s="19"/>
      <c r="P58" s="18" t="s">
        <v>77</v>
      </c>
      <c r="Q58" s="19">
        <v>2510</v>
      </c>
      <c r="R58" s="6"/>
      <c r="S58" s="19" t="s">
        <v>576</v>
      </c>
      <c r="T58" s="19"/>
      <c r="U58" s="6"/>
      <c r="V58" s="19"/>
      <c r="W58" s="18" t="s">
        <v>77</v>
      </c>
      <c r="X58" s="6" t="s">
        <v>93</v>
      </c>
      <c r="Y58" s="27" t="s">
        <v>125</v>
      </c>
      <c r="Z58" s="17"/>
      <c r="AA58" s="28" t="s">
        <v>714</v>
      </c>
      <c r="AB58" s="28" t="s">
        <v>676</v>
      </c>
    </row>
    <row r="59" spans="1:28" s="15" customFormat="1" ht="30">
      <c r="A59" s="50" t="s">
        <v>121</v>
      </c>
      <c r="B59" s="38" t="s">
        <v>16</v>
      </c>
      <c r="C59" s="17" t="s">
        <v>670</v>
      </c>
      <c r="D59" s="17" t="s">
        <v>671</v>
      </c>
      <c r="E59" s="17" t="s">
        <v>682</v>
      </c>
      <c r="F59" s="18" t="s">
        <v>715</v>
      </c>
      <c r="G59" s="19"/>
      <c r="H59" s="18"/>
      <c r="I59" s="19">
        <v>3520</v>
      </c>
      <c r="J59" s="19"/>
      <c r="K59" s="19" t="s">
        <v>576</v>
      </c>
      <c r="L59" s="19"/>
      <c r="M59" s="19"/>
      <c r="N59" s="19"/>
      <c r="O59" s="19"/>
      <c r="P59" s="18" t="s">
        <v>77</v>
      </c>
      <c r="Q59" s="19">
        <v>3520</v>
      </c>
      <c r="R59" s="6"/>
      <c r="S59" s="19" t="s">
        <v>576</v>
      </c>
      <c r="T59" s="19"/>
      <c r="U59" s="6"/>
      <c r="V59" s="19"/>
      <c r="W59" s="18" t="s">
        <v>77</v>
      </c>
      <c r="X59" s="6" t="s">
        <v>79</v>
      </c>
      <c r="Y59" s="27" t="s">
        <v>151</v>
      </c>
      <c r="Z59" s="17"/>
      <c r="AA59" s="28"/>
      <c r="AB59" s="28" t="s">
        <v>676</v>
      </c>
    </row>
    <row r="60" spans="1:28" s="15" customFormat="1" ht="30">
      <c r="A60" s="50" t="s">
        <v>121</v>
      </c>
      <c r="B60" s="38" t="s">
        <v>16</v>
      </c>
      <c r="C60" s="17" t="s">
        <v>670</v>
      </c>
      <c r="D60" s="17" t="s">
        <v>671</v>
      </c>
      <c r="E60" s="17" t="s">
        <v>682</v>
      </c>
      <c r="F60" s="18" t="s">
        <v>716</v>
      </c>
      <c r="G60" s="19"/>
      <c r="H60" s="18"/>
      <c r="I60" s="19">
        <v>3600</v>
      </c>
      <c r="J60" s="19"/>
      <c r="K60" s="19" t="s">
        <v>576</v>
      </c>
      <c r="L60" s="19"/>
      <c r="M60" s="19"/>
      <c r="N60" s="19"/>
      <c r="O60" s="19"/>
      <c r="P60" s="18" t="s">
        <v>77</v>
      </c>
      <c r="Q60" s="19">
        <v>3600</v>
      </c>
      <c r="R60" s="6"/>
      <c r="S60" s="19" t="s">
        <v>576</v>
      </c>
      <c r="T60" s="19"/>
      <c r="U60" s="6"/>
      <c r="V60" s="19"/>
      <c r="W60" s="18" t="s">
        <v>77</v>
      </c>
      <c r="X60" s="6" t="s">
        <v>79</v>
      </c>
      <c r="Y60" s="27" t="s">
        <v>151</v>
      </c>
      <c r="Z60" s="17"/>
      <c r="AA60" s="28"/>
      <c r="AB60" s="28" t="s">
        <v>676</v>
      </c>
    </row>
    <row r="61" spans="1:28" s="15" customFormat="1" ht="30">
      <c r="A61" s="50" t="s">
        <v>121</v>
      </c>
      <c r="B61" s="38" t="s">
        <v>16</v>
      </c>
      <c r="C61" s="17" t="s">
        <v>670</v>
      </c>
      <c r="D61" s="17" t="s">
        <v>671</v>
      </c>
      <c r="E61" s="17" t="s">
        <v>682</v>
      </c>
      <c r="F61" s="18" t="s">
        <v>122</v>
      </c>
      <c r="G61" s="19"/>
      <c r="H61" s="18"/>
      <c r="I61" s="19">
        <v>3750</v>
      </c>
      <c r="J61" s="19"/>
      <c r="K61" s="19" t="s">
        <v>576</v>
      </c>
      <c r="L61" s="19"/>
      <c r="M61" s="19"/>
      <c r="N61" s="19"/>
      <c r="O61" s="19"/>
      <c r="P61" s="18" t="s">
        <v>77</v>
      </c>
      <c r="Q61" s="19">
        <v>3750</v>
      </c>
      <c r="R61" s="6"/>
      <c r="S61" s="19" t="s">
        <v>576</v>
      </c>
      <c r="T61" s="19"/>
      <c r="U61" s="6"/>
      <c r="V61" s="19"/>
      <c r="W61" s="18" t="s">
        <v>77</v>
      </c>
      <c r="X61" s="6" t="s">
        <v>93</v>
      </c>
      <c r="Y61" s="27" t="s">
        <v>125</v>
      </c>
      <c r="Z61" s="17"/>
      <c r="AA61" s="28" t="s">
        <v>717</v>
      </c>
      <c r="AB61" s="28" t="s">
        <v>676</v>
      </c>
    </row>
    <row r="62" spans="1:28" s="15" customFormat="1" ht="30">
      <c r="A62" s="50" t="s">
        <v>121</v>
      </c>
      <c r="B62" s="38" t="s">
        <v>16</v>
      </c>
      <c r="C62" s="17" t="s">
        <v>718</v>
      </c>
      <c r="D62" s="21" t="s">
        <v>126</v>
      </c>
      <c r="E62" s="17" t="s">
        <v>719</v>
      </c>
      <c r="F62" s="18" t="s">
        <v>127</v>
      </c>
      <c r="G62" s="19"/>
      <c r="H62" s="18"/>
      <c r="I62" s="19">
        <v>4000</v>
      </c>
      <c r="J62" s="19"/>
      <c r="K62" s="19" t="s">
        <v>576</v>
      </c>
      <c r="L62" s="19"/>
      <c r="M62" s="19"/>
      <c r="N62" s="19"/>
      <c r="O62" s="19"/>
      <c r="P62" s="18" t="s">
        <v>123</v>
      </c>
      <c r="Q62" s="19">
        <v>4000</v>
      </c>
      <c r="R62" s="6"/>
      <c r="S62" s="19" t="s">
        <v>576</v>
      </c>
      <c r="T62" s="19"/>
      <c r="U62" s="6"/>
      <c r="V62" s="19"/>
      <c r="W62" s="18" t="s">
        <v>123</v>
      </c>
      <c r="X62" s="6" t="s">
        <v>79</v>
      </c>
      <c r="Y62" s="27" t="s">
        <v>84</v>
      </c>
      <c r="Z62" s="17" t="s">
        <v>720</v>
      </c>
      <c r="AA62" s="28"/>
      <c r="AB62" s="28" t="s">
        <v>128</v>
      </c>
    </row>
    <row r="63" spans="1:28" s="15" customFormat="1" ht="30">
      <c r="A63" s="50" t="s">
        <v>121</v>
      </c>
      <c r="B63" s="38" t="s">
        <v>16</v>
      </c>
      <c r="C63" s="17" t="s">
        <v>670</v>
      </c>
      <c r="D63" s="17" t="s">
        <v>721</v>
      </c>
      <c r="E63" s="17" t="s">
        <v>722</v>
      </c>
      <c r="F63" s="18" t="s">
        <v>129</v>
      </c>
      <c r="G63" s="19"/>
      <c r="H63" s="18"/>
      <c r="I63" s="19">
        <v>14000</v>
      </c>
      <c r="J63" s="19"/>
      <c r="K63" s="19" t="s">
        <v>576</v>
      </c>
      <c r="L63" s="19"/>
      <c r="M63" s="19">
        <v>11000</v>
      </c>
      <c r="N63" s="19"/>
      <c r="O63" s="19" t="s">
        <v>576</v>
      </c>
      <c r="P63" s="18" t="s">
        <v>160</v>
      </c>
      <c r="Q63" s="19">
        <v>14</v>
      </c>
      <c r="R63" s="6"/>
      <c r="S63" s="19" t="s">
        <v>71</v>
      </c>
      <c r="T63" s="19">
        <v>11</v>
      </c>
      <c r="U63" s="6"/>
      <c r="V63" s="19" t="s">
        <v>71</v>
      </c>
      <c r="W63" s="18" t="s">
        <v>160</v>
      </c>
      <c r="X63" s="6" t="s">
        <v>79</v>
      </c>
      <c r="Y63" s="27" t="s">
        <v>84</v>
      </c>
      <c r="Z63" s="17" t="s">
        <v>130</v>
      </c>
      <c r="AA63" s="28"/>
      <c r="AB63" s="28" t="s">
        <v>128</v>
      </c>
    </row>
    <row r="64" spans="1:28" s="15" customFormat="1" ht="30">
      <c r="A64" s="50" t="s">
        <v>121</v>
      </c>
      <c r="B64" s="38" t="s">
        <v>16</v>
      </c>
      <c r="C64" s="17" t="s">
        <v>670</v>
      </c>
      <c r="D64" s="17" t="s">
        <v>723</v>
      </c>
      <c r="E64" s="17" t="s">
        <v>724</v>
      </c>
      <c r="F64" s="18" t="s">
        <v>131</v>
      </c>
      <c r="G64" s="19"/>
      <c r="H64" s="18"/>
      <c r="I64" s="19">
        <v>100000</v>
      </c>
      <c r="J64" s="19"/>
      <c r="K64" s="19" t="s">
        <v>576</v>
      </c>
      <c r="L64" s="19"/>
      <c r="M64" s="19">
        <v>95000</v>
      </c>
      <c r="N64" s="19"/>
      <c r="O64" s="19" t="s">
        <v>576</v>
      </c>
      <c r="P64" s="18"/>
      <c r="Q64" s="19">
        <v>100</v>
      </c>
      <c r="R64" s="6">
        <v>4</v>
      </c>
      <c r="S64" s="19" t="s">
        <v>71</v>
      </c>
      <c r="T64" s="19">
        <v>95</v>
      </c>
      <c r="U64" s="19">
        <v>5</v>
      </c>
      <c r="V64" s="19" t="s">
        <v>71</v>
      </c>
      <c r="W64" s="18"/>
      <c r="X64" s="6" t="s">
        <v>73</v>
      </c>
      <c r="Y64" s="27" t="s">
        <v>73</v>
      </c>
      <c r="Z64" s="17"/>
      <c r="AA64" s="28" t="s">
        <v>132</v>
      </c>
      <c r="AB64" s="28" t="s">
        <v>128</v>
      </c>
    </row>
    <row r="65" spans="1:28" s="15" customFormat="1" ht="30">
      <c r="A65" s="50" t="s">
        <v>121</v>
      </c>
      <c r="B65" s="38" t="s">
        <v>16</v>
      </c>
      <c r="C65" s="17" t="s">
        <v>670</v>
      </c>
      <c r="D65" s="17" t="s">
        <v>725</v>
      </c>
      <c r="E65" s="21" t="s">
        <v>726</v>
      </c>
      <c r="F65" s="18" t="s">
        <v>133</v>
      </c>
      <c r="G65" s="19"/>
      <c r="H65" s="18"/>
      <c r="I65" s="19">
        <v>200000</v>
      </c>
      <c r="J65" s="19"/>
      <c r="K65" s="19" t="s">
        <v>576</v>
      </c>
      <c r="L65" s="19"/>
      <c r="M65" s="19"/>
      <c r="N65" s="19"/>
      <c r="O65" s="19"/>
      <c r="P65" s="18" t="s">
        <v>123</v>
      </c>
      <c r="Q65" s="19">
        <v>200</v>
      </c>
      <c r="R65" s="6"/>
      <c r="S65" s="19" t="s">
        <v>71</v>
      </c>
      <c r="T65" s="19"/>
      <c r="U65" s="6"/>
      <c r="V65" s="19"/>
      <c r="W65" s="18" t="s">
        <v>123</v>
      </c>
      <c r="X65" s="6" t="s">
        <v>134</v>
      </c>
      <c r="Y65" s="27" t="s">
        <v>84</v>
      </c>
      <c r="Z65" s="17" t="s">
        <v>727</v>
      </c>
      <c r="AA65" s="28"/>
      <c r="AB65" s="28" t="s">
        <v>128</v>
      </c>
    </row>
    <row r="66" spans="1:28" s="15" customFormat="1" ht="45">
      <c r="A66" s="50" t="s">
        <v>121</v>
      </c>
      <c r="B66" s="38" t="s">
        <v>16</v>
      </c>
      <c r="C66" s="17" t="s">
        <v>670</v>
      </c>
      <c r="D66" s="17" t="s">
        <v>728</v>
      </c>
      <c r="E66" s="17" t="s">
        <v>722</v>
      </c>
      <c r="F66" s="18" t="s">
        <v>135</v>
      </c>
      <c r="G66" s="19"/>
      <c r="H66" s="18"/>
      <c r="I66" s="19">
        <v>230000</v>
      </c>
      <c r="J66" s="19"/>
      <c r="K66" s="19" t="s">
        <v>576</v>
      </c>
      <c r="L66" s="19"/>
      <c r="M66" s="19"/>
      <c r="N66" s="19"/>
      <c r="O66" s="19"/>
      <c r="P66" s="18" t="s">
        <v>77</v>
      </c>
      <c r="Q66" s="19">
        <v>230</v>
      </c>
      <c r="R66" s="6"/>
      <c r="S66" s="19" t="s">
        <v>71</v>
      </c>
      <c r="T66" s="19"/>
      <c r="U66" s="6"/>
      <c r="V66" s="19"/>
      <c r="W66" s="18" t="s">
        <v>77</v>
      </c>
      <c r="X66" s="6" t="s">
        <v>83</v>
      </c>
      <c r="Y66" s="27" t="s">
        <v>84</v>
      </c>
      <c r="Z66" s="17" t="s">
        <v>729</v>
      </c>
      <c r="AA66" s="28"/>
      <c r="AB66" s="28" t="s">
        <v>128</v>
      </c>
    </row>
    <row r="67" spans="1:28" s="15" customFormat="1" ht="45">
      <c r="A67" s="50" t="s">
        <v>121</v>
      </c>
      <c r="B67" s="38" t="s">
        <v>16</v>
      </c>
      <c r="C67" s="17" t="s">
        <v>670</v>
      </c>
      <c r="D67" s="17" t="s">
        <v>730</v>
      </c>
      <c r="E67" s="17" t="s">
        <v>731</v>
      </c>
      <c r="F67" s="18" t="s">
        <v>136</v>
      </c>
      <c r="G67" s="19"/>
      <c r="H67" s="18"/>
      <c r="I67" s="19">
        <v>259000</v>
      </c>
      <c r="J67" s="19"/>
      <c r="K67" s="19" t="s">
        <v>576</v>
      </c>
      <c r="L67" s="19"/>
      <c r="M67" s="19">
        <v>233000</v>
      </c>
      <c r="N67" s="19"/>
      <c r="O67" s="19" t="s">
        <v>576</v>
      </c>
      <c r="P67" s="18"/>
      <c r="Q67" s="19">
        <v>246</v>
      </c>
      <c r="R67" s="6">
        <v>13</v>
      </c>
      <c r="S67" s="19" t="s">
        <v>71</v>
      </c>
      <c r="T67" s="19"/>
      <c r="U67" s="6"/>
      <c r="V67" s="19"/>
      <c r="W67" s="18"/>
      <c r="X67" s="6" t="s">
        <v>73</v>
      </c>
      <c r="Y67" s="27" t="s">
        <v>73</v>
      </c>
      <c r="Z67" s="17"/>
      <c r="AA67" s="28" t="s">
        <v>137</v>
      </c>
      <c r="AB67" s="28" t="s">
        <v>128</v>
      </c>
    </row>
    <row r="68" spans="1:28" s="15" customFormat="1" ht="45">
      <c r="A68" s="50" t="s">
        <v>121</v>
      </c>
      <c r="B68" s="38" t="s">
        <v>16</v>
      </c>
      <c r="C68" s="17" t="s">
        <v>732</v>
      </c>
      <c r="D68" s="17" t="s">
        <v>138</v>
      </c>
      <c r="E68" s="17" t="s">
        <v>733</v>
      </c>
      <c r="F68" s="18" t="s">
        <v>139</v>
      </c>
      <c r="G68" s="19"/>
      <c r="H68" s="18"/>
      <c r="I68" s="19">
        <v>413000</v>
      </c>
      <c r="J68" s="19"/>
      <c r="K68" s="19" t="s">
        <v>576</v>
      </c>
      <c r="L68" s="19"/>
      <c r="M68" s="19">
        <v>405000</v>
      </c>
      <c r="N68" s="19"/>
      <c r="O68" s="19" t="s">
        <v>576</v>
      </c>
      <c r="P68" s="18"/>
      <c r="Q68" s="19">
        <v>409</v>
      </c>
      <c r="R68" s="6">
        <v>4</v>
      </c>
      <c r="S68" s="19" t="s">
        <v>71</v>
      </c>
      <c r="T68" s="19"/>
      <c r="U68" s="6"/>
      <c r="V68" s="19"/>
      <c r="W68" s="18"/>
      <c r="X68" s="6" t="s">
        <v>73</v>
      </c>
      <c r="Y68" s="27" t="s">
        <v>73</v>
      </c>
      <c r="Z68" s="17"/>
      <c r="AA68" s="28" t="s">
        <v>140</v>
      </c>
      <c r="AB68" s="28" t="s">
        <v>128</v>
      </c>
    </row>
    <row r="69" spans="1:28" s="15" customFormat="1" ht="60">
      <c r="A69" s="50" t="s">
        <v>121</v>
      </c>
      <c r="B69" s="38" t="s">
        <v>16</v>
      </c>
      <c r="C69" s="17" t="s">
        <v>734</v>
      </c>
      <c r="D69" s="17" t="s">
        <v>735</v>
      </c>
      <c r="E69" s="17" t="s">
        <v>736</v>
      </c>
      <c r="F69" s="18" t="s">
        <v>141</v>
      </c>
      <c r="G69" s="19"/>
      <c r="H69" s="18"/>
      <c r="I69" s="19">
        <v>1108000</v>
      </c>
      <c r="J69" s="19"/>
      <c r="K69" s="19" t="s">
        <v>576</v>
      </c>
      <c r="L69" s="19"/>
      <c r="M69" s="19">
        <v>1050000</v>
      </c>
      <c r="N69" s="19"/>
      <c r="O69" s="19" t="s">
        <v>576</v>
      </c>
      <c r="P69" s="18"/>
      <c r="Q69" s="19">
        <v>1108</v>
      </c>
      <c r="R69" s="6">
        <v>11</v>
      </c>
      <c r="S69" s="19" t="s">
        <v>71</v>
      </c>
      <c r="T69" s="19">
        <v>1050</v>
      </c>
      <c r="U69" s="19">
        <v>5</v>
      </c>
      <c r="V69" s="19" t="s">
        <v>71</v>
      </c>
      <c r="W69" s="18"/>
      <c r="X69" s="6" t="s">
        <v>73</v>
      </c>
      <c r="Y69" s="27" t="s">
        <v>73</v>
      </c>
      <c r="Z69" s="17"/>
      <c r="AA69" s="28" t="s">
        <v>142</v>
      </c>
      <c r="AB69" s="28" t="s">
        <v>128</v>
      </c>
    </row>
    <row r="70" spans="1:28" s="15" customFormat="1" ht="30">
      <c r="A70" s="50" t="s">
        <v>737</v>
      </c>
      <c r="B70" s="38" t="s">
        <v>738</v>
      </c>
      <c r="C70" s="17" t="s">
        <v>193</v>
      </c>
      <c r="D70" s="17" t="s">
        <v>194</v>
      </c>
      <c r="E70" s="17" t="s">
        <v>739</v>
      </c>
      <c r="F70" s="18" t="s">
        <v>195</v>
      </c>
      <c r="G70" s="19"/>
      <c r="H70" s="18"/>
      <c r="I70" s="19">
        <v>3400</v>
      </c>
      <c r="J70" s="19"/>
      <c r="K70" s="19" t="s">
        <v>576</v>
      </c>
      <c r="L70" s="19"/>
      <c r="M70" s="19"/>
      <c r="N70" s="19"/>
      <c r="O70" s="19"/>
      <c r="P70" s="18" t="s">
        <v>77</v>
      </c>
      <c r="Q70" s="19">
        <v>3400</v>
      </c>
      <c r="R70" s="6"/>
      <c r="S70" s="19" t="s">
        <v>576</v>
      </c>
      <c r="T70" s="6"/>
      <c r="U70" s="6"/>
      <c r="V70" s="6"/>
      <c r="W70" s="18" t="s">
        <v>77</v>
      </c>
      <c r="X70" s="6" t="s">
        <v>78</v>
      </c>
      <c r="Y70" s="27" t="s">
        <v>93</v>
      </c>
      <c r="Z70" s="17" t="s">
        <v>740</v>
      </c>
      <c r="AA70" s="28"/>
      <c r="AB70" s="28" t="s">
        <v>196</v>
      </c>
    </row>
    <row r="71" spans="1:28" s="15" customFormat="1" ht="30">
      <c r="A71" s="50" t="s">
        <v>737</v>
      </c>
      <c r="B71" s="38" t="s">
        <v>738</v>
      </c>
      <c r="C71" s="17" t="s">
        <v>193</v>
      </c>
      <c r="D71" s="17" t="s">
        <v>741</v>
      </c>
      <c r="E71" s="17" t="s">
        <v>742</v>
      </c>
      <c r="F71" s="18" t="s">
        <v>197</v>
      </c>
      <c r="G71" s="19"/>
      <c r="H71" s="18"/>
      <c r="I71" s="19">
        <v>7258</v>
      </c>
      <c r="J71" s="19"/>
      <c r="K71" s="19" t="s">
        <v>576</v>
      </c>
      <c r="L71" s="19"/>
      <c r="M71" s="19">
        <v>6645</v>
      </c>
      <c r="N71" s="19"/>
      <c r="O71" s="19" t="s">
        <v>576</v>
      </c>
      <c r="P71" s="18"/>
      <c r="Q71" s="19">
        <v>6065</v>
      </c>
      <c r="R71" s="6">
        <v>130</v>
      </c>
      <c r="S71" s="19" t="s">
        <v>576</v>
      </c>
      <c r="T71" s="6"/>
      <c r="U71" s="6"/>
      <c r="V71" s="6"/>
      <c r="W71" s="18"/>
      <c r="X71" s="6" t="s">
        <v>174</v>
      </c>
      <c r="Y71" s="27" t="s">
        <v>93</v>
      </c>
      <c r="Z71" s="17"/>
      <c r="AA71" s="28" t="s">
        <v>198</v>
      </c>
      <c r="AB71" s="28" t="s">
        <v>199</v>
      </c>
    </row>
    <row r="72" spans="1:28" s="15" customFormat="1" ht="30">
      <c r="A72" s="50" t="s">
        <v>737</v>
      </c>
      <c r="B72" s="38" t="s">
        <v>738</v>
      </c>
      <c r="C72" s="17" t="s">
        <v>193</v>
      </c>
      <c r="D72" s="21" t="s">
        <v>743</v>
      </c>
      <c r="E72" s="17" t="s">
        <v>744</v>
      </c>
      <c r="F72" s="18" t="s">
        <v>201</v>
      </c>
      <c r="G72" s="19"/>
      <c r="H72" s="18"/>
      <c r="I72" s="19" t="s">
        <v>580</v>
      </c>
      <c r="J72" s="19"/>
      <c r="K72" s="19"/>
      <c r="L72" s="19"/>
      <c r="M72" s="19"/>
      <c r="N72" s="19"/>
      <c r="O72" s="19"/>
      <c r="P72" s="18" t="s">
        <v>160</v>
      </c>
      <c r="Q72" s="19"/>
      <c r="R72" s="6"/>
      <c r="S72" s="19"/>
      <c r="T72" s="6"/>
      <c r="U72" s="6"/>
      <c r="V72" s="6"/>
      <c r="W72" s="18"/>
      <c r="X72" s="6" t="s">
        <v>83</v>
      </c>
      <c r="Y72" s="27" t="s">
        <v>79</v>
      </c>
      <c r="Z72" s="17"/>
      <c r="AA72" s="28"/>
      <c r="AB72" s="28" t="s">
        <v>202</v>
      </c>
    </row>
    <row r="73" spans="1:28" s="15" customFormat="1" ht="30">
      <c r="A73" s="50" t="s">
        <v>737</v>
      </c>
      <c r="B73" s="38" t="s">
        <v>738</v>
      </c>
      <c r="C73" s="17" t="s">
        <v>193</v>
      </c>
      <c r="D73" s="17" t="s">
        <v>203</v>
      </c>
      <c r="E73" s="17" t="s">
        <v>745</v>
      </c>
      <c r="F73" s="18" t="s">
        <v>204</v>
      </c>
      <c r="G73" s="19"/>
      <c r="H73" s="18"/>
      <c r="I73" s="19">
        <v>400000</v>
      </c>
      <c r="J73" s="19"/>
      <c r="K73" s="19" t="s">
        <v>576</v>
      </c>
      <c r="L73" s="19"/>
      <c r="M73" s="19"/>
      <c r="N73" s="19"/>
      <c r="O73" s="19"/>
      <c r="P73" s="18"/>
      <c r="Q73" s="19">
        <v>0.04</v>
      </c>
      <c r="R73" s="6"/>
      <c r="S73" s="19" t="s">
        <v>533</v>
      </c>
      <c r="T73" s="6"/>
      <c r="U73" s="6"/>
      <c r="V73" s="6"/>
      <c r="W73" s="18"/>
      <c r="X73" s="6" t="s">
        <v>72</v>
      </c>
      <c r="Y73" s="27" t="s">
        <v>93</v>
      </c>
      <c r="Z73" s="17"/>
      <c r="AA73" s="28" t="s">
        <v>205</v>
      </c>
      <c r="AB73" s="28" t="s">
        <v>202</v>
      </c>
    </row>
    <row r="74" spans="1:28" s="15" customFormat="1" ht="30">
      <c r="A74" s="50" t="s">
        <v>737</v>
      </c>
      <c r="B74" s="38" t="s">
        <v>738</v>
      </c>
      <c r="C74" s="17" t="s">
        <v>206</v>
      </c>
      <c r="D74" s="17" t="s">
        <v>207</v>
      </c>
      <c r="E74" s="17" t="s">
        <v>745</v>
      </c>
      <c r="F74" s="18" t="s">
        <v>208</v>
      </c>
      <c r="G74" s="19"/>
      <c r="H74" s="18"/>
      <c r="I74" s="19">
        <v>1400000</v>
      </c>
      <c r="J74" s="19"/>
      <c r="K74" s="19" t="s">
        <v>576</v>
      </c>
      <c r="L74" s="19"/>
      <c r="M74" s="19"/>
      <c r="N74" s="19"/>
      <c r="O74" s="19"/>
      <c r="P74" s="18"/>
      <c r="Q74" s="19">
        <v>1.4</v>
      </c>
      <c r="R74" s="6"/>
      <c r="S74" s="19" t="s">
        <v>533</v>
      </c>
      <c r="T74" s="6"/>
      <c r="U74" s="6"/>
      <c r="V74" s="6"/>
      <c r="W74" s="18"/>
      <c r="X74" s="6" t="s">
        <v>72</v>
      </c>
      <c r="Y74" s="27" t="s">
        <v>93</v>
      </c>
      <c r="Z74" s="17"/>
      <c r="AA74" s="28" t="s">
        <v>746</v>
      </c>
      <c r="AB74" s="28" t="s">
        <v>202</v>
      </c>
    </row>
    <row r="75" spans="1:28" s="15" customFormat="1" ht="30">
      <c r="A75" s="50" t="s">
        <v>143</v>
      </c>
      <c r="B75" s="38" t="s">
        <v>17</v>
      </c>
      <c r="C75" s="17" t="s">
        <v>747</v>
      </c>
      <c r="D75" s="21" t="s">
        <v>144</v>
      </c>
      <c r="E75" s="17" t="s">
        <v>667</v>
      </c>
      <c r="F75" s="18" t="s">
        <v>748</v>
      </c>
      <c r="G75" s="19" t="s">
        <v>146</v>
      </c>
      <c r="H75" s="18"/>
      <c r="I75" s="19">
        <v>1728</v>
      </c>
      <c r="J75" s="19"/>
      <c r="K75" s="19" t="s">
        <v>124</v>
      </c>
      <c r="L75" s="19"/>
      <c r="M75" s="19"/>
      <c r="N75" s="19"/>
      <c r="O75" s="19"/>
      <c r="P75" s="18"/>
      <c r="Q75" s="19">
        <v>1728</v>
      </c>
      <c r="R75" s="6"/>
      <c r="S75" s="19" t="s">
        <v>124</v>
      </c>
      <c r="T75" s="19"/>
      <c r="U75" s="6"/>
      <c r="V75" s="19"/>
      <c r="W75" s="18"/>
      <c r="X75" s="6" t="s">
        <v>147</v>
      </c>
      <c r="Y75" s="27" t="s">
        <v>84</v>
      </c>
      <c r="Z75" s="17"/>
      <c r="AA75" s="28"/>
      <c r="AB75" s="28" t="s">
        <v>148</v>
      </c>
    </row>
    <row r="76" spans="1:28" s="15" customFormat="1" ht="30">
      <c r="A76" s="50" t="s">
        <v>143</v>
      </c>
      <c r="B76" s="38" t="s">
        <v>17</v>
      </c>
      <c r="C76" s="17" t="s">
        <v>747</v>
      </c>
      <c r="D76" s="21" t="s">
        <v>149</v>
      </c>
      <c r="E76" s="17" t="s">
        <v>567</v>
      </c>
      <c r="F76" s="18" t="s">
        <v>749</v>
      </c>
      <c r="G76" s="19" t="s">
        <v>146</v>
      </c>
      <c r="H76" s="18"/>
      <c r="I76" s="19">
        <v>1773</v>
      </c>
      <c r="J76" s="19"/>
      <c r="K76" s="19" t="s">
        <v>124</v>
      </c>
      <c r="L76" s="19"/>
      <c r="M76" s="19"/>
      <c r="N76" s="19"/>
      <c r="O76" s="19"/>
      <c r="P76" s="18"/>
      <c r="Q76" s="19">
        <v>1773</v>
      </c>
      <c r="R76" s="6"/>
      <c r="S76" s="19" t="s">
        <v>124</v>
      </c>
      <c r="T76" s="19"/>
      <c r="U76" s="6"/>
      <c r="V76" s="19"/>
      <c r="W76" s="18"/>
      <c r="X76" s="6" t="s">
        <v>147</v>
      </c>
      <c r="Y76" s="27" t="s">
        <v>151</v>
      </c>
      <c r="Z76" s="17"/>
      <c r="AA76" s="28"/>
      <c r="AB76" s="28" t="s">
        <v>152</v>
      </c>
    </row>
    <row r="77" spans="1:28" s="15" customFormat="1" ht="30">
      <c r="A77" s="50" t="s">
        <v>143</v>
      </c>
      <c r="B77" s="38" t="s">
        <v>17</v>
      </c>
      <c r="C77" s="17" t="s">
        <v>747</v>
      </c>
      <c r="D77" s="17" t="s">
        <v>750</v>
      </c>
      <c r="E77" s="17" t="s">
        <v>567</v>
      </c>
      <c r="F77" s="18" t="s">
        <v>751</v>
      </c>
      <c r="G77" s="19"/>
      <c r="H77" s="18"/>
      <c r="I77" s="19">
        <v>30000</v>
      </c>
      <c r="J77" s="19"/>
      <c r="K77" s="19" t="s">
        <v>576</v>
      </c>
      <c r="L77" s="19"/>
      <c r="M77" s="19">
        <v>20000</v>
      </c>
      <c r="N77" s="19"/>
      <c r="O77" s="19" t="s">
        <v>576</v>
      </c>
      <c r="P77" s="18"/>
      <c r="Q77" s="19">
        <v>30</v>
      </c>
      <c r="R77" s="6"/>
      <c r="S77" s="19" t="s">
        <v>71</v>
      </c>
      <c r="T77" s="19">
        <v>20</v>
      </c>
      <c r="U77" s="6"/>
      <c r="V77" s="19" t="s">
        <v>71</v>
      </c>
      <c r="W77" s="18"/>
      <c r="X77" s="6" t="s">
        <v>78</v>
      </c>
      <c r="Y77" s="27" t="s">
        <v>93</v>
      </c>
      <c r="Z77" s="17"/>
      <c r="AA77" s="28"/>
      <c r="AB77" s="28" t="s">
        <v>752</v>
      </c>
    </row>
    <row r="78" spans="1:28" s="15" customFormat="1" ht="30">
      <c r="A78" s="50" t="s">
        <v>143</v>
      </c>
      <c r="B78" s="38" t="s">
        <v>17</v>
      </c>
      <c r="C78" s="17" t="s">
        <v>747</v>
      </c>
      <c r="D78" s="17" t="s">
        <v>753</v>
      </c>
      <c r="E78" s="17" t="s">
        <v>567</v>
      </c>
      <c r="F78" s="18" t="s">
        <v>754</v>
      </c>
      <c r="G78" s="19"/>
      <c r="H78" s="18"/>
      <c r="I78" s="19">
        <v>31000</v>
      </c>
      <c r="J78" s="19"/>
      <c r="K78" s="19" t="s">
        <v>576</v>
      </c>
      <c r="L78" s="19"/>
      <c r="M78" s="19"/>
      <c r="N78" s="19"/>
      <c r="O78" s="19"/>
      <c r="P78" s="18"/>
      <c r="Q78" s="19">
        <v>31</v>
      </c>
      <c r="R78" s="6"/>
      <c r="S78" s="19" t="s">
        <v>71</v>
      </c>
      <c r="T78" s="19"/>
      <c r="U78" s="6"/>
      <c r="V78" s="19"/>
      <c r="W78" s="18"/>
      <c r="X78" s="6" t="s">
        <v>78</v>
      </c>
      <c r="Y78" s="27" t="s">
        <v>93</v>
      </c>
      <c r="Z78" s="17"/>
      <c r="AA78" s="28"/>
      <c r="AB78" s="28" t="s">
        <v>154</v>
      </c>
    </row>
    <row r="79" spans="1:28" s="15" customFormat="1" ht="30">
      <c r="A79" s="50" t="s">
        <v>143</v>
      </c>
      <c r="B79" s="38" t="s">
        <v>17</v>
      </c>
      <c r="C79" s="17" t="s">
        <v>747</v>
      </c>
      <c r="D79" s="17" t="s">
        <v>755</v>
      </c>
      <c r="E79" s="17" t="s">
        <v>567</v>
      </c>
      <c r="F79" s="18" t="s">
        <v>756</v>
      </c>
      <c r="G79" s="19"/>
      <c r="H79" s="18"/>
      <c r="I79" s="19">
        <v>39000</v>
      </c>
      <c r="J79" s="19"/>
      <c r="K79" s="19" t="s">
        <v>576</v>
      </c>
      <c r="L79" s="19"/>
      <c r="M79" s="19"/>
      <c r="N79" s="19"/>
      <c r="O79" s="19"/>
      <c r="P79" s="18"/>
      <c r="Q79" s="19">
        <v>39</v>
      </c>
      <c r="R79" s="6"/>
      <c r="S79" s="19" t="s">
        <v>71</v>
      </c>
      <c r="T79" s="19"/>
      <c r="U79" s="6"/>
      <c r="V79" s="19"/>
      <c r="W79" s="18"/>
      <c r="X79" s="6" t="s">
        <v>78</v>
      </c>
      <c r="Y79" s="27" t="s">
        <v>93</v>
      </c>
      <c r="Z79" s="17"/>
      <c r="AA79" s="28"/>
      <c r="AB79" s="28" t="s">
        <v>154</v>
      </c>
    </row>
    <row r="80" spans="1:28" s="15" customFormat="1" ht="30">
      <c r="A80" s="50" t="s">
        <v>143</v>
      </c>
      <c r="B80" s="38" t="s">
        <v>17</v>
      </c>
      <c r="C80" s="17" t="s">
        <v>747</v>
      </c>
      <c r="D80" s="17" t="s">
        <v>750</v>
      </c>
      <c r="E80" s="21" t="s">
        <v>757</v>
      </c>
      <c r="F80" s="18" t="s">
        <v>145</v>
      </c>
      <c r="G80" s="19"/>
      <c r="H80" s="18"/>
      <c r="I80" s="19">
        <v>170000</v>
      </c>
      <c r="J80" s="19"/>
      <c r="K80" s="19" t="s">
        <v>576</v>
      </c>
      <c r="L80" s="19"/>
      <c r="M80" s="19">
        <v>160000</v>
      </c>
      <c r="N80" s="19"/>
      <c r="O80" s="19" t="s">
        <v>576</v>
      </c>
      <c r="P80" s="18"/>
      <c r="Q80" s="19">
        <v>0.16</v>
      </c>
      <c r="R80" s="6"/>
      <c r="S80" s="19" t="s">
        <v>533</v>
      </c>
      <c r="T80" s="19">
        <v>0.17</v>
      </c>
      <c r="U80" s="6"/>
      <c r="V80" s="19" t="s">
        <v>533</v>
      </c>
      <c r="W80" s="18"/>
      <c r="X80" s="6" t="s">
        <v>78</v>
      </c>
      <c r="Y80" s="27" t="s">
        <v>93</v>
      </c>
      <c r="Z80" s="17"/>
      <c r="AA80" s="28"/>
      <c r="AB80" s="28" t="s">
        <v>752</v>
      </c>
    </row>
    <row r="81" spans="1:28" s="15" customFormat="1" ht="30">
      <c r="A81" s="50" t="s">
        <v>143</v>
      </c>
      <c r="B81" s="38" t="s">
        <v>17</v>
      </c>
      <c r="C81" s="17" t="s">
        <v>758</v>
      </c>
      <c r="D81" s="17" t="s">
        <v>750</v>
      </c>
      <c r="E81" s="17" t="s">
        <v>667</v>
      </c>
      <c r="F81" s="18" t="s">
        <v>150</v>
      </c>
      <c r="G81" s="19"/>
      <c r="H81" s="18"/>
      <c r="I81" s="19">
        <v>170000</v>
      </c>
      <c r="J81" s="19"/>
      <c r="K81" s="19" t="s">
        <v>576</v>
      </c>
      <c r="L81" s="19"/>
      <c r="M81" s="19"/>
      <c r="N81" s="19"/>
      <c r="O81" s="19"/>
      <c r="P81" s="18" t="s">
        <v>160</v>
      </c>
      <c r="Q81" s="19">
        <v>170</v>
      </c>
      <c r="R81" s="6"/>
      <c r="S81" s="19" t="s">
        <v>71</v>
      </c>
      <c r="T81" s="19"/>
      <c r="U81" s="6"/>
      <c r="V81" s="19"/>
      <c r="W81" s="18" t="s">
        <v>160</v>
      </c>
      <c r="X81" s="6" t="s">
        <v>78</v>
      </c>
      <c r="Y81" s="27" t="s">
        <v>93</v>
      </c>
      <c r="Z81" s="17"/>
      <c r="AA81" s="28"/>
      <c r="AB81" s="28" t="s">
        <v>154</v>
      </c>
    </row>
    <row r="82" spans="1:28" s="15" customFormat="1" ht="60">
      <c r="A82" s="50" t="s">
        <v>143</v>
      </c>
      <c r="B82" s="38" t="s">
        <v>17</v>
      </c>
      <c r="C82" s="17" t="s">
        <v>759</v>
      </c>
      <c r="D82" s="21" t="s">
        <v>760</v>
      </c>
      <c r="E82" s="17" t="s">
        <v>761</v>
      </c>
      <c r="F82" s="18" t="s">
        <v>153</v>
      </c>
      <c r="G82" s="19" t="s">
        <v>156</v>
      </c>
      <c r="H82" s="18" t="s">
        <v>156</v>
      </c>
      <c r="I82" s="19">
        <v>185000</v>
      </c>
      <c r="J82" s="19"/>
      <c r="K82" s="19" t="s">
        <v>576</v>
      </c>
      <c r="L82" s="19"/>
      <c r="M82" s="19">
        <v>165000</v>
      </c>
      <c r="N82" s="19"/>
      <c r="O82" s="19" t="s">
        <v>576</v>
      </c>
      <c r="P82" s="41"/>
      <c r="Q82" s="19">
        <v>190</v>
      </c>
      <c r="R82" s="6">
        <v>10</v>
      </c>
      <c r="S82" s="19" t="s">
        <v>71</v>
      </c>
      <c r="T82" s="19">
        <v>165</v>
      </c>
      <c r="U82" s="6"/>
      <c r="V82" s="19" t="s">
        <v>71</v>
      </c>
      <c r="W82" s="18"/>
      <c r="X82" s="6" t="s">
        <v>78</v>
      </c>
      <c r="Y82" s="27" t="s">
        <v>93</v>
      </c>
      <c r="Z82" s="17" t="s">
        <v>762</v>
      </c>
      <c r="AA82" s="28" t="s">
        <v>763</v>
      </c>
      <c r="AB82" s="28" t="s">
        <v>764</v>
      </c>
    </row>
    <row r="83" spans="1:28" s="15" customFormat="1" ht="30">
      <c r="A83" s="50" t="s">
        <v>143</v>
      </c>
      <c r="B83" s="38" t="s">
        <v>17</v>
      </c>
      <c r="C83" s="17" t="s">
        <v>747</v>
      </c>
      <c r="D83" s="21" t="s">
        <v>765</v>
      </c>
      <c r="E83" s="17" t="s">
        <v>667</v>
      </c>
      <c r="F83" s="18" t="s">
        <v>155</v>
      </c>
      <c r="G83" s="19"/>
      <c r="H83" s="18"/>
      <c r="I83" s="19">
        <v>190000</v>
      </c>
      <c r="J83" s="19"/>
      <c r="K83" s="19" t="s">
        <v>576</v>
      </c>
      <c r="L83" s="19"/>
      <c r="M83" s="19"/>
      <c r="N83" s="19"/>
      <c r="O83" s="19"/>
      <c r="P83" s="18"/>
      <c r="Q83" s="19">
        <v>190</v>
      </c>
      <c r="R83" s="6">
        <v>10</v>
      </c>
      <c r="S83" s="19" t="s">
        <v>71</v>
      </c>
      <c r="T83" s="19"/>
      <c r="U83" s="6"/>
      <c r="V83" s="19"/>
      <c r="W83" s="18"/>
      <c r="X83" s="6" t="s">
        <v>78</v>
      </c>
      <c r="Y83" s="27" t="s">
        <v>93</v>
      </c>
      <c r="Z83" s="17"/>
      <c r="AA83" s="28" t="s">
        <v>766</v>
      </c>
      <c r="AB83" s="28" t="s">
        <v>154</v>
      </c>
    </row>
    <row r="84" spans="1:28" s="15" customFormat="1" ht="30">
      <c r="A84" s="50" t="s">
        <v>143</v>
      </c>
      <c r="B84" s="38" t="s">
        <v>17</v>
      </c>
      <c r="C84" s="17" t="s">
        <v>767</v>
      </c>
      <c r="D84" s="17" t="s">
        <v>768</v>
      </c>
      <c r="E84" s="17" t="s">
        <v>769</v>
      </c>
      <c r="F84" s="18" t="s">
        <v>157</v>
      </c>
      <c r="G84" s="19" t="s">
        <v>156</v>
      </c>
      <c r="H84" s="18" t="s">
        <v>156</v>
      </c>
      <c r="I84" s="19">
        <v>220000</v>
      </c>
      <c r="J84" s="19"/>
      <c r="K84" s="19" t="s">
        <v>576</v>
      </c>
      <c r="L84" s="19"/>
      <c r="M84" s="19"/>
      <c r="N84" s="19"/>
      <c r="O84" s="19"/>
      <c r="P84" s="18"/>
      <c r="Q84" s="19">
        <v>0.22</v>
      </c>
      <c r="R84" s="6"/>
      <c r="S84" s="19" t="s">
        <v>533</v>
      </c>
      <c r="T84" s="19"/>
      <c r="U84" s="6"/>
      <c r="V84" s="19"/>
      <c r="W84" s="18"/>
      <c r="X84" s="6" t="s">
        <v>78</v>
      </c>
      <c r="Y84" s="27" t="s">
        <v>93</v>
      </c>
      <c r="Z84" s="17"/>
      <c r="AA84" s="28"/>
      <c r="AB84" s="28" t="s">
        <v>752</v>
      </c>
    </row>
    <row r="85" spans="1:28" s="15" customFormat="1" ht="60">
      <c r="A85" s="50" t="s">
        <v>143</v>
      </c>
      <c r="B85" s="38" t="s">
        <v>17</v>
      </c>
      <c r="C85" s="17" t="s">
        <v>770</v>
      </c>
      <c r="D85" s="17" t="s">
        <v>771</v>
      </c>
      <c r="E85" s="17" t="s">
        <v>772</v>
      </c>
      <c r="F85" s="18" t="s">
        <v>159</v>
      </c>
      <c r="G85" s="19"/>
      <c r="H85" s="18"/>
      <c r="I85" s="19">
        <v>440000</v>
      </c>
      <c r="J85" s="19"/>
      <c r="K85" s="19" t="s">
        <v>576</v>
      </c>
      <c r="L85" s="19"/>
      <c r="M85" s="19"/>
      <c r="N85" s="19"/>
      <c r="O85" s="19"/>
      <c r="P85" s="18" t="s">
        <v>77</v>
      </c>
      <c r="Q85" s="19">
        <v>0.44</v>
      </c>
      <c r="R85" s="6"/>
      <c r="S85" s="19" t="s">
        <v>533</v>
      </c>
      <c r="T85" s="19"/>
      <c r="U85" s="6"/>
      <c r="V85" s="19"/>
      <c r="W85" s="18" t="s">
        <v>77</v>
      </c>
      <c r="X85" s="6" t="s">
        <v>78</v>
      </c>
      <c r="Y85" s="27" t="s">
        <v>93</v>
      </c>
      <c r="Z85" s="17"/>
      <c r="AA85" s="28"/>
      <c r="AB85" s="28" t="s">
        <v>752</v>
      </c>
    </row>
    <row r="86" spans="1:28" s="15" customFormat="1" ht="30">
      <c r="A86" s="50" t="s">
        <v>143</v>
      </c>
      <c r="B86" s="38" t="s">
        <v>17</v>
      </c>
      <c r="C86" s="17" t="s">
        <v>773</v>
      </c>
      <c r="D86" s="17" t="s">
        <v>774</v>
      </c>
      <c r="E86" s="17" t="s">
        <v>775</v>
      </c>
      <c r="F86" s="18" t="s">
        <v>161</v>
      </c>
      <c r="G86" s="19"/>
      <c r="H86" s="18"/>
      <c r="I86" s="19">
        <v>726000</v>
      </c>
      <c r="J86" s="19"/>
      <c r="K86" s="19" t="s">
        <v>576</v>
      </c>
      <c r="L86" s="19"/>
      <c r="M86" s="19"/>
      <c r="N86" s="19"/>
      <c r="O86" s="19"/>
      <c r="P86" s="18"/>
      <c r="Q86" s="19">
        <v>726</v>
      </c>
      <c r="R86" s="6">
        <v>5</v>
      </c>
      <c r="S86" s="19" t="s">
        <v>71</v>
      </c>
      <c r="T86" s="19"/>
      <c r="U86" s="6"/>
      <c r="V86" s="19"/>
      <c r="W86" s="18"/>
      <c r="X86" s="6" t="s">
        <v>73</v>
      </c>
      <c r="Y86" s="27" t="s">
        <v>73</v>
      </c>
      <c r="Z86" s="17"/>
      <c r="AA86" s="28" t="s">
        <v>776</v>
      </c>
      <c r="AB86" s="28" t="s">
        <v>777</v>
      </c>
    </row>
    <row r="87" spans="1:28" s="15" customFormat="1" ht="30">
      <c r="A87" s="50" t="s">
        <v>143</v>
      </c>
      <c r="B87" s="38" t="s">
        <v>17</v>
      </c>
      <c r="C87" s="17" t="s">
        <v>778</v>
      </c>
      <c r="D87" s="17" t="s">
        <v>779</v>
      </c>
      <c r="E87" s="17" t="s">
        <v>780</v>
      </c>
      <c r="F87" s="18" t="s">
        <v>163</v>
      </c>
      <c r="G87" s="19"/>
      <c r="H87" s="18"/>
      <c r="I87" s="19">
        <v>1500000</v>
      </c>
      <c r="J87" s="19"/>
      <c r="K87" s="19" t="s">
        <v>576</v>
      </c>
      <c r="L87" s="19"/>
      <c r="M87" s="19">
        <v>440000</v>
      </c>
      <c r="N87" s="19"/>
      <c r="O87" s="19" t="s">
        <v>576</v>
      </c>
      <c r="P87" s="18"/>
      <c r="Q87" s="19">
        <v>1.5</v>
      </c>
      <c r="R87" s="6"/>
      <c r="S87" s="19" t="s">
        <v>533</v>
      </c>
      <c r="T87" s="19">
        <v>0.44</v>
      </c>
      <c r="U87" s="6"/>
      <c r="V87" s="19" t="s">
        <v>533</v>
      </c>
      <c r="W87" s="18" t="s">
        <v>77</v>
      </c>
      <c r="X87" s="6" t="s">
        <v>78</v>
      </c>
      <c r="Y87" s="27" t="s">
        <v>93</v>
      </c>
      <c r="Z87" s="17"/>
      <c r="AA87" s="28"/>
      <c r="AB87" s="28" t="s">
        <v>752</v>
      </c>
    </row>
    <row r="88" spans="1:28" s="15" customFormat="1" ht="60">
      <c r="A88" s="50" t="s">
        <v>143</v>
      </c>
      <c r="B88" s="38" t="s">
        <v>17</v>
      </c>
      <c r="C88" s="17" t="s">
        <v>781</v>
      </c>
      <c r="D88" s="21" t="s">
        <v>782</v>
      </c>
      <c r="E88" s="17" t="s">
        <v>783</v>
      </c>
      <c r="F88" s="18" t="s">
        <v>164</v>
      </c>
      <c r="G88" s="19" t="s">
        <v>156</v>
      </c>
      <c r="H88" s="18" t="s">
        <v>156</v>
      </c>
      <c r="I88" s="19">
        <v>1500000</v>
      </c>
      <c r="J88" s="19"/>
      <c r="K88" s="19" t="s">
        <v>576</v>
      </c>
      <c r="L88" s="19"/>
      <c r="M88" s="19">
        <v>800000</v>
      </c>
      <c r="N88" s="19"/>
      <c r="O88" s="19" t="s">
        <v>576</v>
      </c>
      <c r="P88" s="18"/>
      <c r="Q88" s="19">
        <v>1.5</v>
      </c>
      <c r="R88" s="6"/>
      <c r="S88" s="19" t="s">
        <v>533</v>
      </c>
      <c r="T88" s="19">
        <v>0.8</v>
      </c>
      <c r="U88" s="6"/>
      <c r="V88" s="19" t="s">
        <v>533</v>
      </c>
      <c r="W88" s="18"/>
      <c r="X88" s="6" t="s">
        <v>78</v>
      </c>
      <c r="Y88" s="27" t="s">
        <v>93</v>
      </c>
      <c r="Z88" s="17"/>
      <c r="AA88" s="28"/>
      <c r="AB88" s="28" t="s">
        <v>784</v>
      </c>
    </row>
    <row r="89" spans="1:28" s="15" customFormat="1" ht="30">
      <c r="A89" s="50" t="s">
        <v>143</v>
      </c>
      <c r="B89" s="38" t="s">
        <v>17</v>
      </c>
      <c r="C89" s="17" t="s">
        <v>781</v>
      </c>
      <c r="D89" s="17" t="s">
        <v>785</v>
      </c>
      <c r="E89" s="17" t="s">
        <v>786</v>
      </c>
      <c r="F89" s="18" t="s">
        <v>166</v>
      </c>
      <c r="G89" s="19"/>
      <c r="H89" s="18"/>
      <c r="I89" s="19">
        <v>1900000</v>
      </c>
      <c r="J89" s="19"/>
      <c r="K89" s="19" t="s">
        <v>576</v>
      </c>
      <c r="L89" s="19"/>
      <c r="M89" s="19">
        <v>1500000</v>
      </c>
      <c r="N89" s="19"/>
      <c r="O89" s="19" t="s">
        <v>576</v>
      </c>
      <c r="P89" s="18"/>
      <c r="Q89" s="19">
        <v>1.9</v>
      </c>
      <c r="R89" s="6"/>
      <c r="S89" s="19" t="s">
        <v>533</v>
      </c>
      <c r="T89" s="19">
        <v>1.5</v>
      </c>
      <c r="U89" s="6"/>
      <c r="V89" s="19" t="s">
        <v>533</v>
      </c>
      <c r="W89" s="18"/>
      <c r="X89" s="6" t="s">
        <v>78</v>
      </c>
      <c r="Y89" s="27" t="s">
        <v>93</v>
      </c>
      <c r="Z89" s="17"/>
      <c r="AA89" s="28"/>
      <c r="AB89" s="28" t="s">
        <v>787</v>
      </c>
    </row>
    <row r="90" spans="1:28" s="15" customFormat="1" ht="45">
      <c r="A90" s="50" t="s">
        <v>143</v>
      </c>
      <c r="B90" s="38" t="s">
        <v>17</v>
      </c>
      <c r="C90" s="17" t="s">
        <v>781</v>
      </c>
      <c r="D90" s="17" t="s">
        <v>788</v>
      </c>
      <c r="E90" s="17" t="s">
        <v>789</v>
      </c>
      <c r="F90" s="18" t="s">
        <v>167</v>
      </c>
      <c r="G90" s="19"/>
      <c r="H90" s="18"/>
      <c r="I90" s="19">
        <v>2700000</v>
      </c>
      <c r="J90" s="19"/>
      <c r="K90" s="19" t="s">
        <v>576</v>
      </c>
      <c r="L90" s="19"/>
      <c r="M90" s="19">
        <v>2500000</v>
      </c>
      <c r="N90" s="19"/>
      <c r="O90" s="19" t="s">
        <v>576</v>
      </c>
      <c r="P90" s="18"/>
      <c r="Q90" s="19">
        <v>2.7</v>
      </c>
      <c r="R90" s="6"/>
      <c r="S90" s="19" t="s">
        <v>533</v>
      </c>
      <c r="T90" s="19">
        <v>2.5</v>
      </c>
      <c r="U90" s="6"/>
      <c r="V90" s="19" t="s">
        <v>533</v>
      </c>
      <c r="W90" s="18"/>
      <c r="X90" s="6" t="s">
        <v>78</v>
      </c>
      <c r="Y90" s="27" t="s">
        <v>93</v>
      </c>
      <c r="Z90" s="17"/>
      <c r="AA90" s="28"/>
      <c r="AB90" s="28" t="s">
        <v>790</v>
      </c>
    </row>
    <row r="91" spans="1:28" s="15" customFormat="1" ht="45">
      <c r="A91" s="50" t="s">
        <v>169</v>
      </c>
      <c r="B91" s="38" t="s">
        <v>18</v>
      </c>
      <c r="C91" s="17" t="s">
        <v>170</v>
      </c>
      <c r="D91" s="17" t="s">
        <v>791</v>
      </c>
      <c r="E91" s="21" t="s">
        <v>792</v>
      </c>
      <c r="F91" s="18" t="s">
        <v>793</v>
      </c>
      <c r="G91" s="19">
        <v>3</v>
      </c>
      <c r="H91" s="18">
        <v>4.0999999999999996</v>
      </c>
      <c r="I91" s="19">
        <v>5590</v>
      </c>
      <c r="J91" s="19"/>
      <c r="K91" s="19" t="s">
        <v>576</v>
      </c>
      <c r="L91" s="19"/>
      <c r="M91" s="19">
        <v>5460</v>
      </c>
      <c r="N91" s="19"/>
      <c r="O91" s="19" t="s">
        <v>576</v>
      </c>
      <c r="P91" s="18"/>
      <c r="Q91" s="19">
        <v>3640</v>
      </c>
      <c r="R91" s="6"/>
      <c r="S91" s="19" t="s">
        <v>597</v>
      </c>
      <c r="T91" s="19">
        <v>3510</v>
      </c>
      <c r="U91" s="6"/>
      <c r="V91" s="19" t="s">
        <v>597</v>
      </c>
      <c r="W91" s="18"/>
      <c r="X91" s="6" t="s">
        <v>93</v>
      </c>
      <c r="Y91" s="27" t="s">
        <v>73</v>
      </c>
      <c r="Z91" s="17"/>
      <c r="AA91" s="28" t="s">
        <v>171</v>
      </c>
      <c r="AB91" s="28" t="s">
        <v>172</v>
      </c>
    </row>
    <row r="92" spans="1:28" s="15" customFormat="1">
      <c r="A92" s="50" t="s">
        <v>169</v>
      </c>
      <c r="B92" s="38" t="s">
        <v>18</v>
      </c>
      <c r="C92" s="17" t="s">
        <v>170</v>
      </c>
      <c r="D92" s="17" t="s">
        <v>794</v>
      </c>
      <c r="E92" s="17" t="s">
        <v>795</v>
      </c>
      <c r="F92" s="18" t="s">
        <v>796</v>
      </c>
      <c r="G92" s="19"/>
      <c r="H92" s="18"/>
      <c r="I92" s="19" t="s">
        <v>797</v>
      </c>
      <c r="J92" s="19"/>
      <c r="K92" s="19"/>
      <c r="L92" s="19"/>
      <c r="M92" s="19"/>
      <c r="N92" s="19"/>
      <c r="O92" s="19"/>
      <c r="P92" s="18"/>
      <c r="Q92" s="19" t="s">
        <v>797</v>
      </c>
      <c r="R92" s="6"/>
      <c r="S92" s="19"/>
      <c r="T92" s="19"/>
      <c r="U92" s="6"/>
      <c r="V92" s="19"/>
      <c r="W92" s="18"/>
      <c r="X92" s="6" t="s">
        <v>134</v>
      </c>
      <c r="Y92" s="27" t="s">
        <v>79</v>
      </c>
      <c r="Z92" s="17"/>
      <c r="AA92" s="28"/>
      <c r="AB92" s="28" t="s">
        <v>798</v>
      </c>
    </row>
    <row r="93" spans="1:28" s="15" customFormat="1" ht="30">
      <c r="A93" s="50" t="s">
        <v>169</v>
      </c>
      <c r="B93" s="38" t="s">
        <v>18</v>
      </c>
      <c r="C93" s="17" t="s">
        <v>170</v>
      </c>
      <c r="D93" s="17" t="s">
        <v>170</v>
      </c>
      <c r="E93" s="17" t="s">
        <v>799</v>
      </c>
      <c r="F93" s="18" t="s">
        <v>800</v>
      </c>
      <c r="G93" s="19"/>
      <c r="H93" s="18"/>
      <c r="I93" s="19" t="s">
        <v>580</v>
      </c>
      <c r="J93" s="19"/>
      <c r="K93" s="19"/>
      <c r="L93" s="19"/>
      <c r="M93" s="19"/>
      <c r="N93" s="19"/>
      <c r="O93" s="19"/>
      <c r="P93" s="18"/>
      <c r="Q93" s="19" t="s">
        <v>580</v>
      </c>
      <c r="R93" s="6"/>
      <c r="S93" s="19"/>
      <c r="T93" s="19"/>
      <c r="U93" s="6"/>
      <c r="V93" s="19"/>
      <c r="W93" s="18"/>
      <c r="X93" s="6" t="s">
        <v>134</v>
      </c>
      <c r="Y93" s="27" t="s">
        <v>79</v>
      </c>
      <c r="Z93" s="17"/>
      <c r="AA93" s="28"/>
      <c r="AB93" s="28" t="s">
        <v>798</v>
      </c>
    </row>
    <row r="94" spans="1:28" s="15" customFormat="1" ht="30">
      <c r="A94" s="50" t="s">
        <v>169</v>
      </c>
      <c r="B94" s="38" t="s">
        <v>18</v>
      </c>
      <c r="C94" s="17" t="s">
        <v>175</v>
      </c>
      <c r="D94" s="21" t="s">
        <v>801</v>
      </c>
      <c r="E94" s="17" t="s">
        <v>802</v>
      </c>
      <c r="F94" s="18" t="s">
        <v>803</v>
      </c>
      <c r="G94" s="19"/>
      <c r="H94" s="18"/>
      <c r="I94" s="19" t="s">
        <v>580</v>
      </c>
      <c r="J94" s="19"/>
      <c r="K94" s="19"/>
      <c r="L94" s="19"/>
      <c r="M94" s="19"/>
      <c r="N94" s="19"/>
      <c r="O94" s="19"/>
      <c r="P94" s="18"/>
      <c r="Q94" s="19" t="s">
        <v>580</v>
      </c>
      <c r="R94" s="6"/>
      <c r="S94" s="19"/>
      <c r="T94" s="19"/>
      <c r="U94" s="6"/>
      <c r="V94" s="19"/>
      <c r="W94" s="18"/>
      <c r="X94" s="6" t="s">
        <v>134</v>
      </c>
      <c r="Y94" s="27" t="s">
        <v>79</v>
      </c>
      <c r="Z94" s="17"/>
      <c r="AA94" s="28"/>
      <c r="AB94" s="28" t="s">
        <v>798</v>
      </c>
    </row>
    <row r="95" spans="1:28" s="15" customFormat="1" ht="45">
      <c r="A95" s="50" t="s">
        <v>169</v>
      </c>
      <c r="B95" s="38" t="s">
        <v>18</v>
      </c>
      <c r="C95" s="17" t="s">
        <v>175</v>
      </c>
      <c r="D95" s="17" t="s">
        <v>804</v>
      </c>
      <c r="E95" s="17" t="s">
        <v>805</v>
      </c>
      <c r="F95" s="18" t="s">
        <v>806</v>
      </c>
      <c r="G95" s="19"/>
      <c r="H95" s="18"/>
      <c r="I95" s="19" t="s">
        <v>580</v>
      </c>
      <c r="J95" s="19"/>
      <c r="K95" s="19"/>
      <c r="L95" s="19"/>
      <c r="M95" s="19"/>
      <c r="N95" s="19"/>
      <c r="O95" s="19"/>
      <c r="P95" s="18"/>
      <c r="Q95" s="19" t="s">
        <v>580</v>
      </c>
      <c r="R95" s="6"/>
      <c r="S95" s="19"/>
      <c r="T95" s="19"/>
      <c r="U95" s="6"/>
      <c r="V95" s="19"/>
      <c r="W95" s="18"/>
      <c r="X95" s="6" t="s">
        <v>134</v>
      </c>
      <c r="Y95" s="27" t="s">
        <v>79</v>
      </c>
      <c r="Z95" s="17"/>
      <c r="AA95" s="28"/>
      <c r="AB95" s="28" t="s">
        <v>798</v>
      </c>
    </row>
    <row r="96" spans="1:28" s="15" customFormat="1" ht="45">
      <c r="A96" s="50" t="s">
        <v>169</v>
      </c>
      <c r="B96" s="38" t="s">
        <v>18</v>
      </c>
      <c r="C96" s="17" t="s">
        <v>175</v>
      </c>
      <c r="D96" s="17" t="s">
        <v>807</v>
      </c>
      <c r="E96" s="17" t="s">
        <v>808</v>
      </c>
      <c r="F96" s="18" t="s">
        <v>809</v>
      </c>
      <c r="G96" s="19"/>
      <c r="H96" s="18"/>
      <c r="I96" s="19">
        <v>44000</v>
      </c>
      <c r="J96" s="19"/>
      <c r="K96" s="19" t="s">
        <v>576</v>
      </c>
      <c r="L96" s="19"/>
      <c r="M96" s="19"/>
      <c r="N96" s="19"/>
      <c r="O96" s="19"/>
      <c r="P96" s="18" t="s">
        <v>77</v>
      </c>
      <c r="Q96" s="19">
        <v>44</v>
      </c>
      <c r="R96" s="6"/>
      <c r="S96" s="19" t="s">
        <v>71</v>
      </c>
      <c r="T96" s="19"/>
      <c r="U96" s="6"/>
      <c r="V96" s="19"/>
      <c r="W96" s="18" t="s">
        <v>77</v>
      </c>
      <c r="X96" s="6" t="s">
        <v>174</v>
      </c>
      <c r="Y96" s="27" t="s">
        <v>93</v>
      </c>
      <c r="Z96" s="17"/>
      <c r="AA96" s="28"/>
      <c r="AB96" s="28" t="s">
        <v>798</v>
      </c>
    </row>
    <row r="97" spans="1:28" s="15" customFormat="1" ht="30">
      <c r="A97" s="50" t="s">
        <v>169</v>
      </c>
      <c r="B97" s="38" t="s">
        <v>18</v>
      </c>
      <c r="C97" s="17" t="s">
        <v>175</v>
      </c>
      <c r="D97" s="17" t="s">
        <v>810</v>
      </c>
      <c r="E97" s="17" t="s">
        <v>811</v>
      </c>
      <c r="F97" s="18" t="s">
        <v>812</v>
      </c>
      <c r="G97" s="19"/>
      <c r="H97" s="18"/>
      <c r="I97" s="19">
        <v>50000</v>
      </c>
      <c r="J97" s="19"/>
      <c r="K97" s="19" t="s">
        <v>576</v>
      </c>
      <c r="L97" s="19"/>
      <c r="M97" s="19"/>
      <c r="N97" s="19"/>
      <c r="O97" s="19"/>
      <c r="P97" s="18" t="s">
        <v>77</v>
      </c>
      <c r="Q97" s="19">
        <v>50</v>
      </c>
      <c r="R97" s="6"/>
      <c r="S97" s="19" t="s">
        <v>71</v>
      </c>
      <c r="T97" s="19"/>
      <c r="U97" s="6"/>
      <c r="V97" s="19"/>
      <c r="W97" s="18" t="s">
        <v>77</v>
      </c>
      <c r="X97" s="6" t="s">
        <v>174</v>
      </c>
      <c r="Y97" s="27" t="s">
        <v>93</v>
      </c>
      <c r="Z97" s="17"/>
      <c r="AA97" s="28"/>
      <c r="AB97" s="28" t="s">
        <v>798</v>
      </c>
    </row>
    <row r="98" spans="1:28" s="15" customFormat="1">
      <c r="A98" s="50" t="s">
        <v>169</v>
      </c>
      <c r="B98" s="38" t="s">
        <v>18</v>
      </c>
      <c r="C98" s="17" t="s">
        <v>176</v>
      </c>
      <c r="D98" s="21" t="s">
        <v>813</v>
      </c>
      <c r="E98" s="17" t="s">
        <v>814</v>
      </c>
      <c r="F98" s="18" t="s">
        <v>815</v>
      </c>
      <c r="G98" s="19"/>
      <c r="H98" s="18"/>
      <c r="I98" s="19">
        <v>250000</v>
      </c>
      <c r="J98" s="19"/>
      <c r="K98" s="19" t="s">
        <v>576</v>
      </c>
      <c r="L98" s="19"/>
      <c r="M98" s="19">
        <v>150000</v>
      </c>
      <c r="N98" s="19"/>
      <c r="O98" s="19" t="s">
        <v>576</v>
      </c>
      <c r="P98" s="18" t="s">
        <v>77</v>
      </c>
      <c r="Q98" s="19">
        <v>250</v>
      </c>
      <c r="R98" s="6"/>
      <c r="S98" s="19" t="s">
        <v>71</v>
      </c>
      <c r="T98" s="19">
        <v>150</v>
      </c>
      <c r="U98" s="6"/>
      <c r="V98" s="19" t="s">
        <v>71</v>
      </c>
      <c r="W98" s="18" t="s">
        <v>77</v>
      </c>
      <c r="X98" s="6" t="s">
        <v>78</v>
      </c>
      <c r="Y98" s="27" t="s">
        <v>84</v>
      </c>
      <c r="Z98" s="17" t="s">
        <v>816</v>
      </c>
      <c r="AA98" s="28"/>
      <c r="AB98" s="28" t="s">
        <v>817</v>
      </c>
    </row>
    <row r="99" spans="1:28" s="15" customFormat="1">
      <c r="A99" s="50" t="s">
        <v>169</v>
      </c>
      <c r="B99" s="38" t="s">
        <v>18</v>
      </c>
      <c r="C99" s="17" t="s">
        <v>176</v>
      </c>
      <c r="D99" s="17" t="s">
        <v>176</v>
      </c>
      <c r="E99" s="17" t="s">
        <v>818</v>
      </c>
      <c r="F99" s="18" t="s">
        <v>819</v>
      </c>
      <c r="G99" s="19"/>
      <c r="H99" s="18"/>
      <c r="I99" s="19">
        <v>405000</v>
      </c>
      <c r="J99" s="19"/>
      <c r="K99" s="19" t="s">
        <v>576</v>
      </c>
      <c r="L99" s="19"/>
      <c r="M99" s="19">
        <v>298000</v>
      </c>
      <c r="N99" s="19"/>
      <c r="O99" s="19" t="s">
        <v>576</v>
      </c>
      <c r="P99" s="18" t="s">
        <v>77</v>
      </c>
      <c r="Q99" s="19">
        <v>405</v>
      </c>
      <c r="R99" s="6"/>
      <c r="S99" s="19" t="s">
        <v>71</v>
      </c>
      <c r="T99" s="19">
        <v>298</v>
      </c>
      <c r="U99" s="6"/>
      <c r="V99" s="19" t="s">
        <v>71</v>
      </c>
      <c r="W99" s="18" t="s">
        <v>77</v>
      </c>
      <c r="X99" s="6" t="s">
        <v>78</v>
      </c>
      <c r="Y99" s="27" t="s">
        <v>93</v>
      </c>
      <c r="Z99" s="17" t="s">
        <v>816</v>
      </c>
      <c r="AA99" s="28"/>
      <c r="AB99" s="28" t="s">
        <v>817</v>
      </c>
    </row>
    <row r="100" spans="1:28" s="15" customFormat="1" ht="30">
      <c r="A100" s="50" t="s">
        <v>178</v>
      </c>
      <c r="B100" s="38" t="s">
        <v>820</v>
      </c>
      <c r="C100" s="17" t="s">
        <v>181</v>
      </c>
      <c r="D100" s="21" t="s">
        <v>821</v>
      </c>
      <c r="E100" s="17" t="s">
        <v>822</v>
      </c>
      <c r="F100" s="18" t="s">
        <v>187</v>
      </c>
      <c r="G100" s="19" t="s">
        <v>183</v>
      </c>
      <c r="H100" s="18" t="s">
        <v>184</v>
      </c>
      <c r="I100" s="19">
        <v>221000</v>
      </c>
      <c r="J100" s="19"/>
      <c r="K100" s="19" t="s">
        <v>576</v>
      </c>
      <c r="L100" s="19"/>
      <c r="M100" s="19"/>
      <c r="N100" s="19"/>
      <c r="O100" s="19"/>
      <c r="P100" s="18"/>
      <c r="Q100" s="19">
        <v>221</v>
      </c>
      <c r="R100" s="6">
        <v>14</v>
      </c>
      <c r="S100" s="19" t="s">
        <v>71</v>
      </c>
      <c r="T100" s="6"/>
      <c r="U100" s="6"/>
      <c r="V100" s="6"/>
      <c r="W100" s="18"/>
      <c r="X100" s="6" t="s">
        <v>73</v>
      </c>
      <c r="Y100" s="27" t="s">
        <v>73</v>
      </c>
      <c r="Z100" s="17" t="s">
        <v>823</v>
      </c>
      <c r="AA100" s="28" t="s">
        <v>185</v>
      </c>
      <c r="AB100" s="28" t="s">
        <v>256</v>
      </c>
    </row>
    <row r="101" spans="1:28" s="15" customFormat="1">
      <c r="A101" s="50" t="s">
        <v>824</v>
      </c>
      <c r="B101" s="38" t="s">
        <v>189</v>
      </c>
      <c r="C101" s="17" t="s">
        <v>191</v>
      </c>
      <c r="D101" s="17" t="s">
        <v>191</v>
      </c>
      <c r="E101" s="17" t="s">
        <v>825</v>
      </c>
      <c r="F101" s="18" t="s">
        <v>826</v>
      </c>
      <c r="G101" s="19"/>
      <c r="H101" s="18"/>
      <c r="I101" s="19">
        <v>510000</v>
      </c>
      <c r="J101" s="19"/>
      <c r="K101" s="19" t="s">
        <v>576</v>
      </c>
      <c r="L101" s="19"/>
      <c r="M101" s="19"/>
      <c r="N101" s="19"/>
      <c r="O101" s="19"/>
      <c r="P101" s="18"/>
      <c r="Q101" s="19">
        <v>0.51</v>
      </c>
      <c r="R101" s="6"/>
      <c r="S101" s="19" t="s">
        <v>533</v>
      </c>
      <c r="T101" s="6"/>
      <c r="U101" s="6"/>
      <c r="V101" s="6"/>
      <c r="W101" s="18"/>
      <c r="X101" s="6" t="s">
        <v>73</v>
      </c>
      <c r="Y101" s="27" t="s">
        <v>93</v>
      </c>
      <c r="Z101" s="17"/>
      <c r="AA101" s="28" t="s">
        <v>824</v>
      </c>
      <c r="AB101" s="28" t="s">
        <v>202</v>
      </c>
    </row>
    <row r="102" spans="1:28" s="15" customFormat="1" ht="30">
      <c r="A102" s="50" t="s">
        <v>824</v>
      </c>
      <c r="B102" s="38" t="s">
        <v>189</v>
      </c>
      <c r="C102" s="17" t="s">
        <v>192</v>
      </c>
      <c r="D102" s="17" t="s">
        <v>192</v>
      </c>
      <c r="E102" s="17" t="s">
        <v>827</v>
      </c>
      <c r="F102" s="18" t="s">
        <v>828</v>
      </c>
      <c r="G102" s="19"/>
      <c r="H102" s="18"/>
      <c r="I102" s="19" t="s">
        <v>829</v>
      </c>
      <c r="J102" s="19"/>
      <c r="K102" s="19"/>
      <c r="L102" s="19"/>
      <c r="M102" s="19"/>
      <c r="N102" s="19"/>
      <c r="O102" s="19"/>
      <c r="P102" s="18"/>
      <c r="Q102" s="19" t="s">
        <v>829</v>
      </c>
      <c r="R102" s="6"/>
      <c r="S102" s="6"/>
      <c r="T102" s="6"/>
      <c r="U102" s="6"/>
      <c r="V102" s="6"/>
      <c r="W102" s="18"/>
      <c r="X102" s="6" t="s">
        <v>83</v>
      </c>
      <c r="Y102" s="27" t="s">
        <v>79</v>
      </c>
      <c r="Z102" s="17"/>
      <c r="AA102" s="28"/>
      <c r="AB102" s="28" t="s">
        <v>202</v>
      </c>
    </row>
    <row r="103" spans="1:28" s="15" customFormat="1">
      <c r="A103" s="50" t="s">
        <v>209</v>
      </c>
      <c r="B103" s="38" t="s">
        <v>21</v>
      </c>
      <c r="C103" s="17" t="s">
        <v>830</v>
      </c>
      <c r="D103" s="17" t="s">
        <v>831</v>
      </c>
      <c r="E103" s="17" t="s">
        <v>744</v>
      </c>
      <c r="F103" s="18" t="s">
        <v>832</v>
      </c>
      <c r="G103" s="19"/>
      <c r="H103" s="18"/>
      <c r="I103" s="19">
        <v>1528</v>
      </c>
      <c r="J103" s="19"/>
      <c r="K103" s="19" t="s">
        <v>576</v>
      </c>
      <c r="L103" s="19"/>
      <c r="M103" s="19">
        <v>1326</v>
      </c>
      <c r="N103" s="19"/>
      <c r="O103" s="19" t="s">
        <v>576</v>
      </c>
      <c r="P103" s="18" t="s">
        <v>833</v>
      </c>
      <c r="Q103" s="19">
        <v>422</v>
      </c>
      <c r="R103" s="6"/>
      <c r="S103" s="19" t="s">
        <v>124</v>
      </c>
      <c r="T103" s="19">
        <v>624</v>
      </c>
      <c r="U103" s="6"/>
      <c r="V103" s="19" t="s">
        <v>124</v>
      </c>
      <c r="W103" s="18"/>
      <c r="X103" s="6" t="s">
        <v>93</v>
      </c>
      <c r="Y103" s="27" t="s">
        <v>125</v>
      </c>
      <c r="Z103" s="17"/>
      <c r="AA103" s="28" t="s">
        <v>834</v>
      </c>
      <c r="AB103" s="28" t="s">
        <v>835</v>
      </c>
    </row>
    <row r="104" spans="1:28" s="15" customFormat="1" ht="30">
      <c r="A104" s="50" t="s">
        <v>209</v>
      </c>
      <c r="B104" s="38" t="s">
        <v>21</v>
      </c>
      <c r="C104" s="17" t="s">
        <v>830</v>
      </c>
      <c r="D104" s="17" t="s">
        <v>836</v>
      </c>
      <c r="E104" s="17" t="s">
        <v>837</v>
      </c>
      <c r="F104" s="18" t="s">
        <v>838</v>
      </c>
      <c r="G104" s="19"/>
      <c r="H104" s="18"/>
      <c r="I104" s="19">
        <v>1650</v>
      </c>
      <c r="J104" s="19"/>
      <c r="K104" s="19" t="s">
        <v>576</v>
      </c>
      <c r="L104" s="19"/>
      <c r="M104" s="19">
        <v>1450</v>
      </c>
      <c r="N104" s="19"/>
      <c r="O104" s="19" t="s">
        <v>576</v>
      </c>
      <c r="P104" s="18" t="s">
        <v>77</v>
      </c>
      <c r="Q104" s="19"/>
      <c r="R104" s="6"/>
      <c r="S104" s="19"/>
      <c r="T104" s="19"/>
      <c r="U104" s="6"/>
      <c r="V104" s="19"/>
      <c r="W104" s="18"/>
      <c r="X104" s="6" t="s">
        <v>83</v>
      </c>
      <c r="Y104" s="27" t="s">
        <v>84</v>
      </c>
      <c r="Z104" s="17" t="s">
        <v>839</v>
      </c>
      <c r="AA104" s="28"/>
      <c r="AB104" s="28" t="s">
        <v>835</v>
      </c>
    </row>
    <row r="105" spans="1:28" s="15" customFormat="1">
      <c r="A105" s="50" t="s">
        <v>209</v>
      </c>
      <c r="B105" s="38" t="s">
        <v>21</v>
      </c>
      <c r="C105" s="17" t="s">
        <v>830</v>
      </c>
      <c r="D105" s="17" t="s">
        <v>840</v>
      </c>
      <c r="E105" s="17" t="s">
        <v>744</v>
      </c>
      <c r="F105" s="18" t="s">
        <v>841</v>
      </c>
      <c r="G105" s="19"/>
      <c r="H105" s="18"/>
      <c r="I105" s="19">
        <v>1741</v>
      </c>
      <c r="J105" s="19"/>
      <c r="K105" s="19" t="s">
        <v>576</v>
      </c>
      <c r="L105" s="19"/>
      <c r="M105" s="19">
        <v>1553</v>
      </c>
      <c r="N105" s="19"/>
      <c r="O105" s="19" t="s">
        <v>576</v>
      </c>
      <c r="P105" s="18" t="s">
        <v>833</v>
      </c>
      <c r="Q105" s="19">
        <v>209</v>
      </c>
      <c r="R105" s="6"/>
      <c r="S105" s="19" t="s">
        <v>124</v>
      </c>
      <c r="T105" s="19">
        <v>397</v>
      </c>
      <c r="U105" s="6"/>
      <c r="V105" s="19" t="s">
        <v>124</v>
      </c>
      <c r="W105" s="18"/>
      <c r="X105" s="6" t="s">
        <v>93</v>
      </c>
      <c r="Y105" s="27" t="s">
        <v>73</v>
      </c>
      <c r="Z105" s="17"/>
      <c r="AA105" s="28" t="s">
        <v>842</v>
      </c>
      <c r="AB105" s="28" t="s">
        <v>835</v>
      </c>
    </row>
    <row r="106" spans="1:28" s="15" customFormat="1">
      <c r="A106" s="50" t="s">
        <v>209</v>
      </c>
      <c r="B106" s="38" t="s">
        <v>21</v>
      </c>
      <c r="C106" s="17" t="s">
        <v>830</v>
      </c>
      <c r="D106" s="17" t="s">
        <v>843</v>
      </c>
      <c r="E106" s="17" t="s">
        <v>837</v>
      </c>
      <c r="F106" s="18" t="s">
        <v>844</v>
      </c>
      <c r="G106" s="19"/>
      <c r="H106" s="18"/>
      <c r="I106" s="19">
        <v>2963</v>
      </c>
      <c r="J106" s="19"/>
      <c r="K106" s="19" t="s">
        <v>576</v>
      </c>
      <c r="L106" s="19"/>
      <c r="M106" s="19">
        <v>2759</v>
      </c>
      <c r="N106" s="19"/>
      <c r="O106" s="19" t="s">
        <v>576</v>
      </c>
      <c r="P106" s="18" t="s">
        <v>845</v>
      </c>
      <c r="Q106" s="19">
        <v>1014</v>
      </c>
      <c r="R106" s="6"/>
      <c r="S106" s="19" t="s">
        <v>597</v>
      </c>
      <c r="T106" s="19">
        <v>810</v>
      </c>
      <c r="U106" s="6"/>
      <c r="V106" s="19" t="s">
        <v>597</v>
      </c>
      <c r="W106" s="18" t="s">
        <v>123</v>
      </c>
      <c r="X106" s="6" t="s">
        <v>93</v>
      </c>
      <c r="Y106" s="27" t="s">
        <v>125</v>
      </c>
      <c r="Z106" s="17"/>
      <c r="AA106" s="28" t="s">
        <v>846</v>
      </c>
      <c r="AB106" s="28" t="s">
        <v>835</v>
      </c>
    </row>
    <row r="107" spans="1:28" s="15" customFormat="1">
      <c r="A107" s="50" t="s">
        <v>209</v>
      </c>
      <c r="B107" s="38" t="s">
        <v>21</v>
      </c>
      <c r="C107" s="17" t="s">
        <v>830</v>
      </c>
      <c r="D107" s="17" t="s">
        <v>847</v>
      </c>
      <c r="E107" s="17" t="s">
        <v>744</v>
      </c>
      <c r="F107" s="18" t="s">
        <v>848</v>
      </c>
      <c r="G107" s="19"/>
      <c r="H107" s="18"/>
      <c r="I107" s="19">
        <v>3000</v>
      </c>
      <c r="J107" s="19"/>
      <c r="K107" s="19" t="s">
        <v>576</v>
      </c>
      <c r="L107" s="19"/>
      <c r="M107" s="19"/>
      <c r="N107" s="19"/>
      <c r="O107" s="19"/>
      <c r="P107" s="18" t="s">
        <v>92</v>
      </c>
      <c r="Q107" s="19">
        <v>3000</v>
      </c>
      <c r="R107" s="6"/>
      <c r="S107" s="19" t="s">
        <v>576</v>
      </c>
      <c r="T107" s="19"/>
      <c r="U107" s="6"/>
      <c r="V107" s="19"/>
      <c r="W107" s="18" t="s">
        <v>77</v>
      </c>
      <c r="X107" s="6" t="s">
        <v>93</v>
      </c>
      <c r="Y107" s="27" t="s">
        <v>445</v>
      </c>
      <c r="Z107" s="17" t="s">
        <v>849</v>
      </c>
      <c r="AA107" s="28" t="s">
        <v>846</v>
      </c>
      <c r="AB107" s="28" t="s">
        <v>835</v>
      </c>
    </row>
    <row r="108" spans="1:28" s="15" customFormat="1" ht="30">
      <c r="A108" s="50" t="s">
        <v>209</v>
      </c>
      <c r="B108" s="38" t="s">
        <v>21</v>
      </c>
      <c r="C108" s="17" t="s">
        <v>830</v>
      </c>
      <c r="D108" s="17" t="s">
        <v>850</v>
      </c>
      <c r="E108" s="17" t="s">
        <v>744</v>
      </c>
      <c r="F108" s="18" t="s">
        <v>851</v>
      </c>
      <c r="G108" s="19"/>
      <c r="H108" s="18"/>
      <c r="I108" s="19">
        <v>6000</v>
      </c>
      <c r="J108" s="19"/>
      <c r="K108" s="19" t="s">
        <v>576</v>
      </c>
      <c r="L108" s="19"/>
      <c r="M108" s="19">
        <v>3000</v>
      </c>
      <c r="N108" s="19"/>
      <c r="O108" s="19" t="s">
        <v>576</v>
      </c>
      <c r="P108" s="18" t="s">
        <v>77</v>
      </c>
      <c r="Q108" s="19"/>
      <c r="R108" s="6"/>
      <c r="S108" s="19"/>
      <c r="T108" s="19"/>
      <c r="U108" s="6"/>
      <c r="V108" s="19"/>
      <c r="W108" s="18"/>
      <c r="X108" s="6" t="s">
        <v>83</v>
      </c>
      <c r="Y108" s="27" t="s">
        <v>84</v>
      </c>
      <c r="Z108" s="17" t="s">
        <v>852</v>
      </c>
      <c r="AA108" s="28"/>
      <c r="AB108" s="28" t="s">
        <v>835</v>
      </c>
    </row>
    <row r="109" spans="1:28" s="15" customFormat="1">
      <c r="A109" s="50" t="s">
        <v>209</v>
      </c>
      <c r="B109" s="38" t="s">
        <v>21</v>
      </c>
      <c r="C109" s="17" t="s">
        <v>830</v>
      </c>
      <c r="D109" s="17" t="s">
        <v>853</v>
      </c>
      <c r="E109" s="17" t="s">
        <v>744</v>
      </c>
      <c r="F109" s="18" t="s">
        <v>854</v>
      </c>
      <c r="G109" s="19"/>
      <c r="H109" s="18"/>
      <c r="I109" s="19">
        <v>6207</v>
      </c>
      <c r="J109" s="19"/>
      <c r="K109" s="19" t="s">
        <v>576</v>
      </c>
      <c r="L109" s="19"/>
      <c r="M109" s="19">
        <v>5988</v>
      </c>
      <c r="N109" s="19"/>
      <c r="O109" s="19" t="s">
        <v>576</v>
      </c>
      <c r="P109" s="18" t="s">
        <v>833</v>
      </c>
      <c r="Q109" s="19">
        <v>4258</v>
      </c>
      <c r="R109" s="6"/>
      <c r="S109" s="19" t="s">
        <v>597</v>
      </c>
      <c r="T109" s="19">
        <v>4039</v>
      </c>
      <c r="U109" s="6"/>
      <c r="V109" s="19" t="s">
        <v>597</v>
      </c>
      <c r="W109" s="18"/>
      <c r="X109" s="6" t="s">
        <v>93</v>
      </c>
      <c r="Y109" s="27" t="s">
        <v>73</v>
      </c>
      <c r="Z109" s="17"/>
      <c r="AA109" s="28" t="s">
        <v>855</v>
      </c>
      <c r="AB109" s="28" t="s">
        <v>835</v>
      </c>
    </row>
    <row r="110" spans="1:28" s="15" customFormat="1" ht="30">
      <c r="A110" s="50" t="s">
        <v>209</v>
      </c>
      <c r="B110" s="38" t="s">
        <v>21</v>
      </c>
      <c r="C110" s="17" t="s">
        <v>830</v>
      </c>
      <c r="D110" s="17" t="s">
        <v>856</v>
      </c>
      <c r="E110" s="17" t="s">
        <v>837</v>
      </c>
      <c r="F110" s="18" t="s">
        <v>857</v>
      </c>
      <c r="G110" s="19"/>
      <c r="H110" s="18"/>
      <c r="I110" s="19">
        <v>6500</v>
      </c>
      <c r="J110" s="19"/>
      <c r="K110" s="19" t="s">
        <v>576</v>
      </c>
      <c r="L110" s="19"/>
      <c r="M110" s="19"/>
      <c r="N110" s="19"/>
      <c r="O110" s="19"/>
      <c r="P110" s="18" t="s">
        <v>77</v>
      </c>
      <c r="Q110" s="19"/>
      <c r="R110" s="6"/>
      <c r="S110" s="19"/>
      <c r="T110" s="19"/>
      <c r="U110" s="6"/>
      <c r="V110" s="19"/>
      <c r="W110" s="18"/>
      <c r="X110" s="6" t="s">
        <v>83</v>
      </c>
      <c r="Y110" s="27" t="s">
        <v>84</v>
      </c>
      <c r="Z110" s="17" t="s">
        <v>858</v>
      </c>
      <c r="AA110" s="28"/>
      <c r="AB110" s="28" t="s">
        <v>835</v>
      </c>
    </row>
    <row r="111" spans="1:28" s="15" customFormat="1">
      <c r="A111" s="50" t="s">
        <v>209</v>
      </c>
      <c r="B111" s="38" t="s">
        <v>21</v>
      </c>
      <c r="C111" s="17" t="s">
        <v>830</v>
      </c>
      <c r="D111" s="17" t="s">
        <v>859</v>
      </c>
      <c r="E111" s="17" t="s">
        <v>744</v>
      </c>
      <c r="F111" s="18" t="s">
        <v>860</v>
      </c>
      <c r="G111" s="19"/>
      <c r="H111" s="18"/>
      <c r="I111" s="19">
        <v>7434</v>
      </c>
      <c r="J111" s="19"/>
      <c r="K111" s="19" t="s">
        <v>576</v>
      </c>
      <c r="L111" s="19"/>
      <c r="M111" s="19">
        <v>7288</v>
      </c>
      <c r="N111" s="19"/>
      <c r="O111" s="19" t="s">
        <v>576</v>
      </c>
      <c r="P111" s="18" t="s">
        <v>833</v>
      </c>
      <c r="Q111" s="19">
        <v>5485</v>
      </c>
      <c r="R111" s="6"/>
      <c r="S111" s="19" t="s">
        <v>597</v>
      </c>
      <c r="T111" s="19">
        <v>5339</v>
      </c>
      <c r="U111" s="6"/>
      <c r="V111" s="19" t="s">
        <v>597</v>
      </c>
      <c r="W111" s="18"/>
      <c r="X111" s="6" t="s">
        <v>93</v>
      </c>
      <c r="Y111" s="27" t="s">
        <v>73</v>
      </c>
      <c r="Z111" s="17"/>
      <c r="AA111" s="28" t="s">
        <v>861</v>
      </c>
      <c r="AB111" s="28" t="s">
        <v>835</v>
      </c>
    </row>
    <row r="112" spans="1:28" s="15" customFormat="1" ht="30">
      <c r="A112" s="50" t="s">
        <v>209</v>
      </c>
      <c r="B112" s="38" t="s">
        <v>21</v>
      </c>
      <c r="C112" s="17" t="s">
        <v>830</v>
      </c>
      <c r="D112" s="17" t="s">
        <v>862</v>
      </c>
      <c r="E112" s="17" t="s">
        <v>837</v>
      </c>
      <c r="F112" s="18" t="s">
        <v>863</v>
      </c>
      <c r="G112" s="19"/>
      <c r="H112" s="18"/>
      <c r="I112" s="19">
        <v>7500</v>
      </c>
      <c r="J112" s="19"/>
      <c r="K112" s="19" t="s">
        <v>576</v>
      </c>
      <c r="L112" s="19"/>
      <c r="M112" s="19"/>
      <c r="N112" s="19"/>
      <c r="O112" s="19"/>
      <c r="P112" s="18" t="s">
        <v>77</v>
      </c>
      <c r="Q112" s="19"/>
      <c r="R112" s="6"/>
      <c r="S112" s="19"/>
      <c r="T112" s="19"/>
      <c r="U112" s="6"/>
      <c r="V112" s="19"/>
      <c r="W112" s="18"/>
      <c r="X112" s="6" t="s">
        <v>83</v>
      </c>
      <c r="Y112" s="27" t="s">
        <v>84</v>
      </c>
      <c r="Z112" s="17" t="s">
        <v>864</v>
      </c>
      <c r="AA112" s="28"/>
      <c r="AB112" s="28" t="s">
        <v>835</v>
      </c>
    </row>
    <row r="113" spans="1:28" s="15" customFormat="1" ht="45">
      <c r="A113" s="50" t="s">
        <v>209</v>
      </c>
      <c r="B113" s="38" t="s">
        <v>21</v>
      </c>
      <c r="C113" s="17" t="s">
        <v>830</v>
      </c>
      <c r="D113" s="17" t="s">
        <v>865</v>
      </c>
      <c r="E113" s="17" t="s">
        <v>744</v>
      </c>
      <c r="F113" s="18" t="s">
        <v>866</v>
      </c>
      <c r="G113" s="19"/>
      <c r="H113" s="18"/>
      <c r="I113" s="19">
        <v>10000</v>
      </c>
      <c r="J113" s="19"/>
      <c r="K113" s="19" t="s">
        <v>576</v>
      </c>
      <c r="L113" s="19"/>
      <c r="M113" s="19">
        <v>7500</v>
      </c>
      <c r="N113" s="19"/>
      <c r="O113" s="19" t="s">
        <v>576</v>
      </c>
      <c r="P113" s="18" t="s">
        <v>77</v>
      </c>
      <c r="Q113" s="19">
        <v>8000</v>
      </c>
      <c r="R113" s="6"/>
      <c r="S113" s="19" t="s">
        <v>576</v>
      </c>
      <c r="T113" s="19">
        <v>7500</v>
      </c>
      <c r="U113" s="6"/>
      <c r="V113" s="19" t="s">
        <v>576</v>
      </c>
      <c r="W113" s="18" t="s">
        <v>77</v>
      </c>
      <c r="X113" s="6" t="s">
        <v>134</v>
      </c>
      <c r="Y113" s="27" t="s">
        <v>84</v>
      </c>
      <c r="Z113" s="17" t="s">
        <v>867</v>
      </c>
      <c r="AA113" s="28"/>
      <c r="AB113" s="28" t="s">
        <v>835</v>
      </c>
    </row>
    <row r="114" spans="1:28" s="15" customFormat="1" ht="75">
      <c r="A114" s="50" t="s">
        <v>209</v>
      </c>
      <c r="B114" s="38" t="s">
        <v>21</v>
      </c>
      <c r="C114" s="17" t="s">
        <v>830</v>
      </c>
      <c r="D114" s="17" t="s">
        <v>868</v>
      </c>
      <c r="E114" s="17" t="s">
        <v>869</v>
      </c>
      <c r="F114" s="18" t="s">
        <v>870</v>
      </c>
      <c r="G114" s="19"/>
      <c r="H114" s="18"/>
      <c r="I114" s="19">
        <v>10000</v>
      </c>
      <c r="J114" s="19"/>
      <c r="K114" s="19" t="s">
        <v>576</v>
      </c>
      <c r="L114" s="19"/>
      <c r="M114" s="19">
        <v>5000</v>
      </c>
      <c r="N114" s="19"/>
      <c r="O114" s="19" t="s">
        <v>576</v>
      </c>
      <c r="P114" s="18" t="s">
        <v>123</v>
      </c>
      <c r="Q114" s="19">
        <v>10</v>
      </c>
      <c r="R114" s="6"/>
      <c r="S114" s="19" t="s">
        <v>71</v>
      </c>
      <c r="T114" s="19">
        <v>5</v>
      </c>
      <c r="U114" s="6"/>
      <c r="V114" s="19" t="s">
        <v>71</v>
      </c>
      <c r="W114" s="18" t="s">
        <v>123</v>
      </c>
      <c r="X114" s="6" t="s">
        <v>134</v>
      </c>
      <c r="Y114" s="27" t="s">
        <v>84</v>
      </c>
      <c r="Z114" s="17" t="s">
        <v>871</v>
      </c>
      <c r="AA114" s="28"/>
      <c r="AB114" s="28" t="s">
        <v>872</v>
      </c>
    </row>
    <row r="115" spans="1:28" s="15" customFormat="1" ht="45">
      <c r="A115" s="50" t="s">
        <v>209</v>
      </c>
      <c r="B115" s="38" t="s">
        <v>21</v>
      </c>
      <c r="C115" s="17" t="s">
        <v>830</v>
      </c>
      <c r="D115" s="21" t="s">
        <v>211</v>
      </c>
      <c r="E115" s="17" t="s">
        <v>873</v>
      </c>
      <c r="F115" s="18" t="s">
        <v>874</v>
      </c>
      <c r="G115" s="19"/>
      <c r="H115" s="18"/>
      <c r="I115" s="19">
        <v>14000</v>
      </c>
      <c r="J115" s="19"/>
      <c r="K115" s="19" t="s">
        <v>576</v>
      </c>
      <c r="L115" s="19"/>
      <c r="M115" s="19">
        <v>12000</v>
      </c>
      <c r="N115" s="19"/>
      <c r="O115" s="19" t="s">
        <v>576</v>
      </c>
      <c r="P115" s="18" t="s">
        <v>92</v>
      </c>
      <c r="Q115" s="19">
        <v>14</v>
      </c>
      <c r="R115" s="6"/>
      <c r="S115" s="19" t="s">
        <v>71</v>
      </c>
      <c r="T115" s="19">
        <v>12</v>
      </c>
      <c r="U115" s="6"/>
      <c r="V115" s="19" t="s">
        <v>71</v>
      </c>
      <c r="W115" s="18" t="s">
        <v>92</v>
      </c>
      <c r="X115" s="6" t="s">
        <v>134</v>
      </c>
      <c r="Y115" s="27" t="s">
        <v>84</v>
      </c>
      <c r="Z115" s="17" t="s">
        <v>875</v>
      </c>
      <c r="AA115" s="28"/>
      <c r="AB115" s="28" t="s">
        <v>213</v>
      </c>
    </row>
    <row r="116" spans="1:28" s="15" customFormat="1" ht="60">
      <c r="A116" s="50" t="s">
        <v>209</v>
      </c>
      <c r="B116" s="38" t="s">
        <v>21</v>
      </c>
      <c r="C116" s="17" t="s">
        <v>830</v>
      </c>
      <c r="D116" s="17" t="s">
        <v>876</v>
      </c>
      <c r="E116" s="17" t="s">
        <v>877</v>
      </c>
      <c r="F116" s="18" t="s">
        <v>210</v>
      </c>
      <c r="G116" s="19"/>
      <c r="H116" s="18"/>
      <c r="I116" s="19">
        <v>14000</v>
      </c>
      <c r="J116" s="19"/>
      <c r="K116" s="19" t="s">
        <v>576</v>
      </c>
      <c r="L116" s="19"/>
      <c r="M116" s="19"/>
      <c r="N116" s="19"/>
      <c r="O116" s="19"/>
      <c r="P116" s="18" t="s">
        <v>123</v>
      </c>
      <c r="Q116" s="19">
        <v>14</v>
      </c>
      <c r="R116" s="6"/>
      <c r="S116" s="19" t="s">
        <v>71</v>
      </c>
      <c r="T116" s="19"/>
      <c r="U116" s="6"/>
      <c r="V116" s="19"/>
      <c r="W116" s="18" t="s">
        <v>123</v>
      </c>
      <c r="X116" s="6" t="s">
        <v>134</v>
      </c>
      <c r="Y116" s="27" t="s">
        <v>84</v>
      </c>
      <c r="Z116" s="17" t="s">
        <v>878</v>
      </c>
      <c r="AA116" s="28"/>
      <c r="AB116" s="28" t="s">
        <v>213</v>
      </c>
    </row>
    <row r="117" spans="1:28" s="15" customFormat="1" ht="60">
      <c r="A117" s="50" t="s">
        <v>209</v>
      </c>
      <c r="B117" s="38" t="s">
        <v>21</v>
      </c>
      <c r="C117" s="17" t="s">
        <v>830</v>
      </c>
      <c r="D117" s="17" t="s">
        <v>879</v>
      </c>
      <c r="E117" s="17" t="s">
        <v>880</v>
      </c>
      <c r="F117" s="18" t="s">
        <v>212</v>
      </c>
      <c r="G117" s="19"/>
      <c r="H117" s="18"/>
      <c r="I117" s="19">
        <v>18000</v>
      </c>
      <c r="J117" s="19"/>
      <c r="K117" s="19" t="s">
        <v>576</v>
      </c>
      <c r="L117" s="19"/>
      <c r="M117" s="19">
        <v>14000</v>
      </c>
      <c r="N117" s="19"/>
      <c r="O117" s="19" t="s">
        <v>576</v>
      </c>
      <c r="P117" s="18" t="s">
        <v>77</v>
      </c>
      <c r="Q117" s="19">
        <v>18</v>
      </c>
      <c r="R117" s="6"/>
      <c r="S117" s="19" t="s">
        <v>71</v>
      </c>
      <c r="T117" s="19">
        <v>14</v>
      </c>
      <c r="U117" s="19"/>
      <c r="V117" s="19" t="s">
        <v>71</v>
      </c>
      <c r="W117" s="18"/>
      <c r="X117" s="6" t="s">
        <v>134</v>
      </c>
      <c r="Y117" s="27" t="s">
        <v>84</v>
      </c>
      <c r="Z117" s="17" t="s">
        <v>881</v>
      </c>
      <c r="AA117" s="28"/>
      <c r="AB117" s="28" t="s">
        <v>213</v>
      </c>
    </row>
    <row r="118" spans="1:28" s="15" customFormat="1" ht="45">
      <c r="A118" s="50" t="s">
        <v>209</v>
      </c>
      <c r="B118" s="38" t="s">
        <v>21</v>
      </c>
      <c r="C118" s="17" t="s">
        <v>830</v>
      </c>
      <c r="D118" s="17" t="s">
        <v>882</v>
      </c>
      <c r="E118" s="17" t="s">
        <v>883</v>
      </c>
      <c r="F118" s="18" t="s">
        <v>214</v>
      </c>
      <c r="G118" s="19"/>
      <c r="H118" s="18"/>
      <c r="I118" s="19">
        <v>33000</v>
      </c>
      <c r="J118" s="19"/>
      <c r="K118" s="19" t="s">
        <v>576</v>
      </c>
      <c r="L118" s="19"/>
      <c r="M118" s="19">
        <v>18000</v>
      </c>
      <c r="N118" s="19"/>
      <c r="O118" s="19" t="s">
        <v>576</v>
      </c>
      <c r="P118" s="18" t="s">
        <v>77</v>
      </c>
      <c r="Q118" s="19">
        <v>33</v>
      </c>
      <c r="R118" s="6"/>
      <c r="S118" s="19" t="s">
        <v>71</v>
      </c>
      <c r="T118" s="19">
        <v>18</v>
      </c>
      <c r="U118" s="6"/>
      <c r="V118" s="19" t="s">
        <v>71</v>
      </c>
      <c r="W118" s="18"/>
      <c r="X118" s="6" t="s">
        <v>134</v>
      </c>
      <c r="Y118" s="27" t="s">
        <v>84</v>
      </c>
      <c r="Z118" s="17" t="s">
        <v>884</v>
      </c>
      <c r="AA118" s="28"/>
      <c r="AB118" s="28" t="s">
        <v>213</v>
      </c>
    </row>
    <row r="119" spans="1:28" s="15" customFormat="1" ht="45">
      <c r="A119" s="50" t="s">
        <v>209</v>
      </c>
      <c r="B119" s="38" t="s">
        <v>21</v>
      </c>
      <c r="C119" s="17" t="s">
        <v>830</v>
      </c>
      <c r="D119" s="17" t="s">
        <v>215</v>
      </c>
      <c r="E119" s="17" t="s">
        <v>885</v>
      </c>
      <c r="F119" s="18" t="s">
        <v>216</v>
      </c>
      <c r="G119" s="19"/>
      <c r="H119" s="18"/>
      <c r="I119" s="19">
        <v>39000</v>
      </c>
      <c r="J119" s="19"/>
      <c r="K119" s="19" t="s">
        <v>576</v>
      </c>
      <c r="L119" s="19"/>
      <c r="M119" s="19">
        <v>33000</v>
      </c>
      <c r="N119" s="19"/>
      <c r="O119" s="19" t="s">
        <v>576</v>
      </c>
      <c r="P119" s="18" t="s">
        <v>77</v>
      </c>
      <c r="Q119" s="19">
        <v>35</v>
      </c>
      <c r="R119" s="6"/>
      <c r="S119" s="19" t="s">
        <v>71</v>
      </c>
      <c r="T119" s="19">
        <v>10</v>
      </c>
      <c r="U119" s="19"/>
      <c r="V119" s="19" t="s">
        <v>71</v>
      </c>
      <c r="W119" s="18"/>
      <c r="X119" s="6" t="s">
        <v>134</v>
      </c>
      <c r="Y119" s="27" t="s">
        <v>84</v>
      </c>
      <c r="Z119" s="17" t="s">
        <v>886</v>
      </c>
      <c r="AA119" s="28"/>
      <c r="AB119" s="28" t="s">
        <v>213</v>
      </c>
    </row>
    <row r="120" spans="1:28" s="15" customFormat="1" ht="45">
      <c r="A120" s="50" t="s">
        <v>209</v>
      </c>
      <c r="B120" s="38" t="s">
        <v>21</v>
      </c>
      <c r="C120" s="17" t="s">
        <v>887</v>
      </c>
      <c r="D120" s="17" t="s">
        <v>217</v>
      </c>
      <c r="E120" s="17" t="s">
        <v>888</v>
      </c>
      <c r="F120" s="18" t="s">
        <v>218</v>
      </c>
      <c r="G120" s="19"/>
      <c r="H120" s="18"/>
      <c r="I120" s="19">
        <v>48050</v>
      </c>
      <c r="J120" s="19"/>
      <c r="K120" s="19" t="s">
        <v>576</v>
      </c>
      <c r="L120" s="19"/>
      <c r="M120" s="19">
        <v>44150</v>
      </c>
      <c r="N120" s="19"/>
      <c r="O120" s="19" t="s">
        <v>576</v>
      </c>
      <c r="P120" s="18" t="s">
        <v>889</v>
      </c>
      <c r="Q120" s="19">
        <v>42.6</v>
      </c>
      <c r="R120" s="19">
        <v>0.5</v>
      </c>
      <c r="S120" s="19" t="s">
        <v>71</v>
      </c>
      <c r="T120" s="19">
        <v>42.2</v>
      </c>
      <c r="U120" s="6">
        <v>1.5</v>
      </c>
      <c r="V120" s="19" t="s">
        <v>71</v>
      </c>
      <c r="W120" s="18"/>
      <c r="X120" s="6" t="s">
        <v>174</v>
      </c>
      <c r="Y120" s="27" t="s">
        <v>73</v>
      </c>
      <c r="Z120" s="17"/>
      <c r="AA120" s="28" t="s">
        <v>219</v>
      </c>
      <c r="AB120" s="28" t="s">
        <v>109</v>
      </c>
    </row>
    <row r="121" spans="1:28" s="15" customFormat="1" ht="45">
      <c r="A121" s="50" t="s">
        <v>209</v>
      </c>
      <c r="B121" s="38" t="s">
        <v>21</v>
      </c>
      <c r="C121" s="17" t="s">
        <v>887</v>
      </c>
      <c r="D121" s="17" t="s">
        <v>220</v>
      </c>
      <c r="E121" s="17" t="s">
        <v>890</v>
      </c>
      <c r="F121" s="18" t="s">
        <v>221</v>
      </c>
      <c r="G121" s="19"/>
      <c r="H121" s="18"/>
      <c r="I121" s="19">
        <v>48000</v>
      </c>
      <c r="J121" s="19"/>
      <c r="K121" s="19" t="s">
        <v>576</v>
      </c>
      <c r="L121" s="19"/>
      <c r="M121" s="19">
        <v>35000</v>
      </c>
      <c r="N121" s="19"/>
      <c r="O121" s="19" t="s">
        <v>576</v>
      </c>
      <c r="P121" s="18" t="s">
        <v>77</v>
      </c>
      <c r="Q121" s="19">
        <v>40</v>
      </c>
      <c r="R121" s="6">
        <v>8</v>
      </c>
      <c r="S121" s="19" t="s">
        <v>71</v>
      </c>
      <c r="T121" s="19">
        <v>39</v>
      </c>
      <c r="U121" s="19">
        <v>6</v>
      </c>
      <c r="V121" s="19" t="s">
        <v>71</v>
      </c>
      <c r="W121" s="18" t="s">
        <v>77</v>
      </c>
      <c r="X121" s="6" t="s">
        <v>73</v>
      </c>
      <c r="Y121" s="27" t="s">
        <v>73</v>
      </c>
      <c r="Z121" s="17" t="s">
        <v>891</v>
      </c>
      <c r="AA121" s="28" t="s">
        <v>222</v>
      </c>
      <c r="AB121" s="28" t="s">
        <v>109</v>
      </c>
    </row>
    <row r="122" spans="1:28" s="15" customFormat="1" ht="60">
      <c r="A122" s="50" t="s">
        <v>209</v>
      </c>
      <c r="B122" s="38" t="s">
        <v>21</v>
      </c>
      <c r="C122" s="17" t="s">
        <v>887</v>
      </c>
      <c r="D122" s="17" t="s">
        <v>223</v>
      </c>
      <c r="E122" s="17" t="s">
        <v>892</v>
      </c>
      <c r="F122" s="18" t="s">
        <v>224</v>
      </c>
      <c r="G122" s="19"/>
      <c r="H122" s="18"/>
      <c r="I122" s="19">
        <v>60000</v>
      </c>
      <c r="J122" s="19"/>
      <c r="K122" s="19" t="s">
        <v>576</v>
      </c>
      <c r="L122" s="19"/>
      <c r="M122" s="19"/>
      <c r="N122" s="19"/>
      <c r="O122" s="19"/>
      <c r="P122" s="18" t="s">
        <v>77</v>
      </c>
      <c r="Q122" s="19">
        <v>65</v>
      </c>
      <c r="R122" s="6"/>
      <c r="S122" s="19" t="s">
        <v>71</v>
      </c>
      <c r="T122" s="19">
        <v>60</v>
      </c>
      <c r="U122" s="6"/>
      <c r="V122" s="19" t="s">
        <v>71</v>
      </c>
      <c r="W122" s="18"/>
      <c r="X122" s="6" t="s">
        <v>73</v>
      </c>
      <c r="Y122" s="27" t="s">
        <v>73</v>
      </c>
      <c r="Z122" s="17" t="s">
        <v>893</v>
      </c>
      <c r="AA122" s="28" t="s">
        <v>894</v>
      </c>
      <c r="AB122" s="28" t="s">
        <v>109</v>
      </c>
    </row>
    <row r="123" spans="1:28" s="15" customFormat="1" ht="60">
      <c r="A123" s="50" t="s">
        <v>209</v>
      </c>
      <c r="B123" s="38" t="s">
        <v>21</v>
      </c>
      <c r="C123" s="17" t="s">
        <v>895</v>
      </c>
      <c r="D123" s="21" t="s">
        <v>225</v>
      </c>
      <c r="E123" s="17" t="s">
        <v>896</v>
      </c>
      <c r="F123" s="18" t="s">
        <v>226</v>
      </c>
      <c r="G123" s="19"/>
      <c r="H123" s="18"/>
      <c r="I123" s="19">
        <v>65000</v>
      </c>
      <c r="J123" s="19"/>
      <c r="K123" s="19" t="s">
        <v>576</v>
      </c>
      <c r="L123" s="19"/>
      <c r="M123" s="19">
        <v>60000</v>
      </c>
      <c r="N123" s="19"/>
      <c r="O123" s="19" t="s">
        <v>576</v>
      </c>
      <c r="P123" s="18" t="s">
        <v>77</v>
      </c>
      <c r="Q123" s="19">
        <v>65</v>
      </c>
      <c r="R123" s="6"/>
      <c r="S123" s="19" t="s">
        <v>71</v>
      </c>
      <c r="T123" s="19"/>
      <c r="U123" s="6"/>
      <c r="V123" s="19"/>
      <c r="W123" s="18" t="s">
        <v>123</v>
      </c>
      <c r="X123" s="6" t="s">
        <v>134</v>
      </c>
      <c r="Y123" s="27" t="s">
        <v>79</v>
      </c>
      <c r="Z123" s="17"/>
      <c r="AA123" s="28"/>
      <c r="AB123" s="28" t="s">
        <v>897</v>
      </c>
    </row>
    <row r="124" spans="1:28" s="15" customFormat="1" ht="45">
      <c r="A124" s="50" t="s">
        <v>209</v>
      </c>
      <c r="B124" s="38" t="s">
        <v>21</v>
      </c>
      <c r="C124" s="17" t="s">
        <v>895</v>
      </c>
      <c r="D124" s="17" t="s">
        <v>898</v>
      </c>
      <c r="E124" s="17" t="s">
        <v>899</v>
      </c>
      <c r="F124" s="18" t="s">
        <v>228</v>
      </c>
      <c r="G124" s="19"/>
      <c r="H124" s="18"/>
      <c r="I124" s="19">
        <v>76000</v>
      </c>
      <c r="J124" s="19"/>
      <c r="K124" s="19" t="s">
        <v>576</v>
      </c>
      <c r="L124" s="19"/>
      <c r="M124" s="19"/>
      <c r="N124" s="19"/>
      <c r="O124" s="19"/>
      <c r="P124" s="18"/>
      <c r="Q124" s="19">
        <v>76</v>
      </c>
      <c r="R124" s="6">
        <v>8</v>
      </c>
      <c r="S124" s="19" t="s">
        <v>71</v>
      </c>
      <c r="T124" s="19"/>
      <c r="U124" s="6"/>
      <c r="V124" s="19"/>
      <c r="W124" s="18"/>
      <c r="X124" s="6" t="s">
        <v>73</v>
      </c>
      <c r="Y124" s="27" t="s">
        <v>73</v>
      </c>
      <c r="Z124" s="17"/>
      <c r="AA124" s="28" t="s">
        <v>900</v>
      </c>
      <c r="AB124" s="28" t="s">
        <v>109</v>
      </c>
    </row>
    <row r="125" spans="1:28" s="15" customFormat="1" ht="45">
      <c r="A125" s="50" t="s">
        <v>209</v>
      </c>
      <c r="B125" s="38" t="s">
        <v>21</v>
      </c>
      <c r="C125" s="17" t="s">
        <v>895</v>
      </c>
      <c r="D125" s="17" t="s">
        <v>227</v>
      </c>
      <c r="E125" s="17" t="s">
        <v>901</v>
      </c>
      <c r="F125" s="18" t="s">
        <v>229</v>
      </c>
      <c r="G125" s="19"/>
      <c r="H125" s="18"/>
      <c r="I125" s="19">
        <v>95000</v>
      </c>
      <c r="J125" s="19"/>
      <c r="K125" s="19" t="s">
        <v>576</v>
      </c>
      <c r="L125" s="19"/>
      <c r="M125" s="19">
        <v>65000</v>
      </c>
      <c r="N125" s="19"/>
      <c r="O125" s="19" t="s">
        <v>576</v>
      </c>
      <c r="P125" s="18"/>
      <c r="Q125" s="19">
        <v>95</v>
      </c>
      <c r="R125" s="6"/>
      <c r="S125" s="19" t="s">
        <v>71</v>
      </c>
      <c r="T125" s="19">
        <v>65</v>
      </c>
      <c r="U125" s="6"/>
      <c r="V125" s="19" t="s">
        <v>71</v>
      </c>
      <c r="W125" s="18"/>
      <c r="X125" s="6" t="s">
        <v>73</v>
      </c>
      <c r="Y125" s="27" t="s">
        <v>73</v>
      </c>
      <c r="Z125" s="17"/>
      <c r="AA125" s="28" t="s">
        <v>902</v>
      </c>
      <c r="AB125" s="28" t="s">
        <v>109</v>
      </c>
    </row>
    <row r="126" spans="1:28" s="15" customFormat="1">
      <c r="A126" s="50" t="s">
        <v>209</v>
      </c>
      <c r="B126" s="38" t="s">
        <v>21</v>
      </c>
      <c r="C126" s="17" t="s">
        <v>895</v>
      </c>
      <c r="D126" s="17" t="s">
        <v>230</v>
      </c>
      <c r="E126" s="17" t="s">
        <v>903</v>
      </c>
      <c r="F126" s="18" t="s">
        <v>231</v>
      </c>
      <c r="G126" s="19"/>
      <c r="H126" s="18"/>
      <c r="I126" s="19">
        <v>120000</v>
      </c>
      <c r="J126" s="19"/>
      <c r="K126" s="19" t="s">
        <v>576</v>
      </c>
      <c r="L126" s="19"/>
      <c r="M126" s="19">
        <v>100000</v>
      </c>
      <c r="N126" s="19"/>
      <c r="O126" s="19" t="s">
        <v>576</v>
      </c>
      <c r="P126" s="18" t="s">
        <v>77</v>
      </c>
      <c r="Q126" s="19">
        <v>120</v>
      </c>
      <c r="R126" s="6"/>
      <c r="S126" s="19" t="s">
        <v>71</v>
      </c>
      <c r="T126" s="19">
        <v>100</v>
      </c>
      <c r="U126" s="6"/>
      <c r="V126" s="19" t="s">
        <v>71</v>
      </c>
      <c r="W126" s="18"/>
      <c r="X126" s="6" t="s">
        <v>134</v>
      </c>
      <c r="Y126" s="18" t="s">
        <v>84</v>
      </c>
      <c r="Z126" s="17"/>
      <c r="AA126" s="28"/>
      <c r="AB126" s="28" t="s">
        <v>109</v>
      </c>
    </row>
    <row r="127" spans="1:28" s="15" customFormat="1" ht="30">
      <c r="A127" s="50" t="s">
        <v>431</v>
      </c>
      <c r="B127" s="38" t="s">
        <v>904</v>
      </c>
      <c r="C127" s="17" t="s">
        <v>905</v>
      </c>
      <c r="D127" s="17" t="s">
        <v>905</v>
      </c>
      <c r="E127" s="17" t="s">
        <v>906</v>
      </c>
      <c r="F127" s="18" t="s">
        <v>432</v>
      </c>
      <c r="G127" s="6"/>
      <c r="H127" s="27"/>
      <c r="I127" s="19">
        <v>190000</v>
      </c>
      <c r="J127" s="19"/>
      <c r="K127" s="19" t="s">
        <v>576</v>
      </c>
      <c r="L127" s="19"/>
      <c r="M127" s="6"/>
      <c r="N127" s="6"/>
      <c r="O127" s="6"/>
      <c r="P127" s="27"/>
      <c r="Q127" s="19">
        <v>190</v>
      </c>
      <c r="R127" s="6">
        <v>70</v>
      </c>
      <c r="S127" s="19" t="s">
        <v>71</v>
      </c>
      <c r="T127" s="6"/>
      <c r="U127" s="6"/>
      <c r="V127" s="6"/>
      <c r="W127" s="27"/>
      <c r="X127" s="6" t="s">
        <v>73</v>
      </c>
      <c r="Y127" s="27" t="s">
        <v>73</v>
      </c>
      <c r="AA127" s="28" t="s">
        <v>433</v>
      </c>
      <c r="AB127" s="28" t="s">
        <v>350</v>
      </c>
    </row>
    <row r="128" spans="1:28" s="15" customFormat="1" ht="45">
      <c r="A128" s="50" t="s">
        <v>238</v>
      </c>
      <c r="B128" s="38" t="s">
        <v>907</v>
      </c>
      <c r="C128" s="15" t="s">
        <v>908</v>
      </c>
      <c r="D128" s="15" t="s">
        <v>909</v>
      </c>
      <c r="E128" s="15" t="s">
        <v>910</v>
      </c>
      <c r="F128" s="27" t="s">
        <v>911</v>
      </c>
      <c r="G128" s="19">
        <v>5</v>
      </c>
      <c r="H128" s="18">
        <v>5.7</v>
      </c>
      <c r="I128" s="22">
        <v>3641</v>
      </c>
      <c r="J128" s="22"/>
      <c r="K128" s="22" t="s">
        <v>576</v>
      </c>
      <c r="L128" s="22"/>
      <c r="M128" s="22">
        <v>2920</v>
      </c>
      <c r="N128" s="22"/>
      <c r="O128" s="22" t="s">
        <v>576</v>
      </c>
      <c r="P128" s="40" t="s">
        <v>845</v>
      </c>
      <c r="Q128" s="19">
        <v>3100</v>
      </c>
      <c r="R128" s="6">
        <v>150</v>
      </c>
      <c r="S128" s="19" t="s">
        <v>576</v>
      </c>
      <c r="T128" s="6"/>
      <c r="U128" s="6"/>
      <c r="V128" s="6"/>
      <c r="W128" s="18"/>
      <c r="X128" s="6" t="s">
        <v>174</v>
      </c>
      <c r="Y128" s="27" t="s">
        <v>125</v>
      </c>
      <c r="Z128" s="17" t="s">
        <v>912</v>
      </c>
      <c r="AA128" s="28" t="s">
        <v>240</v>
      </c>
      <c r="AB128" s="28" t="s">
        <v>241</v>
      </c>
    </row>
    <row r="129" spans="1:28" s="15" customFormat="1" ht="30">
      <c r="A129" s="50" t="s">
        <v>238</v>
      </c>
      <c r="B129" s="38" t="s">
        <v>907</v>
      </c>
      <c r="C129" s="15" t="s">
        <v>242</v>
      </c>
      <c r="D129" s="15" t="s">
        <v>913</v>
      </c>
      <c r="E129" s="15" t="s">
        <v>914</v>
      </c>
      <c r="F129" s="27" t="s">
        <v>239</v>
      </c>
      <c r="G129" s="6"/>
      <c r="H129" s="27"/>
      <c r="I129" s="6" t="s">
        <v>797</v>
      </c>
      <c r="J129" s="6"/>
      <c r="K129" s="6"/>
      <c r="L129" s="6"/>
      <c r="M129" s="6"/>
      <c r="N129" s="6"/>
      <c r="O129" s="6"/>
      <c r="P129" s="27" t="s">
        <v>160</v>
      </c>
      <c r="Q129" s="6"/>
      <c r="R129" s="6"/>
      <c r="S129" s="6"/>
      <c r="T129" s="6"/>
      <c r="U129" s="6"/>
      <c r="V129" s="6"/>
      <c r="W129" s="27"/>
      <c r="X129" s="6" t="s">
        <v>134</v>
      </c>
      <c r="Y129" s="27" t="s">
        <v>84</v>
      </c>
      <c r="AA129" s="43"/>
      <c r="AB129" s="43" t="s">
        <v>817</v>
      </c>
    </row>
    <row r="130" spans="1:28" s="15" customFormat="1" ht="60">
      <c r="A130" s="50" t="s">
        <v>238</v>
      </c>
      <c r="B130" s="38" t="s">
        <v>907</v>
      </c>
      <c r="C130" s="15" t="s">
        <v>242</v>
      </c>
      <c r="D130" s="15" t="s">
        <v>915</v>
      </c>
      <c r="E130" s="15" t="s">
        <v>916</v>
      </c>
      <c r="F130" s="27" t="s">
        <v>243</v>
      </c>
      <c r="G130" s="6"/>
      <c r="H130" s="27"/>
      <c r="I130" s="6" t="s">
        <v>580</v>
      </c>
      <c r="J130" s="6"/>
      <c r="K130" s="6"/>
      <c r="L130" s="6"/>
      <c r="M130" s="6"/>
      <c r="N130" s="6"/>
      <c r="O130" s="6"/>
      <c r="P130" s="27" t="s">
        <v>160</v>
      </c>
      <c r="Q130" s="6"/>
      <c r="R130" s="6"/>
      <c r="S130" s="6"/>
      <c r="T130" s="6"/>
      <c r="U130" s="6"/>
      <c r="V130" s="6"/>
      <c r="W130" s="27"/>
      <c r="X130" s="6" t="s">
        <v>134</v>
      </c>
      <c r="Y130" s="27" t="s">
        <v>84</v>
      </c>
      <c r="AA130" s="43"/>
      <c r="AB130" s="43" t="s">
        <v>817</v>
      </c>
    </row>
    <row r="131" spans="1:28" s="15" customFormat="1" ht="75">
      <c r="A131" s="50" t="s">
        <v>238</v>
      </c>
      <c r="B131" s="38" t="s">
        <v>907</v>
      </c>
      <c r="C131" s="15" t="s">
        <v>242</v>
      </c>
      <c r="D131" s="15" t="s">
        <v>917</v>
      </c>
      <c r="E131" s="15" t="s">
        <v>918</v>
      </c>
      <c r="F131" s="27" t="s">
        <v>245</v>
      </c>
      <c r="G131" s="6"/>
      <c r="H131" s="27"/>
      <c r="I131" s="6">
        <v>200000</v>
      </c>
      <c r="J131" s="6"/>
      <c r="K131" s="6" t="s">
        <v>576</v>
      </c>
      <c r="L131" s="6"/>
      <c r="M131" s="6">
        <v>45000</v>
      </c>
      <c r="N131" s="6"/>
      <c r="O131" s="6" t="s">
        <v>576</v>
      </c>
      <c r="P131" s="27"/>
      <c r="Q131" s="6">
        <v>200</v>
      </c>
      <c r="R131" s="6">
        <v>50</v>
      </c>
      <c r="S131" s="19" t="s">
        <v>71</v>
      </c>
      <c r="T131" s="6">
        <v>45</v>
      </c>
      <c r="U131" s="6"/>
      <c r="V131" s="19" t="s">
        <v>71</v>
      </c>
      <c r="W131" s="27" t="s">
        <v>160</v>
      </c>
      <c r="X131" s="6" t="s">
        <v>134</v>
      </c>
      <c r="Y131" s="27" t="s">
        <v>84</v>
      </c>
      <c r="Z131" s="15" t="s">
        <v>919</v>
      </c>
      <c r="AA131" s="43"/>
      <c r="AB131" s="43" t="s">
        <v>817</v>
      </c>
    </row>
    <row r="132" spans="1:28" s="15" customFormat="1" ht="60">
      <c r="A132" s="50" t="s">
        <v>238</v>
      </c>
      <c r="B132" s="38" t="s">
        <v>907</v>
      </c>
      <c r="C132" s="15" t="s">
        <v>242</v>
      </c>
      <c r="D132" s="15" t="s">
        <v>920</v>
      </c>
      <c r="E132" s="15" t="s">
        <v>921</v>
      </c>
      <c r="F132" s="27" t="s">
        <v>246</v>
      </c>
      <c r="G132" s="6"/>
      <c r="H132" s="27"/>
      <c r="I132" s="6" t="s">
        <v>580</v>
      </c>
      <c r="J132" s="6"/>
      <c r="K132" s="6"/>
      <c r="L132" s="6"/>
      <c r="M132" s="6"/>
      <c r="N132" s="6"/>
      <c r="O132" s="6"/>
      <c r="P132" s="27" t="s">
        <v>160</v>
      </c>
      <c r="Q132" s="6"/>
      <c r="R132" s="6"/>
      <c r="S132" s="6"/>
      <c r="T132" s="6"/>
      <c r="U132" s="6"/>
      <c r="V132" s="6"/>
      <c r="W132" s="27"/>
      <c r="X132" s="6" t="s">
        <v>134</v>
      </c>
      <c r="Y132" s="27" t="s">
        <v>84</v>
      </c>
      <c r="AA132" s="43"/>
      <c r="AB132" s="43" t="s">
        <v>817</v>
      </c>
    </row>
    <row r="133" spans="1:28" s="15" customFormat="1" ht="45">
      <c r="A133" s="50" t="s">
        <v>238</v>
      </c>
      <c r="B133" s="38" t="s">
        <v>907</v>
      </c>
      <c r="C133" s="15" t="s">
        <v>242</v>
      </c>
      <c r="D133" s="15" t="s">
        <v>920</v>
      </c>
      <c r="E133" s="15" t="s">
        <v>922</v>
      </c>
      <c r="F133" s="27" t="s">
        <v>248</v>
      </c>
      <c r="G133" s="6"/>
      <c r="H133" s="27"/>
      <c r="I133" s="6" t="s">
        <v>580</v>
      </c>
      <c r="J133" s="6"/>
      <c r="K133" s="6"/>
      <c r="L133" s="6"/>
      <c r="M133" s="6"/>
      <c r="N133" s="6"/>
      <c r="O133" s="6"/>
      <c r="P133" s="27" t="s">
        <v>160</v>
      </c>
      <c r="Q133" s="6"/>
      <c r="R133" s="6"/>
      <c r="S133" s="6"/>
      <c r="T133" s="6"/>
      <c r="U133" s="6"/>
      <c r="V133" s="6"/>
      <c r="W133" s="27"/>
      <c r="X133" s="6" t="s">
        <v>134</v>
      </c>
      <c r="Y133" s="27" t="s">
        <v>84</v>
      </c>
      <c r="AA133" s="43"/>
      <c r="AB133" s="43" t="s">
        <v>817</v>
      </c>
    </row>
    <row r="134" spans="1:28" s="15" customFormat="1" ht="30">
      <c r="A134" s="50" t="s">
        <v>238</v>
      </c>
      <c r="B134" s="38" t="s">
        <v>907</v>
      </c>
      <c r="C134" s="15" t="s">
        <v>247</v>
      </c>
      <c r="D134" s="15" t="s">
        <v>923</v>
      </c>
      <c r="E134" s="15" t="s">
        <v>924</v>
      </c>
      <c r="F134" s="27" t="s">
        <v>249</v>
      </c>
      <c r="G134" s="6"/>
      <c r="H134" s="27"/>
      <c r="I134" s="6">
        <v>108000</v>
      </c>
      <c r="J134" s="6"/>
      <c r="K134" s="6" t="s">
        <v>576</v>
      </c>
      <c r="L134" s="6"/>
      <c r="M134" s="6"/>
      <c r="N134" s="6"/>
      <c r="O134" s="6"/>
      <c r="P134" s="27" t="s">
        <v>92</v>
      </c>
      <c r="Q134" s="6"/>
      <c r="R134" s="6"/>
      <c r="S134" s="6"/>
      <c r="T134" s="6"/>
      <c r="U134" s="6"/>
      <c r="V134" s="6"/>
      <c r="W134" s="27"/>
      <c r="X134" s="6" t="s">
        <v>83</v>
      </c>
      <c r="Y134" s="27" t="s">
        <v>84</v>
      </c>
      <c r="AA134" s="43"/>
      <c r="AB134" s="43" t="s">
        <v>817</v>
      </c>
    </row>
    <row r="135" spans="1:28" s="15" customFormat="1" ht="45">
      <c r="A135" s="50" t="s">
        <v>238</v>
      </c>
      <c r="B135" s="38" t="s">
        <v>907</v>
      </c>
      <c r="C135" s="15" t="s">
        <v>247</v>
      </c>
      <c r="D135" s="15" t="s">
        <v>925</v>
      </c>
      <c r="E135" s="15" t="s">
        <v>926</v>
      </c>
      <c r="F135" s="27" t="s">
        <v>251</v>
      </c>
      <c r="G135" s="6"/>
      <c r="H135" s="27"/>
      <c r="I135" s="6">
        <v>162000</v>
      </c>
      <c r="J135" s="6"/>
      <c r="K135" s="6" t="s">
        <v>576</v>
      </c>
      <c r="L135" s="6"/>
      <c r="M135" s="6">
        <v>108000</v>
      </c>
      <c r="N135" s="6"/>
      <c r="O135" s="6" t="s">
        <v>576</v>
      </c>
      <c r="P135" s="27"/>
      <c r="Q135" s="6">
        <v>162</v>
      </c>
      <c r="R135" s="6">
        <v>4</v>
      </c>
      <c r="S135" s="19" t="s">
        <v>71</v>
      </c>
      <c r="T135" s="6">
        <v>108</v>
      </c>
      <c r="U135" s="6">
        <v>4</v>
      </c>
      <c r="V135" s="19" t="s">
        <v>71</v>
      </c>
      <c r="W135" s="27"/>
      <c r="X135" s="6" t="s">
        <v>72</v>
      </c>
      <c r="Y135" s="27" t="s">
        <v>73</v>
      </c>
      <c r="AA135" s="43" t="s">
        <v>927</v>
      </c>
      <c r="AB135" s="43" t="s">
        <v>817</v>
      </c>
    </row>
    <row r="136" spans="1:28" s="15" customFormat="1" ht="45">
      <c r="A136" s="50" t="s">
        <v>238</v>
      </c>
      <c r="B136" s="38" t="s">
        <v>907</v>
      </c>
      <c r="C136" s="15" t="s">
        <v>247</v>
      </c>
      <c r="D136" s="15" t="s">
        <v>928</v>
      </c>
      <c r="E136" s="15" t="s">
        <v>929</v>
      </c>
      <c r="F136" s="27" t="s">
        <v>252</v>
      </c>
      <c r="G136" s="6"/>
      <c r="H136" s="27"/>
      <c r="I136" s="6">
        <v>162000</v>
      </c>
      <c r="J136" s="6"/>
      <c r="K136" s="6" t="s">
        <v>576</v>
      </c>
      <c r="L136" s="6"/>
      <c r="M136" s="6"/>
      <c r="N136" s="6"/>
      <c r="O136" s="6"/>
      <c r="P136" s="27" t="s">
        <v>123</v>
      </c>
      <c r="Q136" s="6">
        <v>162</v>
      </c>
      <c r="R136" s="6"/>
      <c r="S136" s="19" t="s">
        <v>71</v>
      </c>
      <c r="T136" s="6"/>
      <c r="U136" s="6"/>
      <c r="V136" s="6"/>
      <c r="W136" s="27" t="s">
        <v>123</v>
      </c>
      <c r="X136" s="6" t="s">
        <v>134</v>
      </c>
      <c r="Y136" s="27" t="s">
        <v>84</v>
      </c>
      <c r="Z136" s="15" t="s">
        <v>930</v>
      </c>
      <c r="AA136" s="43"/>
      <c r="AB136" s="43" t="s">
        <v>817</v>
      </c>
    </row>
    <row r="137" spans="1:28" s="15" customFormat="1" ht="45">
      <c r="A137" s="50" t="s">
        <v>253</v>
      </c>
      <c r="B137" s="38" t="s">
        <v>25</v>
      </c>
      <c r="C137" s="17" t="s">
        <v>254</v>
      </c>
      <c r="D137" s="17"/>
      <c r="E137" s="17" t="s">
        <v>931</v>
      </c>
      <c r="F137" s="18" t="s">
        <v>932</v>
      </c>
      <c r="G137" s="19">
        <v>2</v>
      </c>
      <c r="H137" s="18">
        <v>2.1</v>
      </c>
      <c r="I137" s="19" t="s">
        <v>933</v>
      </c>
      <c r="J137" s="19"/>
      <c r="K137" s="19" t="s">
        <v>124</v>
      </c>
      <c r="L137" s="19"/>
      <c r="M137" s="19" t="s">
        <v>934</v>
      </c>
      <c r="N137" s="19"/>
      <c r="O137" s="19" t="s">
        <v>124</v>
      </c>
      <c r="P137" s="18"/>
      <c r="Q137" s="19" t="s">
        <v>935</v>
      </c>
      <c r="R137" s="6"/>
      <c r="S137" s="19" t="s">
        <v>124</v>
      </c>
      <c r="T137" s="19" t="s">
        <v>934</v>
      </c>
      <c r="U137" s="6"/>
      <c r="V137" s="19" t="s">
        <v>124</v>
      </c>
      <c r="W137" s="18"/>
      <c r="X137" s="6" t="s">
        <v>147</v>
      </c>
      <c r="Y137" s="27" t="s">
        <v>73</v>
      </c>
      <c r="Z137" s="17"/>
      <c r="AA137" s="28"/>
      <c r="AB137" s="28" t="s">
        <v>936</v>
      </c>
    </row>
    <row r="138" spans="1:28" s="15" customFormat="1">
      <c r="A138" s="50" t="s">
        <v>253</v>
      </c>
      <c r="B138" s="38" t="s">
        <v>25</v>
      </c>
      <c r="C138" s="17" t="s">
        <v>254</v>
      </c>
      <c r="D138" s="17" t="s">
        <v>937</v>
      </c>
      <c r="E138" s="17" t="s">
        <v>682</v>
      </c>
      <c r="F138" s="18" t="s">
        <v>938</v>
      </c>
      <c r="G138" s="19">
        <v>3</v>
      </c>
      <c r="H138" s="18"/>
      <c r="I138" s="19">
        <v>1880</v>
      </c>
      <c r="J138" s="19"/>
      <c r="K138" s="19" t="s">
        <v>124</v>
      </c>
      <c r="L138" s="19"/>
      <c r="M138" s="19"/>
      <c r="N138" s="19"/>
      <c r="O138" s="19"/>
      <c r="P138" s="18"/>
      <c r="Q138" s="19">
        <v>1880</v>
      </c>
      <c r="R138" s="6"/>
      <c r="S138" s="19" t="s">
        <v>124</v>
      </c>
      <c r="T138" s="19"/>
      <c r="U138" s="6"/>
      <c r="V138" s="19"/>
      <c r="W138" s="18"/>
      <c r="X138" s="6" t="s">
        <v>147</v>
      </c>
      <c r="Y138" s="27" t="s">
        <v>151</v>
      </c>
      <c r="Z138" s="17"/>
      <c r="AA138" s="28"/>
      <c r="AB138" s="28" t="s">
        <v>256</v>
      </c>
    </row>
    <row r="139" spans="1:28" s="15" customFormat="1" ht="30">
      <c r="A139" s="50" t="s">
        <v>253</v>
      </c>
      <c r="B139" s="38" t="s">
        <v>25</v>
      </c>
      <c r="C139" s="17" t="s">
        <v>254</v>
      </c>
      <c r="D139" s="17" t="s">
        <v>937</v>
      </c>
      <c r="E139" s="17" t="s">
        <v>939</v>
      </c>
      <c r="F139" s="18" t="s">
        <v>940</v>
      </c>
      <c r="G139" s="19">
        <v>4</v>
      </c>
      <c r="H139" s="18" t="s">
        <v>941</v>
      </c>
      <c r="I139" s="20" t="s">
        <v>942</v>
      </c>
      <c r="J139" s="20"/>
      <c r="K139" s="19" t="s">
        <v>124</v>
      </c>
      <c r="L139" s="19"/>
      <c r="M139" s="19"/>
      <c r="N139" s="19"/>
      <c r="O139" s="19"/>
      <c r="P139" s="18"/>
      <c r="Q139" s="19" t="s">
        <v>942</v>
      </c>
      <c r="R139" s="6"/>
      <c r="S139" s="19" t="s">
        <v>124</v>
      </c>
      <c r="T139" s="19"/>
      <c r="U139" s="6"/>
      <c r="V139" s="19"/>
      <c r="W139" s="18"/>
      <c r="X139" s="6" t="s">
        <v>147</v>
      </c>
      <c r="Y139" s="27" t="s">
        <v>73</v>
      </c>
      <c r="Z139" s="17"/>
      <c r="AA139" s="28"/>
      <c r="AB139" s="28" t="s">
        <v>256</v>
      </c>
    </row>
    <row r="140" spans="1:28" s="15" customFormat="1" ht="30">
      <c r="A140" s="50" t="s">
        <v>253</v>
      </c>
      <c r="B140" s="38" t="s">
        <v>25</v>
      </c>
      <c r="C140" s="17" t="s">
        <v>254</v>
      </c>
      <c r="D140" s="17" t="s">
        <v>937</v>
      </c>
      <c r="E140" s="17" t="s">
        <v>943</v>
      </c>
      <c r="F140" s="18" t="s">
        <v>944</v>
      </c>
      <c r="G140" s="19">
        <v>4</v>
      </c>
      <c r="H140" s="18" t="s">
        <v>945</v>
      </c>
      <c r="I140" s="20">
        <v>1853</v>
      </c>
      <c r="J140" s="20"/>
      <c r="K140" s="20" t="s">
        <v>124</v>
      </c>
      <c r="L140" s="20"/>
      <c r="M140" s="19">
        <v>1854</v>
      </c>
      <c r="N140" s="19"/>
      <c r="O140" s="19" t="s">
        <v>124</v>
      </c>
      <c r="P140" s="18"/>
      <c r="Q140" s="19">
        <v>1853</v>
      </c>
      <c r="R140" s="6"/>
      <c r="S140" s="19" t="s">
        <v>124</v>
      </c>
      <c r="T140" s="19">
        <v>1854</v>
      </c>
      <c r="U140" s="6"/>
      <c r="V140" s="19" t="s">
        <v>124</v>
      </c>
      <c r="W140" s="18"/>
      <c r="X140" s="6" t="s">
        <v>147</v>
      </c>
      <c r="Y140" s="27" t="s">
        <v>73</v>
      </c>
      <c r="Z140" s="17"/>
      <c r="AA140" s="28"/>
      <c r="AB140" s="28" t="s">
        <v>256</v>
      </c>
    </row>
    <row r="141" spans="1:28" s="15" customFormat="1" ht="30">
      <c r="A141" s="50" t="s">
        <v>253</v>
      </c>
      <c r="B141" s="38" t="s">
        <v>25</v>
      </c>
      <c r="C141" s="17" t="s">
        <v>254</v>
      </c>
      <c r="D141" s="17" t="s">
        <v>65</v>
      </c>
      <c r="E141" s="17" t="s">
        <v>946</v>
      </c>
      <c r="F141" s="18" t="s">
        <v>947</v>
      </c>
      <c r="G141" s="19">
        <v>4</v>
      </c>
      <c r="H141" s="18" t="s">
        <v>948</v>
      </c>
      <c r="I141" s="20" t="s">
        <v>949</v>
      </c>
      <c r="J141" s="20"/>
      <c r="K141" s="20" t="s">
        <v>124</v>
      </c>
      <c r="L141" s="20"/>
      <c r="M141" s="19"/>
      <c r="N141" s="19"/>
      <c r="O141" s="19"/>
      <c r="P141" s="18"/>
      <c r="Q141" s="19" t="s">
        <v>949</v>
      </c>
      <c r="R141" s="6"/>
      <c r="S141" s="19" t="s">
        <v>124</v>
      </c>
      <c r="T141" s="19"/>
      <c r="U141" s="6"/>
      <c r="V141" s="19"/>
      <c r="W141" s="18"/>
      <c r="X141" s="6" t="s">
        <v>147</v>
      </c>
      <c r="Y141" s="27" t="s">
        <v>73</v>
      </c>
      <c r="Z141" s="17"/>
      <c r="AA141" s="28"/>
      <c r="AB141" s="28" t="s">
        <v>256</v>
      </c>
    </row>
    <row r="142" spans="1:28" s="15" customFormat="1">
      <c r="A142" s="50" t="s">
        <v>253</v>
      </c>
      <c r="B142" s="38" t="s">
        <v>25</v>
      </c>
      <c r="C142" s="17" t="s">
        <v>254</v>
      </c>
      <c r="D142" s="17" t="s">
        <v>65</v>
      </c>
      <c r="E142" s="17" t="s">
        <v>950</v>
      </c>
      <c r="F142" s="18" t="s">
        <v>951</v>
      </c>
      <c r="G142" s="19">
        <v>3</v>
      </c>
      <c r="H142" s="18"/>
      <c r="I142" s="19" t="s">
        <v>952</v>
      </c>
      <c r="J142" s="19"/>
      <c r="K142" s="19" t="s">
        <v>124</v>
      </c>
      <c r="L142" s="19"/>
      <c r="M142" s="19"/>
      <c r="N142" s="19"/>
      <c r="O142" s="19"/>
      <c r="P142" s="18"/>
      <c r="Q142" s="19" t="s">
        <v>952</v>
      </c>
      <c r="R142" s="6"/>
      <c r="S142" s="19" t="s">
        <v>124</v>
      </c>
      <c r="T142" s="19"/>
      <c r="U142" s="6"/>
      <c r="V142" s="19"/>
      <c r="W142" s="18"/>
      <c r="X142" s="6" t="s">
        <v>147</v>
      </c>
      <c r="Y142" s="27" t="s">
        <v>73</v>
      </c>
      <c r="Z142" s="17"/>
      <c r="AA142" s="28"/>
      <c r="AB142" s="28" t="s">
        <v>256</v>
      </c>
    </row>
    <row r="143" spans="1:28" s="15" customFormat="1" ht="30">
      <c r="A143" s="50" t="s">
        <v>253</v>
      </c>
      <c r="B143" s="38" t="s">
        <v>25</v>
      </c>
      <c r="C143" s="17" t="s">
        <v>254</v>
      </c>
      <c r="D143" s="17" t="s">
        <v>65</v>
      </c>
      <c r="E143" s="17" t="s">
        <v>953</v>
      </c>
      <c r="F143" s="18" t="s">
        <v>954</v>
      </c>
      <c r="G143" s="19">
        <v>4</v>
      </c>
      <c r="H143" s="18" t="s">
        <v>941</v>
      </c>
      <c r="I143" s="20" t="s">
        <v>955</v>
      </c>
      <c r="J143" s="20"/>
      <c r="K143" s="20" t="s">
        <v>124</v>
      </c>
      <c r="L143" s="20"/>
      <c r="M143" s="19"/>
      <c r="N143" s="19"/>
      <c r="O143" s="19"/>
      <c r="P143" s="18"/>
      <c r="Q143" s="19" t="s">
        <v>955</v>
      </c>
      <c r="R143" s="6"/>
      <c r="S143" s="19" t="s">
        <v>124</v>
      </c>
      <c r="T143" s="19"/>
      <c r="U143" s="6"/>
      <c r="V143" s="19"/>
      <c r="W143" s="18"/>
      <c r="X143" s="6" t="s">
        <v>147</v>
      </c>
      <c r="Y143" s="27" t="s">
        <v>73</v>
      </c>
      <c r="Z143" s="17"/>
      <c r="AA143" s="28"/>
      <c r="AB143" s="28" t="s">
        <v>256</v>
      </c>
    </row>
    <row r="144" spans="1:28" s="15" customFormat="1" ht="30">
      <c r="A144" s="50" t="s">
        <v>253</v>
      </c>
      <c r="B144" s="38" t="s">
        <v>25</v>
      </c>
      <c r="C144" s="17" t="s">
        <v>254</v>
      </c>
      <c r="D144" s="17" t="s">
        <v>65</v>
      </c>
      <c r="E144" s="17" t="s">
        <v>956</v>
      </c>
      <c r="F144" s="18" t="s">
        <v>957</v>
      </c>
      <c r="G144" s="19">
        <v>4</v>
      </c>
      <c r="H144" s="18" t="s">
        <v>958</v>
      </c>
      <c r="I144" s="19" t="s">
        <v>959</v>
      </c>
      <c r="J144" s="19"/>
      <c r="K144" s="19" t="s">
        <v>124</v>
      </c>
      <c r="L144" s="19"/>
      <c r="M144" s="19"/>
      <c r="N144" s="19"/>
      <c r="O144" s="19"/>
      <c r="P144" s="18"/>
      <c r="Q144" s="19" t="s">
        <v>959</v>
      </c>
      <c r="R144" s="6"/>
      <c r="S144" s="19" t="s">
        <v>124</v>
      </c>
      <c r="T144" s="19"/>
      <c r="U144" s="6"/>
      <c r="V144" s="19"/>
      <c r="W144" s="18"/>
      <c r="X144" s="6" t="s">
        <v>147</v>
      </c>
      <c r="Y144" s="27" t="s">
        <v>73</v>
      </c>
      <c r="Z144" s="17"/>
      <c r="AA144" s="28"/>
      <c r="AB144" s="28" t="s">
        <v>256</v>
      </c>
    </row>
    <row r="145" spans="1:28" s="15" customFormat="1" ht="30">
      <c r="A145" s="50" t="s">
        <v>253</v>
      </c>
      <c r="B145" s="38" t="s">
        <v>25</v>
      </c>
      <c r="C145" s="17" t="s">
        <v>254</v>
      </c>
      <c r="D145" s="17" t="s">
        <v>65</v>
      </c>
      <c r="E145" s="17" t="s">
        <v>960</v>
      </c>
      <c r="F145" s="18" t="s">
        <v>961</v>
      </c>
      <c r="G145" s="19">
        <v>4</v>
      </c>
      <c r="H145" s="18" t="s">
        <v>941</v>
      </c>
      <c r="I145" s="19" t="s">
        <v>962</v>
      </c>
      <c r="J145" s="19"/>
      <c r="K145" s="19" t="s">
        <v>124</v>
      </c>
      <c r="L145" s="19"/>
      <c r="M145" s="19"/>
      <c r="N145" s="19"/>
      <c r="O145" s="19"/>
      <c r="P145" s="18"/>
      <c r="Q145" s="19" t="s">
        <v>962</v>
      </c>
      <c r="R145" s="6"/>
      <c r="S145" s="19" t="s">
        <v>124</v>
      </c>
      <c r="T145" s="19"/>
      <c r="U145" s="6"/>
      <c r="V145" s="19"/>
      <c r="W145" s="18"/>
      <c r="X145" s="6" t="s">
        <v>147</v>
      </c>
      <c r="Y145" s="27" t="s">
        <v>73</v>
      </c>
      <c r="Z145" s="17"/>
      <c r="AA145" s="28"/>
      <c r="AB145" s="28" t="s">
        <v>256</v>
      </c>
    </row>
    <row r="146" spans="1:28" s="15" customFormat="1" ht="45">
      <c r="A146" s="50" t="s">
        <v>253</v>
      </c>
      <c r="B146" s="38" t="s">
        <v>25</v>
      </c>
      <c r="C146" s="17" t="s">
        <v>254</v>
      </c>
      <c r="D146" s="17" t="s">
        <v>963</v>
      </c>
      <c r="E146" s="17" t="s">
        <v>964</v>
      </c>
      <c r="F146" s="18" t="s">
        <v>965</v>
      </c>
      <c r="G146" s="19">
        <v>4</v>
      </c>
      <c r="H146" s="18" t="s">
        <v>966</v>
      </c>
      <c r="I146" s="19">
        <v>1532</v>
      </c>
      <c r="J146" s="19"/>
      <c r="K146" s="19" t="s">
        <v>124</v>
      </c>
      <c r="L146" s="19"/>
      <c r="M146" s="19">
        <v>1534</v>
      </c>
      <c r="N146" s="19"/>
      <c r="O146" s="19" t="s">
        <v>124</v>
      </c>
      <c r="P146" s="18"/>
      <c r="Q146" s="19">
        <v>1532</v>
      </c>
      <c r="R146" s="6"/>
      <c r="S146" s="19" t="s">
        <v>124</v>
      </c>
      <c r="T146" s="19">
        <v>1534</v>
      </c>
      <c r="U146" s="6"/>
      <c r="V146" s="19" t="s">
        <v>124</v>
      </c>
      <c r="W146" s="18"/>
      <c r="X146" s="6" t="s">
        <v>147</v>
      </c>
      <c r="Y146" s="27" t="s">
        <v>73</v>
      </c>
      <c r="Z146" s="17"/>
      <c r="AA146" s="28"/>
      <c r="AB146" s="28" t="s">
        <v>256</v>
      </c>
    </row>
    <row r="147" spans="1:28" s="15" customFormat="1" ht="30">
      <c r="A147" s="50" t="s">
        <v>253</v>
      </c>
      <c r="B147" s="38" t="s">
        <v>25</v>
      </c>
      <c r="C147" s="17" t="s">
        <v>254</v>
      </c>
      <c r="D147" s="17" t="s">
        <v>967</v>
      </c>
      <c r="E147" s="17" t="s">
        <v>968</v>
      </c>
      <c r="F147" s="18" t="s">
        <v>969</v>
      </c>
      <c r="G147" s="19">
        <v>4</v>
      </c>
      <c r="H147" s="18" t="s">
        <v>496</v>
      </c>
      <c r="I147" s="19">
        <v>800</v>
      </c>
      <c r="J147" s="19"/>
      <c r="K147" s="19" t="s">
        <v>576</v>
      </c>
      <c r="L147" s="19"/>
      <c r="M147" s="19">
        <v>760</v>
      </c>
      <c r="N147" s="19"/>
      <c r="O147" s="19" t="s">
        <v>576</v>
      </c>
      <c r="P147" s="18" t="s">
        <v>77</v>
      </c>
      <c r="Q147" s="19">
        <v>900</v>
      </c>
      <c r="R147" s="6"/>
      <c r="S147" s="19" t="s">
        <v>576</v>
      </c>
      <c r="T147" s="19"/>
      <c r="U147" s="6"/>
      <c r="V147" s="19"/>
      <c r="W147" s="18" t="s">
        <v>77</v>
      </c>
      <c r="X147" s="6" t="s">
        <v>134</v>
      </c>
      <c r="Y147" s="27" t="s">
        <v>84</v>
      </c>
      <c r="Z147" s="17" t="s">
        <v>970</v>
      </c>
      <c r="AA147" s="28" t="s">
        <v>971</v>
      </c>
      <c r="AB147" s="28" t="s">
        <v>256</v>
      </c>
    </row>
    <row r="148" spans="1:28" s="15" customFormat="1" ht="30">
      <c r="A148" s="50" t="s">
        <v>253</v>
      </c>
      <c r="B148" s="38" t="s">
        <v>25</v>
      </c>
      <c r="C148" s="17" t="s">
        <v>254</v>
      </c>
      <c r="D148" s="17" t="s">
        <v>972</v>
      </c>
      <c r="E148" s="17" t="s">
        <v>973</v>
      </c>
      <c r="F148" s="18" t="s">
        <v>974</v>
      </c>
      <c r="G148" s="19">
        <v>5</v>
      </c>
      <c r="H148" s="18" t="s">
        <v>975</v>
      </c>
      <c r="I148" s="19">
        <v>920</v>
      </c>
      <c r="J148" s="19"/>
      <c r="K148" s="19" t="s">
        <v>576</v>
      </c>
      <c r="L148" s="19"/>
      <c r="M148" s="19">
        <v>660</v>
      </c>
      <c r="N148" s="19"/>
      <c r="O148" s="19" t="s">
        <v>576</v>
      </c>
      <c r="P148" s="18" t="s">
        <v>976</v>
      </c>
      <c r="Q148" s="19">
        <v>820</v>
      </c>
      <c r="R148" s="6">
        <v>80</v>
      </c>
      <c r="S148" s="19" t="s">
        <v>576</v>
      </c>
      <c r="T148" s="19"/>
      <c r="U148" s="6"/>
      <c r="V148" s="19"/>
      <c r="W148" s="18" t="s">
        <v>123</v>
      </c>
      <c r="X148" s="6" t="s">
        <v>174</v>
      </c>
      <c r="Y148" s="27" t="s">
        <v>125</v>
      </c>
      <c r="Z148" s="17" t="s">
        <v>977</v>
      </c>
      <c r="AA148" s="28" t="s">
        <v>978</v>
      </c>
      <c r="AB148" s="28" t="s">
        <v>256</v>
      </c>
    </row>
    <row r="149" spans="1:28" s="15" customFormat="1" ht="30">
      <c r="A149" s="50" t="s">
        <v>253</v>
      </c>
      <c r="B149" s="38" t="s">
        <v>25</v>
      </c>
      <c r="C149" s="17" t="s">
        <v>254</v>
      </c>
      <c r="D149" s="17" t="s">
        <v>979</v>
      </c>
      <c r="E149" s="17" t="s">
        <v>980</v>
      </c>
      <c r="F149" s="18" t="s">
        <v>981</v>
      </c>
      <c r="G149" s="19">
        <v>4</v>
      </c>
      <c r="H149" s="18"/>
      <c r="I149" s="19">
        <v>1276</v>
      </c>
      <c r="J149" s="19"/>
      <c r="K149" s="19" t="s">
        <v>576</v>
      </c>
      <c r="L149" s="19"/>
      <c r="M149" s="19">
        <v>956</v>
      </c>
      <c r="N149" s="19"/>
      <c r="O149" s="19" t="s">
        <v>576</v>
      </c>
      <c r="P149" s="18" t="s">
        <v>845</v>
      </c>
      <c r="Q149" s="19">
        <v>1180</v>
      </c>
      <c r="R149" s="6">
        <v>80</v>
      </c>
      <c r="S149" s="19" t="s">
        <v>576</v>
      </c>
      <c r="T149" s="19"/>
      <c r="U149" s="6"/>
      <c r="V149" s="19"/>
      <c r="W149" s="18" t="s">
        <v>123</v>
      </c>
      <c r="X149" s="6" t="s">
        <v>174</v>
      </c>
      <c r="Y149" s="27" t="s">
        <v>125</v>
      </c>
      <c r="Z149" s="17"/>
      <c r="AA149" s="28" t="s">
        <v>982</v>
      </c>
      <c r="AB149" s="28" t="s">
        <v>256</v>
      </c>
    </row>
    <row r="150" spans="1:28" s="15" customFormat="1" ht="30">
      <c r="A150" s="50" t="s">
        <v>253</v>
      </c>
      <c r="B150" s="38" t="s">
        <v>25</v>
      </c>
      <c r="C150" s="17" t="s">
        <v>254</v>
      </c>
      <c r="D150" s="17" t="s">
        <v>983</v>
      </c>
      <c r="E150" s="17" t="s">
        <v>984</v>
      </c>
      <c r="F150" s="18" t="s">
        <v>985</v>
      </c>
      <c r="G150" s="19">
        <v>4</v>
      </c>
      <c r="H150" s="18">
        <v>4.3</v>
      </c>
      <c r="I150" s="19">
        <v>1284</v>
      </c>
      <c r="J150" s="19"/>
      <c r="K150" s="19" t="s">
        <v>576</v>
      </c>
      <c r="L150" s="19"/>
      <c r="M150" s="19">
        <v>972</v>
      </c>
      <c r="N150" s="19"/>
      <c r="O150" s="19" t="s">
        <v>576</v>
      </c>
      <c r="P150" s="18" t="s">
        <v>845</v>
      </c>
      <c r="Q150" s="19">
        <v>1210</v>
      </c>
      <c r="R150" s="6">
        <v>80</v>
      </c>
      <c r="S150" s="19" t="s">
        <v>576</v>
      </c>
      <c r="T150" s="19"/>
      <c r="U150" s="6"/>
      <c r="V150" s="19"/>
      <c r="W150" s="18" t="s">
        <v>123</v>
      </c>
      <c r="X150" s="6" t="s">
        <v>174</v>
      </c>
      <c r="Y150" s="27" t="s">
        <v>125</v>
      </c>
      <c r="Z150" s="17"/>
      <c r="AA150" s="28" t="s">
        <v>986</v>
      </c>
      <c r="AB150" s="28" t="s">
        <v>256</v>
      </c>
    </row>
    <row r="151" spans="1:28" s="15" customFormat="1" ht="30">
      <c r="A151" s="50" t="s">
        <v>253</v>
      </c>
      <c r="B151" s="38" t="s">
        <v>25</v>
      </c>
      <c r="C151" s="17" t="s">
        <v>254</v>
      </c>
      <c r="D151" s="17" t="s">
        <v>987</v>
      </c>
      <c r="E151" s="17" t="s">
        <v>988</v>
      </c>
      <c r="F151" s="18" t="s">
        <v>989</v>
      </c>
      <c r="G151" s="19">
        <v>4</v>
      </c>
      <c r="H151" s="18" t="s">
        <v>958</v>
      </c>
      <c r="I151" s="19">
        <v>1926</v>
      </c>
      <c r="J151" s="19"/>
      <c r="K151" s="19" t="s">
        <v>576</v>
      </c>
      <c r="L151" s="19"/>
      <c r="M151" s="19">
        <v>1516</v>
      </c>
      <c r="N151" s="19"/>
      <c r="O151" s="19" t="s">
        <v>576</v>
      </c>
      <c r="P151" s="18" t="s">
        <v>845</v>
      </c>
      <c r="Q151" s="19">
        <v>1770</v>
      </c>
      <c r="R151" s="6">
        <v>100</v>
      </c>
      <c r="S151" s="19" t="s">
        <v>576</v>
      </c>
      <c r="T151" s="19"/>
      <c r="U151" s="6"/>
      <c r="V151" s="19"/>
      <c r="W151" s="18" t="s">
        <v>123</v>
      </c>
      <c r="X151" s="6" t="s">
        <v>174</v>
      </c>
      <c r="Y151" s="27" t="s">
        <v>125</v>
      </c>
      <c r="Z151" s="17"/>
      <c r="AA151" s="28" t="s">
        <v>990</v>
      </c>
      <c r="AB151" s="28" t="s">
        <v>256</v>
      </c>
    </row>
    <row r="152" spans="1:28" s="15" customFormat="1" ht="45">
      <c r="A152" s="50" t="s">
        <v>253</v>
      </c>
      <c r="B152" s="38" t="s">
        <v>25</v>
      </c>
      <c r="C152" s="17" t="s">
        <v>254</v>
      </c>
      <c r="D152" s="17" t="s">
        <v>991</v>
      </c>
      <c r="E152" s="17" t="s">
        <v>992</v>
      </c>
      <c r="F152" s="18" t="s">
        <v>993</v>
      </c>
      <c r="G152" s="19">
        <v>4</v>
      </c>
      <c r="H152" s="18" t="s">
        <v>966</v>
      </c>
      <c r="I152" s="19">
        <v>2161</v>
      </c>
      <c r="J152" s="19"/>
      <c r="K152" s="19" t="s">
        <v>576</v>
      </c>
      <c r="L152" s="19"/>
      <c r="M152" s="19">
        <v>1516</v>
      </c>
      <c r="N152" s="19"/>
      <c r="O152" s="19" t="s">
        <v>576</v>
      </c>
      <c r="P152" s="18" t="s">
        <v>845</v>
      </c>
      <c r="Q152" s="19">
        <v>1800</v>
      </c>
      <c r="R152" s="6">
        <v>160</v>
      </c>
      <c r="S152" s="19" t="s">
        <v>576</v>
      </c>
      <c r="T152" s="19"/>
      <c r="U152" s="6"/>
      <c r="V152" s="19"/>
      <c r="W152" s="18" t="s">
        <v>123</v>
      </c>
      <c r="X152" s="6" t="s">
        <v>174</v>
      </c>
      <c r="Y152" s="27" t="s">
        <v>125</v>
      </c>
      <c r="Z152" s="17"/>
      <c r="AA152" s="28" t="s">
        <v>994</v>
      </c>
      <c r="AB152" s="28" t="s">
        <v>256</v>
      </c>
    </row>
    <row r="153" spans="1:28" s="15" customFormat="1" ht="30">
      <c r="A153" s="50" t="s">
        <v>253</v>
      </c>
      <c r="B153" s="38" t="s">
        <v>25</v>
      </c>
      <c r="C153" s="17" t="s">
        <v>254</v>
      </c>
      <c r="D153" s="17" t="s">
        <v>995</v>
      </c>
      <c r="E153" s="17" t="s">
        <v>996</v>
      </c>
      <c r="F153" s="18" t="s">
        <v>997</v>
      </c>
      <c r="G153" s="19">
        <v>4</v>
      </c>
      <c r="H153" s="18"/>
      <c r="I153" s="19">
        <v>2100</v>
      </c>
      <c r="J153" s="19"/>
      <c r="K153" s="19" t="s">
        <v>576</v>
      </c>
      <c r="L153" s="19"/>
      <c r="M153" s="19">
        <v>1850</v>
      </c>
      <c r="N153" s="19"/>
      <c r="O153" s="19" t="s">
        <v>576</v>
      </c>
      <c r="P153" s="18" t="s">
        <v>77</v>
      </c>
      <c r="Q153" s="19">
        <v>2200</v>
      </c>
      <c r="R153" s="6"/>
      <c r="S153" s="19" t="s">
        <v>576</v>
      </c>
      <c r="T153" s="19">
        <v>1880</v>
      </c>
      <c r="U153" s="6">
        <v>160</v>
      </c>
      <c r="V153" s="19" t="s">
        <v>576</v>
      </c>
      <c r="W153" s="18"/>
      <c r="X153" s="6" t="s">
        <v>174</v>
      </c>
      <c r="Y153" s="27" t="s">
        <v>445</v>
      </c>
      <c r="Z153" s="17" t="s">
        <v>998</v>
      </c>
      <c r="AA153" s="28" t="s">
        <v>994</v>
      </c>
      <c r="AB153" s="28" t="s">
        <v>256</v>
      </c>
    </row>
    <row r="154" spans="1:28" s="15" customFormat="1" ht="30">
      <c r="A154" s="50" t="s">
        <v>253</v>
      </c>
      <c r="B154" s="38" t="s">
        <v>25</v>
      </c>
      <c r="C154" s="17" t="s">
        <v>254</v>
      </c>
      <c r="D154" s="17" t="s">
        <v>999</v>
      </c>
      <c r="E154" s="17" t="s">
        <v>1000</v>
      </c>
      <c r="F154" s="18" t="s">
        <v>1001</v>
      </c>
      <c r="G154" s="19">
        <v>4</v>
      </c>
      <c r="H154" s="18" t="s">
        <v>941</v>
      </c>
      <c r="I154" s="19">
        <v>2100</v>
      </c>
      <c r="J154" s="19"/>
      <c r="K154" s="19" t="s">
        <v>576</v>
      </c>
      <c r="L154" s="19"/>
      <c r="M154" s="19">
        <v>1850</v>
      </c>
      <c r="N154" s="19"/>
      <c r="O154" s="19" t="s">
        <v>576</v>
      </c>
      <c r="P154" s="18" t="s">
        <v>77</v>
      </c>
      <c r="Q154" s="19">
        <v>2200</v>
      </c>
      <c r="R154" s="6"/>
      <c r="S154" s="19" t="s">
        <v>576</v>
      </c>
      <c r="T154" s="19">
        <v>1880</v>
      </c>
      <c r="U154" s="6">
        <v>160</v>
      </c>
      <c r="V154" s="19" t="s">
        <v>576</v>
      </c>
      <c r="W154" s="18"/>
      <c r="X154" s="6" t="s">
        <v>134</v>
      </c>
      <c r="Y154" s="27" t="s">
        <v>84</v>
      </c>
      <c r="Z154" s="17" t="s">
        <v>998</v>
      </c>
      <c r="AA154" s="28"/>
      <c r="AB154" s="28" t="s">
        <v>256</v>
      </c>
    </row>
    <row r="155" spans="1:28" s="15" customFormat="1">
      <c r="A155" s="50" t="s">
        <v>253</v>
      </c>
      <c r="B155" s="38" t="s">
        <v>25</v>
      </c>
      <c r="C155" s="17" t="s">
        <v>254</v>
      </c>
      <c r="D155" s="21" t="s">
        <v>1002</v>
      </c>
      <c r="E155" s="17" t="s">
        <v>1003</v>
      </c>
      <c r="F155" s="18" t="s">
        <v>1004</v>
      </c>
      <c r="G155" s="19"/>
      <c r="H155" s="18"/>
      <c r="I155" s="19">
        <v>2100</v>
      </c>
      <c r="J155" s="19"/>
      <c r="K155" s="19" t="s">
        <v>576</v>
      </c>
      <c r="L155" s="19"/>
      <c r="M155" s="19"/>
      <c r="N155" s="19"/>
      <c r="O155" s="19"/>
      <c r="P155" s="18" t="s">
        <v>77</v>
      </c>
      <c r="Q155" s="19">
        <v>2100</v>
      </c>
      <c r="R155" s="6"/>
      <c r="S155" s="19" t="s">
        <v>576</v>
      </c>
      <c r="T155" s="19"/>
      <c r="U155" s="6"/>
      <c r="V155" s="19"/>
      <c r="W155" s="18" t="s">
        <v>77</v>
      </c>
      <c r="X155" s="6" t="s">
        <v>134</v>
      </c>
      <c r="Y155" s="27" t="s">
        <v>84</v>
      </c>
      <c r="Z155" s="17"/>
      <c r="AA155" s="28"/>
      <c r="AB155" s="28" t="s">
        <v>256</v>
      </c>
    </row>
    <row r="156" spans="1:28" s="15" customFormat="1" ht="45">
      <c r="A156" s="50" t="s">
        <v>253</v>
      </c>
      <c r="B156" s="38" t="s">
        <v>25</v>
      </c>
      <c r="C156" s="17" t="s">
        <v>254</v>
      </c>
      <c r="D156" s="17" t="s">
        <v>1005</v>
      </c>
      <c r="E156" s="17" t="s">
        <v>1006</v>
      </c>
      <c r="F156" s="18" t="s">
        <v>1007</v>
      </c>
      <c r="G156" s="19">
        <v>4</v>
      </c>
      <c r="H156" s="18"/>
      <c r="I156" s="19">
        <v>2160</v>
      </c>
      <c r="J156" s="19"/>
      <c r="K156" s="19" t="s">
        <v>576</v>
      </c>
      <c r="L156" s="19"/>
      <c r="M156" s="19"/>
      <c r="N156" s="19"/>
      <c r="O156" s="19"/>
      <c r="P156" s="18" t="s">
        <v>889</v>
      </c>
      <c r="Q156" s="19">
        <v>2310</v>
      </c>
      <c r="R156" s="6">
        <v>90</v>
      </c>
      <c r="S156" s="19" t="s">
        <v>576</v>
      </c>
      <c r="T156" s="19">
        <v>2050</v>
      </c>
      <c r="U156" s="19">
        <v>80</v>
      </c>
      <c r="V156" s="19" t="s">
        <v>576</v>
      </c>
      <c r="W156" s="18"/>
      <c r="X156" s="6" t="s">
        <v>174</v>
      </c>
      <c r="Y156" s="27" t="s">
        <v>93</v>
      </c>
      <c r="Z156" s="17"/>
      <c r="AA156" s="28" t="s">
        <v>1008</v>
      </c>
      <c r="AB156" s="28" t="s">
        <v>256</v>
      </c>
    </row>
    <row r="157" spans="1:28" s="15" customFormat="1" ht="45">
      <c r="A157" s="50" t="s">
        <v>253</v>
      </c>
      <c r="B157" s="38" t="s">
        <v>25</v>
      </c>
      <c r="C157" s="17" t="s">
        <v>254</v>
      </c>
      <c r="D157" s="17" t="s">
        <v>1005</v>
      </c>
      <c r="E157" s="17" t="s">
        <v>1009</v>
      </c>
      <c r="F157" s="18" t="s">
        <v>1010</v>
      </c>
      <c r="G157" s="19">
        <v>4</v>
      </c>
      <c r="H157" s="18"/>
      <c r="I157" s="19">
        <v>2200</v>
      </c>
      <c r="J157" s="19"/>
      <c r="K157" s="19" t="s">
        <v>576</v>
      </c>
      <c r="L157" s="19"/>
      <c r="M157" s="19"/>
      <c r="N157" s="19"/>
      <c r="O157" s="19"/>
      <c r="P157" s="18" t="s">
        <v>77</v>
      </c>
      <c r="Q157" s="19">
        <v>2200</v>
      </c>
      <c r="R157" s="6"/>
      <c r="S157" s="19" t="s">
        <v>576</v>
      </c>
      <c r="T157" s="19"/>
      <c r="U157" s="6"/>
      <c r="V157" s="19"/>
      <c r="W157" s="18" t="s">
        <v>77</v>
      </c>
      <c r="X157" s="6" t="s">
        <v>134</v>
      </c>
      <c r="Y157" s="27" t="s">
        <v>84</v>
      </c>
      <c r="Z157" s="17"/>
      <c r="AA157" s="28"/>
      <c r="AB157" s="28" t="s">
        <v>256</v>
      </c>
    </row>
    <row r="158" spans="1:28" s="15" customFormat="1" ht="45">
      <c r="A158" s="50" t="s">
        <v>253</v>
      </c>
      <c r="B158" s="38" t="s">
        <v>25</v>
      </c>
      <c r="C158" s="17" t="s">
        <v>254</v>
      </c>
      <c r="D158" s="17" t="s">
        <v>1011</v>
      </c>
      <c r="E158" s="17" t="s">
        <v>1012</v>
      </c>
      <c r="F158" s="18" t="s">
        <v>1013</v>
      </c>
      <c r="G158" s="19">
        <v>4</v>
      </c>
      <c r="H158" s="18" t="s">
        <v>958</v>
      </c>
      <c r="I158" s="19">
        <v>2300</v>
      </c>
      <c r="J158" s="19"/>
      <c r="K158" s="19" t="s">
        <v>576</v>
      </c>
      <c r="L158" s="19"/>
      <c r="M158" s="19">
        <v>2200</v>
      </c>
      <c r="N158" s="19"/>
      <c r="O158" s="19" t="s">
        <v>576</v>
      </c>
      <c r="P158" s="18" t="s">
        <v>77</v>
      </c>
      <c r="Q158" s="19"/>
      <c r="R158" s="6"/>
      <c r="S158" s="19"/>
      <c r="T158" s="19"/>
      <c r="U158" s="6"/>
      <c r="V158" s="19"/>
      <c r="W158" s="18"/>
      <c r="X158" s="6" t="s">
        <v>83</v>
      </c>
      <c r="Y158" s="27" t="s">
        <v>84</v>
      </c>
      <c r="Z158" s="17" t="s">
        <v>1014</v>
      </c>
      <c r="AA158" s="28"/>
      <c r="AB158" s="28" t="s">
        <v>256</v>
      </c>
    </row>
    <row r="159" spans="1:28" s="15" customFormat="1" ht="60">
      <c r="A159" s="50" t="s">
        <v>253</v>
      </c>
      <c r="B159" s="38" t="s">
        <v>25</v>
      </c>
      <c r="C159" s="17" t="s">
        <v>254</v>
      </c>
      <c r="D159" s="17" t="s">
        <v>1015</v>
      </c>
      <c r="E159" s="17" t="s">
        <v>1016</v>
      </c>
      <c r="F159" s="18" t="s">
        <v>1017</v>
      </c>
      <c r="G159" s="19">
        <v>4</v>
      </c>
      <c r="H159" s="18" t="s">
        <v>958</v>
      </c>
      <c r="I159" s="19">
        <v>2350</v>
      </c>
      <c r="J159" s="19"/>
      <c r="K159" s="19" t="s">
        <v>576</v>
      </c>
      <c r="L159" s="19"/>
      <c r="M159" s="19">
        <v>2300</v>
      </c>
      <c r="N159" s="19"/>
      <c r="O159" s="19" t="s">
        <v>576</v>
      </c>
      <c r="P159" s="18" t="s">
        <v>123</v>
      </c>
      <c r="Q159" s="19">
        <v>2269</v>
      </c>
      <c r="R159" s="6">
        <v>16</v>
      </c>
      <c r="S159" s="19" t="s">
        <v>576</v>
      </c>
      <c r="T159" s="19"/>
      <c r="U159" s="6"/>
      <c r="V159" s="19"/>
      <c r="W159" s="18" t="s">
        <v>123</v>
      </c>
      <c r="X159" s="6" t="s">
        <v>134</v>
      </c>
      <c r="Y159" s="27" t="s">
        <v>84</v>
      </c>
      <c r="Z159" s="17" t="s">
        <v>1018</v>
      </c>
      <c r="AA159" s="28" t="s">
        <v>1019</v>
      </c>
      <c r="AB159" s="28" t="s">
        <v>256</v>
      </c>
    </row>
    <row r="160" spans="1:28" s="15" customFormat="1" ht="45">
      <c r="A160" s="50" t="s">
        <v>253</v>
      </c>
      <c r="B160" s="38" t="s">
        <v>25</v>
      </c>
      <c r="C160" s="17" t="s">
        <v>254</v>
      </c>
      <c r="D160" s="17" t="s">
        <v>1020</v>
      </c>
      <c r="E160" s="17" t="s">
        <v>1021</v>
      </c>
      <c r="F160" s="18" t="s">
        <v>1022</v>
      </c>
      <c r="G160" s="19">
        <v>4</v>
      </c>
      <c r="H160" s="18" t="s">
        <v>1023</v>
      </c>
      <c r="I160" s="19">
        <v>2350</v>
      </c>
      <c r="J160" s="19"/>
      <c r="K160" s="19" t="s">
        <v>576</v>
      </c>
      <c r="L160" s="19"/>
      <c r="M160" s="19">
        <v>2300</v>
      </c>
      <c r="N160" s="19"/>
      <c r="O160" s="19" t="s">
        <v>576</v>
      </c>
      <c r="P160" s="18" t="s">
        <v>92</v>
      </c>
      <c r="Q160" s="19">
        <v>2269</v>
      </c>
      <c r="R160" s="6">
        <v>16</v>
      </c>
      <c r="S160" s="19" t="s">
        <v>576</v>
      </c>
      <c r="T160" s="19"/>
      <c r="U160" s="6"/>
      <c r="V160" s="19"/>
      <c r="W160" s="18" t="s">
        <v>92</v>
      </c>
      <c r="X160" s="6" t="s">
        <v>134</v>
      </c>
      <c r="Y160" s="27" t="s">
        <v>84</v>
      </c>
      <c r="Z160" s="17" t="s">
        <v>1024</v>
      </c>
      <c r="AA160" s="28" t="s">
        <v>1019</v>
      </c>
      <c r="AB160" s="28" t="s">
        <v>256</v>
      </c>
    </row>
    <row r="161" spans="1:28" s="15" customFormat="1" ht="45">
      <c r="A161" s="50" t="s">
        <v>253</v>
      </c>
      <c r="B161" s="38" t="s">
        <v>25</v>
      </c>
      <c r="C161" s="17" t="s">
        <v>254</v>
      </c>
      <c r="D161" s="17" t="s">
        <v>1025</v>
      </c>
      <c r="E161" s="17" t="s">
        <v>1026</v>
      </c>
      <c r="F161" s="18" t="s">
        <v>1027</v>
      </c>
      <c r="G161" s="19">
        <v>4</v>
      </c>
      <c r="H161" s="18" t="s">
        <v>975</v>
      </c>
      <c r="I161" s="19">
        <v>3080</v>
      </c>
      <c r="J161" s="19"/>
      <c r="K161" s="19" t="s">
        <v>576</v>
      </c>
      <c r="L161" s="19"/>
      <c r="M161" s="19"/>
      <c r="N161" s="19"/>
      <c r="O161" s="19"/>
      <c r="P161" s="18" t="s">
        <v>976</v>
      </c>
      <c r="Q161" s="19">
        <v>2900</v>
      </c>
      <c r="R161" s="6"/>
      <c r="S161" s="19" t="s">
        <v>576</v>
      </c>
      <c r="T161" s="19"/>
      <c r="U161" s="6"/>
      <c r="V161" s="19"/>
      <c r="W161" s="18" t="s">
        <v>77</v>
      </c>
      <c r="X161" s="6" t="s">
        <v>134</v>
      </c>
      <c r="Y161" s="27" t="s">
        <v>84</v>
      </c>
      <c r="Z161" s="17" t="s">
        <v>1028</v>
      </c>
      <c r="AA161" s="28" t="s">
        <v>1029</v>
      </c>
      <c r="AB161" s="28" t="s">
        <v>256</v>
      </c>
    </row>
    <row r="162" spans="1:28" s="15" customFormat="1" ht="30">
      <c r="A162" s="50" t="s">
        <v>253</v>
      </c>
      <c r="B162" s="38" t="s">
        <v>25</v>
      </c>
      <c r="C162" s="17" t="s">
        <v>254</v>
      </c>
      <c r="D162" s="17" t="s">
        <v>147</v>
      </c>
      <c r="E162" s="17" t="s">
        <v>1030</v>
      </c>
      <c r="F162" s="18" t="s">
        <v>1031</v>
      </c>
      <c r="G162" s="19">
        <v>4</v>
      </c>
      <c r="H162" s="18" t="s">
        <v>156</v>
      </c>
      <c r="I162" s="19">
        <v>4690</v>
      </c>
      <c r="J162" s="19"/>
      <c r="K162" s="19" t="s">
        <v>576</v>
      </c>
      <c r="L162" s="19"/>
      <c r="M162" s="19">
        <v>4400</v>
      </c>
      <c r="N162" s="19"/>
      <c r="O162" s="19" t="s">
        <v>576</v>
      </c>
      <c r="P162" s="18" t="s">
        <v>845</v>
      </c>
      <c r="Q162" s="19">
        <v>4170</v>
      </c>
      <c r="R162" s="6">
        <v>110</v>
      </c>
      <c r="S162" s="19" t="s">
        <v>576</v>
      </c>
      <c r="T162" s="19">
        <v>3950</v>
      </c>
      <c r="U162" s="19">
        <v>70</v>
      </c>
      <c r="V162" s="19" t="s">
        <v>576</v>
      </c>
      <c r="W162" s="18" t="s">
        <v>123</v>
      </c>
      <c r="X162" s="6" t="s">
        <v>174</v>
      </c>
      <c r="Y162" s="27" t="s">
        <v>125</v>
      </c>
      <c r="Z162" s="17"/>
      <c r="AA162" s="28" t="s">
        <v>1032</v>
      </c>
      <c r="AB162" s="28" t="s">
        <v>256</v>
      </c>
    </row>
    <row r="163" spans="1:28" s="15" customFormat="1" ht="45">
      <c r="A163" s="50" t="s">
        <v>253</v>
      </c>
      <c r="B163" s="38" t="s">
        <v>25</v>
      </c>
      <c r="C163" s="17" t="s">
        <v>257</v>
      </c>
      <c r="D163" s="17" t="s">
        <v>1033</v>
      </c>
      <c r="E163" s="17" t="s">
        <v>1034</v>
      </c>
      <c r="F163" s="18" t="s">
        <v>1035</v>
      </c>
      <c r="G163" s="19" t="s">
        <v>496</v>
      </c>
      <c r="H163" s="18"/>
      <c r="I163" s="19">
        <v>5296</v>
      </c>
      <c r="J163" s="19"/>
      <c r="K163" s="19" t="s">
        <v>576</v>
      </c>
      <c r="L163" s="19"/>
      <c r="M163" s="19">
        <v>4959</v>
      </c>
      <c r="N163" s="19"/>
      <c r="O163" s="19" t="s">
        <v>576</v>
      </c>
      <c r="P163" s="18" t="s">
        <v>833</v>
      </c>
      <c r="Q163" s="19">
        <v>4460</v>
      </c>
      <c r="R163" s="6">
        <v>140</v>
      </c>
      <c r="S163" s="19" t="s">
        <v>576</v>
      </c>
      <c r="T163" s="19"/>
      <c r="U163" s="6"/>
      <c r="V163" s="19"/>
      <c r="W163" s="18"/>
      <c r="X163" s="6" t="s">
        <v>174</v>
      </c>
      <c r="Y163" s="27" t="s">
        <v>93</v>
      </c>
      <c r="Z163" s="17"/>
      <c r="AA163" s="28" t="s">
        <v>1036</v>
      </c>
      <c r="AB163" s="28" t="s">
        <v>256</v>
      </c>
    </row>
    <row r="164" spans="1:28" s="15" customFormat="1" ht="30">
      <c r="A164" s="50" t="s">
        <v>253</v>
      </c>
      <c r="B164" s="38" t="s">
        <v>25</v>
      </c>
      <c r="C164" s="17" t="s">
        <v>257</v>
      </c>
      <c r="D164" s="17" t="s">
        <v>1033</v>
      </c>
      <c r="E164" s="17" t="s">
        <v>1037</v>
      </c>
      <c r="F164" s="18" t="s">
        <v>1038</v>
      </c>
      <c r="G164" s="19"/>
      <c r="H164" s="18"/>
      <c r="I164" s="19">
        <v>5140</v>
      </c>
      <c r="J164" s="19"/>
      <c r="K164" s="19" t="s">
        <v>576</v>
      </c>
      <c r="L164" s="19"/>
      <c r="M164" s="19"/>
      <c r="N164" s="19"/>
      <c r="O164" s="19"/>
      <c r="P164" s="18" t="s">
        <v>77</v>
      </c>
      <c r="Q164" s="19"/>
      <c r="R164" s="6"/>
      <c r="S164" s="19"/>
      <c r="T164" s="19"/>
      <c r="U164" s="6"/>
      <c r="V164" s="19"/>
      <c r="W164" s="18"/>
      <c r="X164" s="6" t="s">
        <v>83</v>
      </c>
      <c r="Y164" s="27" t="s">
        <v>84</v>
      </c>
      <c r="Z164" s="17" t="s">
        <v>1039</v>
      </c>
      <c r="AA164" s="28"/>
      <c r="AB164" s="28" t="s">
        <v>256</v>
      </c>
    </row>
    <row r="165" spans="1:28" s="15" customFormat="1" ht="45">
      <c r="A165" s="50" t="s">
        <v>253</v>
      </c>
      <c r="B165" s="38" t="s">
        <v>25</v>
      </c>
      <c r="C165" s="17" t="s">
        <v>257</v>
      </c>
      <c r="D165" s="17" t="s">
        <v>1040</v>
      </c>
      <c r="E165" s="21" t="s">
        <v>1041</v>
      </c>
      <c r="F165" s="18" t="s">
        <v>1042</v>
      </c>
      <c r="G165" s="19">
        <v>5</v>
      </c>
      <c r="H165" s="18"/>
      <c r="I165" s="19">
        <v>5320</v>
      </c>
      <c r="J165" s="19"/>
      <c r="K165" s="19" t="s">
        <v>576</v>
      </c>
      <c r="L165" s="19"/>
      <c r="M165" s="19">
        <v>4960</v>
      </c>
      <c r="N165" s="19"/>
      <c r="O165" s="19" t="s">
        <v>576</v>
      </c>
      <c r="P165" s="18" t="s">
        <v>889</v>
      </c>
      <c r="Q165" s="19">
        <v>4500</v>
      </c>
      <c r="R165" s="45" t="s">
        <v>1043</v>
      </c>
      <c r="S165" s="19" t="s">
        <v>576</v>
      </c>
      <c r="T165" s="19"/>
      <c r="U165" s="6"/>
      <c r="V165" s="19"/>
      <c r="W165" s="18" t="s">
        <v>77</v>
      </c>
      <c r="X165" s="6" t="s">
        <v>174</v>
      </c>
      <c r="Y165" s="27" t="s">
        <v>93</v>
      </c>
      <c r="Z165" s="17" t="s">
        <v>1044</v>
      </c>
      <c r="AA165" s="28"/>
      <c r="AB165" s="28" t="s">
        <v>1045</v>
      </c>
    </row>
    <row r="166" spans="1:28" s="15" customFormat="1" ht="45">
      <c r="A166" s="50" t="s">
        <v>253</v>
      </c>
      <c r="B166" s="38" t="s">
        <v>25</v>
      </c>
      <c r="C166" s="17" t="s">
        <v>257</v>
      </c>
      <c r="D166" s="17" t="s">
        <v>1046</v>
      </c>
      <c r="E166" s="17" t="s">
        <v>1047</v>
      </c>
      <c r="F166" s="18" t="s">
        <v>1048</v>
      </c>
      <c r="G166" s="19">
        <v>5</v>
      </c>
      <c r="H166" s="18" t="s">
        <v>1049</v>
      </c>
      <c r="I166" s="19">
        <v>5200</v>
      </c>
      <c r="J166" s="19"/>
      <c r="K166" s="19" t="s">
        <v>576</v>
      </c>
      <c r="L166" s="19"/>
      <c r="M166" s="19"/>
      <c r="N166" s="19"/>
      <c r="O166" s="19"/>
      <c r="P166" s="18" t="s">
        <v>77</v>
      </c>
      <c r="Q166" s="19"/>
      <c r="R166" s="6"/>
      <c r="S166" s="19"/>
      <c r="T166" s="19"/>
      <c r="U166" s="6"/>
      <c r="V166" s="19"/>
      <c r="W166" s="18"/>
      <c r="X166" s="6" t="s">
        <v>83</v>
      </c>
      <c r="Y166" s="27" t="s">
        <v>84</v>
      </c>
      <c r="Z166" s="17" t="s">
        <v>1050</v>
      </c>
      <c r="AA166" s="28"/>
      <c r="AB166" s="28" t="s">
        <v>256</v>
      </c>
    </row>
    <row r="167" spans="1:28" s="15" customFormat="1" ht="45">
      <c r="A167" s="50" t="s">
        <v>253</v>
      </c>
      <c r="B167" s="38" t="s">
        <v>25</v>
      </c>
      <c r="C167" s="17" t="s">
        <v>257</v>
      </c>
      <c r="D167" s="17" t="s">
        <v>1051</v>
      </c>
      <c r="E167" s="21" t="s">
        <v>1052</v>
      </c>
      <c r="F167" s="18" t="s">
        <v>1053</v>
      </c>
      <c r="G167" s="19"/>
      <c r="H167" s="18"/>
      <c r="I167" s="19">
        <v>5200</v>
      </c>
      <c r="J167" s="19"/>
      <c r="K167" s="19" t="s">
        <v>576</v>
      </c>
      <c r="L167" s="19"/>
      <c r="M167" s="19"/>
      <c r="N167" s="19"/>
      <c r="O167" s="19"/>
      <c r="P167" s="18" t="s">
        <v>77</v>
      </c>
      <c r="Q167" s="19"/>
      <c r="R167" s="6"/>
      <c r="S167" s="19"/>
      <c r="T167" s="19"/>
      <c r="U167" s="6"/>
      <c r="V167" s="19"/>
      <c r="W167" s="18"/>
      <c r="X167" s="6" t="s">
        <v>83</v>
      </c>
      <c r="Y167" s="27" t="s">
        <v>84</v>
      </c>
      <c r="Z167" s="17" t="s">
        <v>1050</v>
      </c>
      <c r="AA167" s="28"/>
      <c r="AB167" s="28" t="s">
        <v>256</v>
      </c>
    </row>
    <row r="168" spans="1:28" s="15" customFormat="1" ht="45">
      <c r="A168" s="50" t="s">
        <v>253</v>
      </c>
      <c r="B168" s="38" t="s">
        <v>25</v>
      </c>
      <c r="C168" s="17" t="s">
        <v>257</v>
      </c>
      <c r="D168" s="17" t="s">
        <v>1054</v>
      </c>
      <c r="E168" s="17" t="s">
        <v>1055</v>
      </c>
      <c r="F168" s="18" t="s">
        <v>1056</v>
      </c>
      <c r="G168" s="19">
        <v>5</v>
      </c>
      <c r="H168" s="18" t="s">
        <v>1049</v>
      </c>
      <c r="I168" s="19">
        <v>5200</v>
      </c>
      <c r="J168" s="19"/>
      <c r="K168" s="19" t="s">
        <v>576</v>
      </c>
      <c r="L168" s="19"/>
      <c r="M168" s="19"/>
      <c r="N168" s="19"/>
      <c r="O168" s="19"/>
      <c r="P168" s="18" t="s">
        <v>77</v>
      </c>
      <c r="Q168" s="19"/>
      <c r="R168" s="6"/>
      <c r="S168" s="19"/>
      <c r="T168" s="19"/>
      <c r="U168" s="6"/>
      <c r="V168" s="19"/>
      <c r="W168" s="18"/>
      <c r="X168" s="6" t="s">
        <v>83</v>
      </c>
      <c r="Y168" s="27" t="s">
        <v>84</v>
      </c>
      <c r="Z168" s="17" t="s">
        <v>1050</v>
      </c>
      <c r="AA168" s="28"/>
      <c r="AB168" s="28" t="s">
        <v>256</v>
      </c>
    </row>
    <row r="169" spans="1:28" s="15" customFormat="1" ht="90">
      <c r="A169" s="50" t="s">
        <v>253</v>
      </c>
      <c r="B169" s="38" t="s">
        <v>25</v>
      </c>
      <c r="C169" s="17" t="s">
        <v>257</v>
      </c>
      <c r="D169" s="17" t="s">
        <v>1057</v>
      </c>
      <c r="E169" s="17" t="s">
        <v>1058</v>
      </c>
      <c r="F169" s="18" t="s">
        <v>1059</v>
      </c>
      <c r="G169" s="19"/>
      <c r="H169" s="18"/>
      <c r="I169" s="19">
        <v>5435</v>
      </c>
      <c r="J169" s="19"/>
      <c r="K169" s="19" t="s">
        <v>576</v>
      </c>
      <c r="L169" s="19"/>
      <c r="M169" s="19">
        <v>5070</v>
      </c>
      <c r="N169" s="19"/>
      <c r="O169" s="19" t="s">
        <v>576</v>
      </c>
      <c r="P169" s="18" t="s">
        <v>845</v>
      </c>
      <c r="Q169" s="19">
        <v>4670</v>
      </c>
      <c r="R169" s="6">
        <v>70</v>
      </c>
      <c r="S169" s="19" t="s">
        <v>576</v>
      </c>
      <c r="T169" s="19">
        <v>4420</v>
      </c>
      <c r="U169" s="19">
        <v>80</v>
      </c>
      <c r="V169" s="19" t="s">
        <v>576</v>
      </c>
      <c r="W169" s="18" t="s">
        <v>123</v>
      </c>
      <c r="X169" s="6" t="s">
        <v>174</v>
      </c>
      <c r="Y169" s="27" t="s">
        <v>125</v>
      </c>
      <c r="Z169" s="17"/>
      <c r="AA169" s="28" t="s">
        <v>1060</v>
      </c>
      <c r="AB169" s="28" t="s">
        <v>256</v>
      </c>
    </row>
    <row r="170" spans="1:28" s="15" customFormat="1" ht="90">
      <c r="A170" s="50" t="s">
        <v>253</v>
      </c>
      <c r="B170" s="38" t="s">
        <v>25</v>
      </c>
      <c r="C170" s="17" t="s">
        <v>257</v>
      </c>
      <c r="D170" s="17" t="s">
        <v>1061</v>
      </c>
      <c r="E170" s="17" t="s">
        <v>1062</v>
      </c>
      <c r="F170" s="18" t="s">
        <v>1063</v>
      </c>
      <c r="G170" s="19" t="s">
        <v>496</v>
      </c>
      <c r="H170" s="18" t="s">
        <v>975</v>
      </c>
      <c r="I170" s="19">
        <v>6620</v>
      </c>
      <c r="J170" s="19"/>
      <c r="K170" s="19" t="s">
        <v>576</v>
      </c>
      <c r="L170" s="19"/>
      <c r="M170" s="19">
        <v>5250</v>
      </c>
      <c r="N170" s="19"/>
      <c r="O170" s="19" t="s">
        <v>576</v>
      </c>
      <c r="P170" s="18" t="s">
        <v>889</v>
      </c>
      <c r="Q170" s="19">
        <v>5830</v>
      </c>
      <c r="R170" s="6"/>
      <c r="S170" s="19" t="s">
        <v>576</v>
      </c>
      <c r="T170" s="19">
        <v>4500</v>
      </c>
      <c r="U170" s="6"/>
      <c r="V170" s="19" t="s">
        <v>576</v>
      </c>
      <c r="W170" s="18" t="s">
        <v>77</v>
      </c>
      <c r="X170" s="6" t="s">
        <v>174</v>
      </c>
      <c r="Y170" s="27" t="s">
        <v>151</v>
      </c>
      <c r="Z170" s="17"/>
      <c r="AA170" s="28" t="s">
        <v>1064</v>
      </c>
      <c r="AB170" s="28" t="s">
        <v>256</v>
      </c>
    </row>
    <row r="171" spans="1:28" s="15" customFormat="1" ht="60">
      <c r="A171" s="50" t="s">
        <v>253</v>
      </c>
      <c r="B171" s="38" t="s">
        <v>25</v>
      </c>
      <c r="C171" s="17" t="s">
        <v>257</v>
      </c>
      <c r="D171" s="17" t="s">
        <v>1065</v>
      </c>
      <c r="E171" s="17" t="s">
        <v>1066</v>
      </c>
      <c r="F171" s="18" t="s">
        <v>1067</v>
      </c>
      <c r="G171" s="6"/>
      <c r="H171" s="27"/>
      <c r="I171" s="19">
        <v>6800</v>
      </c>
      <c r="J171" s="19"/>
      <c r="K171" s="19" t="s">
        <v>576</v>
      </c>
      <c r="L171" s="19"/>
      <c r="M171" s="19">
        <v>6443</v>
      </c>
      <c r="N171" s="19"/>
      <c r="O171" s="19" t="s">
        <v>576</v>
      </c>
      <c r="P171" s="18" t="s">
        <v>845</v>
      </c>
      <c r="Q171" s="19">
        <v>5830</v>
      </c>
      <c r="R171" s="6">
        <v>80</v>
      </c>
      <c r="S171" s="19" t="s">
        <v>576</v>
      </c>
      <c r="T171" s="19"/>
      <c r="U171" s="6"/>
      <c r="V171" s="19"/>
      <c r="W171" s="18" t="s">
        <v>123</v>
      </c>
      <c r="X171" s="6" t="s">
        <v>174</v>
      </c>
      <c r="Y171" s="27" t="s">
        <v>125</v>
      </c>
      <c r="Z171" s="17"/>
      <c r="AA171" s="28" t="s">
        <v>1068</v>
      </c>
      <c r="AB171" s="28" t="s">
        <v>256</v>
      </c>
    </row>
    <row r="172" spans="1:28" s="15" customFormat="1" ht="30">
      <c r="A172" s="50" t="s">
        <v>253</v>
      </c>
      <c r="B172" s="38" t="s">
        <v>25</v>
      </c>
      <c r="C172" s="17" t="s">
        <v>257</v>
      </c>
      <c r="D172" s="17" t="s">
        <v>1069</v>
      </c>
      <c r="E172" s="17" t="s">
        <v>1070</v>
      </c>
      <c r="F172" s="18" t="s">
        <v>1071</v>
      </c>
      <c r="G172" s="19">
        <v>5</v>
      </c>
      <c r="H172" s="18">
        <v>5.8</v>
      </c>
      <c r="I172" s="19">
        <v>6806</v>
      </c>
      <c r="J172" s="19"/>
      <c r="K172" s="19" t="s">
        <v>576</v>
      </c>
      <c r="L172" s="19"/>
      <c r="M172" s="19">
        <v>6674</v>
      </c>
      <c r="N172" s="19"/>
      <c r="O172" s="19" t="s">
        <v>576</v>
      </c>
      <c r="P172" s="18" t="s">
        <v>845</v>
      </c>
      <c r="Q172" s="19">
        <v>5940</v>
      </c>
      <c r="R172" s="6">
        <v>30</v>
      </c>
      <c r="S172" s="19" t="s">
        <v>576</v>
      </c>
      <c r="T172" s="19"/>
      <c r="U172" s="6"/>
      <c r="V172" s="19"/>
      <c r="W172" s="18" t="s">
        <v>123</v>
      </c>
      <c r="X172" s="6" t="s">
        <v>174</v>
      </c>
      <c r="Y172" s="27" t="s">
        <v>125</v>
      </c>
      <c r="Z172" s="17"/>
      <c r="AA172" s="28" t="s">
        <v>1068</v>
      </c>
      <c r="AB172" s="28" t="s">
        <v>256</v>
      </c>
    </row>
    <row r="173" spans="1:28" s="15" customFormat="1" ht="105">
      <c r="A173" s="50" t="s">
        <v>253</v>
      </c>
      <c r="B173" s="38" t="s">
        <v>25</v>
      </c>
      <c r="C173" s="17" t="s">
        <v>257</v>
      </c>
      <c r="D173" s="17" t="s">
        <v>1072</v>
      </c>
      <c r="E173" s="17" t="s">
        <v>1073</v>
      </c>
      <c r="F173" s="18" t="s">
        <v>1074</v>
      </c>
      <c r="G173" s="19">
        <v>5</v>
      </c>
      <c r="H173" s="18">
        <v>4.9000000000000004</v>
      </c>
      <c r="I173" s="19">
        <v>7250</v>
      </c>
      <c r="J173" s="19"/>
      <c r="K173" s="19" t="s">
        <v>576</v>
      </c>
      <c r="L173" s="19"/>
      <c r="M173" s="19">
        <v>6740</v>
      </c>
      <c r="N173" s="19"/>
      <c r="O173" s="19" t="s">
        <v>576</v>
      </c>
      <c r="P173" s="18" t="s">
        <v>889</v>
      </c>
      <c r="Q173" s="19">
        <v>6300</v>
      </c>
      <c r="R173" s="6">
        <v>70</v>
      </c>
      <c r="S173" s="19" t="s">
        <v>576</v>
      </c>
      <c r="T173" s="19">
        <v>5940</v>
      </c>
      <c r="U173" s="6">
        <v>30</v>
      </c>
      <c r="V173" s="19" t="s">
        <v>576</v>
      </c>
      <c r="W173" s="18" t="s">
        <v>77</v>
      </c>
      <c r="X173" s="6" t="s">
        <v>174</v>
      </c>
      <c r="Y173" s="27" t="s">
        <v>151</v>
      </c>
      <c r="Z173" s="17"/>
      <c r="AA173" s="28" t="s">
        <v>1075</v>
      </c>
      <c r="AB173" s="28" t="s">
        <v>256</v>
      </c>
    </row>
    <row r="174" spans="1:28" s="15" customFormat="1" ht="105">
      <c r="A174" s="50" t="s">
        <v>253</v>
      </c>
      <c r="B174" s="38" t="s">
        <v>25</v>
      </c>
      <c r="C174" s="17" t="s">
        <v>257</v>
      </c>
      <c r="D174" s="17" t="s">
        <v>1076</v>
      </c>
      <c r="E174" s="17" t="s">
        <v>1077</v>
      </c>
      <c r="F174" s="18" t="s">
        <v>255</v>
      </c>
      <c r="G174" s="19">
        <v>5</v>
      </c>
      <c r="H174" s="18" t="s">
        <v>1078</v>
      </c>
      <c r="I174" s="19">
        <v>8570</v>
      </c>
      <c r="J174" s="19"/>
      <c r="K174" s="19" t="s">
        <v>576</v>
      </c>
      <c r="L174" s="19"/>
      <c r="M174" s="19">
        <v>7250</v>
      </c>
      <c r="N174" s="19"/>
      <c r="O174" s="19" t="s">
        <v>576</v>
      </c>
      <c r="P174" s="18" t="s">
        <v>889</v>
      </c>
      <c r="Q174" s="19">
        <v>7770</v>
      </c>
      <c r="R174" s="6">
        <v>70</v>
      </c>
      <c r="S174" s="19" t="s">
        <v>576</v>
      </c>
      <c r="T174" s="19">
        <v>6300</v>
      </c>
      <c r="U174" s="6">
        <v>70</v>
      </c>
      <c r="V174" s="19" t="s">
        <v>576</v>
      </c>
      <c r="W174" s="18" t="s">
        <v>77</v>
      </c>
      <c r="X174" s="6" t="s">
        <v>174</v>
      </c>
      <c r="Y174" s="27" t="s">
        <v>151</v>
      </c>
      <c r="Z174" s="17"/>
      <c r="AA174" s="28" t="s">
        <v>1079</v>
      </c>
      <c r="AB174" s="28" t="s">
        <v>256</v>
      </c>
    </row>
    <row r="175" spans="1:28" s="15" customFormat="1" ht="45">
      <c r="A175" s="50" t="s">
        <v>253</v>
      </c>
      <c r="B175" s="38" t="s">
        <v>25</v>
      </c>
      <c r="C175" s="17" t="s">
        <v>257</v>
      </c>
      <c r="D175" s="17" t="s">
        <v>1080</v>
      </c>
      <c r="E175" s="17" t="s">
        <v>1081</v>
      </c>
      <c r="F175" s="18" t="s">
        <v>258</v>
      </c>
      <c r="G175" s="19">
        <v>2</v>
      </c>
      <c r="H175" s="18"/>
      <c r="I175" s="19">
        <v>11610</v>
      </c>
      <c r="J175" s="19"/>
      <c r="K175" s="19" t="s">
        <v>576</v>
      </c>
      <c r="L175" s="19"/>
      <c r="M175" s="19">
        <v>10980</v>
      </c>
      <c r="N175" s="19"/>
      <c r="O175" s="19" t="s">
        <v>576</v>
      </c>
      <c r="P175" s="18" t="s">
        <v>845</v>
      </c>
      <c r="Q175" s="19">
        <v>10075</v>
      </c>
      <c r="R175" s="6">
        <v>50</v>
      </c>
      <c r="S175" s="19" t="s">
        <v>576</v>
      </c>
      <c r="T175" s="19">
        <v>9640</v>
      </c>
      <c r="U175" s="19">
        <v>69</v>
      </c>
      <c r="V175" s="19" t="s">
        <v>576</v>
      </c>
      <c r="W175" s="18" t="s">
        <v>123</v>
      </c>
      <c r="X175" s="6" t="s">
        <v>174</v>
      </c>
      <c r="Y175" s="27" t="s">
        <v>125</v>
      </c>
      <c r="Z175" s="17"/>
      <c r="AA175" s="28" t="s">
        <v>1082</v>
      </c>
      <c r="AB175" s="28" t="s">
        <v>256</v>
      </c>
    </row>
    <row r="176" spans="1:28" s="15" customFormat="1" ht="45">
      <c r="A176" s="50" t="s">
        <v>253</v>
      </c>
      <c r="B176" s="38" t="s">
        <v>25</v>
      </c>
      <c r="C176" s="17" t="s">
        <v>257</v>
      </c>
      <c r="D176" s="17" t="s">
        <v>1080</v>
      </c>
      <c r="E176" s="17" t="s">
        <v>1083</v>
      </c>
      <c r="F176" s="18" t="s">
        <v>259</v>
      </c>
      <c r="G176" s="19"/>
      <c r="H176" s="18"/>
      <c r="I176" s="19">
        <v>16340</v>
      </c>
      <c r="J176" s="19"/>
      <c r="K176" s="19" t="s">
        <v>576</v>
      </c>
      <c r="L176" s="19"/>
      <c r="M176" s="19">
        <v>15870</v>
      </c>
      <c r="N176" s="19"/>
      <c r="O176" s="19" t="s">
        <v>576</v>
      </c>
      <c r="P176" s="18" t="s">
        <v>845</v>
      </c>
      <c r="Q176" s="19">
        <v>13200</v>
      </c>
      <c r="R176" s="6">
        <v>60</v>
      </c>
      <c r="S176" s="19" t="s">
        <v>576</v>
      </c>
      <c r="T176" s="19">
        <v>13550</v>
      </c>
      <c r="U176" s="19">
        <v>20</v>
      </c>
      <c r="V176" s="19" t="s">
        <v>576</v>
      </c>
      <c r="W176" s="18" t="s">
        <v>123</v>
      </c>
      <c r="X176" s="6" t="s">
        <v>174</v>
      </c>
      <c r="Y176" s="27" t="s">
        <v>125</v>
      </c>
      <c r="Z176" s="17"/>
      <c r="AA176" s="28" t="s">
        <v>1084</v>
      </c>
      <c r="AB176" s="28" t="s">
        <v>256</v>
      </c>
    </row>
    <row r="177" spans="1:28" s="15" customFormat="1" ht="90">
      <c r="A177" s="50" t="s">
        <v>253</v>
      </c>
      <c r="B177" s="38" t="s">
        <v>25</v>
      </c>
      <c r="C177" s="17" t="s">
        <v>1085</v>
      </c>
      <c r="D177" s="17" t="s">
        <v>261</v>
      </c>
      <c r="E177" s="17" t="s">
        <v>1086</v>
      </c>
      <c r="F177" s="18" t="s">
        <v>260</v>
      </c>
      <c r="G177" s="19"/>
      <c r="H177" s="18"/>
      <c r="I177" s="19">
        <v>420000</v>
      </c>
      <c r="J177" s="19"/>
      <c r="K177" s="19" t="s">
        <v>576</v>
      </c>
      <c r="L177" s="19"/>
      <c r="M177" s="19">
        <v>211000</v>
      </c>
      <c r="N177" s="19"/>
      <c r="O177" s="19" t="s">
        <v>576</v>
      </c>
      <c r="P177" s="18" t="s">
        <v>160</v>
      </c>
      <c r="Q177" s="19">
        <v>420</v>
      </c>
      <c r="R177" s="6"/>
      <c r="S177" s="19" t="s">
        <v>71</v>
      </c>
      <c r="T177" s="19">
        <v>211</v>
      </c>
      <c r="U177" s="6"/>
      <c r="V177" s="19" t="s">
        <v>71</v>
      </c>
      <c r="W177" s="18" t="s">
        <v>160</v>
      </c>
      <c r="X177" s="6" t="s">
        <v>134</v>
      </c>
      <c r="Y177" s="18" t="s">
        <v>84</v>
      </c>
      <c r="Z177" s="17" t="s">
        <v>1087</v>
      </c>
      <c r="AA177" s="28"/>
      <c r="AB177" s="28" t="s">
        <v>256</v>
      </c>
    </row>
    <row r="178" spans="1:28" s="15" customFormat="1" ht="60">
      <c r="A178" s="50" t="s">
        <v>253</v>
      </c>
      <c r="B178" s="38" t="s">
        <v>25</v>
      </c>
      <c r="C178" s="17" t="s">
        <v>1085</v>
      </c>
      <c r="D178" s="17" t="s">
        <v>264</v>
      </c>
      <c r="E178" s="17" t="s">
        <v>1088</v>
      </c>
      <c r="F178" s="18" t="s">
        <v>262</v>
      </c>
      <c r="G178" s="19"/>
      <c r="H178" s="18"/>
      <c r="I178" s="19">
        <v>420000</v>
      </c>
      <c r="J178" s="19"/>
      <c r="K178" s="19" t="s">
        <v>576</v>
      </c>
      <c r="L178" s="19"/>
      <c r="M178" s="19">
        <v>211000</v>
      </c>
      <c r="N178" s="19"/>
      <c r="O178" s="19" t="s">
        <v>576</v>
      </c>
      <c r="P178" s="18" t="s">
        <v>160</v>
      </c>
      <c r="Q178" s="19">
        <v>420</v>
      </c>
      <c r="R178" s="6"/>
      <c r="S178" s="19" t="s">
        <v>71</v>
      </c>
      <c r="T178" s="19">
        <v>211</v>
      </c>
      <c r="U178" s="6"/>
      <c r="V178" s="19" t="s">
        <v>71</v>
      </c>
      <c r="W178" s="18" t="s">
        <v>160</v>
      </c>
      <c r="X178" s="6" t="s">
        <v>134</v>
      </c>
      <c r="Y178" s="18" t="s">
        <v>84</v>
      </c>
      <c r="Z178" s="17" t="s">
        <v>1087</v>
      </c>
      <c r="AA178" s="28"/>
      <c r="AB178" s="28" t="s">
        <v>256</v>
      </c>
    </row>
    <row r="179" spans="1:28" s="15" customFormat="1" ht="75">
      <c r="A179" s="50" t="s">
        <v>253</v>
      </c>
      <c r="B179" s="38" t="s">
        <v>25</v>
      </c>
      <c r="C179" s="17" t="s">
        <v>1085</v>
      </c>
      <c r="D179" s="17" t="s">
        <v>1089</v>
      </c>
      <c r="E179" s="17" t="s">
        <v>1090</v>
      </c>
      <c r="F179" s="18" t="s">
        <v>265</v>
      </c>
      <c r="G179" s="19"/>
      <c r="H179" s="18"/>
      <c r="I179" s="19">
        <v>420000</v>
      </c>
      <c r="J179" s="19"/>
      <c r="K179" s="19" t="s">
        <v>576</v>
      </c>
      <c r="L179" s="19"/>
      <c r="M179" s="19">
        <v>211000</v>
      </c>
      <c r="N179" s="19"/>
      <c r="O179" s="19" t="s">
        <v>576</v>
      </c>
      <c r="P179" s="18" t="s">
        <v>160</v>
      </c>
      <c r="Q179" s="19">
        <v>420</v>
      </c>
      <c r="R179" s="6"/>
      <c r="S179" s="19" t="s">
        <v>71</v>
      </c>
      <c r="T179" s="19">
        <v>211</v>
      </c>
      <c r="U179" s="6"/>
      <c r="V179" s="19" t="s">
        <v>71</v>
      </c>
      <c r="W179" s="18" t="s">
        <v>160</v>
      </c>
      <c r="X179" s="6" t="s">
        <v>134</v>
      </c>
      <c r="Y179" s="18" t="s">
        <v>84</v>
      </c>
      <c r="Z179" s="17" t="s">
        <v>1087</v>
      </c>
      <c r="AA179" s="28"/>
      <c r="AB179" s="28" t="s">
        <v>256</v>
      </c>
    </row>
    <row r="180" spans="1:28" s="15" customFormat="1" ht="90">
      <c r="A180" s="50" t="s">
        <v>253</v>
      </c>
      <c r="B180" s="38" t="s">
        <v>25</v>
      </c>
      <c r="C180" s="17" t="s">
        <v>1085</v>
      </c>
      <c r="D180" s="17" t="s">
        <v>1091</v>
      </c>
      <c r="E180" s="17" t="s">
        <v>1092</v>
      </c>
      <c r="F180" s="18" t="s">
        <v>267</v>
      </c>
      <c r="G180" s="19" t="s">
        <v>268</v>
      </c>
      <c r="H180" s="18" t="s">
        <v>268</v>
      </c>
      <c r="I180" s="19">
        <v>560000</v>
      </c>
      <c r="J180" s="19"/>
      <c r="K180" s="19" t="s">
        <v>576</v>
      </c>
      <c r="L180" s="19"/>
      <c r="M180" s="19">
        <v>420000</v>
      </c>
      <c r="N180" s="19"/>
      <c r="O180" s="19" t="s">
        <v>576</v>
      </c>
      <c r="P180" s="18"/>
      <c r="Q180" s="19">
        <v>560</v>
      </c>
      <c r="R180" s="6"/>
      <c r="S180" s="19" t="s">
        <v>71</v>
      </c>
      <c r="T180" s="19">
        <v>420</v>
      </c>
      <c r="U180" s="6"/>
      <c r="V180" s="19" t="s">
        <v>71</v>
      </c>
      <c r="W180" s="18"/>
      <c r="X180" s="6" t="s">
        <v>165</v>
      </c>
      <c r="Y180" s="27" t="s">
        <v>73</v>
      </c>
      <c r="Z180" s="17" t="s">
        <v>1093</v>
      </c>
      <c r="AA180" s="28"/>
      <c r="AB180" s="28" t="s">
        <v>256</v>
      </c>
    </row>
    <row r="181" spans="1:28" s="15" customFormat="1" ht="45">
      <c r="A181" s="50" t="s">
        <v>271</v>
      </c>
      <c r="B181" s="38" t="s">
        <v>27</v>
      </c>
      <c r="C181" s="17" t="s">
        <v>1094</v>
      </c>
      <c r="D181" s="17"/>
      <c r="E181" s="17" t="s">
        <v>1095</v>
      </c>
      <c r="F181" s="27" t="s">
        <v>272</v>
      </c>
      <c r="G181" s="19"/>
      <c r="H181" s="18"/>
      <c r="I181" s="19">
        <v>35000</v>
      </c>
      <c r="J181" s="19"/>
      <c r="K181" s="19" t="s">
        <v>576</v>
      </c>
      <c r="L181" s="19"/>
      <c r="M181" s="19"/>
      <c r="N181" s="19"/>
      <c r="O181" s="19"/>
      <c r="P181" s="18" t="s">
        <v>1096</v>
      </c>
      <c r="Q181" s="19">
        <v>30000</v>
      </c>
      <c r="R181" s="6"/>
      <c r="S181" s="19" t="s">
        <v>576</v>
      </c>
      <c r="T181" s="19"/>
      <c r="U181" s="6"/>
      <c r="V181" s="19"/>
      <c r="W181" s="18" t="s">
        <v>123</v>
      </c>
      <c r="X181" s="6" t="s">
        <v>134</v>
      </c>
      <c r="Y181" s="27" t="s">
        <v>1097</v>
      </c>
      <c r="Z181" s="17" t="s">
        <v>1098</v>
      </c>
      <c r="AA181" s="43"/>
      <c r="AB181" s="28" t="s">
        <v>338</v>
      </c>
    </row>
    <row r="182" spans="1:28" s="15" customFormat="1" ht="45">
      <c r="A182" s="50" t="s">
        <v>271</v>
      </c>
      <c r="B182" s="38" t="s">
        <v>27</v>
      </c>
      <c r="C182" s="17" t="s">
        <v>1094</v>
      </c>
      <c r="D182" s="17" t="s">
        <v>1099</v>
      </c>
      <c r="E182" s="21" t="s">
        <v>650</v>
      </c>
      <c r="F182" s="27" t="s">
        <v>274</v>
      </c>
      <c r="G182" s="19"/>
      <c r="H182" s="18"/>
      <c r="I182" s="19">
        <v>35000</v>
      </c>
      <c r="J182" s="19"/>
      <c r="K182" s="19" t="s">
        <v>576</v>
      </c>
      <c r="L182" s="19"/>
      <c r="M182" s="19"/>
      <c r="N182" s="19"/>
      <c r="O182" s="19"/>
      <c r="P182" s="18" t="s">
        <v>1100</v>
      </c>
      <c r="Q182" s="19">
        <v>30000</v>
      </c>
      <c r="R182" s="6"/>
      <c r="S182" s="19" t="s">
        <v>576</v>
      </c>
      <c r="T182" s="19"/>
      <c r="U182" s="6"/>
      <c r="V182" s="19"/>
      <c r="W182" s="18" t="s">
        <v>92</v>
      </c>
      <c r="X182" s="6" t="s">
        <v>134</v>
      </c>
      <c r="Y182" s="27" t="s">
        <v>1101</v>
      </c>
      <c r="Z182" s="17" t="s">
        <v>1102</v>
      </c>
      <c r="AA182" s="43"/>
      <c r="AB182" s="28" t="s">
        <v>338</v>
      </c>
    </row>
    <row r="183" spans="1:28" s="15" customFormat="1" ht="30">
      <c r="A183" s="50" t="s">
        <v>271</v>
      </c>
      <c r="B183" s="38" t="s">
        <v>27</v>
      </c>
      <c r="C183" s="17" t="s">
        <v>1094</v>
      </c>
      <c r="E183" s="17" t="s">
        <v>1103</v>
      </c>
      <c r="F183" s="27" t="s">
        <v>276</v>
      </c>
      <c r="G183" s="19"/>
      <c r="H183" s="18"/>
      <c r="I183" s="19">
        <v>55000</v>
      </c>
      <c r="J183" s="19"/>
      <c r="K183" s="19" t="s">
        <v>576</v>
      </c>
      <c r="L183" s="19"/>
      <c r="M183" s="19">
        <v>35000</v>
      </c>
      <c r="N183" s="19"/>
      <c r="O183" s="19" t="s">
        <v>576</v>
      </c>
      <c r="P183" s="27" t="s">
        <v>160</v>
      </c>
      <c r="Q183" s="19">
        <v>30000</v>
      </c>
      <c r="R183" s="6"/>
      <c r="S183" s="19" t="s">
        <v>576</v>
      </c>
      <c r="T183" s="6"/>
      <c r="U183" s="6"/>
      <c r="V183" s="6"/>
      <c r="W183" s="18" t="s">
        <v>92</v>
      </c>
      <c r="X183" s="6" t="s">
        <v>134</v>
      </c>
      <c r="Y183" s="27" t="s">
        <v>1097</v>
      </c>
      <c r="Z183" s="15" t="s">
        <v>1104</v>
      </c>
      <c r="AA183" s="43"/>
      <c r="AB183" s="28" t="s">
        <v>1105</v>
      </c>
    </row>
    <row r="184" spans="1:28" s="15" customFormat="1" ht="30">
      <c r="A184" s="50" t="s">
        <v>271</v>
      </c>
      <c r="B184" s="38" t="s">
        <v>27</v>
      </c>
      <c r="C184" s="17" t="s">
        <v>1106</v>
      </c>
      <c r="E184" s="17" t="s">
        <v>1107</v>
      </c>
      <c r="F184" s="27" t="s">
        <v>277</v>
      </c>
      <c r="G184" s="19"/>
      <c r="H184" s="18"/>
      <c r="I184" s="19">
        <v>55000</v>
      </c>
      <c r="J184" s="19"/>
      <c r="K184" s="19" t="s">
        <v>576</v>
      </c>
      <c r="L184" s="19"/>
      <c r="M184" s="19">
        <v>35000</v>
      </c>
      <c r="N184" s="19"/>
      <c r="O184" s="19" t="s">
        <v>576</v>
      </c>
      <c r="P184" s="27" t="s">
        <v>160</v>
      </c>
      <c r="Q184" s="19">
        <v>30000</v>
      </c>
      <c r="R184" s="6"/>
      <c r="S184" s="19" t="s">
        <v>576</v>
      </c>
      <c r="T184" s="6"/>
      <c r="U184" s="6"/>
      <c r="V184" s="6"/>
      <c r="W184" s="18" t="s">
        <v>92</v>
      </c>
      <c r="X184" s="6" t="s">
        <v>134</v>
      </c>
      <c r="Y184" s="27" t="s">
        <v>1097</v>
      </c>
      <c r="Z184" s="15" t="s">
        <v>1104</v>
      </c>
      <c r="AA184" s="43"/>
      <c r="AB184" s="28" t="s">
        <v>1105</v>
      </c>
    </row>
    <row r="185" spans="1:28" s="15" customFormat="1" ht="30">
      <c r="A185" s="50" t="s">
        <v>271</v>
      </c>
      <c r="B185" s="38" t="s">
        <v>27</v>
      </c>
      <c r="C185" s="17" t="s">
        <v>1108</v>
      </c>
      <c r="E185" s="17" t="s">
        <v>1107</v>
      </c>
      <c r="F185" s="27" t="s">
        <v>279</v>
      </c>
      <c r="G185" s="19"/>
      <c r="H185" s="18"/>
      <c r="I185" s="19">
        <v>55000</v>
      </c>
      <c r="J185" s="19"/>
      <c r="K185" s="19" t="s">
        <v>576</v>
      </c>
      <c r="L185" s="19"/>
      <c r="M185" s="19">
        <v>35000</v>
      </c>
      <c r="N185" s="19"/>
      <c r="O185" s="19" t="s">
        <v>576</v>
      </c>
      <c r="P185" s="27" t="s">
        <v>160</v>
      </c>
      <c r="Q185" s="19">
        <v>30000</v>
      </c>
      <c r="R185" s="6"/>
      <c r="S185" s="19" t="s">
        <v>576</v>
      </c>
      <c r="T185" s="6"/>
      <c r="U185" s="6"/>
      <c r="V185" s="6"/>
      <c r="W185" s="18" t="s">
        <v>92</v>
      </c>
      <c r="X185" s="6" t="s">
        <v>134</v>
      </c>
      <c r="Y185" s="27" t="s">
        <v>1097</v>
      </c>
      <c r="Z185" s="15" t="s">
        <v>1104</v>
      </c>
      <c r="AA185" s="43"/>
      <c r="AB185" s="28" t="s">
        <v>1105</v>
      </c>
    </row>
    <row r="186" spans="1:28" s="15" customFormat="1" ht="30">
      <c r="A186" s="50" t="s">
        <v>1109</v>
      </c>
      <c r="B186" s="38" t="s">
        <v>1110</v>
      </c>
      <c r="C186" s="17" t="s">
        <v>1111</v>
      </c>
      <c r="D186" s="15" t="s">
        <v>1112</v>
      </c>
      <c r="E186" s="17" t="s">
        <v>1113</v>
      </c>
      <c r="F186" s="40" t="s">
        <v>1114</v>
      </c>
      <c r="G186" s="6"/>
      <c r="H186" s="27"/>
      <c r="I186" s="19">
        <v>3000</v>
      </c>
      <c r="J186" s="19"/>
      <c r="K186" s="22" t="s">
        <v>576</v>
      </c>
      <c r="L186" s="22"/>
      <c r="M186" s="19"/>
      <c r="N186" s="19"/>
      <c r="O186" s="19"/>
      <c r="P186" s="27" t="s">
        <v>889</v>
      </c>
      <c r="Q186" s="6"/>
      <c r="R186" s="6"/>
      <c r="S186" s="6"/>
      <c r="T186" s="6"/>
      <c r="U186" s="6"/>
      <c r="V186" s="6"/>
      <c r="W186" s="27"/>
      <c r="X186" s="6" t="s">
        <v>83</v>
      </c>
      <c r="Y186" s="27" t="s">
        <v>84</v>
      </c>
      <c r="AA186" s="43"/>
      <c r="AB186" s="28" t="s">
        <v>1115</v>
      </c>
    </row>
    <row r="187" spans="1:28" s="15" customFormat="1" ht="45">
      <c r="A187" s="50" t="s">
        <v>1109</v>
      </c>
      <c r="B187" s="38" t="s">
        <v>1110</v>
      </c>
      <c r="C187" s="17" t="s">
        <v>1116</v>
      </c>
      <c r="D187" s="17" t="s">
        <v>1117</v>
      </c>
      <c r="E187" s="17" t="s">
        <v>1118</v>
      </c>
      <c r="F187" s="40" t="s">
        <v>1119</v>
      </c>
      <c r="G187" s="19">
        <v>3</v>
      </c>
      <c r="H187" s="18"/>
      <c r="I187" s="22">
        <v>3778</v>
      </c>
      <c r="J187" s="22"/>
      <c r="K187" s="22" t="s">
        <v>576</v>
      </c>
      <c r="L187" s="22"/>
      <c r="M187" s="22">
        <v>2348</v>
      </c>
      <c r="N187" s="22"/>
      <c r="O187" s="19" t="s">
        <v>576</v>
      </c>
      <c r="P187" s="18" t="s">
        <v>845</v>
      </c>
      <c r="Q187" s="19">
        <v>2900</v>
      </c>
      <c r="R187" s="6">
        <v>300</v>
      </c>
      <c r="S187" s="19" t="s">
        <v>576</v>
      </c>
      <c r="T187" s="6"/>
      <c r="U187" s="6"/>
      <c r="V187" s="6"/>
      <c r="W187" s="18"/>
      <c r="X187" s="6" t="s">
        <v>174</v>
      </c>
      <c r="Y187" s="27" t="s">
        <v>125</v>
      </c>
      <c r="Z187" s="17"/>
      <c r="AA187" s="28" t="s">
        <v>1029</v>
      </c>
      <c r="AB187" s="28" t="s">
        <v>1115</v>
      </c>
    </row>
    <row r="188" spans="1:28" s="15" customFormat="1" ht="60">
      <c r="A188" s="50" t="s">
        <v>1109</v>
      </c>
      <c r="B188" s="38" t="s">
        <v>1110</v>
      </c>
      <c r="C188" s="23" t="s">
        <v>1120</v>
      </c>
      <c r="D188" s="23" t="s">
        <v>1121</v>
      </c>
      <c r="E188" s="17" t="s">
        <v>1122</v>
      </c>
      <c r="F188" s="40" t="s">
        <v>911</v>
      </c>
      <c r="G188" s="19">
        <v>5</v>
      </c>
      <c r="H188" s="18">
        <v>5.7</v>
      </c>
      <c r="I188" s="22">
        <v>3641</v>
      </c>
      <c r="J188" s="22"/>
      <c r="K188" s="22" t="s">
        <v>576</v>
      </c>
      <c r="L188" s="22"/>
      <c r="M188" s="22">
        <v>2920</v>
      </c>
      <c r="N188" s="22"/>
      <c r="O188" s="22" t="s">
        <v>576</v>
      </c>
      <c r="P188" s="40" t="s">
        <v>845</v>
      </c>
      <c r="Q188" s="19">
        <v>3100</v>
      </c>
      <c r="R188" s="6">
        <v>150</v>
      </c>
      <c r="S188" s="19" t="s">
        <v>576</v>
      </c>
      <c r="T188" s="6"/>
      <c r="U188" s="6"/>
      <c r="V188" s="6"/>
      <c r="W188" s="18"/>
      <c r="X188" s="6" t="s">
        <v>174</v>
      </c>
      <c r="Y188" s="27" t="s">
        <v>125</v>
      </c>
      <c r="Z188" s="17"/>
      <c r="AA188" s="28" t="s">
        <v>240</v>
      </c>
      <c r="AB188" s="28" t="s">
        <v>1115</v>
      </c>
    </row>
    <row r="189" spans="1:28" s="15" customFormat="1" ht="45">
      <c r="A189" s="50" t="s">
        <v>1109</v>
      </c>
      <c r="B189" s="38" t="s">
        <v>1110</v>
      </c>
      <c r="C189" s="23" t="s">
        <v>1120</v>
      </c>
      <c r="D189" s="23" t="s">
        <v>1123</v>
      </c>
      <c r="E189" s="23" t="s">
        <v>1124</v>
      </c>
      <c r="F189" s="40" t="s">
        <v>1125</v>
      </c>
      <c r="G189" s="19">
        <v>3</v>
      </c>
      <c r="H189" s="18"/>
      <c r="I189" s="22">
        <v>3500</v>
      </c>
      <c r="J189" s="22"/>
      <c r="K189" s="22" t="s">
        <v>576</v>
      </c>
      <c r="L189" s="22"/>
      <c r="M189" s="22"/>
      <c r="N189" s="22"/>
      <c r="O189" s="22"/>
      <c r="P189" s="40"/>
      <c r="Q189" s="19">
        <v>3500</v>
      </c>
      <c r="R189" s="6"/>
      <c r="S189" s="19" t="s">
        <v>576</v>
      </c>
      <c r="T189" s="6"/>
      <c r="U189" s="6"/>
      <c r="V189" s="6"/>
      <c r="W189" s="18"/>
      <c r="X189" s="6" t="s">
        <v>78</v>
      </c>
      <c r="Y189" s="27" t="s">
        <v>93</v>
      </c>
      <c r="Z189" s="17"/>
      <c r="AA189" s="28"/>
      <c r="AB189" s="28" t="s">
        <v>1126</v>
      </c>
    </row>
    <row r="190" spans="1:28" s="15" customFormat="1" ht="30">
      <c r="A190" s="50" t="s">
        <v>1127</v>
      </c>
      <c r="B190" s="38" t="s">
        <v>1128</v>
      </c>
      <c r="E190" s="21" t="s">
        <v>1129</v>
      </c>
      <c r="F190" s="18" t="s">
        <v>1130</v>
      </c>
      <c r="G190" s="6"/>
      <c r="H190" s="27"/>
      <c r="I190" s="19" t="s">
        <v>1131</v>
      </c>
      <c r="J190" s="19"/>
      <c r="K190" s="19" t="s">
        <v>124</v>
      </c>
      <c r="L190" s="19"/>
      <c r="M190" s="19"/>
      <c r="N190" s="19"/>
      <c r="O190" s="19"/>
      <c r="P190" s="18"/>
      <c r="Q190" s="19" t="s">
        <v>1131</v>
      </c>
      <c r="R190" s="6"/>
      <c r="S190" s="19" t="s">
        <v>124</v>
      </c>
      <c r="T190" s="6"/>
      <c r="U190" s="6"/>
      <c r="V190" s="6"/>
      <c r="W190" s="27"/>
      <c r="X190" s="6" t="s">
        <v>147</v>
      </c>
      <c r="Y190" s="27" t="s">
        <v>73</v>
      </c>
      <c r="Z190" s="17"/>
      <c r="AA190" s="28"/>
      <c r="AB190" s="28" t="s">
        <v>1132</v>
      </c>
    </row>
    <row r="191" spans="1:28" s="15" customFormat="1" ht="30">
      <c r="A191" s="50" t="s">
        <v>1127</v>
      </c>
      <c r="B191" s="38" t="s">
        <v>1128</v>
      </c>
      <c r="D191" s="15" t="s">
        <v>1133</v>
      </c>
      <c r="E191" s="17" t="s">
        <v>1134</v>
      </c>
      <c r="F191" s="18" t="s">
        <v>1135</v>
      </c>
      <c r="G191" s="6"/>
      <c r="H191" s="27"/>
      <c r="I191" s="19">
        <v>30000</v>
      </c>
      <c r="J191" s="19"/>
      <c r="K191" s="19" t="s">
        <v>576</v>
      </c>
      <c r="L191" s="19"/>
      <c r="M191" s="19"/>
      <c r="N191" s="19"/>
      <c r="O191" s="19"/>
      <c r="P191" s="18" t="s">
        <v>92</v>
      </c>
      <c r="Q191" s="19">
        <v>30</v>
      </c>
      <c r="R191" s="6"/>
      <c r="S191" s="19" t="s">
        <v>71</v>
      </c>
      <c r="T191" s="6"/>
      <c r="U191" s="6"/>
      <c r="V191" s="6"/>
      <c r="W191" s="18" t="s">
        <v>92</v>
      </c>
      <c r="X191" s="6" t="s">
        <v>134</v>
      </c>
      <c r="Y191" s="27" t="s">
        <v>84</v>
      </c>
      <c r="Z191" s="17" t="s">
        <v>1136</v>
      </c>
      <c r="AA191" s="28"/>
      <c r="AB191" s="28" t="s">
        <v>1137</v>
      </c>
    </row>
    <row r="192" spans="1:28" s="15" customFormat="1">
      <c r="A192" s="50" t="s">
        <v>1127</v>
      </c>
      <c r="B192" s="38" t="s">
        <v>1128</v>
      </c>
      <c r="E192" s="17" t="s">
        <v>1138</v>
      </c>
      <c r="F192" s="18" t="s">
        <v>1139</v>
      </c>
      <c r="G192" s="6"/>
      <c r="H192" s="27"/>
      <c r="I192" s="19">
        <v>1000000</v>
      </c>
      <c r="J192" s="19"/>
      <c r="K192" s="19" t="s">
        <v>576</v>
      </c>
      <c r="L192" s="19"/>
      <c r="M192" s="19"/>
      <c r="N192" s="19"/>
      <c r="O192" s="19"/>
      <c r="P192" s="18" t="s">
        <v>160</v>
      </c>
      <c r="Q192" s="19">
        <v>1</v>
      </c>
      <c r="R192" s="6"/>
      <c r="S192" s="19" t="s">
        <v>533</v>
      </c>
      <c r="T192" s="6"/>
      <c r="U192" s="6"/>
      <c r="V192" s="6"/>
      <c r="W192" s="18" t="s">
        <v>160</v>
      </c>
      <c r="X192" s="6" t="s">
        <v>78</v>
      </c>
      <c r="Y192" s="27" t="s">
        <v>84</v>
      </c>
      <c r="Z192" s="17"/>
      <c r="AA192" s="28"/>
      <c r="AB192" s="28" t="s">
        <v>1132</v>
      </c>
    </row>
    <row r="193" spans="1:28" s="15" customFormat="1" ht="30">
      <c r="A193" s="50" t="s">
        <v>283</v>
      </c>
      <c r="B193" s="38" t="s">
        <v>30</v>
      </c>
      <c r="C193" s="15" t="s">
        <v>284</v>
      </c>
      <c r="E193" s="17" t="s">
        <v>1140</v>
      </c>
      <c r="F193" s="18" t="s">
        <v>285</v>
      </c>
      <c r="G193" s="6"/>
      <c r="H193" s="27"/>
      <c r="I193" s="19">
        <v>44770</v>
      </c>
      <c r="J193" s="19"/>
      <c r="K193" s="19" t="s">
        <v>576</v>
      </c>
      <c r="L193" s="19"/>
      <c r="M193" s="19">
        <v>42345</v>
      </c>
      <c r="N193" s="19"/>
      <c r="O193" s="19" t="s">
        <v>576</v>
      </c>
      <c r="P193" s="18" t="s">
        <v>889</v>
      </c>
      <c r="Q193" s="19">
        <v>39.6</v>
      </c>
      <c r="R193" s="45" t="s">
        <v>1141</v>
      </c>
      <c r="S193" s="19" t="s">
        <v>71</v>
      </c>
      <c r="T193" s="6"/>
      <c r="U193" s="6"/>
      <c r="V193" s="6"/>
      <c r="W193" s="27"/>
      <c r="X193" s="6" t="s">
        <v>174</v>
      </c>
      <c r="Y193" s="27" t="s">
        <v>93</v>
      </c>
      <c r="Z193" s="17"/>
      <c r="AA193" s="28" t="s">
        <v>286</v>
      </c>
      <c r="AB193" s="28" t="s">
        <v>287</v>
      </c>
    </row>
    <row r="194" spans="1:28" s="15" customFormat="1">
      <c r="A194" s="50" t="s">
        <v>346</v>
      </c>
      <c r="B194" s="38" t="s">
        <v>1142</v>
      </c>
      <c r="D194" s="17" t="s">
        <v>1143</v>
      </c>
      <c r="E194" s="17" t="s">
        <v>567</v>
      </c>
      <c r="F194" s="18" t="s">
        <v>348</v>
      </c>
      <c r="G194" s="19"/>
      <c r="H194" s="18"/>
      <c r="I194" s="19">
        <v>2770000</v>
      </c>
      <c r="J194" s="19"/>
      <c r="K194" s="19" t="s">
        <v>576</v>
      </c>
      <c r="L194" s="19"/>
      <c r="M194" s="19">
        <v>1980000</v>
      </c>
      <c r="N194" s="19"/>
      <c r="O194" s="19" t="s">
        <v>576</v>
      </c>
      <c r="P194" s="18"/>
      <c r="Q194" s="19">
        <v>2.77</v>
      </c>
      <c r="R194" s="6">
        <v>0.02</v>
      </c>
      <c r="S194" s="19" t="s">
        <v>533</v>
      </c>
      <c r="T194" s="19">
        <v>1.98</v>
      </c>
      <c r="U194" s="6">
        <v>0.05</v>
      </c>
      <c r="V194" s="19" t="s">
        <v>533</v>
      </c>
      <c r="W194" s="27"/>
      <c r="X194" s="6" t="s">
        <v>73</v>
      </c>
      <c r="Y194" s="27" t="s">
        <v>73</v>
      </c>
      <c r="Z194" s="17"/>
      <c r="AA194" s="28" t="s">
        <v>1144</v>
      </c>
      <c r="AB194" s="28" t="s">
        <v>350</v>
      </c>
    </row>
    <row r="195" spans="1:28" s="15" customFormat="1" ht="45">
      <c r="A195" s="50" t="s">
        <v>1145</v>
      </c>
      <c r="B195" s="38" t="s">
        <v>1146</v>
      </c>
      <c r="C195" s="17" t="s">
        <v>352</v>
      </c>
      <c r="D195" s="17" t="s">
        <v>1147</v>
      </c>
      <c r="E195" s="17" t="s">
        <v>1148</v>
      </c>
      <c r="F195" s="18" t="s">
        <v>1149</v>
      </c>
      <c r="G195" s="19"/>
      <c r="H195" s="18"/>
      <c r="I195" s="19" t="s">
        <v>797</v>
      </c>
      <c r="J195" s="19"/>
      <c r="K195" s="19"/>
      <c r="L195" s="19"/>
      <c r="M195" s="19"/>
      <c r="N195" s="19"/>
      <c r="O195" s="19"/>
      <c r="P195" s="18" t="s">
        <v>160</v>
      </c>
      <c r="Q195" s="19" t="s">
        <v>797</v>
      </c>
      <c r="R195" s="6"/>
      <c r="S195" s="19"/>
      <c r="T195" s="19"/>
      <c r="U195" s="6"/>
      <c r="V195" s="19"/>
      <c r="W195" s="18" t="s">
        <v>160</v>
      </c>
      <c r="X195" s="6" t="s">
        <v>134</v>
      </c>
      <c r="Y195" s="27" t="s">
        <v>79</v>
      </c>
      <c r="Z195" s="17" t="s">
        <v>1150</v>
      </c>
      <c r="AA195" s="28"/>
      <c r="AB195" s="28" t="s">
        <v>356</v>
      </c>
    </row>
    <row r="196" spans="1:28" s="15" customFormat="1" ht="90">
      <c r="A196" s="50" t="s">
        <v>1145</v>
      </c>
      <c r="B196" s="38" t="s">
        <v>1146</v>
      </c>
      <c r="C196" s="17" t="s">
        <v>352</v>
      </c>
      <c r="D196" s="17" t="s">
        <v>354</v>
      </c>
      <c r="E196" s="17" t="s">
        <v>1151</v>
      </c>
      <c r="F196" s="18" t="s">
        <v>1152</v>
      </c>
      <c r="G196" s="19"/>
      <c r="H196" s="18"/>
      <c r="I196" s="19">
        <v>35000</v>
      </c>
      <c r="J196" s="19"/>
      <c r="K196" s="19" t="s">
        <v>576</v>
      </c>
      <c r="L196" s="19"/>
      <c r="M196" s="19"/>
      <c r="N196" s="19"/>
      <c r="O196" s="19"/>
      <c r="P196" s="18" t="s">
        <v>92</v>
      </c>
      <c r="Q196" s="19">
        <v>35</v>
      </c>
      <c r="R196" s="6"/>
      <c r="S196" s="19" t="s">
        <v>71</v>
      </c>
      <c r="T196" s="19"/>
      <c r="U196" s="6"/>
      <c r="V196" s="19"/>
      <c r="W196" s="18" t="s">
        <v>92</v>
      </c>
      <c r="X196" s="6" t="s">
        <v>174</v>
      </c>
      <c r="Y196" s="27" t="s">
        <v>93</v>
      </c>
      <c r="Z196" s="17"/>
      <c r="AA196" s="28" t="s">
        <v>355</v>
      </c>
      <c r="AB196" s="28" t="s">
        <v>356</v>
      </c>
    </row>
    <row r="197" spans="1:28" s="15" customFormat="1" ht="45">
      <c r="A197" s="50" t="s">
        <v>1145</v>
      </c>
      <c r="B197" s="38" t="s">
        <v>1146</v>
      </c>
      <c r="C197" s="17" t="s">
        <v>352</v>
      </c>
      <c r="D197" s="17" t="s">
        <v>357</v>
      </c>
      <c r="E197" s="17" t="s">
        <v>1153</v>
      </c>
      <c r="F197" s="18" t="s">
        <v>1154</v>
      </c>
      <c r="G197" s="19"/>
      <c r="H197" s="18"/>
      <c r="I197" s="19">
        <v>35000</v>
      </c>
      <c r="J197" s="19"/>
      <c r="K197" s="19" t="s">
        <v>576</v>
      </c>
      <c r="L197" s="19"/>
      <c r="M197" s="19"/>
      <c r="N197" s="19"/>
      <c r="O197" s="19"/>
      <c r="P197" s="18" t="s">
        <v>92</v>
      </c>
      <c r="Q197" s="19"/>
      <c r="R197" s="6"/>
      <c r="S197" s="19"/>
      <c r="T197" s="19"/>
      <c r="U197" s="6"/>
      <c r="V197" s="19"/>
      <c r="W197" s="18"/>
      <c r="X197" s="6" t="s">
        <v>83</v>
      </c>
      <c r="Y197" s="27" t="s">
        <v>84</v>
      </c>
      <c r="Z197" s="17" t="s">
        <v>1155</v>
      </c>
      <c r="AA197" s="28"/>
      <c r="AB197" s="28" t="s">
        <v>356</v>
      </c>
    </row>
    <row r="198" spans="1:28" s="15" customFormat="1" ht="75">
      <c r="A198" s="50" t="s">
        <v>1145</v>
      </c>
      <c r="B198" s="38" t="s">
        <v>1146</v>
      </c>
      <c r="C198" s="17" t="s">
        <v>352</v>
      </c>
      <c r="D198" s="17" t="s">
        <v>358</v>
      </c>
      <c r="E198" s="17" t="s">
        <v>1156</v>
      </c>
      <c r="F198" s="18" t="s">
        <v>1157</v>
      </c>
      <c r="G198" s="19"/>
      <c r="H198" s="18"/>
      <c r="I198" s="19">
        <v>45000</v>
      </c>
      <c r="J198" s="19"/>
      <c r="K198" s="19" t="s">
        <v>576</v>
      </c>
      <c r="L198" s="19"/>
      <c r="M198" s="19">
        <v>35000</v>
      </c>
      <c r="N198" s="19"/>
      <c r="O198" s="19" t="s">
        <v>576</v>
      </c>
      <c r="P198" s="18" t="s">
        <v>160</v>
      </c>
      <c r="Q198" s="19"/>
      <c r="R198" s="6"/>
      <c r="S198" s="19"/>
      <c r="T198" s="19"/>
      <c r="U198" s="6"/>
      <c r="V198" s="19"/>
      <c r="W198" s="18"/>
      <c r="X198" s="6" t="s">
        <v>83</v>
      </c>
      <c r="Y198" s="27" t="s">
        <v>84</v>
      </c>
      <c r="Z198" s="17" t="s">
        <v>1158</v>
      </c>
      <c r="AA198" s="28"/>
      <c r="AB198" s="28" t="s">
        <v>356</v>
      </c>
    </row>
    <row r="199" spans="1:28" s="15" customFormat="1" ht="45">
      <c r="A199" s="50" t="s">
        <v>1145</v>
      </c>
      <c r="B199" s="38" t="s">
        <v>1146</v>
      </c>
      <c r="C199" s="17" t="s">
        <v>359</v>
      </c>
      <c r="D199" s="17" t="s">
        <v>1159</v>
      </c>
      <c r="E199" s="17" t="s">
        <v>1160</v>
      </c>
      <c r="F199" s="18" t="s">
        <v>1161</v>
      </c>
      <c r="G199" s="19"/>
      <c r="H199" s="18"/>
      <c r="I199" s="19">
        <v>45000</v>
      </c>
      <c r="J199" s="19"/>
      <c r="K199" s="19" t="s">
        <v>576</v>
      </c>
      <c r="L199" s="19"/>
      <c r="M199" s="19"/>
      <c r="N199" s="19"/>
      <c r="O199" s="19"/>
      <c r="P199" s="18" t="s">
        <v>77</v>
      </c>
      <c r="Q199" s="19"/>
      <c r="R199" s="6"/>
      <c r="S199" s="19"/>
      <c r="T199" s="19"/>
      <c r="U199" s="6"/>
      <c r="V199" s="19"/>
      <c r="W199" s="18"/>
      <c r="X199" s="6" t="s">
        <v>83</v>
      </c>
      <c r="Y199" s="27" t="s">
        <v>84</v>
      </c>
      <c r="Z199" s="17" t="s">
        <v>1162</v>
      </c>
      <c r="AA199" s="28"/>
      <c r="AB199" s="28" t="s">
        <v>1163</v>
      </c>
    </row>
    <row r="200" spans="1:28" s="15" customFormat="1" ht="45">
      <c r="A200" s="50" t="s">
        <v>1145</v>
      </c>
      <c r="B200" s="38" t="s">
        <v>1146</v>
      </c>
      <c r="C200" s="17" t="s">
        <v>359</v>
      </c>
      <c r="D200" s="17" t="s">
        <v>1164</v>
      </c>
      <c r="E200" s="17" t="s">
        <v>1165</v>
      </c>
      <c r="F200" s="18" t="s">
        <v>1166</v>
      </c>
      <c r="G200" s="19"/>
      <c r="H200" s="18"/>
      <c r="I200" s="19">
        <v>45200</v>
      </c>
      <c r="J200" s="19"/>
      <c r="K200" s="19" t="s">
        <v>576</v>
      </c>
      <c r="L200" s="19"/>
      <c r="M200" s="19">
        <v>45000</v>
      </c>
      <c r="N200" s="19"/>
      <c r="O200" s="19" t="s">
        <v>576</v>
      </c>
      <c r="P200" s="18" t="s">
        <v>889</v>
      </c>
      <c r="Q200" s="19">
        <v>43.5</v>
      </c>
      <c r="R200" s="45" t="s">
        <v>1167</v>
      </c>
      <c r="S200" s="19" t="s">
        <v>71</v>
      </c>
      <c r="T200" s="19">
        <v>43.4</v>
      </c>
      <c r="U200" s="6">
        <v>2.1</v>
      </c>
      <c r="V200" s="19" t="s">
        <v>71</v>
      </c>
      <c r="W200" s="18"/>
      <c r="X200" s="6" t="s">
        <v>174</v>
      </c>
      <c r="Y200" s="27" t="s">
        <v>151</v>
      </c>
      <c r="Z200" s="17"/>
      <c r="AA200" s="28" t="s">
        <v>360</v>
      </c>
      <c r="AB200" s="28" t="s">
        <v>1163</v>
      </c>
    </row>
    <row r="201" spans="1:28" s="15" customFormat="1" ht="75">
      <c r="A201" s="50" t="s">
        <v>1145</v>
      </c>
      <c r="B201" s="38" t="s">
        <v>1146</v>
      </c>
      <c r="C201" s="17" t="s">
        <v>359</v>
      </c>
      <c r="D201" s="17" t="s">
        <v>361</v>
      </c>
      <c r="E201" s="17" t="s">
        <v>1168</v>
      </c>
      <c r="F201" s="18" t="s">
        <v>1169</v>
      </c>
      <c r="G201" s="19"/>
      <c r="H201" s="18"/>
      <c r="I201" s="19">
        <v>45000</v>
      </c>
      <c r="J201" s="19"/>
      <c r="K201" s="19" t="s">
        <v>576</v>
      </c>
      <c r="L201" s="19"/>
      <c r="M201" s="19"/>
      <c r="N201" s="19"/>
      <c r="O201" s="19"/>
      <c r="P201" s="18" t="s">
        <v>77</v>
      </c>
      <c r="Q201" s="19"/>
      <c r="R201" s="6"/>
      <c r="S201" s="19"/>
      <c r="T201" s="19"/>
      <c r="U201" s="6"/>
      <c r="V201" s="19"/>
      <c r="W201" s="18"/>
      <c r="X201" s="6" t="s">
        <v>83</v>
      </c>
      <c r="Y201" s="27" t="s">
        <v>84</v>
      </c>
      <c r="Z201" s="17" t="s">
        <v>1170</v>
      </c>
      <c r="AA201" s="28"/>
      <c r="AB201" s="28" t="s">
        <v>1163</v>
      </c>
    </row>
    <row r="202" spans="1:28" s="15" customFormat="1" ht="60">
      <c r="A202" s="50" t="s">
        <v>1145</v>
      </c>
      <c r="B202" s="38" t="s">
        <v>1146</v>
      </c>
      <c r="C202" s="17" t="s">
        <v>362</v>
      </c>
      <c r="D202" s="17" t="s">
        <v>363</v>
      </c>
      <c r="E202" s="17" t="s">
        <v>1171</v>
      </c>
      <c r="F202" s="18" t="s">
        <v>1172</v>
      </c>
      <c r="G202" s="19"/>
      <c r="H202" s="18"/>
      <c r="I202" s="19">
        <v>170000</v>
      </c>
      <c r="J202" s="19"/>
      <c r="K202" s="19" t="s">
        <v>576</v>
      </c>
      <c r="L202" s="19"/>
      <c r="M202" s="19"/>
      <c r="N202" s="19"/>
      <c r="O202" s="19"/>
      <c r="P202" s="18" t="s">
        <v>123</v>
      </c>
      <c r="Q202" s="19">
        <v>0.16500000000000001</v>
      </c>
      <c r="R202" s="6"/>
      <c r="S202" s="19" t="s">
        <v>533</v>
      </c>
      <c r="T202" s="19"/>
      <c r="U202" s="6"/>
      <c r="V202" s="19"/>
      <c r="W202" s="18" t="s">
        <v>123</v>
      </c>
      <c r="X202" s="6" t="s">
        <v>134</v>
      </c>
      <c r="Y202" s="27" t="s">
        <v>84</v>
      </c>
      <c r="Z202" s="17" t="s">
        <v>1173</v>
      </c>
      <c r="AA202" s="28"/>
      <c r="AB202" s="28" t="s">
        <v>356</v>
      </c>
    </row>
    <row r="203" spans="1:28" s="15" customFormat="1" ht="90">
      <c r="A203" s="50" t="s">
        <v>1145</v>
      </c>
      <c r="B203" s="38" t="s">
        <v>1146</v>
      </c>
      <c r="C203" s="17" t="s">
        <v>364</v>
      </c>
      <c r="D203" s="17" t="s">
        <v>1174</v>
      </c>
      <c r="E203" s="17" t="s">
        <v>1175</v>
      </c>
      <c r="F203" s="18" t="s">
        <v>1176</v>
      </c>
      <c r="G203" s="19"/>
      <c r="H203" s="18"/>
      <c r="I203" s="19">
        <v>500000</v>
      </c>
      <c r="J203" s="19"/>
      <c r="K203" s="19" t="s">
        <v>576</v>
      </c>
      <c r="L203" s="19"/>
      <c r="M203" s="19">
        <v>200000</v>
      </c>
      <c r="N203" s="19"/>
      <c r="O203" s="19" t="s">
        <v>576</v>
      </c>
      <c r="P203" s="18" t="s">
        <v>160</v>
      </c>
      <c r="Q203" s="19">
        <v>0.5</v>
      </c>
      <c r="R203" s="6"/>
      <c r="S203" s="19" t="s">
        <v>533</v>
      </c>
      <c r="T203" s="19">
        <v>0.2</v>
      </c>
      <c r="U203" s="6"/>
      <c r="V203" s="19" t="s">
        <v>533</v>
      </c>
      <c r="W203" s="18" t="s">
        <v>160</v>
      </c>
      <c r="X203" s="6" t="s">
        <v>134</v>
      </c>
      <c r="Y203" s="27" t="s">
        <v>84</v>
      </c>
      <c r="Z203" s="17" t="s">
        <v>1177</v>
      </c>
      <c r="AA203" s="28"/>
      <c r="AB203" s="28" t="s">
        <v>356</v>
      </c>
    </row>
    <row r="204" spans="1:28" s="15" customFormat="1" ht="60">
      <c r="A204" s="50" t="s">
        <v>1145</v>
      </c>
      <c r="B204" s="38" t="s">
        <v>1146</v>
      </c>
      <c r="C204" s="17" t="s">
        <v>364</v>
      </c>
      <c r="D204" s="17" t="s">
        <v>365</v>
      </c>
      <c r="E204" s="17" t="s">
        <v>1178</v>
      </c>
      <c r="F204" s="18" t="s">
        <v>1179</v>
      </c>
      <c r="G204" s="19"/>
      <c r="H204" s="18"/>
      <c r="I204" s="19">
        <v>500000</v>
      </c>
      <c r="J204" s="19"/>
      <c r="K204" s="19" t="s">
        <v>576</v>
      </c>
      <c r="L204" s="19"/>
      <c r="M204" s="19">
        <v>200000</v>
      </c>
      <c r="N204" s="19"/>
      <c r="O204" s="19" t="s">
        <v>576</v>
      </c>
      <c r="P204" s="18" t="s">
        <v>160</v>
      </c>
      <c r="Q204" s="19">
        <v>0.5</v>
      </c>
      <c r="R204" s="6"/>
      <c r="S204" s="19" t="s">
        <v>533</v>
      </c>
      <c r="T204" s="19">
        <v>0.2</v>
      </c>
      <c r="U204" s="6"/>
      <c r="V204" s="19" t="s">
        <v>533</v>
      </c>
      <c r="W204" s="18" t="s">
        <v>160</v>
      </c>
      <c r="X204" s="6" t="s">
        <v>134</v>
      </c>
      <c r="Y204" s="27" t="s">
        <v>84</v>
      </c>
      <c r="Z204" s="17" t="s">
        <v>1177</v>
      </c>
      <c r="AA204" s="28"/>
      <c r="AB204" s="28" t="s">
        <v>356</v>
      </c>
    </row>
    <row r="205" spans="1:28" s="15" customFormat="1" ht="30">
      <c r="A205" s="50" t="s">
        <v>288</v>
      </c>
      <c r="B205" s="38" t="s">
        <v>31</v>
      </c>
      <c r="C205" s="17" t="s">
        <v>1180</v>
      </c>
      <c r="E205" s="17" t="s">
        <v>1181</v>
      </c>
      <c r="F205" s="18" t="s">
        <v>289</v>
      </c>
      <c r="G205" s="6"/>
      <c r="H205" s="27"/>
      <c r="I205" s="19">
        <v>10700</v>
      </c>
      <c r="J205" s="19"/>
      <c r="K205" s="19" t="s">
        <v>576</v>
      </c>
      <c r="L205" s="19"/>
      <c r="M205" s="6"/>
      <c r="N205" s="6"/>
      <c r="O205" s="6"/>
      <c r="P205" s="27"/>
      <c r="Q205" s="19">
        <v>10700</v>
      </c>
      <c r="R205" s="6"/>
      <c r="S205" s="19" t="s">
        <v>576</v>
      </c>
      <c r="T205" s="6"/>
      <c r="U205" s="6"/>
      <c r="V205" s="6"/>
      <c r="W205" s="27"/>
      <c r="X205" s="6" t="s">
        <v>78</v>
      </c>
      <c r="Y205" s="27" t="s">
        <v>93</v>
      </c>
      <c r="AA205" s="43"/>
      <c r="AB205" s="28" t="s">
        <v>570</v>
      </c>
    </row>
    <row r="206" spans="1:28" s="15" customFormat="1" ht="30">
      <c r="A206" s="50" t="s">
        <v>290</v>
      </c>
      <c r="B206" s="38" t="s">
        <v>32</v>
      </c>
      <c r="C206" s="17" t="s">
        <v>1182</v>
      </c>
      <c r="D206" s="17" t="s">
        <v>1183</v>
      </c>
      <c r="E206" s="17" t="s">
        <v>1184</v>
      </c>
      <c r="F206" s="18" t="s">
        <v>1185</v>
      </c>
      <c r="G206" s="19">
        <v>4</v>
      </c>
      <c r="H206" s="18"/>
      <c r="I206" s="19">
        <v>33000</v>
      </c>
      <c r="J206" s="19"/>
      <c r="K206" s="19" t="s">
        <v>576</v>
      </c>
      <c r="L206" s="19"/>
      <c r="M206" s="19"/>
      <c r="N206" s="19"/>
      <c r="O206" s="19"/>
      <c r="P206" s="18" t="s">
        <v>123</v>
      </c>
      <c r="Q206" s="19">
        <v>33</v>
      </c>
      <c r="R206" s="6"/>
      <c r="S206" s="19" t="s">
        <v>71</v>
      </c>
      <c r="T206" s="19"/>
      <c r="U206" s="6"/>
      <c r="V206" s="19"/>
      <c r="W206" s="18" t="s">
        <v>123</v>
      </c>
      <c r="X206" s="6" t="s">
        <v>134</v>
      </c>
      <c r="Y206" s="27" t="s">
        <v>84</v>
      </c>
      <c r="Z206" s="17" t="s">
        <v>1186</v>
      </c>
      <c r="AA206" s="28"/>
      <c r="AB206" s="28" t="s">
        <v>371</v>
      </c>
    </row>
    <row r="207" spans="1:28" s="15" customFormat="1" ht="30">
      <c r="A207" s="50" t="s">
        <v>290</v>
      </c>
      <c r="B207" s="38" t="s">
        <v>32</v>
      </c>
      <c r="C207" s="17" t="s">
        <v>1182</v>
      </c>
      <c r="D207" s="17" t="s">
        <v>1187</v>
      </c>
      <c r="E207" s="17" t="s">
        <v>1184</v>
      </c>
      <c r="F207" s="18" t="s">
        <v>1188</v>
      </c>
      <c r="G207" s="19">
        <v>4</v>
      </c>
      <c r="H207" s="18"/>
      <c r="I207" s="19">
        <v>33000</v>
      </c>
      <c r="J207" s="19"/>
      <c r="K207" s="19" t="s">
        <v>576</v>
      </c>
      <c r="L207" s="19"/>
      <c r="M207" s="19"/>
      <c r="N207" s="19"/>
      <c r="O207" s="19"/>
      <c r="P207" s="18" t="s">
        <v>123</v>
      </c>
      <c r="Q207" s="19">
        <v>33</v>
      </c>
      <c r="R207" s="6"/>
      <c r="S207" s="19" t="s">
        <v>71</v>
      </c>
      <c r="T207" s="19"/>
      <c r="U207" s="6"/>
      <c r="V207" s="19"/>
      <c r="W207" s="18" t="s">
        <v>123</v>
      </c>
      <c r="X207" s="6" t="s">
        <v>134</v>
      </c>
      <c r="Y207" s="27" t="s">
        <v>84</v>
      </c>
      <c r="Z207" s="17" t="s">
        <v>1186</v>
      </c>
      <c r="AA207" s="28"/>
      <c r="AB207" s="28" t="s">
        <v>371</v>
      </c>
    </row>
    <row r="208" spans="1:28" s="15" customFormat="1" ht="30">
      <c r="A208" s="50" t="s">
        <v>290</v>
      </c>
      <c r="B208" s="38" t="s">
        <v>32</v>
      </c>
      <c r="C208" s="17" t="s">
        <v>1182</v>
      </c>
      <c r="D208" s="17" t="s">
        <v>1189</v>
      </c>
      <c r="E208" s="17" t="s">
        <v>1190</v>
      </c>
      <c r="F208" s="18" t="s">
        <v>1191</v>
      </c>
      <c r="G208" s="19">
        <v>4</v>
      </c>
      <c r="H208" s="18"/>
      <c r="I208" s="19">
        <v>33000</v>
      </c>
      <c r="J208" s="19"/>
      <c r="K208" s="19" t="s">
        <v>576</v>
      </c>
      <c r="L208" s="19"/>
      <c r="M208" s="19"/>
      <c r="N208" s="19"/>
      <c r="O208" s="19"/>
      <c r="P208" s="18" t="s">
        <v>123</v>
      </c>
      <c r="Q208" s="19">
        <v>33</v>
      </c>
      <c r="R208" s="6"/>
      <c r="S208" s="19" t="s">
        <v>71</v>
      </c>
      <c r="T208" s="19"/>
      <c r="U208" s="6"/>
      <c r="V208" s="19"/>
      <c r="W208" s="18" t="s">
        <v>123</v>
      </c>
      <c r="X208" s="6" t="s">
        <v>134</v>
      </c>
      <c r="Y208" s="27" t="s">
        <v>84</v>
      </c>
      <c r="Z208" s="17" t="s">
        <v>1186</v>
      </c>
      <c r="AA208" s="28"/>
      <c r="AB208" s="28" t="s">
        <v>371</v>
      </c>
    </row>
    <row r="209" spans="1:28" s="15" customFormat="1" ht="45">
      <c r="A209" s="50" t="s">
        <v>290</v>
      </c>
      <c r="B209" s="38" t="s">
        <v>32</v>
      </c>
      <c r="C209" s="17" t="s">
        <v>1182</v>
      </c>
      <c r="D209" s="17" t="s">
        <v>1192</v>
      </c>
      <c r="E209" s="17" t="s">
        <v>1193</v>
      </c>
      <c r="F209" s="18" t="s">
        <v>1194</v>
      </c>
      <c r="G209" s="19">
        <v>4</v>
      </c>
      <c r="H209" s="18"/>
      <c r="I209" s="19">
        <v>43543</v>
      </c>
      <c r="J209" s="19"/>
      <c r="K209" s="19" t="s">
        <v>576</v>
      </c>
      <c r="L209" s="19"/>
      <c r="M209" s="19">
        <v>42285</v>
      </c>
      <c r="N209" s="19"/>
      <c r="O209" s="19" t="s">
        <v>576</v>
      </c>
      <c r="P209" s="18" t="s">
        <v>833</v>
      </c>
      <c r="Q209" s="19">
        <v>39030</v>
      </c>
      <c r="R209" s="6">
        <v>410</v>
      </c>
      <c r="S209" s="19" t="s">
        <v>576</v>
      </c>
      <c r="T209" s="19"/>
      <c r="U209" s="6"/>
      <c r="V209" s="19"/>
      <c r="W209" s="18"/>
      <c r="X209" s="6" t="s">
        <v>174</v>
      </c>
      <c r="Y209" s="27" t="s">
        <v>125</v>
      </c>
      <c r="Z209" s="17"/>
      <c r="AA209" s="28" t="s">
        <v>372</v>
      </c>
      <c r="AB209" s="28" t="s">
        <v>371</v>
      </c>
    </row>
    <row r="210" spans="1:28" s="15" customFormat="1" ht="90">
      <c r="A210" s="50" t="s">
        <v>290</v>
      </c>
      <c r="B210" s="38" t="s">
        <v>32</v>
      </c>
      <c r="C210" s="17" t="s">
        <v>1182</v>
      </c>
      <c r="D210" s="17" t="s">
        <v>1195</v>
      </c>
      <c r="E210" s="17" t="s">
        <v>1196</v>
      </c>
      <c r="F210" s="18" t="s">
        <v>1197</v>
      </c>
      <c r="G210" s="19">
        <v>5</v>
      </c>
      <c r="H210" s="18"/>
      <c r="I210" s="19">
        <v>45000</v>
      </c>
      <c r="J210" s="19"/>
      <c r="K210" s="19" t="s">
        <v>576</v>
      </c>
      <c r="L210" s="19"/>
      <c r="M210" s="19"/>
      <c r="N210" s="19"/>
      <c r="O210" s="19"/>
      <c r="P210" s="18" t="s">
        <v>92</v>
      </c>
      <c r="Q210" s="19">
        <v>45</v>
      </c>
      <c r="R210" s="6"/>
      <c r="S210" s="19" t="s">
        <v>71</v>
      </c>
      <c r="T210" s="19"/>
      <c r="U210" s="6"/>
      <c r="V210" s="19"/>
      <c r="W210" s="18" t="s">
        <v>92</v>
      </c>
      <c r="X210" s="6" t="s">
        <v>134</v>
      </c>
      <c r="Y210" s="27" t="s">
        <v>84</v>
      </c>
      <c r="Z210" s="17" t="s">
        <v>1198</v>
      </c>
      <c r="AA210" s="28"/>
      <c r="AB210" s="28" t="s">
        <v>371</v>
      </c>
    </row>
    <row r="211" spans="1:28" s="15" customFormat="1" ht="60">
      <c r="A211" s="50" t="s">
        <v>290</v>
      </c>
      <c r="B211" s="38" t="s">
        <v>32</v>
      </c>
      <c r="C211" s="17" t="s">
        <v>291</v>
      </c>
      <c r="D211" s="17" t="s">
        <v>1199</v>
      </c>
      <c r="E211" s="21" t="s">
        <v>650</v>
      </c>
      <c r="F211" s="18" t="s">
        <v>292</v>
      </c>
      <c r="G211" s="19"/>
      <c r="H211" s="18"/>
      <c r="I211" s="19">
        <v>45000</v>
      </c>
      <c r="J211" s="19"/>
      <c r="K211" s="19" t="s">
        <v>576</v>
      </c>
      <c r="L211" s="19"/>
      <c r="M211" s="19"/>
      <c r="N211" s="19"/>
      <c r="O211" s="19"/>
      <c r="P211" s="18" t="s">
        <v>92</v>
      </c>
      <c r="Q211" s="19">
        <v>45</v>
      </c>
      <c r="R211" s="6"/>
      <c r="S211" s="19" t="s">
        <v>71</v>
      </c>
      <c r="T211" s="19"/>
      <c r="U211" s="6"/>
      <c r="V211" s="19"/>
      <c r="W211" s="18" t="s">
        <v>92</v>
      </c>
      <c r="X211" s="6" t="s">
        <v>134</v>
      </c>
      <c r="Y211" s="27" t="s">
        <v>84</v>
      </c>
      <c r="Z211" s="17" t="s">
        <v>1200</v>
      </c>
      <c r="AA211" s="28"/>
      <c r="AB211" s="28" t="s">
        <v>1201</v>
      </c>
    </row>
    <row r="212" spans="1:28" s="15" customFormat="1" ht="30">
      <c r="A212" s="50" t="s">
        <v>1202</v>
      </c>
      <c r="B212" s="38" t="s">
        <v>33</v>
      </c>
      <c r="E212" s="17" t="s">
        <v>1203</v>
      </c>
      <c r="F212" s="18" t="s">
        <v>1204</v>
      </c>
      <c r="G212" s="6"/>
      <c r="H212" s="27"/>
      <c r="I212" s="6" t="s">
        <v>1205</v>
      </c>
      <c r="J212" s="6"/>
      <c r="K212" s="6"/>
      <c r="L212" s="6"/>
      <c r="M212" s="6"/>
      <c r="N212" s="6"/>
      <c r="O212" s="6"/>
      <c r="P212" s="27"/>
      <c r="Q212" s="6" t="s">
        <v>1205</v>
      </c>
      <c r="R212" s="6"/>
      <c r="S212" s="6"/>
      <c r="T212" s="6"/>
      <c r="U212" s="6"/>
      <c r="V212" s="6"/>
      <c r="W212" s="18"/>
      <c r="X212" s="6" t="s">
        <v>134</v>
      </c>
      <c r="Y212" s="27" t="s">
        <v>84</v>
      </c>
      <c r="Z212" s="15" t="s">
        <v>1206</v>
      </c>
      <c r="AA212" s="43"/>
      <c r="AB212" s="43" t="s">
        <v>1207</v>
      </c>
    </row>
    <row r="213" spans="1:28" s="15" customFormat="1">
      <c r="A213" s="50" t="s">
        <v>294</v>
      </c>
      <c r="B213" s="38" t="s">
        <v>34</v>
      </c>
      <c r="D213" s="17" t="s">
        <v>1208</v>
      </c>
      <c r="E213" s="17" t="s">
        <v>1209</v>
      </c>
      <c r="F213" s="18" t="s">
        <v>295</v>
      </c>
      <c r="G213" s="19"/>
      <c r="H213" s="18"/>
      <c r="I213" s="19">
        <v>1600000</v>
      </c>
      <c r="J213" s="19"/>
      <c r="K213" s="19" t="s">
        <v>576</v>
      </c>
      <c r="L213" s="19"/>
      <c r="M213" s="19"/>
      <c r="N213" s="19"/>
      <c r="O213" s="19"/>
      <c r="P213" s="27"/>
      <c r="Q213" s="19">
        <v>1.6</v>
      </c>
      <c r="R213" s="6"/>
      <c r="S213" s="19" t="s">
        <v>533</v>
      </c>
      <c r="T213" s="6"/>
      <c r="U213" s="6"/>
      <c r="V213" s="6"/>
      <c r="W213" s="18"/>
      <c r="X213" s="6" t="s">
        <v>72</v>
      </c>
      <c r="Y213" s="27" t="s">
        <v>73</v>
      </c>
      <c r="Z213" s="17"/>
      <c r="AA213" s="28" t="s">
        <v>1210</v>
      </c>
      <c r="AB213" s="28" t="s">
        <v>1211</v>
      </c>
    </row>
    <row r="214" spans="1:28" s="15" customFormat="1" ht="45">
      <c r="A214" s="50" t="s">
        <v>296</v>
      </c>
      <c r="B214" s="38" t="s">
        <v>35</v>
      </c>
      <c r="C214" s="17" t="s">
        <v>1212</v>
      </c>
      <c r="D214" s="17" t="s">
        <v>1213</v>
      </c>
      <c r="E214" s="17" t="s">
        <v>1214</v>
      </c>
      <c r="F214" s="18" t="s">
        <v>1215</v>
      </c>
      <c r="G214" s="19"/>
      <c r="H214" s="18"/>
      <c r="I214" s="19">
        <v>16100</v>
      </c>
      <c r="J214" s="19"/>
      <c r="K214" s="19" t="s">
        <v>576</v>
      </c>
      <c r="L214" s="19"/>
      <c r="M214" s="19"/>
      <c r="N214" s="19"/>
      <c r="O214" s="19"/>
      <c r="P214" s="18" t="s">
        <v>845</v>
      </c>
      <c r="Q214" s="19">
        <v>13000</v>
      </c>
      <c r="R214" s="6"/>
      <c r="S214" s="19" t="s">
        <v>576</v>
      </c>
      <c r="T214" s="19"/>
      <c r="U214" s="6"/>
      <c r="V214" s="19"/>
      <c r="W214" s="18" t="s">
        <v>123</v>
      </c>
      <c r="X214" s="6" t="s">
        <v>134</v>
      </c>
      <c r="Y214" s="27" t="s">
        <v>84</v>
      </c>
      <c r="Z214" s="17" t="s">
        <v>1216</v>
      </c>
      <c r="AA214" s="28"/>
      <c r="AB214" s="28" t="s">
        <v>1217</v>
      </c>
    </row>
    <row r="215" spans="1:28" s="15" customFormat="1" ht="30">
      <c r="A215" s="50" t="s">
        <v>296</v>
      </c>
      <c r="B215" s="38" t="s">
        <v>35</v>
      </c>
      <c r="C215" s="17" t="s">
        <v>1212</v>
      </c>
      <c r="D215" s="17" t="s">
        <v>1218</v>
      </c>
      <c r="E215" s="17" t="s">
        <v>1219</v>
      </c>
      <c r="F215" s="18" t="s">
        <v>1220</v>
      </c>
      <c r="G215" s="19"/>
      <c r="H215" s="18"/>
      <c r="I215" s="19">
        <v>16100</v>
      </c>
      <c r="J215" s="19"/>
      <c r="K215" s="19" t="s">
        <v>576</v>
      </c>
      <c r="L215" s="19"/>
      <c r="M215" s="19"/>
      <c r="N215" s="19"/>
      <c r="O215" s="19"/>
      <c r="P215" s="18" t="s">
        <v>845</v>
      </c>
      <c r="Q215" s="19"/>
      <c r="R215" s="6"/>
      <c r="S215" s="19"/>
      <c r="T215" s="19"/>
      <c r="U215" s="6"/>
      <c r="V215" s="19"/>
      <c r="W215" s="18"/>
      <c r="X215" s="6" t="s">
        <v>83</v>
      </c>
      <c r="Y215" s="27" t="s">
        <v>84</v>
      </c>
      <c r="Z215" s="17" t="s">
        <v>1221</v>
      </c>
      <c r="AA215" s="28"/>
      <c r="AB215" s="28" t="s">
        <v>1217</v>
      </c>
    </row>
    <row r="216" spans="1:28" s="15" customFormat="1" ht="30">
      <c r="A216" s="50" t="s">
        <v>296</v>
      </c>
      <c r="B216" s="38" t="s">
        <v>35</v>
      </c>
      <c r="C216" s="17" t="s">
        <v>1212</v>
      </c>
      <c r="D216" s="17" t="s">
        <v>1222</v>
      </c>
      <c r="E216" s="17" t="s">
        <v>1223</v>
      </c>
      <c r="F216" s="18" t="s">
        <v>1224</v>
      </c>
      <c r="G216" s="19"/>
      <c r="H216" s="18"/>
      <c r="I216" s="19">
        <v>16100</v>
      </c>
      <c r="J216" s="19"/>
      <c r="K216" s="19" t="s">
        <v>576</v>
      </c>
      <c r="L216" s="19"/>
      <c r="M216" s="19"/>
      <c r="N216" s="19"/>
      <c r="O216" s="19"/>
      <c r="P216" s="18" t="s">
        <v>845</v>
      </c>
      <c r="Q216" s="19"/>
      <c r="R216" s="6"/>
      <c r="S216" s="19"/>
      <c r="T216" s="19"/>
      <c r="U216" s="6"/>
      <c r="V216" s="19"/>
      <c r="W216" s="18"/>
      <c r="X216" s="6" t="s">
        <v>83</v>
      </c>
      <c r="Y216" s="27" t="s">
        <v>84</v>
      </c>
      <c r="Z216" s="17" t="s">
        <v>1221</v>
      </c>
      <c r="AA216" s="28"/>
      <c r="AB216" s="28" t="s">
        <v>1217</v>
      </c>
    </row>
    <row r="217" spans="1:28" s="15" customFormat="1" ht="30">
      <c r="A217" s="50" t="s">
        <v>296</v>
      </c>
      <c r="B217" s="38" t="s">
        <v>35</v>
      </c>
      <c r="C217" s="17" t="s">
        <v>1225</v>
      </c>
      <c r="D217" s="17" t="s">
        <v>1226</v>
      </c>
      <c r="E217" s="17" t="s">
        <v>1223</v>
      </c>
      <c r="F217" s="18" t="s">
        <v>1227</v>
      </c>
      <c r="G217" s="19"/>
      <c r="H217" s="18"/>
      <c r="I217" s="19">
        <v>16100</v>
      </c>
      <c r="J217" s="19"/>
      <c r="K217" s="19" t="s">
        <v>576</v>
      </c>
      <c r="L217" s="19"/>
      <c r="M217" s="19"/>
      <c r="N217" s="19"/>
      <c r="O217" s="19"/>
      <c r="P217" s="18" t="s">
        <v>845</v>
      </c>
      <c r="Q217" s="19"/>
      <c r="R217" s="6"/>
      <c r="S217" s="19"/>
      <c r="T217" s="19"/>
      <c r="U217" s="6"/>
      <c r="V217" s="19"/>
      <c r="W217" s="18"/>
      <c r="X217" s="6" t="s">
        <v>83</v>
      </c>
      <c r="Y217" s="27" t="s">
        <v>84</v>
      </c>
      <c r="Z217" s="17" t="s">
        <v>1221</v>
      </c>
      <c r="AA217" s="28"/>
      <c r="AB217" s="28" t="s">
        <v>1217</v>
      </c>
    </row>
    <row r="218" spans="1:28" s="15" customFormat="1" ht="60">
      <c r="A218" s="50" t="s">
        <v>296</v>
      </c>
      <c r="B218" s="38" t="s">
        <v>35</v>
      </c>
      <c r="C218" s="17" t="s">
        <v>1228</v>
      </c>
      <c r="D218" s="17" t="s">
        <v>1229</v>
      </c>
      <c r="E218" s="17" t="s">
        <v>1230</v>
      </c>
      <c r="F218" s="18" t="s">
        <v>297</v>
      </c>
      <c r="G218" s="19"/>
      <c r="H218" s="18"/>
      <c r="I218" s="19">
        <v>200000</v>
      </c>
      <c r="J218" s="19"/>
      <c r="K218" s="19" t="s">
        <v>576</v>
      </c>
      <c r="L218" s="19"/>
      <c r="M218" s="19">
        <v>30000</v>
      </c>
      <c r="N218" s="19"/>
      <c r="O218" s="19" t="s">
        <v>576</v>
      </c>
      <c r="P218" s="18" t="s">
        <v>160</v>
      </c>
      <c r="Q218" s="19">
        <v>200</v>
      </c>
      <c r="R218" s="6"/>
      <c r="S218" s="19" t="s">
        <v>71</v>
      </c>
      <c r="T218" s="19">
        <v>30</v>
      </c>
      <c r="U218" s="6"/>
      <c r="V218" s="19" t="s">
        <v>71</v>
      </c>
      <c r="W218" s="18" t="s">
        <v>160</v>
      </c>
      <c r="X218" s="6" t="s">
        <v>134</v>
      </c>
      <c r="Y218" s="27" t="s">
        <v>84</v>
      </c>
      <c r="Z218" s="17" t="s">
        <v>1231</v>
      </c>
      <c r="AA218" s="28"/>
      <c r="AB218" s="28" t="s">
        <v>1232</v>
      </c>
    </row>
    <row r="219" spans="1:28" s="15" customFormat="1" ht="30">
      <c r="A219" s="50" t="s">
        <v>296</v>
      </c>
      <c r="B219" s="38" t="s">
        <v>35</v>
      </c>
      <c r="C219" s="17" t="s">
        <v>1228</v>
      </c>
      <c r="D219" s="17" t="s">
        <v>1233</v>
      </c>
      <c r="E219" s="17" t="s">
        <v>1234</v>
      </c>
      <c r="F219" s="18" t="s">
        <v>299</v>
      </c>
      <c r="G219" s="19"/>
      <c r="H219" s="18"/>
      <c r="I219" s="19">
        <v>200000</v>
      </c>
      <c r="J219" s="19"/>
      <c r="K219" s="19" t="s">
        <v>576</v>
      </c>
      <c r="L219" s="19"/>
      <c r="M219" s="19"/>
      <c r="N219" s="19"/>
      <c r="O219" s="19"/>
      <c r="P219" s="18" t="s">
        <v>160</v>
      </c>
      <c r="Q219" s="19">
        <v>200</v>
      </c>
      <c r="R219" s="6"/>
      <c r="S219" s="19" t="s">
        <v>71</v>
      </c>
      <c r="T219" s="19"/>
      <c r="U219" s="6"/>
      <c r="V219" s="19"/>
      <c r="W219" s="18" t="s">
        <v>160</v>
      </c>
      <c r="X219" s="6" t="s">
        <v>83</v>
      </c>
      <c r="Y219" s="27" t="s">
        <v>84</v>
      </c>
      <c r="Z219" s="17" t="s">
        <v>1235</v>
      </c>
      <c r="AA219" s="28"/>
      <c r="AB219" s="28" t="s">
        <v>1232</v>
      </c>
    </row>
    <row r="220" spans="1:28" s="15" customFormat="1" ht="30">
      <c r="A220" s="50" t="s">
        <v>296</v>
      </c>
      <c r="B220" s="38" t="s">
        <v>35</v>
      </c>
      <c r="C220" s="17" t="s">
        <v>1228</v>
      </c>
      <c r="D220" s="17" t="s">
        <v>1233</v>
      </c>
      <c r="E220" s="17" t="s">
        <v>1236</v>
      </c>
      <c r="F220" s="18" t="s">
        <v>301</v>
      </c>
      <c r="G220" s="19"/>
      <c r="H220" s="18"/>
      <c r="I220" s="19">
        <v>200000</v>
      </c>
      <c r="J220" s="19"/>
      <c r="K220" s="19" t="s">
        <v>576</v>
      </c>
      <c r="L220" s="19"/>
      <c r="M220" s="19"/>
      <c r="N220" s="19"/>
      <c r="O220" s="19"/>
      <c r="P220" s="18" t="s">
        <v>160</v>
      </c>
      <c r="Q220" s="19">
        <v>200</v>
      </c>
      <c r="R220" s="6"/>
      <c r="S220" s="19" t="s">
        <v>71</v>
      </c>
      <c r="T220" s="19"/>
      <c r="U220" s="6"/>
      <c r="V220" s="19"/>
      <c r="W220" s="18" t="s">
        <v>160</v>
      </c>
      <c r="X220" s="6" t="s">
        <v>83</v>
      </c>
      <c r="Y220" s="27" t="s">
        <v>84</v>
      </c>
      <c r="Z220" s="17" t="s">
        <v>1235</v>
      </c>
      <c r="AA220" s="28"/>
      <c r="AB220" s="28" t="s">
        <v>1232</v>
      </c>
    </row>
    <row r="221" spans="1:28" s="15" customFormat="1" ht="30">
      <c r="A221" s="50" t="s">
        <v>296</v>
      </c>
      <c r="B221" s="38" t="s">
        <v>35</v>
      </c>
      <c r="C221" s="17" t="s">
        <v>1228</v>
      </c>
      <c r="D221" s="17" t="s">
        <v>1237</v>
      </c>
      <c r="E221" s="17" t="s">
        <v>1238</v>
      </c>
      <c r="F221" s="18" t="s">
        <v>302</v>
      </c>
      <c r="G221" s="19"/>
      <c r="H221" s="18"/>
      <c r="I221" s="19">
        <v>200000</v>
      </c>
      <c r="J221" s="19"/>
      <c r="K221" s="19" t="s">
        <v>576</v>
      </c>
      <c r="L221" s="19"/>
      <c r="M221" s="19"/>
      <c r="N221" s="19"/>
      <c r="O221" s="19"/>
      <c r="P221" s="18" t="s">
        <v>160</v>
      </c>
      <c r="Q221" s="19">
        <v>200</v>
      </c>
      <c r="R221" s="6"/>
      <c r="S221" s="19" t="s">
        <v>71</v>
      </c>
      <c r="T221" s="19"/>
      <c r="U221" s="6"/>
      <c r="V221" s="19"/>
      <c r="W221" s="18" t="s">
        <v>160</v>
      </c>
      <c r="X221" s="6" t="s">
        <v>83</v>
      </c>
      <c r="Y221" s="27" t="s">
        <v>84</v>
      </c>
      <c r="Z221" s="17" t="s">
        <v>1235</v>
      </c>
      <c r="AA221" s="28"/>
      <c r="AB221" s="28" t="s">
        <v>1232</v>
      </c>
    </row>
    <row r="222" spans="1:28" s="15" customFormat="1" ht="30">
      <c r="A222" s="50" t="s">
        <v>296</v>
      </c>
      <c r="B222" s="38" t="s">
        <v>35</v>
      </c>
      <c r="C222" s="17" t="s">
        <v>1228</v>
      </c>
      <c r="D222" s="17" t="s">
        <v>1239</v>
      </c>
      <c r="E222" s="17" t="s">
        <v>1240</v>
      </c>
      <c r="F222" s="18" t="s">
        <v>303</v>
      </c>
      <c r="G222" s="19"/>
      <c r="H222" s="18"/>
      <c r="I222" s="19">
        <v>200000</v>
      </c>
      <c r="J222" s="19"/>
      <c r="K222" s="19" t="s">
        <v>576</v>
      </c>
      <c r="L222" s="19"/>
      <c r="M222" s="19"/>
      <c r="N222" s="19"/>
      <c r="O222" s="19"/>
      <c r="P222" s="18" t="s">
        <v>160</v>
      </c>
      <c r="Q222" s="19">
        <v>200</v>
      </c>
      <c r="R222" s="6"/>
      <c r="S222" s="19" t="s">
        <v>71</v>
      </c>
      <c r="T222" s="19"/>
      <c r="U222" s="6"/>
      <c r="V222" s="19"/>
      <c r="W222" s="18" t="s">
        <v>160</v>
      </c>
      <c r="X222" s="6" t="s">
        <v>83</v>
      </c>
      <c r="Y222" s="27" t="s">
        <v>84</v>
      </c>
      <c r="Z222" s="17" t="s">
        <v>1235</v>
      </c>
      <c r="AA222" s="28"/>
      <c r="AB222" s="28" t="s">
        <v>1232</v>
      </c>
    </row>
    <row r="223" spans="1:28" s="15" customFormat="1" ht="60">
      <c r="A223" s="50" t="s">
        <v>296</v>
      </c>
      <c r="B223" s="38" t="s">
        <v>35</v>
      </c>
      <c r="C223" s="17" t="s">
        <v>1228</v>
      </c>
      <c r="D223" s="17" t="s">
        <v>1241</v>
      </c>
      <c r="E223" s="17" t="s">
        <v>1242</v>
      </c>
      <c r="F223" s="18" t="s">
        <v>305</v>
      </c>
      <c r="G223" s="19"/>
      <c r="H223" s="18"/>
      <c r="I223" s="19">
        <v>200000</v>
      </c>
      <c r="J223" s="19"/>
      <c r="K223" s="19" t="s">
        <v>576</v>
      </c>
      <c r="L223" s="19"/>
      <c r="M223" s="19"/>
      <c r="N223" s="19"/>
      <c r="O223" s="19"/>
      <c r="P223" s="18" t="s">
        <v>160</v>
      </c>
      <c r="Q223" s="19">
        <v>200</v>
      </c>
      <c r="R223" s="6"/>
      <c r="S223" s="19" t="s">
        <v>71</v>
      </c>
      <c r="T223" s="19"/>
      <c r="U223" s="6"/>
      <c r="V223" s="19"/>
      <c r="W223" s="18" t="s">
        <v>160</v>
      </c>
      <c r="X223" s="6" t="s">
        <v>83</v>
      </c>
      <c r="Y223" s="27" t="s">
        <v>84</v>
      </c>
      <c r="Z223" s="17" t="s">
        <v>1235</v>
      </c>
      <c r="AA223" s="28"/>
      <c r="AB223" s="28" t="s">
        <v>1232</v>
      </c>
    </row>
    <row r="224" spans="1:28" s="15" customFormat="1" ht="30">
      <c r="A224" s="50" t="s">
        <v>296</v>
      </c>
      <c r="B224" s="38" t="s">
        <v>35</v>
      </c>
      <c r="C224" s="17" t="s">
        <v>1228</v>
      </c>
      <c r="D224" s="17" t="s">
        <v>1243</v>
      </c>
      <c r="E224" s="17" t="s">
        <v>1244</v>
      </c>
      <c r="F224" s="18" t="s">
        <v>306</v>
      </c>
      <c r="G224" s="19"/>
      <c r="H224" s="18"/>
      <c r="I224" s="19">
        <v>200000</v>
      </c>
      <c r="J224" s="19"/>
      <c r="K224" s="19" t="s">
        <v>576</v>
      </c>
      <c r="L224" s="19"/>
      <c r="M224" s="19"/>
      <c r="N224" s="19"/>
      <c r="O224" s="19"/>
      <c r="P224" s="18" t="s">
        <v>160</v>
      </c>
      <c r="Q224" s="19">
        <v>200</v>
      </c>
      <c r="R224" s="6"/>
      <c r="S224" s="19" t="s">
        <v>71</v>
      </c>
      <c r="T224" s="19"/>
      <c r="U224" s="6"/>
      <c r="V224" s="19"/>
      <c r="W224" s="18" t="s">
        <v>160</v>
      </c>
      <c r="X224" s="6" t="s">
        <v>83</v>
      </c>
      <c r="Y224" s="27" t="s">
        <v>84</v>
      </c>
      <c r="Z224" s="17" t="s">
        <v>1235</v>
      </c>
      <c r="AA224" s="28"/>
      <c r="AB224" s="28" t="s">
        <v>1232</v>
      </c>
    </row>
    <row r="225" spans="1:28" s="15" customFormat="1" ht="30">
      <c r="A225" s="50" t="s">
        <v>296</v>
      </c>
      <c r="B225" s="38" t="s">
        <v>35</v>
      </c>
      <c r="C225" s="17" t="s">
        <v>1228</v>
      </c>
      <c r="D225" s="17" t="s">
        <v>1245</v>
      </c>
      <c r="E225" s="17" t="s">
        <v>1246</v>
      </c>
      <c r="F225" s="18" t="s">
        <v>307</v>
      </c>
      <c r="G225" s="19"/>
      <c r="H225" s="18"/>
      <c r="I225" s="19">
        <v>200000</v>
      </c>
      <c r="J225" s="19"/>
      <c r="K225" s="19" t="s">
        <v>576</v>
      </c>
      <c r="L225" s="19"/>
      <c r="M225" s="19"/>
      <c r="N225" s="19"/>
      <c r="O225" s="19"/>
      <c r="P225" s="18" t="s">
        <v>160</v>
      </c>
      <c r="Q225" s="19">
        <v>200</v>
      </c>
      <c r="R225" s="6"/>
      <c r="S225" s="19" t="s">
        <v>71</v>
      </c>
      <c r="T225" s="19"/>
      <c r="U225" s="6"/>
      <c r="V225" s="19"/>
      <c r="W225" s="18" t="s">
        <v>160</v>
      </c>
      <c r="X225" s="6" t="s">
        <v>83</v>
      </c>
      <c r="Y225" s="27" t="s">
        <v>84</v>
      </c>
      <c r="Z225" s="17" t="s">
        <v>1235</v>
      </c>
      <c r="AA225" s="28"/>
      <c r="AB225" s="28" t="s">
        <v>1232</v>
      </c>
    </row>
    <row r="226" spans="1:28" s="15" customFormat="1" ht="30">
      <c r="A226" s="50" t="s">
        <v>296</v>
      </c>
      <c r="B226" s="38" t="s">
        <v>35</v>
      </c>
      <c r="C226" s="17" t="s">
        <v>1247</v>
      </c>
      <c r="D226" s="17" t="s">
        <v>1248</v>
      </c>
      <c r="E226" s="17" t="s">
        <v>1249</v>
      </c>
      <c r="F226" s="18" t="s">
        <v>309</v>
      </c>
      <c r="G226" s="19"/>
      <c r="H226" s="18"/>
      <c r="I226" s="19">
        <v>200000</v>
      </c>
      <c r="J226" s="19"/>
      <c r="K226" s="19" t="s">
        <v>576</v>
      </c>
      <c r="L226" s="19"/>
      <c r="M226" s="19"/>
      <c r="N226" s="19"/>
      <c r="O226" s="19"/>
      <c r="P226" s="18" t="s">
        <v>160</v>
      </c>
      <c r="Q226" s="19">
        <v>200</v>
      </c>
      <c r="R226" s="6"/>
      <c r="S226" s="19" t="s">
        <v>71</v>
      </c>
      <c r="T226" s="19"/>
      <c r="U226" s="6"/>
      <c r="V226" s="19"/>
      <c r="W226" s="18" t="s">
        <v>160</v>
      </c>
      <c r="X226" s="6" t="s">
        <v>134</v>
      </c>
      <c r="Y226" s="27" t="s">
        <v>84</v>
      </c>
      <c r="Z226" s="17" t="s">
        <v>1235</v>
      </c>
      <c r="AA226" s="28"/>
      <c r="AB226" s="28" t="s">
        <v>1232</v>
      </c>
    </row>
    <row r="227" spans="1:28" s="15" customFormat="1" ht="30">
      <c r="A227" s="50" t="s">
        <v>296</v>
      </c>
      <c r="B227" s="38" t="s">
        <v>35</v>
      </c>
      <c r="C227" s="17" t="s">
        <v>1250</v>
      </c>
      <c r="D227" s="17" t="s">
        <v>1251</v>
      </c>
      <c r="E227" s="17" t="s">
        <v>1252</v>
      </c>
      <c r="F227" s="18" t="s">
        <v>310</v>
      </c>
      <c r="G227" s="19"/>
      <c r="H227" s="18"/>
      <c r="I227" s="19">
        <v>1000000</v>
      </c>
      <c r="J227" s="19"/>
      <c r="K227" s="19" t="s">
        <v>576</v>
      </c>
      <c r="L227" s="19"/>
      <c r="M227" s="19"/>
      <c r="N227" s="19"/>
      <c r="O227" s="19"/>
      <c r="P227" s="18" t="s">
        <v>160</v>
      </c>
      <c r="Q227" s="19">
        <v>1</v>
      </c>
      <c r="R227" s="6"/>
      <c r="S227" s="19" t="s">
        <v>533</v>
      </c>
      <c r="T227" s="19"/>
      <c r="U227" s="6"/>
      <c r="V227" s="19"/>
      <c r="W227" s="18" t="s">
        <v>160</v>
      </c>
      <c r="X227" s="6" t="s">
        <v>134</v>
      </c>
      <c r="Y227" s="27" t="s">
        <v>84</v>
      </c>
      <c r="Z227" s="17" t="s">
        <v>1235</v>
      </c>
      <c r="AA227" s="28"/>
      <c r="AB227" s="28" t="s">
        <v>1232</v>
      </c>
    </row>
    <row r="228" spans="1:28" s="15" customFormat="1" ht="30">
      <c r="A228" s="50" t="s">
        <v>296</v>
      </c>
      <c r="B228" s="38" t="s">
        <v>35</v>
      </c>
      <c r="C228" s="17" t="s">
        <v>1250</v>
      </c>
      <c r="D228" s="17" t="s">
        <v>1253</v>
      </c>
      <c r="E228" s="17" t="s">
        <v>1254</v>
      </c>
      <c r="F228" s="18" t="s">
        <v>312</v>
      </c>
      <c r="G228" s="19"/>
      <c r="H228" s="18"/>
      <c r="I228" s="19">
        <v>1000000</v>
      </c>
      <c r="J228" s="19"/>
      <c r="K228" s="19" t="s">
        <v>576</v>
      </c>
      <c r="L228" s="19"/>
      <c r="M228" s="19"/>
      <c r="N228" s="19"/>
      <c r="O228" s="19"/>
      <c r="P228" s="18" t="s">
        <v>160</v>
      </c>
      <c r="Q228" s="19">
        <v>1</v>
      </c>
      <c r="R228" s="6"/>
      <c r="S228" s="19" t="s">
        <v>533</v>
      </c>
      <c r="T228" s="19"/>
      <c r="U228" s="6"/>
      <c r="V228" s="19"/>
      <c r="W228" s="18" t="s">
        <v>160</v>
      </c>
      <c r="X228" s="6" t="s">
        <v>134</v>
      </c>
      <c r="Y228" s="27" t="s">
        <v>84</v>
      </c>
      <c r="Z228" s="17" t="s">
        <v>1235</v>
      </c>
      <c r="AA228" s="28"/>
      <c r="AB228" s="28" t="s">
        <v>1232</v>
      </c>
    </row>
    <row r="229" spans="1:28" s="15" customFormat="1" ht="30">
      <c r="A229" s="50" t="s">
        <v>296</v>
      </c>
      <c r="B229" s="38" t="s">
        <v>35</v>
      </c>
      <c r="C229" s="17" t="s">
        <v>1250</v>
      </c>
      <c r="D229" s="17" t="s">
        <v>1255</v>
      </c>
      <c r="E229" s="17" t="s">
        <v>1256</v>
      </c>
      <c r="F229" s="18" t="s">
        <v>314</v>
      </c>
      <c r="G229" s="19"/>
      <c r="H229" s="18"/>
      <c r="I229" s="19">
        <v>1000000</v>
      </c>
      <c r="J229" s="19"/>
      <c r="K229" s="19" t="s">
        <v>576</v>
      </c>
      <c r="L229" s="19"/>
      <c r="M229" s="19"/>
      <c r="N229" s="19"/>
      <c r="O229" s="19"/>
      <c r="P229" s="18" t="s">
        <v>160</v>
      </c>
      <c r="Q229" s="19">
        <v>1</v>
      </c>
      <c r="R229" s="6"/>
      <c r="S229" s="19" t="s">
        <v>533</v>
      </c>
      <c r="T229" s="19"/>
      <c r="U229" s="6"/>
      <c r="V229" s="19"/>
      <c r="W229" s="18" t="s">
        <v>160</v>
      </c>
      <c r="X229" s="6" t="s">
        <v>134</v>
      </c>
      <c r="Y229" s="27" t="s">
        <v>84</v>
      </c>
      <c r="Z229" s="17" t="s">
        <v>1235</v>
      </c>
      <c r="AA229" s="28"/>
      <c r="AB229" s="28" t="s">
        <v>1232</v>
      </c>
    </row>
    <row r="230" spans="1:28" s="15" customFormat="1" ht="75">
      <c r="A230" s="50" t="s">
        <v>315</v>
      </c>
      <c r="B230" s="38" t="s">
        <v>36</v>
      </c>
      <c r="C230" s="17" t="s">
        <v>316</v>
      </c>
      <c r="D230" s="17" t="s">
        <v>1257</v>
      </c>
      <c r="E230" s="17" t="s">
        <v>1258</v>
      </c>
      <c r="F230" s="18" t="s">
        <v>317</v>
      </c>
      <c r="G230" s="37"/>
      <c r="H230" s="24"/>
      <c r="I230" s="19">
        <v>7940</v>
      </c>
      <c r="J230" s="19"/>
      <c r="K230" s="19" t="s">
        <v>576</v>
      </c>
      <c r="L230" s="19"/>
      <c r="M230" s="19">
        <v>4000</v>
      </c>
      <c r="N230" s="19"/>
      <c r="O230" s="19" t="s">
        <v>576</v>
      </c>
      <c r="P230" s="18" t="s">
        <v>77</v>
      </c>
      <c r="Q230" s="19">
        <v>7940</v>
      </c>
      <c r="R230" s="6"/>
      <c r="S230" s="19" t="s">
        <v>576</v>
      </c>
      <c r="T230" s="19">
        <v>4000</v>
      </c>
      <c r="U230" s="6"/>
      <c r="V230" s="19" t="s">
        <v>576</v>
      </c>
      <c r="W230" s="18"/>
      <c r="X230" s="6" t="s">
        <v>174</v>
      </c>
      <c r="Y230" s="27" t="s">
        <v>84</v>
      </c>
      <c r="Z230" s="17" t="s">
        <v>1259</v>
      </c>
      <c r="AA230" s="28"/>
      <c r="AB230" s="28" t="s">
        <v>1260</v>
      </c>
    </row>
    <row r="231" spans="1:28" s="15" customFormat="1" ht="75">
      <c r="A231" s="50" t="s">
        <v>315</v>
      </c>
      <c r="B231" s="38" t="s">
        <v>36</v>
      </c>
      <c r="C231" s="17" t="s">
        <v>316</v>
      </c>
      <c r="D231" s="17" t="s">
        <v>1261</v>
      </c>
      <c r="E231" s="17" t="s">
        <v>1262</v>
      </c>
      <c r="F231" s="18" t="s">
        <v>318</v>
      </c>
      <c r="G231" s="37"/>
      <c r="H231" s="27"/>
      <c r="I231" s="19">
        <v>31500</v>
      </c>
      <c r="J231" s="19"/>
      <c r="K231" s="19" t="s">
        <v>576</v>
      </c>
      <c r="L231" s="19"/>
      <c r="M231" s="19">
        <v>29200</v>
      </c>
      <c r="N231" s="19"/>
      <c r="O231" s="19" t="s">
        <v>576</v>
      </c>
      <c r="P231" s="18" t="s">
        <v>889</v>
      </c>
      <c r="Q231" s="19">
        <v>26930</v>
      </c>
      <c r="R231" s="6">
        <v>170</v>
      </c>
      <c r="S231" s="19" t="s">
        <v>576</v>
      </c>
      <c r="T231" s="19">
        <v>24970</v>
      </c>
      <c r="U231" s="19">
        <v>310</v>
      </c>
      <c r="V231" s="19" t="s">
        <v>576</v>
      </c>
      <c r="W231" s="18"/>
      <c r="X231" s="6" t="s">
        <v>93</v>
      </c>
      <c r="Y231" s="27" t="s">
        <v>73</v>
      </c>
      <c r="Z231" s="17"/>
      <c r="AA231" s="28" t="s">
        <v>319</v>
      </c>
      <c r="AB231" s="28" t="s">
        <v>1260</v>
      </c>
    </row>
    <row r="232" spans="1:28" s="15" customFormat="1" ht="30">
      <c r="A232" s="50" t="s">
        <v>315</v>
      </c>
      <c r="B232" s="38" t="s">
        <v>36</v>
      </c>
      <c r="C232" s="17" t="s">
        <v>316</v>
      </c>
      <c r="D232" s="17" t="s">
        <v>1263</v>
      </c>
      <c r="E232" s="17" t="s">
        <v>1264</v>
      </c>
      <c r="F232" s="18" t="s">
        <v>320</v>
      </c>
      <c r="G232" s="37"/>
      <c r="H232" s="27"/>
      <c r="I232" s="19">
        <v>2130</v>
      </c>
      <c r="J232" s="19"/>
      <c r="K232" s="19" t="s">
        <v>576</v>
      </c>
      <c r="L232" s="19"/>
      <c r="M232" s="19">
        <v>1380</v>
      </c>
      <c r="N232" s="19"/>
      <c r="O232" s="19" t="s">
        <v>576</v>
      </c>
      <c r="P232" s="18" t="s">
        <v>889</v>
      </c>
      <c r="Q232" s="19">
        <v>1820</v>
      </c>
      <c r="R232" s="6">
        <v>160</v>
      </c>
      <c r="S232" s="19" t="s">
        <v>576</v>
      </c>
      <c r="T232" s="19"/>
      <c r="U232" s="6"/>
      <c r="V232" s="19"/>
      <c r="W232" s="18"/>
      <c r="X232" s="6" t="s">
        <v>93</v>
      </c>
      <c r="Y232" s="27" t="s">
        <v>125</v>
      </c>
      <c r="Z232" s="17"/>
      <c r="AA232" s="28" t="s">
        <v>321</v>
      </c>
      <c r="AB232" s="28" t="s">
        <v>1260</v>
      </c>
    </row>
    <row r="233" spans="1:28" s="15" customFormat="1" ht="30">
      <c r="A233" s="50" t="s">
        <v>315</v>
      </c>
      <c r="B233" s="38" t="s">
        <v>36</v>
      </c>
      <c r="C233" s="17" t="s">
        <v>316</v>
      </c>
      <c r="D233" s="17" t="s">
        <v>1265</v>
      </c>
      <c r="E233" s="17" t="s">
        <v>1264</v>
      </c>
      <c r="F233" s="18" t="s">
        <v>322</v>
      </c>
      <c r="G233" s="37"/>
      <c r="H233" s="27"/>
      <c r="I233" s="19">
        <v>3320</v>
      </c>
      <c r="J233" s="19"/>
      <c r="K233" s="19" t="s">
        <v>576</v>
      </c>
      <c r="L233" s="19"/>
      <c r="M233" s="19">
        <v>2780</v>
      </c>
      <c r="N233" s="19"/>
      <c r="O233" s="19" t="s">
        <v>576</v>
      </c>
      <c r="P233" s="18" t="s">
        <v>889</v>
      </c>
      <c r="Q233" s="19">
        <v>2880</v>
      </c>
      <c r="R233" s="6">
        <v>100</v>
      </c>
      <c r="S233" s="19" t="s">
        <v>576</v>
      </c>
      <c r="T233" s="19"/>
      <c r="U233" s="6"/>
      <c r="V233" s="19"/>
      <c r="W233" s="18"/>
      <c r="X233" s="6" t="s">
        <v>93</v>
      </c>
      <c r="Y233" s="27" t="s">
        <v>125</v>
      </c>
      <c r="Z233" s="17"/>
      <c r="AA233" s="28" t="s">
        <v>323</v>
      </c>
      <c r="AB233" s="28" t="s">
        <v>1260</v>
      </c>
    </row>
    <row r="234" spans="1:28" s="15" customFormat="1" ht="45">
      <c r="A234" s="50" t="s">
        <v>315</v>
      </c>
      <c r="B234" s="38" t="s">
        <v>36</v>
      </c>
      <c r="C234" s="17" t="s">
        <v>316</v>
      </c>
      <c r="D234" s="17" t="s">
        <v>1266</v>
      </c>
      <c r="E234" s="17" t="s">
        <v>1267</v>
      </c>
      <c r="F234" s="18" t="s">
        <v>324</v>
      </c>
      <c r="G234" s="37"/>
      <c r="H234" s="27"/>
      <c r="I234" s="19">
        <v>9250</v>
      </c>
      <c r="J234" s="19"/>
      <c r="K234" s="19" t="s">
        <v>576</v>
      </c>
      <c r="L234" s="19"/>
      <c r="M234" s="19">
        <v>8630</v>
      </c>
      <c r="N234" s="19"/>
      <c r="O234" s="19" t="s">
        <v>576</v>
      </c>
      <c r="P234" s="18" t="s">
        <v>889</v>
      </c>
      <c r="Q234" s="19">
        <v>8050</v>
      </c>
      <c r="R234" s="6">
        <v>90</v>
      </c>
      <c r="S234" s="19" t="s">
        <v>576</v>
      </c>
      <c r="T234" s="19"/>
      <c r="U234" s="6"/>
      <c r="V234" s="19"/>
      <c r="W234" s="18"/>
      <c r="X234" s="6" t="s">
        <v>93</v>
      </c>
      <c r="Y234" s="27" t="s">
        <v>151</v>
      </c>
      <c r="Z234" s="17" t="s">
        <v>1268</v>
      </c>
      <c r="AA234" s="28" t="s">
        <v>325</v>
      </c>
      <c r="AB234" s="28" t="s">
        <v>1260</v>
      </c>
    </row>
    <row r="235" spans="1:28" s="15" customFormat="1" ht="60">
      <c r="A235" s="50" t="s">
        <v>315</v>
      </c>
      <c r="B235" s="38" t="s">
        <v>36</v>
      </c>
      <c r="C235" s="17" t="s">
        <v>316</v>
      </c>
      <c r="D235" s="17" t="s">
        <v>1269</v>
      </c>
      <c r="E235" s="17" t="s">
        <v>1270</v>
      </c>
      <c r="F235" s="18" t="s">
        <v>326</v>
      </c>
      <c r="G235" s="37"/>
      <c r="H235" s="24"/>
      <c r="I235" s="19">
        <v>17600</v>
      </c>
      <c r="J235" s="19"/>
      <c r="K235" s="19" t="s">
        <v>576</v>
      </c>
      <c r="L235" s="19"/>
      <c r="M235" s="19">
        <v>2000</v>
      </c>
      <c r="N235" s="19"/>
      <c r="O235" s="19" t="s">
        <v>576</v>
      </c>
      <c r="P235" s="18" t="s">
        <v>77</v>
      </c>
      <c r="Q235" s="19">
        <v>14310</v>
      </c>
      <c r="R235" s="6">
        <v>300</v>
      </c>
      <c r="S235" s="19" t="s">
        <v>576</v>
      </c>
      <c r="T235" s="19">
        <v>1990</v>
      </c>
      <c r="U235" s="19">
        <v>35</v>
      </c>
      <c r="V235" s="19" t="s">
        <v>576</v>
      </c>
      <c r="W235" s="18"/>
      <c r="X235" s="6" t="s">
        <v>93</v>
      </c>
      <c r="Y235" s="27" t="s">
        <v>151</v>
      </c>
      <c r="Z235" s="17" t="s">
        <v>1271</v>
      </c>
      <c r="AA235" s="28" t="s">
        <v>327</v>
      </c>
      <c r="AB235" s="28" t="s">
        <v>1260</v>
      </c>
    </row>
    <row r="236" spans="1:28" s="15" customFormat="1" ht="30">
      <c r="A236" s="50" t="s">
        <v>315</v>
      </c>
      <c r="B236" s="38" t="s">
        <v>36</v>
      </c>
      <c r="C236" s="17" t="s">
        <v>316</v>
      </c>
      <c r="D236" s="17" t="s">
        <v>1272</v>
      </c>
      <c r="E236" s="17" t="s">
        <v>1273</v>
      </c>
      <c r="F236" s="18" t="s">
        <v>328</v>
      </c>
      <c r="G236" s="37"/>
      <c r="H236" s="24"/>
      <c r="I236" s="19">
        <v>35200</v>
      </c>
      <c r="J236" s="19"/>
      <c r="K236" s="19" t="s">
        <v>576</v>
      </c>
      <c r="L236" s="19"/>
      <c r="M236" s="19">
        <v>33800</v>
      </c>
      <c r="N236" s="19"/>
      <c r="O236" s="19" t="s">
        <v>576</v>
      </c>
      <c r="P236" s="18" t="s">
        <v>889</v>
      </c>
      <c r="Q236" s="19">
        <v>30170</v>
      </c>
      <c r="R236" s="6">
        <v>250</v>
      </c>
      <c r="S236" s="19" t="s">
        <v>576</v>
      </c>
      <c r="T236" s="19">
        <v>30000</v>
      </c>
      <c r="U236" s="6">
        <v>310</v>
      </c>
      <c r="V236" s="19" t="s">
        <v>576</v>
      </c>
      <c r="W236" s="18"/>
      <c r="X236" s="6" t="s">
        <v>93</v>
      </c>
      <c r="Y236" s="27" t="s">
        <v>73</v>
      </c>
      <c r="AA236" s="28" t="s">
        <v>329</v>
      </c>
      <c r="AB236" s="28" t="s">
        <v>1260</v>
      </c>
    </row>
    <row r="237" spans="1:28" s="15" customFormat="1" ht="60">
      <c r="A237" s="50" t="s">
        <v>315</v>
      </c>
      <c r="B237" s="38" t="s">
        <v>36</v>
      </c>
      <c r="C237" s="17" t="s">
        <v>316</v>
      </c>
      <c r="D237" s="17" t="s">
        <v>1274</v>
      </c>
      <c r="E237" s="17" t="s">
        <v>1275</v>
      </c>
      <c r="F237" s="18" t="s">
        <v>330</v>
      </c>
      <c r="G237" s="37"/>
      <c r="H237" s="24"/>
      <c r="I237" s="19">
        <v>35000</v>
      </c>
      <c r="J237" s="19"/>
      <c r="K237" s="19" t="s">
        <v>576</v>
      </c>
      <c r="L237" s="19"/>
      <c r="M237" s="19"/>
      <c r="N237" s="19"/>
      <c r="O237" s="19"/>
      <c r="P237" s="18" t="s">
        <v>92</v>
      </c>
      <c r="Q237" s="19"/>
      <c r="R237" s="6"/>
      <c r="S237" s="19"/>
      <c r="T237" s="19"/>
      <c r="U237" s="6"/>
      <c r="V237" s="19"/>
      <c r="W237" s="18"/>
      <c r="X237" s="6" t="s">
        <v>83</v>
      </c>
      <c r="Y237" s="27" t="s">
        <v>84</v>
      </c>
      <c r="Z237" s="17" t="s">
        <v>1276</v>
      </c>
      <c r="AA237" s="28"/>
      <c r="AB237" s="28" t="s">
        <v>1260</v>
      </c>
    </row>
    <row r="238" spans="1:28" s="15" customFormat="1" ht="60">
      <c r="A238" s="50" t="s">
        <v>315</v>
      </c>
      <c r="B238" s="38" t="s">
        <v>36</v>
      </c>
      <c r="C238" s="17" t="s">
        <v>331</v>
      </c>
      <c r="D238" s="17" t="s">
        <v>1277</v>
      </c>
      <c r="E238" s="17" t="s">
        <v>1278</v>
      </c>
      <c r="F238" s="18" t="s">
        <v>332</v>
      </c>
      <c r="G238" s="37"/>
      <c r="H238" s="27"/>
      <c r="I238" s="19">
        <v>35000</v>
      </c>
      <c r="J238" s="19"/>
      <c r="K238" s="19" t="s">
        <v>576</v>
      </c>
      <c r="L238" s="19"/>
      <c r="M238" s="6"/>
      <c r="N238" s="6"/>
      <c r="O238" s="6"/>
      <c r="P238" s="18" t="s">
        <v>1279</v>
      </c>
      <c r="Q238" s="19">
        <v>30</v>
      </c>
      <c r="R238" s="6"/>
      <c r="S238" s="19" t="s">
        <v>71</v>
      </c>
      <c r="T238" s="19"/>
      <c r="U238" s="6"/>
      <c r="V238" s="6"/>
      <c r="W238" s="27" t="s">
        <v>92</v>
      </c>
      <c r="X238" s="6" t="s">
        <v>83</v>
      </c>
      <c r="Y238" s="27" t="s">
        <v>84</v>
      </c>
      <c r="Z238" s="17" t="s">
        <v>1280</v>
      </c>
      <c r="AA238" s="43"/>
      <c r="AB238" s="28" t="s">
        <v>1260</v>
      </c>
    </row>
    <row r="239" spans="1:28" s="15" customFormat="1" ht="45">
      <c r="A239" s="50" t="s">
        <v>315</v>
      </c>
      <c r="B239" s="38" t="s">
        <v>36</v>
      </c>
      <c r="C239" s="17" t="s">
        <v>331</v>
      </c>
      <c r="D239" s="17" t="s">
        <v>1281</v>
      </c>
      <c r="E239" s="17" t="s">
        <v>1282</v>
      </c>
      <c r="F239" s="18" t="s">
        <v>334</v>
      </c>
      <c r="G239" s="19"/>
      <c r="H239" s="18"/>
      <c r="I239" s="19">
        <v>45000</v>
      </c>
      <c r="J239" s="19"/>
      <c r="K239" s="19" t="s">
        <v>576</v>
      </c>
      <c r="L239" s="19"/>
      <c r="M239" s="19"/>
      <c r="N239" s="19"/>
      <c r="O239" s="19"/>
      <c r="P239" s="42" t="s">
        <v>845</v>
      </c>
      <c r="Q239" s="19">
        <v>43</v>
      </c>
      <c r="R239" s="6"/>
      <c r="S239" s="19" t="s">
        <v>71</v>
      </c>
      <c r="T239" s="19"/>
      <c r="U239" s="6"/>
      <c r="V239" s="19"/>
      <c r="W239" s="42" t="s">
        <v>335</v>
      </c>
      <c r="X239" s="6" t="s">
        <v>134</v>
      </c>
      <c r="Y239" s="27" t="s">
        <v>84</v>
      </c>
      <c r="Z239" s="17" t="s">
        <v>1283</v>
      </c>
      <c r="AA239" s="28"/>
      <c r="AB239" s="28" t="s">
        <v>1260</v>
      </c>
    </row>
    <row r="240" spans="1:28" s="15" customFormat="1" ht="45">
      <c r="A240" s="50" t="s">
        <v>315</v>
      </c>
      <c r="B240" s="38" t="s">
        <v>36</v>
      </c>
      <c r="C240" s="17" t="s">
        <v>331</v>
      </c>
      <c r="D240" s="17" t="s">
        <v>1284</v>
      </c>
      <c r="E240" s="17" t="s">
        <v>1285</v>
      </c>
      <c r="F240" s="18" t="s">
        <v>337</v>
      </c>
      <c r="G240" s="37"/>
      <c r="H240" s="24"/>
      <c r="I240" s="19">
        <v>30000</v>
      </c>
      <c r="J240" s="19"/>
      <c r="K240" s="19" t="s">
        <v>576</v>
      </c>
      <c r="L240" s="19"/>
      <c r="M240" s="19"/>
      <c r="N240" s="19"/>
      <c r="O240" s="19"/>
      <c r="P240" s="42" t="s">
        <v>335</v>
      </c>
      <c r="Q240" s="19"/>
      <c r="R240" s="6"/>
      <c r="S240" s="19"/>
      <c r="T240" s="19">
        <v>30</v>
      </c>
      <c r="U240" s="6">
        <v>4</v>
      </c>
      <c r="V240" s="19" t="s">
        <v>71</v>
      </c>
      <c r="W240" s="18"/>
      <c r="X240" s="6" t="s">
        <v>73</v>
      </c>
      <c r="Y240" s="27" t="s">
        <v>73</v>
      </c>
      <c r="Z240" s="17"/>
      <c r="AA240" s="28" t="s">
        <v>336</v>
      </c>
      <c r="AB240" s="28" t="s">
        <v>1260</v>
      </c>
    </row>
    <row r="241" spans="1:28" s="15" customFormat="1" ht="30">
      <c r="A241" s="50" t="s">
        <v>315</v>
      </c>
      <c r="B241" s="38" t="s">
        <v>36</v>
      </c>
      <c r="C241" s="17" t="s">
        <v>331</v>
      </c>
      <c r="D241" s="17" t="s">
        <v>1286</v>
      </c>
      <c r="E241" s="17" t="s">
        <v>1287</v>
      </c>
      <c r="F241" s="18" t="s">
        <v>339</v>
      </c>
      <c r="G241" s="19"/>
      <c r="H241" s="18"/>
      <c r="I241" s="19">
        <v>47000</v>
      </c>
      <c r="J241" s="19"/>
      <c r="K241" s="19" t="s">
        <v>576</v>
      </c>
      <c r="L241" s="19"/>
      <c r="M241" s="19"/>
      <c r="N241" s="19"/>
      <c r="O241" s="19"/>
      <c r="P241" s="18"/>
      <c r="Q241" s="19">
        <v>47</v>
      </c>
      <c r="R241" s="6">
        <v>6</v>
      </c>
      <c r="S241" s="19" t="s">
        <v>71</v>
      </c>
      <c r="T241" s="19"/>
      <c r="U241" s="6"/>
      <c r="V241" s="19"/>
      <c r="W241" s="18"/>
      <c r="X241" s="6" t="s">
        <v>73</v>
      </c>
      <c r="Y241" s="27" t="s">
        <v>73</v>
      </c>
      <c r="Z241" s="17"/>
      <c r="AA241" s="28" t="s">
        <v>1288</v>
      </c>
      <c r="AB241" s="28" t="s">
        <v>1260</v>
      </c>
    </row>
    <row r="242" spans="1:28" s="15" customFormat="1" ht="30">
      <c r="A242" s="50" t="s">
        <v>315</v>
      </c>
      <c r="B242" s="38" t="s">
        <v>36</v>
      </c>
      <c r="C242" s="17" t="s">
        <v>331</v>
      </c>
      <c r="D242" s="17" t="s">
        <v>1289</v>
      </c>
      <c r="E242" s="17" t="s">
        <v>1290</v>
      </c>
      <c r="F242" s="18" t="s">
        <v>340</v>
      </c>
      <c r="G242" s="19"/>
      <c r="H242" s="18"/>
      <c r="I242" s="19">
        <v>50000</v>
      </c>
      <c r="J242" s="19"/>
      <c r="K242" s="19" t="s">
        <v>576</v>
      </c>
      <c r="L242" s="19"/>
      <c r="M242" s="19"/>
      <c r="N242" s="19"/>
      <c r="O242" s="19"/>
      <c r="P242" s="18" t="s">
        <v>123</v>
      </c>
      <c r="Q242" s="19"/>
      <c r="R242" s="6"/>
      <c r="S242" s="19"/>
      <c r="T242" s="19"/>
      <c r="U242" s="6"/>
      <c r="V242" s="19"/>
      <c r="W242" s="18"/>
      <c r="X242" s="6" t="s">
        <v>83</v>
      </c>
      <c r="Y242" s="27" t="s">
        <v>84</v>
      </c>
      <c r="Z242" s="17" t="s">
        <v>1291</v>
      </c>
      <c r="AA242" s="28"/>
      <c r="AB242" s="28" t="s">
        <v>1105</v>
      </c>
    </row>
    <row r="243" spans="1:28" s="15" customFormat="1" ht="45">
      <c r="A243" s="50" t="s">
        <v>315</v>
      </c>
      <c r="B243" s="38" t="s">
        <v>36</v>
      </c>
      <c r="C243" s="17" t="s">
        <v>331</v>
      </c>
      <c r="D243" s="17" t="s">
        <v>1292</v>
      </c>
      <c r="E243" s="17" t="s">
        <v>1293</v>
      </c>
      <c r="F243" s="18" t="s">
        <v>341</v>
      </c>
      <c r="G243" s="19"/>
      <c r="H243" s="18"/>
      <c r="I243" s="19">
        <v>50000</v>
      </c>
      <c r="J243" s="19"/>
      <c r="K243" s="19" t="s">
        <v>576</v>
      </c>
      <c r="L243" s="19"/>
      <c r="M243" s="19"/>
      <c r="N243" s="19"/>
      <c r="O243" s="19"/>
      <c r="P243" s="18" t="s">
        <v>123</v>
      </c>
      <c r="Q243" s="19"/>
      <c r="R243" s="6"/>
      <c r="S243" s="19"/>
      <c r="T243" s="19"/>
      <c r="U243" s="6"/>
      <c r="V243" s="19"/>
      <c r="W243" s="18"/>
      <c r="X243" s="6" t="s">
        <v>83</v>
      </c>
      <c r="Y243" s="27" t="s">
        <v>84</v>
      </c>
      <c r="Z243" s="17" t="s">
        <v>1294</v>
      </c>
      <c r="AA243" s="28"/>
      <c r="AB243" s="28" t="s">
        <v>1105</v>
      </c>
    </row>
    <row r="244" spans="1:28" s="15" customFormat="1" ht="45">
      <c r="A244" s="50" t="s">
        <v>1295</v>
      </c>
      <c r="B244" s="51" t="s">
        <v>1296</v>
      </c>
      <c r="C244" s="17" t="s">
        <v>1297</v>
      </c>
      <c r="D244" s="17" t="s">
        <v>366</v>
      </c>
      <c r="E244" s="17" t="s">
        <v>1298</v>
      </c>
      <c r="F244" s="18" t="s">
        <v>1299</v>
      </c>
      <c r="G244" s="19"/>
      <c r="H244" s="18"/>
      <c r="I244" s="19">
        <v>170000</v>
      </c>
      <c r="J244" s="19"/>
      <c r="K244" s="19" t="s">
        <v>576</v>
      </c>
      <c r="L244" s="19"/>
      <c r="M244" s="19"/>
      <c r="N244" s="19"/>
      <c r="O244" s="19"/>
      <c r="P244" s="18" t="s">
        <v>92</v>
      </c>
      <c r="Q244" s="19">
        <v>0.16500000000000001</v>
      </c>
      <c r="R244" s="6"/>
      <c r="S244" s="19" t="s">
        <v>533</v>
      </c>
      <c r="T244" s="19"/>
      <c r="U244" s="6"/>
      <c r="V244" s="19"/>
      <c r="W244" s="18" t="s">
        <v>92</v>
      </c>
      <c r="X244" s="6" t="s">
        <v>134</v>
      </c>
      <c r="Y244" s="27" t="s">
        <v>84</v>
      </c>
      <c r="Z244" s="17" t="s">
        <v>1300</v>
      </c>
      <c r="AA244" s="28"/>
      <c r="AB244" s="28" t="s">
        <v>356</v>
      </c>
    </row>
    <row r="245" spans="1:28" s="15" customFormat="1" ht="30">
      <c r="A245" s="50" t="s">
        <v>1295</v>
      </c>
      <c r="B245" s="51" t="s">
        <v>1296</v>
      </c>
      <c r="C245" s="17" t="s">
        <v>1297</v>
      </c>
      <c r="D245" s="17" t="s">
        <v>1301</v>
      </c>
      <c r="E245" s="17" t="s">
        <v>1302</v>
      </c>
      <c r="F245" s="18" t="s">
        <v>1303</v>
      </c>
      <c r="G245" s="19"/>
      <c r="H245" s="18"/>
      <c r="I245" s="19">
        <v>200000</v>
      </c>
      <c r="J245" s="19"/>
      <c r="K245" s="19" t="s">
        <v>576</v>
      </c>
      <c r="L245" s="19"/>
      <c r="M245" s="19"/>
      <c r="N245" s="19"/>
      <c r="O245" s="19"/>
      <c r="P245" s="18" t="s">
        <v>123</v>
      </c>
      <c r="Q245" s="19">
        <v>0.2</v>
      </c>
      <c r="R245" s="6"/>
      <c r="S245" s="19" t="s">
        <v>533</v>
      </c>
      <c r="T245" s="19"/>
      <c r="U245" s="6"/>
      <c r="V245" s="19"/>
      <c r="W245" s="18" t="s">
        <v>123</v>
      </c>
      <c r="X245" s="6" t="s">
        <v>83</v>
      </c>
      <c r="Y245" s="27" t="s">
        <v>84</v>
      </c>
      <c r="Z245" s="17" t="s">
        <v>1304</v>
      </c>
      <c r="AA245" s="28"/>
      <c r="AB245" s="28" t="s">
        <v>356</v>
      </c>
    </row>
    <row r="246" spans="1:28" s="15" customFormat="1" ht="60">
      <c r="A246" s="50" t="s">
        <v>1295</v>
      </c>
      <c r="B246" s="51" t="s">
        <v>1296</v>
      </c>
      <c r="C246" s="17" t="s">
        <v>1297</v>
      </c>
      <c r="D246" s="17" t="s">
        <v>367</v>
      </c>
      <c r="E246" s="17" t="s">
        <v>1305</v>
      </c>
      <c r="F246" s="18" t="s">
        <v>1306</v>
      </c>
      <c r="G246" s="19"/>
      <c r="H246" s="18"/>
      <c r="I246" s="19">
        <v>200000</v>
      </c>
      <c r="J246" s="19"/>
      <c r="K246" s="19" t="s">
        <v>576</v>
      </c>
      <c r="L246" s="19"/>
      <c r="M246" s="19"/>
      <c r="N246" s="19"/>
      <c r="O246" s="19"/>
      <c r="P246" s="18" t="s">
        <v>123</v>
      </c>
      <c r="Q246" s="19"/>
      <c r="R246" s="6"/>
      <c r="S246" s="19"/>
      <c r="T246" s="19"/>
      <c r="U246" s="6"/>
      <c r="V246" s="19"/>
      <c r="W246" s="18"/>
      <c r="X246" s="6" t="s">
        <v>83</v>
      </c>
      <c r="Y246" s="27" t="s">
        <v>84</v>
      </c>
      <c r="Z246" s="17" t="s">
        <v>1304</v>
      </c>
      <c r="AA246" s="28"/>
      <c r="AB246" s="28" t="s">
        <v>356</v>
      </c>
    </row>
    <row r="247" spans="1:28" s="15" customFormat="1" ht="30">
      <c r="A247" s="50" t="s">
        <v>1295</v>
      </c>
      <c r="B247" s="51" t="s">
        <v>1296</v>
      </c>
      <c r="C247" s="17" t="s">
        <v>1297</v>
      </c>
      <c r="D247" s="17" t="s">
        <v>1307</v>
      </c>
      <c r="E247" s="17" t="s">
        <v>1308</v>
      </c>
      <c r="F247" s="18" t="s">
        <v>1309</v>
      </c>
      <c r="G247" s="19"/>
      <c r="H247" s="18"/>
      <c r="I247" s="19">
        <v>200000</v>
      </c>
      <c r="J247" s="19"/>
      <c r="K247" s="19" t="s">
        <v>576</v>
      </c>
      <c r="L247" s="19"/>
      <c r="M247" s="19"/>
      <c r="N247" s="19"/>
      <c r="O247" s="19"/>
      <c r="P247" s="18" t="s">
        <v>123</v>
      </c>
      <c r="Q247" s="19"/>
      <c r="R247" s="6"/>
      <c r="S247" s="19"/>
      <c r="T247" s="19"/>
      <c r="U247" s="6"/>
      <c r="V247" s="19"/>
      <c r="W247" s="18"/>
      <c r="X247" s="6" t="s">
        <v>83</v>
      </c>
      <c r="Y247" s="27" t="s">
        <v>84</v>
      </c>
      <c r="Z247" s="17" t="s">
        <v>1304</v>
      </c>
      <c r="AA247" s="28"/>
      <c r="AB247" s="28" t="s">
        <v>356</v>
      </c>
    </row>
    <row r="248" spans="1:28" s="15" customFormat="1" ht="30">
      <c r="A248" s="50" t="s">
        <v>1295</v>
      </c>
      <c r="B248" s="51" t="s">
        <v>1296</v>
      </c>
      <c r="C248" s="17" t="s">
        <v>1297</v>
      </c>
      <c r="D248" s="17" t="s">
        <v>1310</v>
      </c>
      <c r="E248" s="17" t="s">
        <v>1311</v>
      </c>
      <c r="F248" s="18" t="s">
        <v>1312</v>
      </c>
      <c r="G248" s="19"/>
      <c r="H248" s="18"/>
      <c r="I248" s="19">
        <v>200000</v>
      </c>
      <c r="J248" s="19"/>
      <c r="K248" s="19" t="s">
        <v>576</v>
      </c>
      <c r="L248" s="19"/>
      <c r="M248" s="19"/>
      <c r="N248" s="19"/>
      <c r="O248" s="19"/>
      <c r="P248" s="18" t="s">
        <v>123</v>
      </c>
      <c r="Q248" s="19"/>
      <c r="R248" s="6"/>
      <c r="S248" s="19"/>
      <c r="T248" s="19"/>
      <c r="U248" s="6"/>
      <c r="V248" s="19"/>
      <c r="W248" s="18"/>
      <c r="X248" s="6" t="s">
        <v>83</v>
      </c>
      <c r="Y248" s="27" t="s">
        <v>84</v>
      </c>
      <c r="Z248" s="17" t="s">
        <v>1304</v>
      </c>
      <c r="AA248" s="28"/>
      <c r="AB248" s="28" t="s">
        <v>356</v>
      </c>
    </row>
    <row r="249" spans="1:28" s="15" customFormat="1" ht="30">
      <c r="A249" s="50" t="s">
        <v>1295</v>
      </c>
      <c r="B249" s="51" t="s">
        <v>1296</v>
      </c>
      <c r="C249" s="17" t="s">
        <v>1297</v>
      </c>
      <c r="D249" s="17" t="s">
        <v>1313</v>
      </c>
      <c r="E249" s="17" t="s">
        <v>1314</v>
      </c>
      <c r="F249" s="18" t="s">
        <v>1315</v>
      </c>
      <c r="G249" s="19"/>
      <c r="H249" s="18"/>
      <c r="I249" s="19">
        <v>200000</v>
      </c>
      <c r="J249" s="19"/>
      <c r="K249" s="19" t="s">
        <v>576</v>
      </c>
      <c r="L249" s="19"/>
      <c r="M249" s="19"/>
      <c r="N249" s="19"/>
      <c r="O249" s="19"/>
      <c r="P249" s="18" t="s">
        <v>123</v>
      </c>
      <c r="Q249" s="19"/>
      <c r="R249" s="6"/>
      <c r="S249" s="19"/>
      <c r="T249" s="19"/>
      <c r="U249" s="6"/>
      <c r="V249" s="19"/>
      <c r="W249" s="18"/>
      <c r="X249" s="6" t="s">
        <v>83</v>
      </c>
      <c r="Y249" s="27" t="s">
        <v>84</v>
      </c>
      <c r="Z249" s="17" t="s">
        <v>1304</v>
      </c>
      <c r="AA249" s="28"/>
      <c r="AB249" s="28" t="s">
        <v>356</v>
      </c>
    </row>
    <row r="250" spans="1:28" s="15" customFormat="1" ht="45">
      <c r="A250" s="50" t="s">
        <v>1295</v>
      </c>
      <c r="B250" s="51" t="s">
        <v>1296</v>
      </c>
      <c r="C250" s="17" t="s">
        <v>1316</v>
      </c>
      <c r="D250" s="17" t="s">
        <v>368</v>
      </c>
      <c r="E250" s="17" t="s">
        <v>1317</v>
      </c>
      <c r="F250" s="18" t="s">
        <v>1318</v>
      </c>
      <c r="G250" s="19"/>
      <c r="H250" s="18"/>
      <c r="I250" s="19">
        <v>500000</v>
      </c>
      <c r="J250" s="19"/>
      <c r="K250" s="19" t="s">
        <v>576</v>
      </c>
      <c r="L250" s="19"/>
      <c r="M250" s="19"/>
      <c r="N250" s="19"/>
      <c r="O250" s="19"/>
      <c r="P250" s="18" t="s">
        <v>92</v>
      </c>
      <c r="Q250" s="19"/>
      <c r="R250" s="6"/>
      <c r="S250" s="19"/>
      <c r="T250" s="19"/>
      <c r="U250" s="6"/>
      <c r="V250" s="19"/>
      <c r="W250" s="18"/>
      <c r="X250" s="6" t="s">
        <v>83</v>
      </c>
      <c r="Y250" s="27" t="s">
        <v>84</v>
      </c>
      <c r="Z250" s="17" t="s">
        <v>1304</v>
      </c>
      <c r="AA250" s="28"/>
      <c r="AB250" s="28" t="s">
        <v>356</v>
      </c>
    </row>
    <row r="251" spans="1:28" s="15" customFormat="1" ht="30">
      <c r="A251" s="50" t="s">
        <v>1295</v>
      </c>
      <c r="B251" s="51" t="s">
        <v>1296</v>
      </c>
      <c r="C251" s="17" t="s">
        <v>1316</v>
      </c>
      <c r="D251" s="17" t="s">
        <v>1319</v>
      </c>
      <c r="E251" s="17" t="s">
        <v>1320</v>
      </c>
      <c r="F251" s="18" t="s">
        <v>1321</v>
      </c>
      <c r="G251" s="19"/>
      <c r="H251" s="18"/>
      <c r="I251" s="19">
        <v>500000</v>
      </c>
      <c r="J251" s="19"/>
      <c r="K251" s="19" t="s">
        <v>576</v>
      </c>
      <c r="L251" s="19"/>
      <c r="M251" s="19"/>
      <c r="N251" s="19"/>
      <c r="O251" s="19"/>
      <c r="P251" s="18" t="s">
        <v>92</v>
      </c>
      <c r="Q251" s="19">
        <v>0.5</v>
      </c>
      <c r="R251" s="6"/>
      <c r="S251" s="19" t="s">
        <v>533</v>
      </c>
      <c r="T251" s="19"/>
      <c r="U251" s="6"/>
      <c r="V251" s="19"/>
      <c r="W251" s="18" t="s">
        <v>92</v>
      </c>
      <c r="X251" s="6" t="s">
        <v>83</v>
      </c>
      <c r="Y251" s="27" t="s">
        <v>84</v>
      </c>
      <c r="Z251" s="17" t="s">
        <v>1304</v>
      </c>
      <c r="AA251" s="28"/>
      <c r="AB251" s="28" t="s">
        <v>356</v>
      </c>
    </row>
    <row r="252" spans="1:28" s="15" customFormat="1" ht="45">
      <c r="A252" s="50" t="s">
        <v>1295</v>
      </c>
      <c r="B252" s="51" t="s">
        <v>1296</v>
      </c>
      <c r="C252" s="17" t="s">
        <v>1316</v>
      </c>
      <c r="D252" s="17" t="s">
        <v>1322</v>
      </c>
      <c r="E252" s="17" t="s">
        <v>1323</v>
      </c>
      <c r="F252" s="18" t="s">
        <v>1324</v>
      </c>
      <c r="G252" s="19"/>
      <c r="H252" s="18"/>
      <c r="I252" s="19">
        <v>590000</v>
      </c>
      <c r="J252" s="19"/>
      <c r="K252" s="19" t="s">
        <v>576</v>
      </c>
      <c r="L252" s="19"/>
      <c r="M252" s="19"/>
      <c r="N252" s="19"/>
      <c r="O252" s="19"/>
      <c r="P252" s="18"/>
      <c r="Q252" s="19">
        <v>0.59</v>
      </c>
      <c r="R252" s="6">
        <v>0.06</v>
      </c>
      <c r="S252" s="19" t="s">
        <v>533</v>
      </c>
      <c r="T252" s="19"/>
      <c r="U252" s="6"/>
      <c r="V252" s="19"/>
      <c r="W252" s="18"/>
      <c r="X252" s="6" t="s">
        <v>72</v>
      </c>
      <c r="Y252" s="27" t="s">
        <v>93</v>
      </c>
      <c r="Z252" s="17" t="s">
        <v>1325</v>
      </c>
      <c r="AA252" s="28" t="s">
        <v>1326</v>
      </c>
      <c r="AB252" s="28" t="s">
        <v>356</v>
      </c>
    </row>
    <row r="253" spans="1:28" s="15" customFormat="1">
      <c r="A253" s="50" t="s">
        <v>375</v>
      </c>
      <c r="B253" s="38" t="s">
        <v>41</v>
      </c>
      <c r="C253" s="17"/>
      <c r="D253" s="17" t="s">
        <v>1327</v>
      </c>
      <c r="E253" s="17" t="s">
        <v>1328</v>
      </c>
      <c r="F253" s="18" t="s">
        <v>376</v>
      </c>
      <c r="G253" s="19"/>
      <c r="H253" s="18"/>
      <c r="I253" s="19">
        <v>1150000</v>
      </c>
      <c r="J253" s="19"/>
      <c r="K253" s="19" t="s">
        <v>576</v>
      </c>
      <c r="L253" s="19"/>
      <c r="M253" s="19"/>
      <c r="N253" s="19"/>
      <c r="O253" s="19"/>
      <c r="P253" s="27"/>
      <c r="Q253" s="19">
        <v>1.1499999999999999</v>
      </c>
      <c r="R253" s="6">
        <v>0.01</v>
      </c>
      <c r="S253" s="19" t="s">
        <v>533</v>
      </c>
      <c r="T253" s="6"/>
      <c r="U253" s="6"/>
      <c r="V253" s="6"/>
      <c r="W253" s="27"/>
      <c r="X253" s="6" t="s">
        <v>73</v>
      </c>
      <c r="Y253" s="27" t="s">
        <v>73</v>
      </c>
      <c r="Z253" s="17"/>
      <c r="AA253" s="28" t="s">
        <v>377</v>
      </c>
      <c r="AB253" s="28" t="s">
        <v>378</v>
      </c>
    </row>
    <row r="254" spans="1:28" s="15" customFormat="1" ht="30">
      <c r="A254" s="50" t="s">
        <v>375</v>
      </c>
      <c r="B254" s="38" t="s">
        <v>41</v>
      </c>
      <c r="D254" s="17" t="s">
        <v>1329</v>
      </c>
      <c r="E254" s="17" t="s">
        <v>1328</v>
      </c>
      <c r="F254" s="18" t="s">
        <v>379</v>
      </c>
      <c r="G254" s="19"/>
      <c r="H254" s="18"/>
      <c r="I254" s="19">
        <v>1150000</v>
      </c>
      <c r="J254" s="19"/>
      <c r="K254" s="19" t="s">
        <v>576</v>
      </c>
      <c r="L254" s="19"/>
      <c r="M254" s="19"/>
      <c r="N254" s="19"/>
      <c r="O254" s="19"/>
      <c r="P254" s="27"/>
      <c r="Q254" s="19"/>
      <c r="R254" s="6"/>
      <c r="S254" s="19"/>
      <c r="T254" s="6"/>
      <c r="U254" s="6"/>
      <c r="V254" s="6"/>
      <c r="W254" s="27"/>
      <c r="X254" s="6" t="s">
        <v>83</v>
      </c>
      <c r="Y254" s="27" t="s">
        <v>84</v>
      </c>
      <c r="Z254" s="17" t="s">
        <v>1330</v>
      </c>
      <c r="AA254" s="43"/>
      <c r="AB254" s="28" t="s">
        <v>378</v>
      </c>
    </row>
    <row r="255" spans="1:28" s="15" customFormat="1" ht="60">
      <c r="A255" s="50" t="s">
        <v>382</v>
      </c>
      <c r="B255" s="38" t="s">
        <v>44</v>
      </c>
      <c r="C255" s="17" t="s">
        <v>383</v>
      </c>
      <c r="D255" s="17" t="s">
        <v>1331</v>
      </c>
      <c r="E255" s="17" t="s">
        <v>1332</v>
      </c>
      <c r="F255" s="18" t="s">
        <v>1333</v>
      </c>
      <c r="G255" s="19">
        <v>3</v>
      </c>
      <c r="H255" s="18"/>
      <c r="I255" s="19" t="s">
        <v>1334</v>
      </c>
      <c r="J255" s="19"/>
      <c r="K255" s="19" t="s">
        <v>124</v>
      </c>
      <c r="L255" s="19"/>
      <c r="M255" s="19" t="s">
        <v>1335</v>
      </c>
      <c r="N255" s="19"/>
      <c r="O255" s="19" t="s">
        <v>124</v>
      </c>
      <c r="P255" s="18"/>
      <c r="Q255" s="19" t="s">
        <v>1334</v>
      </c>
      <c r="R255" s="6"/>
      <c r="S255" s="19" t="s">
        <v>124</v>
      </c>
      <c r="T255" s="19" t="s">
        <v>1335</v>
      </c>
      <c r="U255" s="6"/>
      <c r="V255" s="19" t="s">
        <v>124</v>
      </c>
      <c r="W255" s="18"/>
      <c r="X255" s="6" t="s">
        <v>147</v>
      </c>
      <c r="Y255" s="27" t="s">
        <v>73</v>
      </c>
      <c r="Z255" s="17"/>
      <c r="AA255" s="28"/>
      <c r="AB255" s="28" t="s">
        <v>1336</v>
      </c>
    </row>
    <row r="256" spans="1:28" s="15" customFormat="1">
      <c r="A256" s="50" t="s">
        <v>382</v>
      </c>
      <c r="B256" s="38" t="s">
        <v>44</v>
      </c>
      <c r="C256" s="17" t="s">
        <v>383</v>
      </c>
      <c r="D256" s="17" t="s">
        <v>1331</v>
      </c>
      <c r="E256" s="17" t="s">
        <v>1337</v>
      </c>
      <c r="F256" s="18" t="s">
        <v>1338</v>
      </c>
      <c r="G256" s="19" t="s">
        <v>1339</v>
      </c>
      <c r="H256" s="18"/>
      <c r="I256" s="19">
        <v>1981</v>
      </c>
      <c r="J256" s="19"/>
      <c r="K256" s="19" t="s">
        <v>124</v>
      </c>
      <c r="L256" s="19"/>
      <c r="M256" s="19">
        <v>1998</v>
      </c>
      <c r="N256" s="19"/>
      <c r="O256" s="19" t="s">
        <v>124</v>
      </c>
      <c r="P256" s="18"/>
      <c r="Q256" s="19">
        <v>1981</v>
      </c>
      <c r="R256" s="6"/>
      <c r="S256" s="19" t="s">
        <v>124</v>
      </c>
      <c r="T256" s="19">
        <v>1998</v>
      </c>
      <c r="U256" s="6"/>
      <c r="V256" s="19" t="s">
        <v>124</v>
      </c>
      <c r="W256" s="18"/>
      <c r="X256" s="6" t="s">
        <v>147</v>
      </c>
      <c r="Y256" s="27" t="s">
        <v>151</v>
      </c>
      <c r="Z256" s="17"/>
      <c r="AA256" s="28"/>
      <c r="AB256" s="28" t="s">
        <v>1340</v>
      </c>
    </row>
    <row r="257" spans="1:28" s="15" customFormat="1" ht="30">
      <c r="A257" s="50" t="s">
        <v>382</v>
      </c>
      <c r="B257" s="38" t="s">
        <v>44</v>
      </c>
      <c r="C257" s="17" t="s">
        <v>383</v>
      </c>
      <c r="D257" s="17" t="s">
        <v>1331</v>
      </c>
      <c r="E257" s="17" t="s">
        <v>1341</v>
      </c>
      <c r="F257" s="18" t="s">
        <v>1342</v>
      </c>
      <c r="G257" s="19" t="s">
        <v>561</v>
      </c>
      <c r="H257" s="18"/>
      <c r="I257" s="19">
        <v>1881</v>
      </c>
      <c r="J257" s="19"/>
      <c r="K257" s="19" t="s">
        <v>124</v>
      </c>
      <c r="L257" s="19"/>
      <c r="M257" s="19"/>
      <c r="N257" s="19"/>
      <c r="O257" s="19"/>
      <c r="P257" s="18"/>
      <c r="Q257" s="19">
        <v>1881</v>
      </c>
      <c r="R257" s="6"/>
      <c r="S257" s="19" t="s">
        <v>124</v>
      </c>
      <c r="T257" s="19"/>
      <c r="U257" s="6"/>
      <c r="V257" s="19"/>
      <c r="W257" s="18"/>
      <c r="X257" s="6" t="s">
        <v>147</v>
      </c>
      <c r="Y257" s="27" t="s">
        <v>151</v>
      </c>
      <c r="Z257" s="17"/>
      <c r="AA257" s="28"/>
      <c r="AB257" s="28" t="s">
        <v>1343</v>
      </c>
    </row>
    <row r="258" spans="1:28" s="15" customFormat="1" ht="30">
      <c r="A258" s="50" t="s">
        <v>382</v>
      </c>
      <c r="B258" s="38" t="s">
        <v>44</v>
      </c>
      <c r="C258" s="17" t="s">
        <v>383</v>
      </c>
      <c r="D258" s="17" t="s">
        <v>1331</v>
      </c>
      <c r="E258" s="17" t="s">
        <v>1337</v>
      </c>
      <c r="F258" s="18" t="s">
        <v>1344</v>
      </c>
      <c r="G258" s="19" t="s">
        <v>561</v>
      </c>
      <c r="H258" s="18"/>
      <c r="I258" s="19">
        <v>1868</v>
      </c>
      <c r="J258" s="19"/>
      <c r="K258" s="19" t="s">
        <v>124</v>
      </c>
      <c r="L258" s="19"/>
      <c r="M258" s="19">
        <v>1869</v>
      </c>
      <c r="N258" s="19"/>
      <c r="O258" s="19" t="s">
        <v>124</v>
      </c>
      <c r="P258" s="18"/>
      <c r="Q258" s="19">
        <v>1868</v>
      </c>
      <c r="R258" s="6"/>
      <c r="S258" s="19" t="s">
        <v>124</v>
      </c>
      <c r="T258" s="19">
        <v>1869</v>
      </c>
      <c r="U258" s="6"/>
      <c r="V258" s="19" t="s">
        <v>124</v>
      </c>
      <c r="W258" s="18"/>
      <c r="X258" s="6" t="s">
        <v>147</v>
      </c>
      <c r="Y258" s="27" t="s">
        <v>151</v>
      </c>
      <c r="Z258" s="17"/>
      <c r="AA258" s="28"/>
      <c r="AB258" s="28" t="s">
        <v>1345</v>
      </c>
    </row>
    <row r="259" spans="1:28" s="15" customFormat="1" ht="30">
      <c r="A259" s="50" t="s">
        <v>382</v>
      </c>
      <c r="B259" s="38" t="s">
        <v>44</v>
      </c>
      <c r="C259" s="17" t="s">
        <v>383</v>
      </c>
      <c r="D259" s="17" t="s">
        <v>1331</v>
      </c>
      <c r="E259" s="17" t="s">
        <v>1337</v>
      </c>
      <c r="F259" s="18" t="s">
        <v>1346</v>
      </c>
      <c r="G259" s="19" t="s">
        <v>561</v>
      </c>
      <c r="H259" s="18"/>
      <c r="I259" s="19">
        <v>1830</v>
      </c>
      <c r="J259" s="19"/>
      <c r="K259" s="19" t="s">
        <v>124</v>
      </c>
      <c r="L259" s="19"/>
      <c r="M259" s="19">
        <v>1831</v>
      </c>
      <c r="N259" s="19"/>
      <c r="O259" s="19" t="s">
        <v>124</v>
      </c>
      <c r="P259" s="18"/>
      <c r="Q259" s="19">
        <v>1830</v>
      </c>
      <c r="R259" s="6"/>
      <c r="S259" s="19" t="s">
        <v>124</v>
      </c>
      <c r="T259" s="19">
        <v>1831</v>
      </c>
      <c r="U259" s="6"/>
      <c r="V259" s="19" t="s">
        <v>124</v>
      </c>
      <c r="W259" s="18"/>
      <c r="X259" s="6" t="s">
        <v>147</v>
      </c>
      <c r="Y259" s="27" t="s">
        <v>151</v>
      </c>
      <c r="Z259" s="17"/>
      <c r="AA259" s="28"/>
      <c r="AB259" s="28" t="s">
        <v>1345</v>
      </c>
    </row>
    <row r="260" spans="1:28" s="15" customFormat="1" ht="30">
      <c r="A260" s="50" t="s">
        <v>382</v>
      </c>
      <c r="B260" s="38" t="s">
        <v>44</v>
      </c>
      <c r="C260" s="17" t="s">
        <v>383</v>
      </c>
      <c r="D260" s="17" t="s">
        <v>1331</v>
      </c>
      <c r="E260" s="17" t="s">
        <v>1347</v>
      </c>
      <c r="F260" s="18" t="s">
        <v>1348</v>
      </c>
      <c r="G260" s="19">
        <v>4</v>
      </c>
      <c r="H260" s="18"/>
      <c r="I260" s="19" t="s">
        <v>1349</v>
      </c>
      <c r="J260" s="19"/>
      <c r="K260" s="19" t="s">
        <v>124</v>
      </c>
      <c r="L260" s="19"/>
      <c r="M260" s="19" t="s">
        <v>1350</v>
      </c>
      <c r="N260" s="19"/>
      <c r="O260" s="19" t="s">
        <v>124</v>
      </c>
      <c r="P260" s="18"/>
      <c r="Q260" s="19" t="s">
        <v>1351</v>
      </c>
      <c r="R260" s="6"/>
      <c r="S260" s="19" t="s">
        <v>124</v>
      </c>
      <c r="T260" s="19" t="s">
        <v>1352</v>
      </c>
      <c r="U260" s="6"/>
      <c r="V260" s="19" t="s">
        <v>124</v>
      </c>
      <c r="W260" s="18"/>
      <c r="X260" s="6" t="s">
        <v>147</v>
      </c>
      <c r="Y260" s="27" t="s">
        <v>73</v>
      </c>
      <c r="Z260" s="17"/>
      <c r="AA260" s="28" t="s">
        <v>1353</v>
      </c>
      <c r="AB260" s="28" t="s">
        <v>1354</v>
      </c>
    </row>
    <row r="261" spans="1:28" s="15" customFormat="1" ht="30">
      <c r="A261" s="50" t="s">
        <v>382</v>
      </c>
      <c r="B261" s="38" t="s">
        <v>44</v>
      </c>
      <c r="C261" s="17" t="s">
        <v>383</v>
      </c>
      <c r="D261" s="17" t="s">
        <v>1331</v>
      </c>
      <c r="E261" s="17" t="s">
        <v>1355</v>
      </c>
      <c r="F261" s="18" t="s">
        <v>1356</v>
      </c>
      <c r="G261" s="19" t="s">
        <v>511</v>
      </c>
      <c r="H261" s="18"/>
      <c r="I261" s="19" t="s">
        <v>1357</v>
      </c>
      <c r="J261" s="19"/>
      <c r="K261" s="19" t="s">
        <v>124</v>
      </c>
      <c r="L261" s="19"/>
      <c r="M261" s="6"/>
      <c r="N261" s="6"/>
      <c r="O261" s="19"/>
      <c r="P261" s="18"/>
      <c r="Q261" s="19" t="s">
        <v>1357</v>
      </c>
      <c r="R261" s="6"/>
      <c r="S261" s="19" t="s">
        <v>124</v>
      </c>
      <c r="T261" s="19"/>
      <c r="U261" s="6"/>
      <c r="V261" s="19"/>
      <c r="W261" s="18"/>
      <c r="X261" s="6" t="s">
        <v>147</v>
      </c>
      <c r="Y261" s="27" t="s">
        <v>151</v>
      </c>
      <c r="Z261" s="17"/>
      <c r="AA261" s="44"/>
      <c r="AB261" s="28" t="s">
        <v>1354</v>
      </c>
    </row>
    <row r="262" spans="1:28" s="15" customFormat="1" ht="30">
      <c r="A262" s="50" t="s">
        <v>382</v>
      </c>
      <c r="B262" s="38" t="s">
        <v>44</v>
      </c>
      <c r="C262" s="17" t="s">
        <v>383</v>
      </c>
      <c r="D262" s="17" t="s">
        <v>1331</v>
      </c>
      <c r="E262" s="17" t="s">
        <v>1358</v>
      </c>
      <c r="F262" s="18" t="s">
        <v>1359</v>
      </c>
      <c r="G262" s="19" t="s">
        <v>561</v>
      </c>
      <c r="H262" s="18"/>
      <c r="I262" s="19">
        <v>1582</v>
      </c>
      <c r="J262" s="19"/>
      <c r="K262" s="19" t="s">
        <v>124</v>
      </c>
      <c r="L262" s="19"/>
      <c r="M262" s="19">
        <v>1598</v>
      </c>
      <c r="N262" s="19"/>
      <c r="O262" s="19" t="s">
        <v>124</v>
      </c>
      <c r="P262" s="18"/>
      <c r="Q262" s="19">
        <v>1582</v>
      </c>
      <c r="R262" s="6"/>
      <c r="S262" s="19" t="s">
        <v>124</v>
      </c>
      <c r="T262" s="19">
        <v>1598</v>
      </c>
      <c r="U262" s="6"/>
      <c r="V262" s="19" t="s">
        <v>124</v>
      </c>
      <c r="W262" s="18"/>
      <c r="X262" s="6" t="s">
        <v>147</v>
      </c>
      <c r="Y262" s="27" t="s">
        <v>151</v>
      </c>
      <c r="Z262" s="17"/>
      <c r="AA262" s="28"/>
      <c r="AB262" s="28" t="s">
        <v>1354</v>
      </c>
    </row>
    <row r="263" spans="1:28" s="15" customFormat="1" ht="30">
      <c r="A263" s="50" t="s">
        <v>382</v>
      </c>
      <c r="B263" s="38" t="s">
        <v>44</v>
      </c>
      <c r="C263" s="17" t="s">
        <v>383</v>
      </c>
      <c r="D263" s="17" t="s">
        <v>1331</v>
      </c>
      <c r="E263" s="17" t="s">
        <v>1355</v>
      </c>
      <c r="F263" s="18" t="s">
        <v>1360</v>
      </c>
      <c r="G263" s="19" t="s">
        <v>561</v>
      </c>
      <c r="H263" s="18"/>
      <c r="I263" s="19">
        <v>1575</v>
      </c>
      <c r="J263" s="19"/>
      <c r="K263" s="19" t="s">
        <v>124</v>
      </c>
      <c r="L263" s="19"/>
      <c r="M263" s="6"/>
      <c r="N263" s="6"/>
      <c r="O263" s="19"/>
      <c r="P263" s="18"/>
      <c r="Q263" s="19">
        <v>1575</v>
      </c>
      <c r="R263" s="6"/>
      <c r="S263" s="19" t="s">
        <v>124</v>
      </c>
      <c r="T263" s="19"/>
      <c r="U263" s="6"/>
      <c r="V263" s="19"/>
      <c r="W263" s="18"/>
      <c r="X263" s="6" t="s">
        <v>147</v>
      </c>
      <c r="Y263" s="27" t="s">
        <v>151</v>
      </c>
      <c r="Z263" s="17"/>
      <c r="AA263" s="28"/>
      <c r="AB263" s="28" t="s">
        <v>1354</v>
      </c>
    </row>
    <row r="264" spans="1:28" s="15" customFormat="1" ht="30">
      <c r="A264" s="50" t="s">
        <v>382</v>
      </c>
      <c r="B264" s="38" t="s">
        <v>44</v>
      </c>
      <c r="C264" s="17" t="s">
        <v>383</v>
      </c>
      <c r="D264" s="17" t="s">
        <v>1331</v>
      </c>
      <c r="E264" s="17" t="s">
        <v>1355</v>
      </c>
      <c r="F264" s="18" t="s">
        <v>1361</v>
      </c>
      <c r="G264" s="19" t="s">
        <v>511</v>
      </c>
      <c r="H264" s="18"/>
      <c r="I264" s="19">
        <v>1566</v>
      </c>
      <c r="J264" s="19"/>
      <c r="K264" s="19" t="s">
        <v>124</v>
      </c>
      <c r="L264" s="19"/>
      <c r="M264" s="19"/>
      <c r="N264" s="19"/>
      <c r="O264" s="19"/>
      <c r="P264" s="18"/>
      <c r="Q264" s="19">
        <v>1566</v>
      </c>
      <c r="R264" s="6"/>
      <c r="S264" s="19" t="s">
        <v>124</v>
      </c>
      <c r="T264" s="19"/>
      <c r="U264" s="6"/>
      <c r="V264" s="19"/>
      <c r="W264" s="18"/>
      <c r="X264" s="6" t="s">
        <v>147</v>
      </c>
      <c r="Y264" s="27" t="s">
        <v>151</v>
      </c>
      <c r="Z264" s="17"/>
      <c r="AA264" s="28" t="s">
        <v>1362</v>
      </c>
      <c r="AB264" s="28" t="s">
        <v>1354</v>
      </c>
    </row>
    <row r="265" spans="1:28" s="15" customFormat="1">
      <c r="A265" s="50" t="s">
        <v>382</v>
      </c>
      <c r="B265" s="38" t="s">
        <v>44</v>
      </c>
      <c r="C265" s="17" t="s">
        <v>383</v>
      </c>
      <c r="D265" s="17" t="s">
        <v>1331</v>
      </c>
      <c r="E265" s="17" t="s">
        <v>1363</v>
      </c>
      <c r="F265" s="18" t="s">
        <v>1364</v>
      </c>
      <c r="G265" s="19"/>
      <c r="H265" s="18"/>
      <c r="I265" s="19">
        <v>530</v>
      </c>
      <c r="J265" s="19"/>
      <c r="K265" s="19" t="s">
        <v>576</v>
      </c>
      <c r="L265" s="19"/>
      <c r="M265" s="19">
        <v>485</v>
      </c>
      <c r="N265" s="19"/>
      <c r="O265" s="19" t="s">
        <v>576</v>
      </c>
      <c r="P265" s="18" t="s">
        <v>833</v>
      </c>
      <c r="Q265" s="19">
        <v>1405</v>
      </c>
      <c r="R265" s="6"/>
      <c r="S265" s="19" t="s">
        <v>124</v>
      </c>
      <c r="T265" s="19">
        <v>1515</v>
      </c>
      <c r="U265" s="6"/>
      <c r="V265" s="19" t="s">
        <v>124</v>
      </c>
      <c r="W265" s="18"/>
      <c r="X265" s="6" t="s">
        <v>93</v>
      </c>
      <c r="Y265" s="27" t="s">
        <v>125</v>
      </c>
      <c r="Z265" s="17"/>
      <c r="AA265" s="28" t="s">
        <v>1365</v>
      </c>
      <c r="AB265" s="28" t="s">
        <v>386</v>
      </c>
    </row>
    <row r="266" spans="1:28" s="15" customFormat="1" ht="45">
      <c r="A266" s="50" t="s">
        <v>382</v>
      </c>
      <c r="B266" s="38" t="s">
        <v>44</v>
      </c>
      <c r="C266" s="17" t="s">
        <v>383</v>
      </c>
      <c r="D266" s="17" t="s">
        <v>1366</v>
      </c>
      <c r="E266" s="17" t="s">
        <v>1367</v>
      </c>
      <c r="F266" s="18" t="s">
        <v>1368</v>
      </c>
      <c r="G266" s="19">
        <v>5</v>
      </c>
      <c r="H266" s="18" t="s">
        <v>1023</v>
      </c>
      <c r="I266" s="19">
        <v>1180</v>
      </c>
      <c r="J266" s="19"/>
      <c r="K266" s="19" t="s">
        <v>576</v>
      </c>
      <c r="L266" s="19"/>
      <c r="M266" s="19">
        <v>910</v>
      </c>
      <c r="N266" s="19"/>
      <c r="O266" s="19" t="s">
        <v>576</v>
      </c>
      <c r="P266" s="18" t="s">
        <v>833</v>
      </c>
      <c r="Q266" s="19">
        <v>770</v>
      </c>
      <c r="R266" s="6"/>
      <c r="S266" s="19" t="s">
        <v>124</v>
      </c>
      <c r="T266" s="19">
        <v>1040</v>
      </c>
      <c r="U266" s="6"/>
      <c r="V266" s="19" t="s">
        <v>124</v>
      </c>
      <c r="W266" s="18"/>
      <c r="X266" s="6" t="s">
        <v>93</v>
      </c>
      <c r="Y266" s="27" t="s">
        <v>73</v>
      </c>
      <c r="Z266" s="17"/>
      <c r="AA266" s="28" t="s">
        <v>1369</v>
      </c>
      <c r="AB266" s="28" t="s">
        <v>386</v>
      </c>
    </row>
    <row r="267" spans="1:28" s="15" customFormat="1" ht="30">
      <c r="A267" s="50" t="s">
        <v>382</v>
      </c>
      <c r="B267" s="38" t="s">
        <v>44</v>
      </c>
      <c r="C267" s="17" t="s">
        <v>383</v>
      </c>
      <c r="D267" s="17" t="s">
        <v>1370</v>
      </c>
      <c r="E267" s="17" t="s">
        <v>1371</v>
      </c>
      <c r="F267" s="18" t="s">
        <v>1372</v>
      </c>
      <c r="G267" s="19"/>
      <c r="H267" s="18"/>
      <c r="I267" s="19">
        <v>1540</v>
      </c>
      <c r="J267" s="19"/>
      <c r="K267" s="19" t="s">
        <v>576</v>
      </c>
      <c r="L267" s="19"/>
      <c r="M267" s="19">
        <v>1265</v>
      </c>
      <c r="N267" s="19"/>
      <c r="O267" s="19" t="s">
        <v>576</v>
      </c>
      <c r="P267" s="18" t="s">
        <v>833</v>
      </c>
      <c r="Q267" s="19">
        <v>410</v>
      </c>
      <c r="R267" s="6"/>
      <c r="S267" s="19" t="s">
        <v>124</v>
      </c>
      <c r="T267" s="19">
        <v>685</v>
      </c>
      <c r="U267" s="6"/>
      <c r="V267" s="19" t="s">
        <v>124</v>
      </c>
      <c r="W267" s="18"/>
      <c r="X267" s="6" t="s">
        <v>93</v>
      </c>
      <c r="Y267" s="27" t="s">
        <v>93</v>
      </c>
      <c r="Z267" s="17"/>
      <c r="AA267" s="28" t="s">
        <v>1365</v>
      </c>
      <c r="AB267" s="28" t="s">
        <v>386</v>
      </c>
    </row>
    <row r="268" spans="1:28" s="15" customFormat="1" ht="45">
      <c r="A268" s="50" t="s">
        <v>382</v>
      </c>
      <c r="B268" s="38" t="s">
        <v>44</v>
      </c>
      <c r="C268" s="17" t="s">
        <v>383</v>
      </c>
      <c r="D268" s="17" t="s">
        <v>1373</v>
      </c>
      <c r="E268" s="17" t="s">
        <v>1374</v>
      </c>
      <c r="F268" s="18" t="s">
        <v>1375</v>
      </c>
      <c r="G268" s="19">
        <v>4</v>
      </c>
      <c r="H268" s="18" t="s">
        <v>1376</v>
      </c>
      <c r="I268" s="19">
        <v>1950</v>
      </c>
      <c r="J268" s="19"/>
      <c r="K268" s="19" t="s">
        <v>576</v>
      </c>
      <c r="L268" s="19"/>
      <c r="M268" s="19">
        <v>1810</v>
      </c>
      <c r="N268" s="19"/>
      <c r="O268" s="19" t="s">
        <v>576</v>
      </c>
      <c r="P268" s="18" t="s">
        <v>833</v>
      </c>
      <c r="Q268" s="19">
        <v>1</v>
      </c>
      <c r="R268" s="6"/>
      <c r="S268" s="19" t="s">
        <v>124</v>
      </c>
      <c r="T268" s="19">
        <v>140</v>
      </c>
      <c r="U268" s="6"/>
      <c r="V268" s="19" t="s">
        <v>124</v>
      </c>
      <c r="W268" s="18"/>
      <c r="X268" s="6" t="s">
        <v>93</v>
      </c>
      <c r="Y268" s="27" t="s">
        <v>125</v>
      </c>
      <c r="Z268" s="17"/>
      <c r="AA268" s="28" t="s">
        <v>1377</v>
      </c>
      <c r="AB268" s="28" t="s">
        <v>386</v>
      </c>
    </row>
    <row r="269" spans="1:28" s="15" customFormat="1" ht="30">
      <c r="A269" s="50" t="s">
        <v>382</v>
      </c>
      <c r="B269" s="38" t="s">
        <v>44</v>
      </c>
      <c r="C269" s="17" t="s">
        <v>383</v>
      </c>
      <c r="D269" s="17" t="s">
        <v>1378</v>
      </c>
      <c r="E269" s="17" t="s">
        <v>1379</v>
      </c>
      <c r="F269" s="18" t="s">
        <v>384</v>
      </c>
      <c r="G269" s="19"/>
      <c r="H269" s="18"/>
      <c r="I269" s="19">
        <v>4035</v>
      </c>
      <c r="J269" s="19"/>
      <c r="K269" s="19" t="s">
        <v>576</v>
      </c>
      <c r="L269" s="19"/>
      <c r="M269" s="19">
        <v>3180</v>
      </c>
      <c r="N269" s="19"/>
      <c r="O269" s="19" t="s">
        <v>576</v>
      </c>
      <c r="P269" s="18" t="s">
        <v>833</v>
      </c>
      <c r="Q269" s="19">
        <v>4000</v>
      </c>
      <c r="R269" s="6"/>
      <c r="S269" s="19" t="s">
        <v>576</v>
      </c>
      <c r="T269" s="19">
        <v>3000</v>
      </c>
      <c r="U269" s="6"/>
      <c r="V269" s="19" t="s">
        <v>576</v>
      </c>
      <c r="W269" s="18"/>
      <c r="X269" s="6" t="s">
        <v>174</v>
      </c>
      <c r="Y269" s="27" t="s">
        <v>93</v>
      </c>
      <c r="Z269" s="17"/>
      <c r="AA269" s="28" t="s">
        <v>385</v>
      </c>
      <c r="AB269" s="28" t="s">
        <v>386</v>
      </c>
    </row>
    <row r="270" spans="1:28" s="15" customFormat="1" ht="45">
      <c r="A270" s="50" t="s">
        <v>382</v>
      </c>
      <c r="B270" s="38" t="s">
        <v>44</v>
      </c>
      <c r="C270" s="17" t="s">
        <v>383</v>
      </c>
      <c r="D270" s="17" t="s">
        <v>1380</v>
      </c>
      <c r="E270" s="17" t="s">
        <v>1381</v>
      </c>
      <c r="F270" s="18" t="s">
        <v>387</v>
      </c>
      <c r="G270" s="19"/>
      <c r="H270" s="18"/>
      <c r="I270" s="19">
        <v>4100</v>
      </c>
      <c r="J270" s="19"/>
      <c r="K270" s="19" t="s">
        <v>576</v>
      </c>
      <c r="L270" s="19"/>
      <c r="M270" s="19"/>
      <c r="N270" s="19"/>
      <c r="O270" s="19"/>
      <c r="P270" s="18" t="s">
        <v>77</v>
      </c>
      <c r="Q270" s="19">
        <v>4</v>
      </c>
      <c r="R270" s="6"/>
      <c r="S270" s="19" t="s">
        <v>71</v>
      </c>
      <c r="T270" s="19"/>
      <c r="U270" s="6"/>
      <c r="V270" s="19"/>
      <c r="W270" s="18"/>
      <c r="X270" s="6" t="s">
        <v>134</v>
      </c>
      <c r="Y270" s="27" t="s">
        <v>84</v>
      </c>
      <c r="Z270" s="17" t="s">
        <v>1382</v>
      </c>
      <c r="AA270" s="28"/>
      <c r="AB270" s="28" t="s">
        <v>390</v>
      </c>
    </row>
    <row r="271" spans="1:28" s="15" customFormat="1" ht="45">
      <c r="A271" s="50" t="s">
        <v>382</v>
      </c>
      <c r="B271" s="38" t="s">
        <v>44</v>
      </c>
      <c r="C271" s="17" t="s">
        <v>383</v>
      </c>
      <c r="D271" s="17" t="s">
        <v>1383</v>
      </c>
      <c r="E271" s="17" t="s">
        <v>1384</v>
      </c>
      <c r="F271" s="18" t="s">
        <v>388</v>
      </c>
      <c r="G271" s="19">
        <v>4</v>
      </c>
      <c r="H271" s="18"/>
      <c r="I271" s="19">
        <v>12950</v>
      </c>
      <c r="J271" s="19"/>
      <c r="K271" s="19" t="s">
        <v>576</v>
      </c>
      <c r="L271" s="19"/>
      <c r="M271" s="19">
        <v>11250</v>
      </c>
      <c r="N271" s="19"/>
      <c r="O271" s="19" t="s">
        <v>576</v>
      </c>
      <c r="P271" s="18" t="s">
        <v>889</v>
      </c>
      <c r="Q271" s="19">
        <v>10.9</v>
      </c>
      <c r="R271" s="6"/>
      <c r="S271" s="19" t="s">
        <v>71</v>
      </c>
      <c r="T271" s="19">
        <v>9.8000000000000007</v>
      </c>
      <c r="U271" s="6"/>
      <c r="V271" s="19" t="s">
        <v>71</v>
      </c>
      <c r="W271" s="18" t="s">
        <v>77</v>
      </c>
      <c r="X271" s="6" t="s">
        <v>174</v>
      </c>
      <c r="Y271" s="27" t="s">
        <v>93</v>
      </c>
      <c r="Z271" s="17"/>
      <c r="AA271" s="28" t="s">
        <v>389</v>
      </c>
      <c r="AB271" s="28" t="s">
        <v>390</v>
      </c>
    </row>
    <row r="272" spans="1:28" s="15" customFormat="1" ht="45">
      <c r="A272" s="50" t="s">
        <v>382</v>
      </c>
      <c r="B272" s="38" t="s">
        <v>44</v>
      </c>
      <c r="C272" s="17" t="s">
        <v>383</v>
      </c>
      <c r="D272" s="17" t="s">
        <v>1385</v>
      </c>
      <c r="E272" s="17" t="s">
        <v>1386</v>
      </c>
      <c r="F272" s="18" t="s">
        <v>391</v>
      </c>
      <c r="G272" s="19"/>
      <c r="H272" s="18"/>
      <c r="I272" s="19">
        <v>13000</v>
      </c>
      <c r="J272" s="19"/>
      <c r="K272" s="19" t="s">
        <v>576</v>
      </c>
      <c r="L272" s="19"/>
      <c r="M272" s="19"/>
      <c r="N272" s="19"/>
      <c r="O272" s="19"/>
      <c r="P272" s="18" t="s">
        <v>77</v>
      </c>
      <c r="Q272" s="19">
        <v>11</v>
      </c>
      <c r="R272" s="6"/>
      <c r="S272" s="19" t="s">
        <v>71</v>
      </c>
      <c r="T272" s="19"/>
      <c r="U272" s="6"/>
      <c r="V272" s="19"/>
      <c r="W272" s="18"/>
      <c r="X272" s="6" t="s">
        <v>134</v>
      </c>
      <c r="Y272" s="27" t="s">
        <v>84</v>
      </c>
      <c r="Z272" s="17" t="s">
        <v>1387</v>
      </c>
      <c r="AA272" s="28"/>
      <c r="AB272" s="28" t="s">
        <v>390</v>
      </c>
    </row>
    <row r="273" spans="1:28" s="15" customFormat="1" ht="30">
      <c r="A273" s="50" t="s">
        <v>382</v>
      </c>
      <c r="B273" s="38" t="s">
        <v>44</v>
      </c>
      <c r="C273" s="17" t="s">
        <v>383</v>
      </c>
      <c r="D273" s="17" t="s">
        <v>1388</v>
      </c>
      <c r="E273" s="17" t="s">
        <v>1389</v>
      </c>
      <c r="F273" s="18" t="s">
        <v>392</v>
      </c>
      <c r="G273" s="19"/>
      <c r="H273" s="18"/>
      <c r="I273" s="19">
        <v>27200</v>
      </c>
      <c r="J273" s="19"/>
      <c r="K273" s="19" t="s">
        <v>576</v>
      </c>
      <c r="L273" s="19"/>
      <c r="M273" s="19">
        <v>26300</v>
      </c>
      <c r="N273" s="19"/>
      <c r="O273" s="19" t="s">
        <v>576</v>
      </c>
      <c r="P273" s="18" t="s">
        <v>889</v>
      </c>
      <c r="Q273" s="19">
        <v>23</v>
      </c>
      <c r="R273" s="6"/>
      <c r="S273" s="19" t="s">
        <v>71</v>
      </c>
      <c r="T273" s="19">
        <v>22</v>
      </c>
      <c r="U273" s="6"/>
      <c r="V273" s="19" t="s">
        <v>71</v>
      </c>
      <c r="W273" s="18"/>
      <c r="X273" s="6" t="s">
        <v>174</v>
      </c>
      <c r="Y273" s="27" t="s">
        <v>151</v>
      </c>
      <c r="Z273" s="17"/>
      <c r="AA273" s="28" t="s">
        <v>393</v>
      </c>
      <c r="AB273" s="28" t="s">
        <v>390</v>
      </c>
    </row>
    <row r="274" spans="1:28" s="15" customFormat="1" ht="30">
      <c r="A274" s="50" t="s">
        <v>382</v>
      </c>
      <c r="B274" s="38" t="s">
        <v>44</v>
      </c>
      <c r="C274" s="17" t="s">
        <v>383</v>
      </c>
      <c r="D274" s="17" t="s">
        <v>1390</v>
      </c>
      <c r="E274" s="17" t="s">
        <v>1391</v>
      </c>
      <c r="F274" s="18" t="s">
        <v>394</v>
      </c>
      <c r="G274" s="19"/>
      <c r="H274" s="18"/>
      <c r="I274" s="19">
        <v>30000</v>
      </c>
      <c r="J274" s="19"/>
      <c r="K274" s="19" t="s">
        <v>576</v>
      </c>
      <c r="L274" s="19"/>
      <c r="M274" s="19">
        <v>20000</v>
      </c>
      <c r="N274" s="19"/>
      <c r="O274" s="19" t="s">
        <v>576</v>
      </c>
      <c r="P274" s="18"/>
      <c r="Q274" s="19">
        <v>30</v>
      </c>
      <c r="R274" s="6"/>
      <c r="S274" s="19" t="s">
        <v>71</v>
      </c>
      <c r="T274" s="19">
        <v>20</v>
      </c>
      <c r="U274" s="6"/>
      <c r="V274" s="19" t="s">
        <v>71</v>
      </c>
      <c r="W274" s="18" t="s">
        <v>77</v>
      </c>
      <c r="X274" s="6" t="s">
        <v>134</v>
      </c>
      <c r="Y274" s="27" t="s">
        <v>84</v>
      </c>
      <c r="Z274" s="17" t="s">
        <v>1392</v>
      </c>
      <c r="AA274" s="28"/>
      <c r="AB274" s="28" t="s">
        <v>390</v>
      </c>
    </row>
    <row r="275" spans="1:28" s="15" customFormat="1" ht="45">
      <c r="A275" s="50" t="s">
        <v>382</v>
      </c>
      <c r="B275" s="38" t="s">
        <v>44</v>
      </c>
      <c r="C275" s="17" t="s">
        <v>383</v>
      </c>
      <c r="D275" s="17" t="s">
        <v>1393</v>
      </c>
      <c r="E275" s="17" t="s">
        <v>1394</v>
      </c>
      <c r="F275" s="18" t="s">
        <v>395</v>
      </c>
      <c r="G275" s="19"/>
      <c r="H275" s="18"/>
      <c r="I275" s="19">
        <v>34600</v>
      </c>
      <c r="J275" s="19"/>
      <c r="K275" s="19" t="s">
        <v>576</v>
      </c>
      <c r="L275" s="19"/>
      <c r="M275" s="19">
        <v>27200</v>
      </c>
      <c r="N275" s="19"/>
      <c r="O275" s="19" t="s">
        <v>576</v>
      </c>
      <c r="P275" s="18" t="s">
        <v>889</v>
      </c>
      <c r="Q275" s="19">
        <v>30.3</v>
      </c>
      <c r="R275" s="6"/>
      <c r="S275" s="19" t="s">
        <v>71</v>
      </c>
      <c r="T275" s="19">
        <v>22.3</v>
      </c>
      <c r="U275" s="6"/>
      <c r="V275" s="19" t="s">
        <v>71</v>
      </c>
      <c r="W275" s="18" t="s">
        <v>77</v>
      </c>
      <c r="X275" s="6" t="s">
        <v>174</v>
      </c>
      <c r="Y275" s="27" t="s">
        <v>151</v>
      </c>
      <c r="Z275" s="17"/>
      <c r="AA275" s="28" t="s">
        <v>396</v>
      </c>
      <c r="AB275" s="28" t="s">
        <v>390</v>
      </c>
    </row>
    <row r="276" spans="1:28" s="15" customFormat="1" ht="30">
      <c r="A276" s="50" t="s">
        <v>382</v>
      </c>
      <c r="B276" s="38" t="s">
        <v>44</v>
      </c>
      <c r="C276" s="17" t="s">
        <v>383</v>
      </c>
      <c r="D276" s="17" t="s">
        <v>1395</v>
      </c>
      <c r="E276" s="17" t="s">
        <v>1396</v>
      </c>
      <c r="F276" s="18" t="s">
        <v>397</v>
      </c>
      <c r="G276" s="19"/>
      <c r="H276" s="18"/>
      <c r="I276" s="19">
        <v>49000</v>
      </c>
      <c r="J276" s="19"/>
      <c r="K276" s="19" t="s">
        <v>576</v>
      </c>
      <c r="L276" s="19"/>
      <c r="M276" s="19">
        <v>47600</v>
      </c>
      <c r="N276" s="19"/>
      <c r="O276" s="19" t="s">
        <v>576</v>
      </c>
      <c r="P276" s="18" t="s">
        <v>889</v>
      </c>
      <c r="Q276" s="19">
        <v>47</v>
      </c>
      <c r="R276" s="6"/>
      <c r="S276" s="19" t="s">
        <v>71</v>
      </c>
      <c r="T276" s="19"/>
      <c r="U276" s="6"/>
      <c r="V276" s="19"/>
      <c r="W276" s="18" t="s">
        <v>77</v>
      </c>
      <c r="X276" s="6" t="s">
        <v>174</v>
      </c>
      <c r="Y276" s="27" t="s">
        <v>93</v>
      </c>
      <c r="Z276" s="17"/>
      <c r="AA276" s="28" t="s">
        <v>398</v>
      </c>
      <c r="AB276" s="28" t="s">
        <v>390</v>
      </c>
    </row>
    <row r="277" spans="1:28" s="15" customFormat="1" ht="60">
      <c r="A277" s="50" t="s">
        <v>382</v>
      </c>
      <c r="B277" s="38" t="s">
        <v>44</v>
      </c>
      <c r="C277" s="17" t="s">
        <v>383</v>
      </c>
      <c r="D277" s="17" t="s">
        <v>1397</v>
      </c>
      <c r="E277" s="17" t="s">
        <v>1398</v>
      </c>
      <c r="F277" s="18" t="s">
        <v>399</v>
      </c>
      <c r="G277" s="19"/>
      <c r="H277" s="18"/>
      <c r="I277" s="19">
        <v>60000</v>
      </c>
      <c r="J277" s="19"/>
      <c r="K277" s="19" t="s">
        <v>576</v>
      </c>
      <c r="L277" s="19"/>
      <c r="M277" s="19">
        <v>48000</v>
      </c>
      <c r="N277" s="19"/>
      <c r="O277" s="19" t="s">
        <v>576</v>
      </c>
      <c r="P277" s="18" t="s">
        <v>77</v>
      </c>
      <c r="Q277" s="19">
        <v>60</v>
      </c>
      <c r="R277" s="6"/>
      <c r="S277" s="19" t="s">
        <v>71</v>
      </c>
      <c r="T277" s="19">
        <v>48</v>
      </c>
      <c r="U277" s="6"/>
      <c r="V277" s="19" t="s">
        <v>71</v>
      </c>
      <c r="W277" s="18" t="s">
        <v>77</v>
      </c>
      <c r="X277" s="6" t="s">
        <v>73</v>
      </c>
      <c r="Y277" s="27" t="s">
        <v>73</v>
      </c>
      <c r="Z277" s="17"/>
      <c r="AA277" s="28" t="s">
        <v>400</v>
      </c>
      <c r="AB277" s="28" t="s">
        <v>390</v>
      </c>
    </row>
    <row r="278" spans="1:28" s="15" customFormat="1" ht="75">
      <c r="A278" s="50" t="s">
        <v>382</v>
      </c>
      <c r="B278" s="38" t="s">
        <v>44</v>
      </c>
      <c r="C278" s="17" t="s">
        <v>401</v>
      </c>
      <c r="D278" s="17" t="s">
        <v>1399</v>
      </c>
      <c r="E278" s="17" t="s">
        <v>1400</v>
      </c>
      <c r="F278" s="18" t="s">
        <v>402</v>
      </c>
      <c r="G278" s="19"/>
      <c r="H278" s="18"/>
      <c r="I278" s="19">
        <v>150000</v>
      </c>
      <c r="J278" s="19"/>
      <c r="K278" s="19" t="s">
        <v>576</v>
      </c>
      <c r="L278" s="19"/>
      <c r="M278" s="19"/>
      <c r="N278" s="19"/>
      <c r="O278" s="19"/>
      <c r="P278" s="18" t="s">
        <v>77</v>
      </c>
      <c r="Q278" s="19">
        <v>150</v>
      </c>
      <c r="R278" s="6"/>
      <c r="S278" s="19" t="s">
        <v>71</v>
      </c>
      <c r="T278" s="19"/>
      <c r="U278" s="6"/>
      <c r="V278" s="19"/>
      <c r="W278" s="18" t="s">
        <v>77</v>
      </c>
      <c r="X278" s="6" t="s">
        <v>134</v>
      </c>
      <c r="Y278" s="27" t="s">
        <v>84</v>
      </c>
      <c r="Z278" s="17" t="s">
        <v>1401</v>
      </c>
      <c r="AA278" s="28"/>
      <c r="AB278" s="28" t="s">
        <v>390</v>
      </c>
    </row>
    <row r="279" spans="1:28" s="15" customFormat="1" ht="30">
      <c r="A279" s="50" t="s">
        <v>382</v>
      </c>
      <c r="B279" s="38" t="s">
        <v>44</v>
      </c>
      <c r="C279" s="17" t="s">
        <v>401</v>
      </c>
      <c r="D279" s="17" t="s">
        <v>1402</v>
      </c>
      <c r="E279" s="17" t="s">
        <v>1403</v>
      </c>
      <c r="F279" s="18" t="s">
        <v>403</v>
      </c>
      <c r="G279" s="19"/>
      <c r="H279" s="18"/>
      <c r="I279" s="19">
        <v>250000</v>
      </c>
      <c r="J279" s="19"/>
      <c r="K279" s="19" t="s">
        <v>576</v>
      </c>
      <c r="L279" s="19"/>
      <c r="M279" s="19"/>
      <c r="N279" s="19"/>
      <c r="O279" s="19"/>
      <c r="P279" s="18" t="s">
        <v>77</v>
      </c>
      <c r="Q279" s="19">
        <v>250</v>
      </c>
      <c r="R279" s="6"/>
      <c r="S279" s="19" t="s">
        <v>71</v>
      </c>
      <c r="T279" s="19"/>
      <c r="U279" s="6"/>
      <c r="V279" s="19"/>
      <c r="W279" s="18" t="s">
        <v>77</v>
      </c>
      <c r="X279" s="6" t="s">
        <v>134</v>
      </c>
      <c r="Y279" s="27" t="s">
        <v>84</v>
      </c>
      <c r="Z279" s="17" t="s">
        <v>1404</v>
      </c>
      <c r="AA279" s="28"/>
      <c r="AB279" s="28" t="s">
        <v>390</v>
      </c>
    </row>
    <row r="280" spans="1:28" s="15" customFormat="1" ht="45">
      <c r="A280" s="50" t="s">
        <v>382</v>
      </c>
      <c r="B280" s="38" t="s">
        <v>44</v>
      </c>
      <c r="C280" s="17" t="s">
        <v>401</v>
      </c>
      <c r="D280" s="17" t="s">
        <v>1405</v>
      </c>
      <c r="E280" s="17" t="s">
        <v>1406</v>
      </c>
      <c r="F280" s="18" t="s">
        <v>404</v>
      </c>
      <c r="G280" s="19"/>
      <c r="H280" s="18"/>
      <c r="I280" s="19">
        <v>430000</v>
      </c>
      <c r="J280" s="19"/>
      <c r="K280" s="19" t="s">
        <v>576</v>
      </c>
      <c r="L280" s="19"/>
      <c r="M280" s="19">
        <v>250000</v>
      </c>
      <c r="N280" s="19"/>
      <c r="O280" s="19" t="s">
        <v>576</v>
      </c>
      <c r="P280" s="18"/>
      <c r="Q280" s="19">
        <v>430</v>
      </c>
      <c r="R280" s="6"/>
      <c r="S280" s="19" t="s">
        <v>71</v>
      </c>
      <c r="T280" s="19">
        <v>250</v>
      </c>
      <c r="U280" s="6"/>
      <c r="V280" s="19" t="s">
        <v>71</v>
      </c>
      <c r="W280" s="18" t="s">
        <v>77</v>
      </c>
      <c r="X280" s="6" t="s">
        <v>73</v>
      </c>
      <c r="Y280" s="27" t="s">
        <v>73</v>
      </c>
      <c r="Z280" s="17"/>
      <c r="AA280" s="28" t="s">
        <v>405</v>
      </c>
      <c r="AB280" s="28" t="s">
        <v>390</v>
      </c>
    </row>
    <row r="281" spans="1:28" s="15" customFormat="1" ht="30">
      <c r="A281" s="50" t="s">
        <v>382</v>
      </c>
      <c r="B281" s="38" t="s">
        <v>44</v>
      </c>
      <c r="C281" s="17" t="s">
        <v>401</v>
      </c>
      <c r="D281" s="17" t="s">
        <v>1407</v>
      </c>
      <c r="E281" s="17" t="s">
        <v>1408</v>
      </c>
      <c r="F281" s="18" t="s">
        <v>406</v>
      </c>
      <c r="G281" s="19"/>
      <c r="H281" s="18"/>
      <c r="I281" s="19">
        <v>850000</v>
      </c>
      <c r="J281" s="19"/>
      <c r="K281" s="19" t="s">
        <v>576</v>
      </c>
      <c r="L281" s="19"/>
      <c r="M281" s="19">
        <v>600000</v>
      </c>
      <c r="N281" s="19"/>
      <c r="O281" s="19" t="s">
        <v>576</v>
      </c>
      <c r="P281" s="18"/>
      <c r="Q281" s="19">
        <v>850</v>
      </c>
      <c r="R281" s="6"/>
      <c r="S281" s="19" t="s">
        <v>71</v>
      </c>
      <c r="T281" s="19">
        <v>600</v>
      </c>
      <c r="U281" s="6"/>
      <c r="V281" s="19" t="s">
        <v>71</v>
      </c>
      <c r="W281" s="18" t="s">
        <v>77</v>
      </c>
      <c r="X281" s="6" t="s">
        <v>73</v>
      </c>
      <c r="Y281" s="27" t="s">
        <v>73</v>
      </c>
      <c r="Z281" s="17"/>
      <c r="AA281" s="28" t="s">
        <v>407</v>
      </c>
      <c r="AB281" s="28" t="s">
        <v>390</v>
      </c>
    </row>
    <row r="282" spans="1:28" s="15" customFormat="1" ht="30">
      <c r="A282" s="50" t="s">
        <v>382</v>
      </c>
      <c r="B282" s="38" t="s">
        <v>44</v>
      </c>
      <c r="C282" s="17" t="s">
        <v>408</v>
      </c>
      <c r="D282" s="17" t="s">
        <v>1409</v>
      </c>
      <c r="E282" s="17" t="s">
        <v>1410</v>
      </c>
      <c r="F282" s="18" t="s">
        <v>409</v>
      </c>
      <c r="G282" s="19"/>
      <c r="H282" s="18"/>
      <c r="I282" s="19">
        <v>1100000</v>
      </c>
      <c r="J282" s="19"/>
      <c r="K282" s="19" t="s">
        <v>576</v>
      </c>
      <c r="L282" s="19"/>
      <c r="M282" s="19">
        <v>910000</v>
      </c>
      <c r="N282" s="19"/>
      <c r="O282" s="19" t="s">
        <v>576</v>
      </c>
      <c r="P282" s="18"/>
      <c r="Q282" s="19">
        <v>1100</v>
      </c>
      <c r="R282" s="6">
        <v>10</v>
      </c>
      <c r="S282" s="19" t="s">
        <v>71</v>
      </c>
      <c r="T282" s="19">
        <v>910</v>
      </c>
      <c r="U282" s="19">
        <v>7</v>
      </c>
      <c r="V282" s="19" t="s">
        <v>71</v>
      </c>
      <c r="W282" s="18"/>
      <c r="X282" s="6" t="s">
        <v>73</v>
      </c>
      <c r="Y282" s="27" t="s">
        <v>73</v>
      </c>
      <c r="Z282" s="17"/>
      <c r="AA282" s="28" t="s">
        <v>410</v>
      </c>
      <c r="AB282" s="28" t="s">
        <v>390</v>
      </c>
    </row>
    <row r="283" spans="1:28" s="15" customFormat="1" ht="75">
      <c r="A283" s="50" t="s">
        <v>412</v>
      </c>
      <c r="B283" s="38" t="s">
        <v>46</v>
      </c>
      <c r="C283" s="17" t="s">
        <v>1411</v>
      </c>
      <c r="D283" s="17" t="s">
        <v>1412</v>
      </c>
      <c r="E283" s="17" t="s">
        <v>1413</v>
      </c>
      <c r="F283" s="18" t="s">
        <v>1414</v>
      </c>
      <c r="G283" s="19"/>
      <c r="H283" s="18"/>
      <c r="I283" s="19">
        <v>2200</v>
      </c>
      <c r="J283" s="19"/>
      <c r="K283" s="19" t="s">
        <v>576</v>
      </c>
      <c r="L283" s="19"/>
      <c r="M283" s="19"/>
      <c r="N283" s="19"/>
      <c r="O283" s="19"/>
      <c r="P283" s="18" t="s">
        <v>92</v>
      </c>
      <c r="Q283" s="19">
        <v>2000</v>
      </c>
      <c r="R283" s="6"/>
      <c r="S283" s="19" t="s">
        <v>576</v>
      </c>
      <c r="T283" s="19"/>
      <c r="U283" s="6"/>
      <c r="V283" s="19"/>
      <c r="W283" s="18"/>
      <c r="X283" s="6" t="s">
        <v>83</v>
      </c>
      <c r="Y283" s="27" t="s">
        <v>84</v>
      </c>
      <c r="Z283" s="17" t="s">
        <v>1415</v>
      </c>
      <c r="AA283" s="28"/>
      <c r="AB283" s="28" t="s">
        <v>666</v>
      </c>
    </row>
    <row r="284" spans="1:28" s="15" customFormat="1" ht="45">
      <c r="A284" s="50" t="s">
        <v>412</v>
      </c>
      <c r="B284" s="38" t="s">
        <v>46</v>
      </c>
      <c r="C284" s="17" t="s">
        <v>1416</v>
      </c>
      <c r="D284" s="17" t="s">
        <v>1417</v>
      </c>
      <c r="E284" s="17" t="s">
        <v>1418</v>
      </c>
      <c r="F284" s="18" t="s">
        <v>1419</v>
      </c>
      <c r="G284" s="19"/>
      <c r="H284" s="18"/>
      <c r="I284" s="19">
        <v>2347</v>
      </c>
      <c r="J284" s="19"/>
      <c r="K284" s="19" t="s">
        <v>576</v>
      </c>
      <c r="L284" s="19"/>
      <c r="M284" s="19">
        <v>2145</v>
      </c>
      <c r="N284" s="19"/>
      <c r="O284" s="19" t="s">
        <v>576</v>
      </c>
      <c r="P284" s="18" t="s">
        <v>1100</v>
      </c>
      <c r="Q284" s="19"/>
      <c r="R284" s="6"/>
      <c r="S284" s="19"/>
      <c r="T284" s="19">
        <v>2240</v>
      </c>
      <c r="U284" s="6">
        <v>50</v>
      </c>
      <c r="V284" s="19" t="s">
        <v>576</v>
      </c>
      <c r="W284" s="18"/>
      <c r="X284" s="6" t="s">
        <v>174</v>
      </c>
      <c r="Y284" s="27" t="s">
        <v>445</v>
      </c>
      <c r="Z284" s="17"/>
      <c r="AA284" s="44" t="s">
        <v>414</v>
      </c>
      <c r="AB284" s="28" t="s">
        <v>666</v>
      </c>
    </row>
    <row r="285" spans="1:28" s="15" customFormat="1" ht="60">
      <c r="A285" s="50" t="s">
        <v>412</v>
      </c>
      <c r="B285" s="38" t="s">
        <v>46</v>
      </c>
      <c r="C285" s="17" t="s">
        <v>1416</v>
      </c>
      <c r="D285" s="17" t="s">
        <v>1420</v>
      </c>
      <c r="E285" s="17" t="s">
        <v>1421</v>
      </c>
      <c r="F285" s="18" t="s">
        <v>1422</v>
      </c>
      <c r="G285" s="19"/>
      <c r="H285" s="18"/>
      <c r="I285" s="19">
        <v>2300</v>
      </c>
      <c r="J285" s="19"/>
      <c r="K285" s="19" t="s">
        <v>576</v>
      </c>
      <c r="L285" s="19"/>
      <c r="M285" s="19">
        <v>2200</v>
      </c>
      <c r="N285" s="19"/>
      <c r="O285" s="19" t="s">
        <v>576</v>
      </c>
      <c r="P285" s="18" t="s">
        <v>77</v>
      </c>
      <c r="Q285" s="19">
        <v>2460</v>
      </c>
      <c r="R285" s="6">
        <v>70</v>
      </c>
      <c r="S285" s="19" t="s">
        <v>576</v>
      </c>
      <c r="T285" s="19"/>
      <c r="U285" s="6"/>
      <c r="V285" s="19"/>
      <c r="W285" s="18"/>
      <c r="X285" s="6" t="s">
        <v>174</v>
      </c>
      <c r="Y285" s="27" t="s">
        <v>84</v>
      </c>
      <c r="Z285" s="17" t="s">
        <v>1423</v>
      </c>
      <c r="AA285" s="28" t="s">
        <v>1424</v>
      </c>
      <c r="AB285" s="28" t="s">
        <v>666</v>
      </c>
    </row>
    <row r="286" spans="1:28" s="15" customFormat="1" ht="45">
      <c r="A286" s="50" t="s">
        <v>412</v>
      </c>
      <c r="B286" s="38" t="s">
        <v>46</v>
      </c>
      <c r="C286" s="17" t="s">
        <v>1416</v>
      </c>
      <c r="D286" s="17" t="s">
        <v>1425</v>
      </c>
      <c r="E286" s="17" t="s">
        <v>1426</v>
      </c>
      <c r="F286" s="18" t="s">
        <v>1427</v>
      </c>
      <c r="G286" s="19"/>
      <c r="H286" s="18"/>
      <c r="I286" s="19">
        <v>2425</v>
      </c>
      <c r="J286" s="19"/>
      <c r="K286" s="19" t="s">
        <v>576</v>
      </c>
      <c r="L286" s="19"/>
      <c r="M286" s="19">
        <v>2220</v>
      </c>
      <c r="N286" s="19"/>
      <c r="O286" s="19" t="s">
        <v>576</v>
      </c>
      <c r="P286" s="18" t="s">
        <v>845</v>
      </c>
      <c r="Q286" s="19">
        <v>2305</v>
      </c>
      <c r="R286" s="6">
        <v>65</v>
      </c>
      <c r="S286" s="19" t="s">
        <v>576</v>
      </c>
      <c r="T286" s="19">
        <v>2285</v>
      </c>
      <c r="U286" s="6" t="s">
        <v>1428</v>
      </c>
      <c r="V286" s="19" t="s">
        <v>576</v>
      </c>
      <c r="W286" s="18"/>
      <c r="X286" s="6" t="s">
        <v>174</v>
      </c>
      <c r="Y286" s="27" t="s">
        <v>125</v>
      </c>
      <c r="Z286" s="17"/>
      <c r="AA286" s="28" t="s">
        <v>1429</v>
      </c>
      <c r="AB286" s="28" t="s">
        <v>1430</v>
      </c>
    </row>
    <row r="287" spans="1:28" s="15" customFormat="1" ht="45">
      <c r="A287" s="50" t="s">
        <v>412</v>
      </c>
      <c r="B287" s="38" t="s">
        <v>46</v>
      </c>
      <c r="C287" s="17" t="s">
        <v>1416</v>
      </c>
      <c r="D287" s="17" t="s">
        <v>1431</v>
      </c>
      <c r="E287" s="17" t="s">
        <v>1432</v>
      </c>
      <c r="F287" s="18" t="s">
        <v>1433</v>
      </c>
      <c r="G287" s="19"/>
      <c r="H287" s="18"/>
      <c r="I287" s="19">
        <v>2570</v>
      </c>
      <c r="J287" s="19"/>
      <c r="K287" s="19" t="s">
        <v>576</v>
      </c>
      <c r="L287" s="19"/>
      <c r="M287" s="19"/>
      <c r="N287" s="19"/>
      <c r="O287" s="19"/>
      <c r="P287" s="18" t="s">
        <v>77</v>
      </c>
      <c r="Q287" s="19"/>
      <c r="R287" s="6"/>
      <c r="S287" s="19"/>
      <c r="T287" s="19"/>
      <c r="U287" s="6"/>
      <c r="V287" s="19"/>
      <c r="W287" s="18"/>
      <c r="X287" s="6" t="s">
        <v>83</v>
      </c>
      <c r="Y287" s="27" t="s">
        <v>84</v>
      </c>
      <c r="Z287" s="17" t="s">
        <v>1434</v>
      </c>
      <c r="AA287" s="28"/>
      <c r="AB287" s="28" t="s">
        <v>666</v>
      </c>
    </row>
    <row r="288" spans="1:28" s="15" customFormat="1" ht="45">
      <c r="A288" s="50" t="s">
        <v>412</v>
      </c>
      <c r="B288" s="38" t="s">
        <v>46</v>
      </c>
      <c r="C288" s="17" t="s">
        <v>1416</v>
      </c>
      <c r="D288" s="17" t="s">
        <v>1431</v>
      </c>
      <c r="E288" s="17" t="s">
        <v>1435</v>
      </c>
      <c r="F288" s="18" t="s">
        <v>413</v>
      </c>
      <c r="G288" s="19">
        <v>5</v>
      </c>
      <c r="H288" s="18" t="s">
        <v>496</v>
      </c>
      <c r="I288" s="19">
        <v>2851</v>
      </c>
      <c r="J288" s="19"/>
      <c r="K288" s="19" t="s">
        <v>576</v>
      </c>
      <c r="L288" s="19"/>
      <c r="M288" s="19">
        <v>2306</v>
      </c>
      <c r="N288" s="19"/>
      <c r="O288" s="19" t="s">
        <v>576</v>
      </c>
      <c r="P288" s="18" t="s">
        <v>1100</v>
      </c>
      <c r="Q288" s="19">
        <v>2485</v>
      </c>
      <c r="R288" s="6">
        <v>130</v>
      </c>
      <c r="S288" s="19" t="s">
        <v>576</v>
      </c>
      <c r="T288" s="19"/>
      <c r="U288" s="6"/>
      <c r="V288" s="19"/>
      <c r="W288" s="18" t="s">
        <v>77</v>
      </c>
      <c r="X288" s="6" t="s">
        <v>174</v>
      </c>
      <c r="Y288" s="27" t="s">
        <v>125</v>
      </c>
      <c r="Z288" s="17"/>
      <c r="AA288" s="28" t="s">
        <v>1436</v>
      </c>
      <c r="AB288" s="28" t="s">
        <v>666</v>
      </c>
    </row>
    <row r="289" spans="1:28" s="15" customFormat="1" ht="45">
      <c r="A289" s="50" t="s">
        <v>412</v>
      </c>
      <c r="B289" s="38" t="s">
        <v>46</v>
      </c>
      <c r="C289" s="17" t="s">
        <v>1416</v>
      </c>
      <c r="D289" s="17" t="s">
        <v>1437</v>
      </c>
      <c r="E289" s="17" t="s">
        <v>1438</v>
      </c>
      <c r="F289" s="18" t="s">
        <v>415</v>
      </c>
      <c r="G289" s="19"/>
      <c r="H289" s="18"/>
      <c r="I289" s="19">
        <v>7675</v>
      </c>
      <c r="J289" s="19"/>
      <c r="K289" s="19" t="s">
        <v>576</v>
      </c>
      <c r="L289" s="19"/>
      <c r="M289" s="19">
        <v>7565</v>
      </c>
      <c r="N289" s="19"/>
      <c r="O289" s="19" t="s">
        <v>576</v>
      </c>
      <c r="P289" s="18" t="s">
        <v>1100</v>
      </c>
      <c r="Q289" s="19"/>
      <c r="R289" s="6"/>
      <c r="S289" s="19"/>
      <c r="T289" s="19">
        <v>6750</v>
      </c>
      <c r="U289" s="6" t="s">
        <v>1439</v>
      </c>
      <c r="V289" s="19" t="s">
        <v>576</v>
      </c>
      <c r="W289" s="18"/>
      <c r="X289" s="6" t="s">
        <v>174</v>
      </c>
      <c r="Y289" s="27" t="s">
        <v>445</v>
      </c>
      <c r="Z289" s="17"/>
      <c r="AA289" s="28" t="s">
        <v>1440</v>
      </c>
      <c r="AB289" s="28" t="s">
        <v>666</v>
      </c>
    </row>
    <row r="290" spans="1:28" s="15" customFormat="1" ht="60">
      <c r="A290" s="50" t="s">
        <v>412</v>
      </c>
      <c r="B290" s="38" t="s">
        <v>46</v>
      </c>
      <c r="C290" s="17" t="s">
        <v>1441</v>
      </c>
      <c r="D290" s="17" t="s">
        <v>1442</v>
      </c>
      <c r="E290" s="17" t="s">
        <v>1443</v>
      </c>
      <c r="F290" s="18" t="s">
        <v>416</v>
      </c>
      <c r="G290" s="19"/>
      <c r="H290" s="18"/>
      <c r="I290" s="19">
        <v>14080</v>
      </c>
      <c r="J290" s="19"/>
      <c r="K290" s="19" t="s">
        <v>576</v>
      </c>
      <c r="L290" s="19"/>
      <c r="M290" s="19">
        <v>12700</v>
      </c>
      <c r="N290" s="19"/>
      <c r="O290" s="19" t="s">
        <v>576</v>
      </c>
      <c r="P290" s="18" t="s">
        <v>845</v>
      </c>
      <c r="Q290" s="19">
        <v>11940</v>
      </c>
      <c r="R290" s="6">
        <v>300</v>
      </c>
      <c r="S290" s="19" t="s">
        <v>576</v>
      </c>
      <c r="T290" s="19">
        <v>10800</v>
      </c>
      <c r="U290" s="19">
        <v>800</v>
      </c>
      <c r="V290" s="19" t="s">
        <v>576</v>
      </c>
      <c r="W290" s="18"/>
      <c r="X290" s="6" t="s">
        <v>174</v>
      </c>
      <c r="Y290" s="27" t="s">
        <v>125</v>
      </c>
      <c r="Z290" s="17" t="s">
        <v>1444</v>
      </c>
      <c r="AA290" s="28" t="s">
        <v>1445</v>
      </c>
      <c r="AB290" s="28" t="s">
        <v>666</v>
      </c>
    </row>
    <row r="291" spans="1:28" s="15" customFormat="1" ht="60">
      <c r="A291" s="50" t="s">
        <v>412</v>
      </c>
      <c r="B291" s="38" t="s">
        <v>46</v>
      </c>
      <c r="C291" s="17" t="s">
        <v>1446</v>
      </c>
      <c r="D291" s="17" t="s">
        <v>1447</v>
      </c>
      <c r="E291" s="17" t="s">
        <v>1443</v>
      </c>
      <c r="F291" s="18" t="s">
        <v>417</v>
      </c>
      <c r="G291" s="19"/>
      <c r="H291" s="18"/>
      <c r="I291" s="19">
        <v>160000</v>
      </c>
      <c r="J291" s="19"/>
      <c r="K291" s="19" t="s">
        <v>576</v>
      </c>
      <c r="L291" s="19"/>
      <c r="M291" s="19"/>
      <c r="N291" s="19"/>
      <c r="O291" s="19"/>
      <c r="P291" s="18" t="s">
        <v>77</v>
      </c>
      <c r="Q291" s="19">
        <v>160</v>
      </c>
      <c r="R291" s="6"/>
      <c r="S291" s="19" t="s">
        <v>71</v>
      </c>
      <c r="T291" s="19"/>
      <c r="U291" s="6"/>
      <c r="V291" s="19"/>
      <c r="W291" s="18" t="s">
        <v>77</v>
      </c>
      <c r="X291" s="6" t="s">
        <v>134</v>
      </c>
      <c r="Y291" s="27" t="s">
        <v>84</v>
      </c>
      <c r="Z291" s="17" t="s">
        <v>1448</v>
      </c>
      <c r="AA291" s="28"/>
      <c r="AB291" s="28" t="s">
        <v>666</v>
      </c>
    </row>
    <row r="292" spans="1:28" s="15" customFormat="1" ht="45">
      <c r="A292" s="50" t="s">
        <v>419</v>
      </c>
      <c r="B292" s="38" t="s">
        <v>47</v>
      </c>
      <c r="C292" s="17" t="s">
        <v>420</v>
      </c>
      <c r="D292" s="17"/>
      <c r="E292" s="17" t="s">
        <v>1449</v>
      </c>
      <c r="F292" s="18" t="s">
        <v>421</v>
      </c>
      <c r="G292" s="19"/>
      <c r="H292" s="18"/>
      <c r="I292" s="19">
        <v>2000</v>
      </c>
      <c r="J292" s="19"/>
      <c r="K292" s="19" t="s">
        <v>576</v>
      </c>
      <c r="L292" s="19"/>
      <c r="M292" s="19"/>
      <c r="N292" s="19"/>
      <c r="O292" s="19"/>
      <c r="P292" s="18" t="s">
        <v>77</v>
      </c>
      <c r="Q292" s="19">
        <v>2000</v>
      </c>
      <c r="R292" s="6"/>
      <c r="S292" s="19" t="s">
        <v>576</v>
      </c>
      <c r="T292" s="19"/>
      <c r="U292" s="6"/>
      <c r="V292" s="19"/>
      <c r="W292" s="27"/>
      <c r="X292" s="6" t="s">
        <v>422</v>
      </c>
      <c r="Y292" s="27" t="s">
        <v>84</v>
      </c>
      <c r="Z292" s="17" t="s">
        <v>1450</v>
      </c>
      <c r="AA292" s="28"/>
      <c r="AB292" s="28" t="s">
        <v>287</v>
      </c>
    </row>
    <row r="293" spans="1:28" s="15" customFormat="1">
      <c r="A293" s="50" t="s">
        <v>419</v>
      </c>
      <c r="B293" s="38" t="s">
        <v>47</v>
      </c>
      <c r="C293" s="17" t="s">
        <v>420</v>
      </c>
      <c r="D293" s="17"/>
      <c r="E293" s="17" t="s">
        <v>744</v>
      </c>
      <c r="F293" s="18" t="s">
        <v>423</v>
      </c>
      <c r="G293" s="19"/>
      <c r="H293" s="18"/>
      <c r="I293" s="19">
        <v>5070</v>
      </c>
      <c r="J293" s="19"/>
      <c r="K293" s="19" t="s">
        <v>576</v>
      </c>
      <c r="L293" s="19"/>
      <c r="M293" s="19">
        <v>4860</v>
      </c>
      <c r="N293" s="19"/>
      <c r="O293" s="19" t="s">
        <v>576</v>
      </c>
      <c r="P293" s="18" t="s">
        <v>889</v>
      </c>
      <c r="Q293" s="19">
        <v>4400</v>
      </c>
      <c r="R293" s="19" t="s">
        <v>1451</v>
      </c>
      <c r="S293" s="19" t="s">
        <v>576</v>
      </c>
      <c r="T293" s="19"/>
      <c r="U293" s="6"/>
      <c r="V293" s="19"/>
      <c r="W293" s="27"/>
      <c r="X293" s="6" t="s">
        <v>174</v>
      </c>
      <c r="Y293" s="27" t="s">
        <v>93</v>
      </c>
      <c r="Z293" s="17"/>
      <c r="AA293" s="28" t="s">
        <v>424</v>
      </c>
      <c r="AB293" s="28" t="s">
        <v>287</v>
      </c>
    </row>
    <row r="294" spans="1:28" s="15" customFormat="1">
      <c r="A294" s="50" t="s">
        <v>419</v>
      </c>
      <c r="B294" s="38" t="s">
        <v>47</v>
      </c>
      <c r="C294" s="17" t="s">
        <v>420</v>
      </c>
      <c r="D294" s="17"/>
      <c r="E294" s="17" t="s">
        <v>1452</v>
      </c>
      <c r="F294" s="18" t="s">
        <v>425</v>
      </c>
      <c r="G294" s="19"/>
      <c r="H294" s="18"/>
      <c r="I294" s="19">
        <v>25400</v>
      </c>
      <c r="J294" s="19"/>
      <c r="K294" s="19" t="s">
        <v>576</v>
      </c>
      <c r="L294" s="19"/>
      <c r="M294" s="19">
        <v>24200</v>
      </c>
      <c r="N294" s="19"/>
      <c r="O294" s="19" t="s">
        <v>576</v>
      </c>
      <c r="P294" s="18" t="s">
        <v>889</v>
      </c>
      <c r="Q294" s="19">
        <v>20800</v>
      </c>
      <c r="R294" s="19" t="s">
        <v>1453</v>
      </c>
      <c r="S294" s="19" t="s">
        <v>71</v>
      </c>
      <c r="T294" s="19">
        <v>20400</v>
      </c>
      <c r="U294" s="19" t="s">
        <v>1453</v>
      </c>
      <c r="V294" s="19" t="s">
        <v>71</v>
      </c>
      <c r="W294" s="27"/>
      <c r="X294" s="6" t="s">
        <v>174</v>
      </c>
      <c r="Y294" s="27" t="s">
        <v>93</v>
      </c>
      <c r="Z294" s="17"/>
      <c r="AA294" s="28" t="s">
        <v>426</v>
      </c>
      <c r="AB294" s="28" t="s">
        <v>287</v>
      </c>
    </row>
    <row r="295" spans="1:28" s="15" customFormat="1" ht="60">
      <c r="A295" s="50" t="s">
        <v>428</v>
      </c>
      <c r="B295" s="38" t="s">
        <v>49</v>
      </c>
      <c r="D295" s="17"/>
      <c r="E295" s="17" t="s">
        <v>1454</v>
      </c>
      <c r="F295" s="18" t="s">
        <v>429</v>
      </c>
      <c r="G295" s="19"/>
      <c r="H295" s="18"/>
      <c r="I295" s="19">
        <v>18000</v>
      </c>
      <c r="J295" s="19"/>
      <c r="K295" s="19" t="s">
        <v>576</v>
      </c>
      <c r="L295" s="19"/>
      <c r="M295" s="19">
        <v>14000</v>
      </c>
      <c r="N295" s="19"/>
      <c r="O295" s="19" t="s">
        <v>576</v>
      </c>
      <c r="P295" s="18" t="s">
        <v>160</v>
      </c>
      <c r="Q295" s="19">
        <v>18</v>
      </c>
      <c r="R295" s="6"/>
      <c r="S295" s="19" t="s">
        <v>71</v>
      </c>
      <c r="T295" s="19">
        <v>14</v>
      </c>
      <c r="U295" s="6"/>
      <c r="V295" s="19" t="s">
        <v>71</v>
      </c>
      <c r="W295" s="27"/>
      <c r="X295" s="6" t="s">
        <v>134</v>
      </c>
      <c r="Y295" s="27" t="s">
        <v>84</v>
      </c>
      <c r="Z295" s="17" t="s">
        <v>1455</v>
      </c>
      <c r="AA295" s="28"/>
      <c r="AB295" s="28" t="s">
        <v>371</v>
      </c>
    </row>
    <row r="296" spans="1:28" s="15" customFormat="1">
      <c r="A296" s="50" t="s">
        <v>1456</v>
      </c>
      <c r="B296" s="38" t="s">
        <v>179</v>
      </c>
      <c r="E296" s="17" t="s">
        <v>1457</v>
      </c>
      <c r="F296" s="18" t="s">
        <v>1458</v>
      </c>
      <c r="G296" s="6"/>
      <c r="H296" s="27"/>
      <c r="I296" s="19">
        <v>169000</v>
      </c>
      <c r="J296" s="19"/>
      <c r="K296" s="19" t="s">
        <v>576</v>
      </c>
      <c r="L296" s="19"/>
      <c r="M296" s="19"/>
      <c r="N296" s="19"/>
      <c r="O296" s="19"/>
      <c r="P296" s="18"/>
      <c r="Q296" s="19">
        <v>169</v>
      </c>
      <c r="R296" s="6"/>
      <c r="S296" s="19" t="s">
        <v>71</v>
      </c>
      <c r="T296" s="6"/>
      <c r="U296" s="6"/>
      <c r="V296" s="6"/>
      <c r="W296" s="27"/>
      <c r="X296" s="6" t="s">
        <v>165</v>
      </c>
      <c r="Y296" s="27" t="s">
        <v>93</v>
      </c>
      <c r="AA296" s="43"/>
      <c r="AB296" s="28" t="s">
        <v>1459</v>
      </c>
    </row>
    <row r="297" spans="1:28" s="15" customFormat="1" ht="45">
      <c r="A297" s="50" t="s">
        <v>434</v>
      </c>
      <c r="B297" s="38" t="s">
        <v>51</v>
      </c>
      <c r="C297" s="17" t="s">
        <v>435</v>
      </c>
      <c r="D297" s="17" t="s">
        <v>1460</v>
      </c>
      <c r="E297" s="15" t="s">
        <v>1461</v>
      </c>
      <c r="F297" s="18" t="s">
        <v>1462</v>
      </c>
      <c r="G297" s="6"/>
      <c r="H297" s="27"/>
      <c r="I297" s="19">
        <v>800</v>
      </c>
      <c r="J297" s="19"/>
      <c r="K297" s="19" t="s">
        <v>576</v>
      </c>
      <c r="L297" s="19"/>
      <c r="M297" s="19">
        <v>690</v>
      </c>
      <c r="N297" s="19"/>
      <c r="O297" s="19" t="s">
        <v>576</v>
      </c>
      <c r="P297" s="18" t="s">
        <v>833</v>
      </c>
      <c r="Q297" s="19">
        <v>800</v>
      </c>
      <c r="R297" s="6"/>
      <c r="S297" s="19" t="s">
        <v>576</v>
      </c>
      <c r="T297" s="6"/>
      <c r="U297" s="6"/>
      <c r="V297" s="6"/>
      <c r="W297" s="27" t="s">
        <v>77</v>
      </c>
      <c r="X297" s="6" t="s">
        <v>174</v>
      </c>
      <c r="Y297" s="27" t="s">
        <v>445</v>
      </c>
      <c r="AA297" s="28" t="s">
        <v>437</v>
      </c>
      <c r="AB297" s="28" t="s">
        <v>438</v>
      </c>
    </row>
    <row r="298" spans="1:28" s="15" customFormat="1" ht="60">
      <c r="A298" s="50" t="s">
        <v>434</v>
      </c>
      <c r="B298" s="38" t="s">
        <v>51</v>
      </c>
      <c r="C298" s="17" t="s">
        <v>435</v>
      </c>
      <c r="D298" s="17" t="s">
        <v>1460</v>
      </c>
      <c r="E298" s="17" t="s">
        <v>1463</v>
      </c>
      <c r="F298" s="18" t="s">
        <v>436</v>
      </c>
      <c r="G298" s="19">
        <v>6</v>
      </c>
      <c r="H298" s="18"/>
      <c r="I298" s="19">
        <v>800</v>
      </c>
      <c r="J298" s="19"/>
      <c r="K298" s="19" t="s">
        <v>576</v>
      </c>
      <c r="L298" s="19"/>
      <c r="M298" s="19">
        <v>690</v>
      </c>
      <c r="N298" s="19"/>
      <c r="O298" s="19" t="s">
        <v>576</v>
      </c>
      <c r="P298" s="18" t="s">
        <v>833</v>
      </c>
      <c r="Q298" s="19">
        <v>800</v>
      </c>
      <c r="R298" s="6"/>
      <c r="S298" s="19" t="s">
        <v>576</v>
      </c>
      <c r="T298" s="19"/>
      <c r="U298" s="6"/>
      <c r="V298" s="19"/>
      <c r="W298" s="18" t="s">
        <v>77</v>
      </c>
      <c r="X298" s="6" t="s">
        <v>174</v>
      </c>
      <c r="Y298" s="27" t="s">
        <v>73</v>
      </c>
      <c r="Z298" s="17"/>
      <c r="AA298" s="28" t="s">
        <v>437</v>
      </c>
      <c r="AB298" s="28" t="s">
        <v>438</v>
      </c>
    </row>
    <row r="299" spans="1:28" s="15" customFormat="1" ht="60">
      <c r="A299" s="50" t="s">
        <v>434</v>
      </c>
      <c r="B299" s="38" t="s">
        <v>51</v>
      </c>
      <c r="C299" s="17" t="s">
        <v>435</v>
      </c>
      <c r="D299" s="17" t="s">
        <v>1460</v>
      </c>
      <c r="E299" s="17" t="s">
        <v>1464</v>
      </c>
      <c r="F299" s="18" t="s">
        <v>1465</v>
      </c>
      <c r="G299" s="19"/>
      <c r="H299" s="18"/>
      <c r="I299" s="19">
        <v>800</v>
      </c>
      <c r="J299" s="19"/>
      <c r="K299" s="19" t="s">
        <v>576</v>
      </c>
      <c r="L299" s="19"/>
      <c r="M299" s="19">
        <v>690</v>
      </c>
      <c r="N299" s="19"/>
      <c r="O299" s="19" t="s">
        <v>576</v>
      </c>
      <c r="P299" s="18" t="s">
        <v>833</v>
      </c>
      <c r="Q299" s="19">
        <v>800</v>
      </c>
      <c r="R299" s="6"/>
      <c r="S299" s="19" t="s">
        <v>576</v>
      </c>
      <c r="T299" s="19"/>
      <c r="U299" s="6"/>
      <c r="V299" s="19"/>
      <c r="W299" s="18" t="s">
        <v>77</v>
      </c>
      <c r="X299" s="6" t="s">
        <v>174</v>
      </c>
      <c r="Y299" s="27" t="s">
        <v>125</v>
      </c>
      <c r="Z299" s="17"/>
      <c r="AA299" s="28" t="s">
        <v>437</v>
      </c>
      <c r="AB299" s="28" t="s">
        <v>438</v>
      </c>
    </row>
    <row r="300" spans="1:28" s="15" customFormat="1" ht="30">
      <c r="A300" s="50" t="s">
        <v>434</v>
      </c>
      <c r="B300" s="38" t="s">
        <v>51</v>
      </c>
      <c r="C300" s="17" t="s">
        <v>1466</v>
      </c>
      <c r="D300" s="17"/>
      <c r="E300" s="17" t="s">
        <v>1467</v>
      </c>
      <c r="F300" s="18" t="s">
        <v>1468</v>
      </c>
      <c r="G300" s="19"/>
      <c r="H300" s="18"/>
      <c r="I300" s="19">
        <v>8570</v>
      </c>
      <c r="J300" s="19"/>
      <c r="K300" s="19" t="s">
        <v>576</v>
      </c>
      <c r="L300" s="19"/>
      <c r="M300" s="19"/>
      <c r="N300" s="19"/>
      <c r="O300" s="19"/>
      <c r="P300" s="18" t="s">
        <v>1100</v>
      </c>
      <c r="Q300" s="19">
        <v>7700</v>
      </c>
      <c r="R300" s="6">
        <v>70</v>
      </c>
      <c r="S300" s="19" t="s">
        <v>576</v>
      </c>
      <c r="T300" s="19"/>
      <c r="U300" s="6"/>
      <c r="V300" s="19"/>
      <c r="W300" s="18" t="s">
        <v>92</v>
      </c>
      <c r="X300" s="6" t="s">
        <v>134</v>
      </c>
      <c r="Y300" s="27" t="s">
        <v>84</v>
      </c>
      <c r="Z300" s="17" t="s">
        <v>1469</v>
      </c>
      <c r="AA300" s="28"/>
      <c r="AB300" s="28" t="s">
        <v>438</v>
      </c>
    </row>
    <row r="301" spans="1:28" s="15" customFormat="1" ht="30">
      <c r="A301" s="50" t="s">
        <v>434</v>
      </c>
      <c r="B301" s="38" t="s">
        <v>51</v>
      </c>
      <c r="C301" s="17" t="s">
        <v>439</v>
      </c>
      <c r="D301" s="17" t="s">
        <v>1470</v>
      </c>
      <c r="E301" s="17" t="s">
        <v>1471</v>
      </c>
      <c r="F301" s="18" t="s">
        <v>1472</v>
      </c>
      <c r="G301" s="19"/>
      <c r="H301" s="18"/>
      <c r="I301" s="19">
        <v>18155</v>
      </c>
      <c r="J301" s="19"/>
      <c r="K301" s="19" t="s">
        <v>576</v>
      </c>
      <c r="L301" s="19"/>
      <c r="M301" s="19">
        <v>17615</v>
      </c>
      <c r="N301" s="19"/>
      <c r="O301" s="19" t="s">
        <v>576</v>
      </c>
      <c r="P301" s="18" t="s">
        <v>833</v>
      </c>
      <c r="Q301" s="19"/>
      <c r="R301" s="6"/>
      <c r="S301" s="19"/>
      <c r="T301" s="19"/>
      <c r="U301" s="6"/>
      <c r="V301" s="19"/>
      <c r="W301" s="18"/>
      <c r="X301" s="6" t="s">
        <v>174</v>
      </c>
      <c r="Y301" s="27" t="s">
        <v>445</v>
      </c>
      <c r="Z301" s="17"/>
      <c r="AA301" s="28" t="s">
        <v>441</v>
      </c>
      <c r="AB301" s="28" t="s">
        <v>438</v>
      </c>
    </row>
    <row r="302" spans="1:28" s="15" customFormat="1" ht="60">
      <c r="A302" s="50" t="s">
        <v>434</v>
      </c>
      <c r="B302" s="38" t="s">
        <v>51</v>
      </c>
      <c r="C302" s="17" t="s">
        <v>439</v>
      </c>
      <c r="D302" s="17" t="s">
        <v>1470</v>
      </c>
      <c r="E302" s="17" t="s">
        <v>1473</v>
      </c>
      <c r="F302" s="18" t="s">
        <v>440</v>
      </c>
      <c r="G302" s="19">
        <v>5</v>
      </c>
      <c r="H302" s="18"/>
      <c r="I302" s="19">
        <v>18155</v>
      </c>
      <c r="J302" s="19"/>
      <c r="K302" s="19" t="s">
        <v>576</v>
      </c>
      <c r="L302" s="19"/>
      <c r="M302" s="19">
        <v>17615</v>
      </c>
      <c r="N302" s="19"/>
      <c r="O302" s="19" t="s">
        <v>576</v>
      </c>
      <c r="P302" s="18" t="s">
        <v>833</v>
      </c>
      <c r="Q302" s="19">
        <v>14770</v>
      </c>
      <c r="R302" s="6">
        <v>100</v>
      </c>
      <c r="S302" s="19" t="s">
        <v>576</v>
      </c>
      <c r="T302" s="19"/>
      <c r="U302" s="6"/>
      <c r="V302" s="19"/>
      <c r="W302" s="18"/>
      <c r="X302" s="6" t="s">
        <v>174</v>
      </c>
      <c r="Y302" s="27" t="s">
        <v>73</v>
      </c>
      <c r="Z302" s="17"/>
      <c r="AA302" s="28" t="s">
        <v>441</v>
      </c>
      <c r="AB302" s="28" t="s">
        <v>438</v>
      </c>
    </row>
    <row r="303" spans="1:28" s="15" customFormat="1" ht="30">
      <c r="A303" s="50" t="s">
        <v>434</v>
      </c>
      <c r="B303" s="38" t="s">
        <v>51</v>
      </c>
      <c r="C303" s="17" t="s">
        <v>439</v>
      </c>
      <c r="D303" s="17" t="s">
        <v>1470</v>
      </c>
      <c r="E303" s="17" t="s">
        <v>1474</v>
      </c>
      <c r="F303" s="18" t="s">
        <v>1475</v>
      </c>
      <c r="G303" s="19"/>
      <c r="H303" s="18"/>
      <c r="I303" s="19">
        <v>18155</v>
      </c>
      <c r="J303" s="19"/>
      <c r="K303" s="19" t="s">
        <v>576</v>
      </c>
      <c r="L303" s="19"/>
      <c r="M303" s="19">
        <v>17615</v>
      </c>
      <c r="N303" s="19"/>
      <c r="O303" s="19" t="s">
        <v>576</v>
      </c>
      <c r="P303" s="18" t="s">
        <v>833</v>
      </c>
      <c r="Q303" s="19"/>
      <c r="R303" s="6"/>
      <c r="S303" s="19"/>
      <c r="T303" s="19"/>
      <c r="U303" s="6"/>
      <c r="V303" s="19"/>
      <c r="W303" s="18"/>
      <c r="X303" s="6" t="s">
        <v>174</v>
      </c>
      <c r="Y303" s="27" t="s">
        <v>125</v>
      </c>
      <c r="Z303" s="17"/>
      <c r="AA303" s="28" t="s">
        <v>441</v>
      </c>
      <c r="AB303" s="28" t="s">
        <v>438</v>
      </c>
    </row>
    <row r="304" spans="1:28" s="15" customFormat="1" ht="60">
      <c r="A304" s="50" t="s">
        <v>434</v>
      </c>
      <c r="B304" s="38" t="s">
        <v>51</v>
      </c>
      <c r="C304" s="17" t="s">
        <v>442</v>
      </c>
      <c r="D304" s="17" t="s">
        <v>1476</v>
      </c>
      <c r="E304" s="17" t="s">
        <v>1473</v>
      </c>
      <c r="F304" s="18" t="s">
        <v>443</v>
      </c>
      <c r="G304" s="19"/>
      <c r="H304" s="18"/>
      <c r="I304" s="19">
        <v>38000</v>
      </c>
      <c r="J304" s="19"/>
      <c r="K304" s="19" t="s">
        <v>576</v>
      </c>
      <c r="L304" s="19"/>
      <c r="M304" s="19">
        <v>17900</v>
      </c>
      <c r="N304" s="19"/>
      <c r="O304" s="19" t="s">
        <v>576</v>
      </c>
      <c r="P304" s="18" t="s">
        <v>160</v>
      </c>
      <c r="Q304" s="19"/>
      <c r="R304" s="6"/>
      <c r="S304" s="19"/>
      <c r="T304" s="19"/>
      <c r="U304" s="6"/>
      <c r="V304" s="19"/>
      <c r="W304" s="18"/>
      <c r="X304" s="6" t="s">
        <v>83</v>
      </c>
      <c r="Y304" s="27" t="s">
        <v>84</v>
      </c>
      <c r="Z304" s="17" t="s">
        <v>1477</v>
      </c>
      <c r="AA304" s="28"/>
      <c r="AB304" s="28" t="s">
        <v>438</v>
      </c>
    </row>
    <row r="305" spans="1:28" s="15" customFormat="1" ht="30">
      <c r="A305" s="50" t="s">
        <v>434</v>
      </c>
      <c r="B305" s="38" t="s">
        <v>51</v>
      </c>
      <c r="C305" s="17" t="s">
        <v>442</v>
      </c>
      <c r="D305" s="17" t="s">
        <v>1476</v>
      </c>
      <c r="E305" s="17" t="s">
        <v>1474</v>
      </c>
      <c r="F305" s="18" t="s">
        <v>1478</v>
      </c>
      <c r="G305" s="19"/>
      <c r="H305" s="18"/>
      <c r="I305" s="19">
        <v>38000</v>
      </c>
      <c r="J305" s="19"/>
      <c r="K305" s="19" t="s">
        <v>576</v>
      </c>
      <c r="L305" s="19"/>
      <c r="M305" s="19">
        <v>17900</v>
      </c>
      <c r="N305" s="19"/>
      <c r="O305" s="19" t="s">
        <v>576</v>
      </c>
      <c r="P305" s="18" t="s">
        <v>160</v>
      </c>
      <c r="Q305" s="19"/>
      <c r="R305" s="6"/>
      <c r="S305" s="19"/>
      <c r="T305" s="19"/>
      <c r="U305" s="6"/>
      <c r="V305" s="19"/>
      <c r="W305" s="18"/>
      <c r="X305" s="6" t="s">
        <v>83</v>
      </c>
      <c r="Y305" s="27" t="s">
        <v>84</v>
      </c>
      <c r="Z305" s="17" t="s">
        <v>1477</v>
      </c>
      <c r="AA305" s="28"/>
      <c r="AB305" s="28" t="s">
        <v>438</v>
      </c>
    </row>
    <row r="306" spans="1:28" s="15" customFormat="1" ht="60">
      <c r="A306" s="50" t="s">
        <v>434</v>
      </c>
      <c r="B306" s="38" t="s">
        <v>51</v>
      </c>
      <c r="C306" s="17" t="s">
        <v>442</v>
      </c>
      <c r="D306" s="17" t="s">
        <v>1479</v>
      </c>
      <c r="E306" s="17" t="s">
        <v>1473</v>
      </c>
      <c r="F306" s="18" t="s">
        <v>444</v>
      </c>
      <c r="G306" s="19"/>
      <c r="H306" s="18"/>
      <c r="I306" s="19">
        <v>39410</v>
      </c>
      <c r="J306" s="19"/>
      <c r="K306" s="19" t="s">
        <v>576</v>
      </c>
      <c r="L306" s="19"/>
      <c r="M306" s="19">
        <v>36508</v>
      </c>
      <c r="N306" s="19"/>
      <c r="O306" s="19" t="s">
        <v>576</v>
      </c>
      <c r="P306" s="18" t="s">
        <v>845</v>
      </c>
      <c r="Q306" s="19"/>
      <c r="R306" s="6"/>
      <c r="S306" s="19"/>
      <c r="T306" s="19">
        <v>33700</v>
      </c>
      <c r="U306" s="6">
        <v>560</v>
      </c>
      <c r="V306" s="19" t="s">
        <v>576</v>
      </c>
      <c r="W306" s="18"/>
      <c r="X306" s="6" t="s">
        <v>174</v>
      </c>
      <c r="Y306" s="27" t="s">
        <v>445</v>
      </c>
      <c r="Z306" s="17"/>
      <c r="AA306" s="28" t="s">
        <v>446</v>
      </c>
      <c r="AB306" s="28" t="s">
        <v>438</v>
      </c>
    </row>
    <row r="307" spans="1:28" s="15" customFormat="1" ht="30">
      <c r="A307" s="50" t="s">
        <v>434</v>
      </c>
      <c r="B307" s="38" t="s">
        <v>51</v>
      </c>
      <c r="C307" s="17" t="s">
        <v>442</v>
      </c>
      <c r="D307" s="17" t="s">
        <v>1480</v>
      </c>
      <c r="E307" s="17" t="s">
        <v>1481</v>
      </c>
      <c r="F307" s="18" t="s">
        <v>447</v>
      </c>
      <c r="G307" s="19"/>
      <c r="H307" s="18"/>
      <c r="I307" s="19">
        <v>43500</v>
      </c>
      <c r="J307" s="19"/>
      <c r="K307" s="19" t="s">
        <v>576</v>
      </c>
      <c r="L307" s="19"/>
      <c r="M307" s="19"/>
      <c r="N307" s="19"/>
      <c r="O307" s="19"/>
      <c r="P307" s="18" t="s">
        <v>1100</v>
      </c>
      <c r="Q307" s="19">
        <v>40</v>
      </c>
      <c r="R307" s="6"/>
      <c r="S307" s="19" t="s">
        <v>71</v>
      </c>
      <c r="T307" s="19"/>
      <c r="U307" s="6"/>
      <c r="V307" s="19"/>
      <c r="W307" s="18" t="s">
        <v>92</v>
      </c>
      <c r="X307" s="6" t="s">
        <v>174</v>
      </c>
      <c r="Y307" s="27" t="s">
        <v>73</v>
      </c>
      <c r="Z307" s="17"/>
      <c r="AA307" s="28" t="s">
        <v>448</v>
      </c>
      <c r="AB307" s="28" t="s">
        <v>438</v>
      </c>
    </row>
    <row r="308" spans="1:28" s="15" customFormat="1" ht="30">
      <c r="A308" s="50" t="s">
        <v>434</v>
      </c>
      <c r="B308" s="38" t="s">
        <v>51</v>
      </c>
      <c r="C308" s="17" t="s">
        <v>442</v>
      </c>
      <c r="D308" s="17" t="s">
        <v>1480</v>
      </c>
      <c r="E308" s="17" t="s">
        <v>1482</v>
      </c>
      <c r="F308" s="18" t="s">
        <v>1483</v>
      </c>
      <c r="G308" s="19"/>
      <c r="H308" s="18"/>
      <c r="I308" s="19">
        <v>43500</v>
      </c>
      <c r="J308" s="19"/>
      <c r="K308" s="19" t="s">
        <v>576</v>
      </c>
      <c r="L308" s="19"/>
      <c r="M308" s="19"/>
      <c r="N308" s="19"/>
      <c r="O308" s="19"/>
      <c r="P308" s="18" t="s">
        <v>1100</v>
      </c>
      <c r="Q308" s="19">
        <v>40</v>
      </c>
      <c r="R308" s="6"/>
      <c r="S308" s="19" t="s">
        <v>71</v>
      </c>
      <c r="T308" s="19"/>
      <c r="U308" s="6"/>
      <c r="V308" s="19"/>
      <c r="W308" s="18" t="s">
        <v>92</v>
      </c>
      <c r="X308" s="6" t="s">
        <v>174</v>
      </c>
      <c r="Y308" s="27" t="s">
        <v>445</v>
      </c>
      <c r="Z308" s="17"/>
      <c r="AA308" s="28" t="s">
        <v>448</v>
      </c>
      <c r="AB308" s="28" t="s">
        <v>438</v>
      </c>
    </row>
    <row r="309" spans="1:28" s="15" customFormat="1" ht="45">
      <c r="A309" s="50" t="s">
        <v>434</v>
      </c>
      <c r="B309" s="38" t="s">
        <v>51</v>
      </c>
      <c r="C309" s="17" t="s">
        <v>442</v>
      </c>
      <c r="D309" s="17" t="s">
        <v>1484</v>
      </c>
      <c r="E309" s="17" t="s">
        <v>1485</v>
      </c>
      <c r="F309" s="18" t="s">
        <v>449</v>
      </c>
      <c r="G309" s="19"/>
      <c r="H309" s="18"/>
      <c r="I309" s="19">
        <v>211000</v>
      </c>
      <c r="J309" s="19"/>
      <c r="K309" s="19" t="s">
        <v>576</v>
      </c>
      <c r="L309" s="19"/>
      <c r="M309" s="19"/>
      <c r="N309" s="19"/>
      <c r="O309" s="19"/>
      <c r="P309" s="18" t="s">
        <v>123</v>
      </c>
      <c r="Q309" s="19"/>
      <c r="R309" s="6"/>
      <c r="S309" s="19"/>
      <c r="T309" s="19"/>
      <c r="U309" s="6"/>
      <c r="V309" s="19"/>
      <c r="W309" s="18"/>
      <c r="X309" s="6" t="s">
        <v>83</v>
      </c>
      <c r="Y309" s="27" t="s">
        <v>84</v>
      </c>
      <c r="Z309" s="17" t="s">
        <v>1486</v>
      </c>
      <c r="AA309" s="28"/>
      <c r="AB309" s="28" t="s">
        <v>438</v>
      </c>
    </row>
    <row r="310" spans="1:28" s="15" customFormat="1" ht="45">
      <c r="A310" s="50" t="s">
        <v>434</v>
      </c>
      <c r="B310" s="38" t="s">
        <v>51</v>
      </c>
      <c r="C310" s="17" t="s">
        <v>442</v>
      </c>
      <c r="D310" s="17" t="s">
        <v>1487</v>
      </c>
      <c r="E310" s="17" t="s">
        <v>1488</v>
      </c>
      <c r="F310" s="18" t="s">
        <v>1489</v>
      </c>
      <c r="G310" s="19"/>
      <c r="H310" s="18"/>
      <c r="I310" s="19">
        <v>211000</v>
      </c>
      <c r="J310" s="19"/>
      <c r="K310" s="19" t="s">
        <v>576</v>
      </c>
      <c r="L310" s="19"/>
      <c r="M310" s="19"/>
      <c r="N310" s="19"/>
      <c r="O310" s="19"/>
      <c r="P310" s="18" t="s">
        <v>123</v>
      </c>
      <c r="Q310" s="19"/>
      <c r="R310" s="6"/>
      <c r="S310" s="19"/>
      <c r="T310" s="19"/>
      <c r="U310" s="6"/>
      <c r="V310" s="19"/>
      <c r="W310" s="18"/>
      <c r="X310" s="6" t="s">
        <v>83</v>
      </c>
      <c r="Y310" s="27" t="s">
        <v>84</v>
      </c>
      <c r="Z310" s="17" t="s">
        <v>1486</v>
      </c>
      <c r="AA310" s="28"/>
      <c r="AB310" s="28" t="s">
        <v>438</v>
      </c>
    </row>
    <row r="311" spans="1:28" s="15" customFormat="1" ht="45">
      <c r="A311" s="50" t="s">
        <v>434</v>
      </c>
      <c r="B311" s="38" t="s">
        <v>51</v>
      </c>
      <c r="C311" s="17" t="s">
        <v>442</v>
      </c>
      <c r="D311" s="17" t="s">
        <v>1487</v>
      </c>
      <c r="E311" s="17" t="s">
        <v>1490</v>
      </c>
      <c r="F311" s="18" t="s">
        <v>1491</v>
      </c>
      <c r="G311" s="19"/>
      <c r="H311" s="18"/>
      <c r="I311" s="19">
        <v>211000</v>
      </c>
      <c r="J311" s="19"/>
      <c r="K311" s="19" t="s">
        <v>576</v>
      </c>
      <c r="L311" s="19"/>
      <c r="M311" s="19"/>
      <c r="N311" s="19"/>
      <c r="O311" s="19"/>
      <c r="P311" s="18" t="s">
        <v>123</v>
      </c>
      <c r="Q311" s="19"/>
      <c r="R311" s="6"/>
      <c r="S311" s="19"/>
      <c r="T311" s="19"/>
      <c r="U311" s="6"/>
      <c r="V311" s="19"/>
      <c r="W311" s="18"/>
      <c r="X311" s="6" t="s">
        <v>83</v>
      </c>
      <c r="Y311" s="27" t="s">
        <v>84</v>
      </c>
      <c r="Z311" s="17" t="s">
        <v>1486</v>
      </c>
      <c r="AA311" s="28"/>
      <c r="AB311" s="28" t="s">
        <v>438</v>
      </c>
    </row>
    <row r="312" spans="1:28" s="15" customFormat="1" ht="45">
      <c r="A312" s="50" t="s">
        <v>434</v>
      </c>
      <c r="B312" s="38" t="s">
        <v>51</v>
      </c>
      <c r="C312" s="17" t="s">
        <v>442</v>
      </c>
      <c r="D312" s="17" t="s">
        <v>1492</v>
      </c>
      <c r="E312" s="17" t="s">
        <v>1493</v>
      </c>
      <c r="F312" s="18" t="s">
        <v>1494</v>
      </c>
      <c r="G312" s="19"/>
      <c r="H312" s="18"/>
      <c r="I312" s="19">
        <v>211000</v>
      </c>
      <c r="J312" s="19"/>
      <c r="K312" s="19" t="s">
        <v>576</v>
      </c>
      <c r="L312" s="19"/>
      <c r="M312" s="19"/>
      <c r="N312" s="19"/>
      <c r="O312" s="19"/>
      <c r="P312" s="18" t="s">
        <v>123</v>
      </c>
      <c r="Q312" s="19"/>
      <c r="R312" s="6"/>
      <c r="S312" s="19"/>
      <c r="T312" s="19"/>
      <c r="U312" s="6"/>
      <c r="V312" s="19"/>
      <c r="W312" s="18"/>
      <c r="X312" s="6" t="s">
        <v>83</v>
      </c>
      <c r="Y312" s="27" t="s">
        <v>84</v>
      </c>
      <c r="Z312" s="17" t="s">
        <v>1486</v>
      </c>
      <c r="AA312" s="28"/>
      <c r="AB312" s="28" t="s">
        <v>438</v>
      </c>
    </row>
    <row r="313" spans="1:28" s="15" customFormat="1" ht="45">
      <c r="A313" s="50" t="s">
        <v>434</v>
      </c>
      <c r="B313" s="38" t="s">
        <v>51</v>
      </c>
      <c r="C313" s="17" t="s">
        <v>442</v>
      </c>
      <c r="D313" s="17" t="s">
        <v>1492</v>
      </c>
      <c r="E313" s="17" t="s">
        <v>1490</v>
      </c>
      <c r="F313" s="18" t="s">
        <v>450</v>
      </c>
      <c r="G313" s="19"/>
      <c r="H313" s="18"/>
      <c r="I313" s="19">
        <v>211000</v>
      </c>
      <c r="J313" s="19"/>
      <c r="K313" s="19" t="s">
        <v>576</v>
      </c>
      <c r="L313" s="19"/>
      <c r="M313" s="19"/>
      <c r="N313" s="19"/>
      <c r="O313" s="19"/>
      <c r="P313" s="18" t="s">
        <v>123</v>
      </c>
      <c r="Q313" s="19">
        <v>211000</v>
      </c>
      <c r="R313" s="6"/>
      <c r="S313" s="19" t="s">
        <v>576</v>
      </c>
      <c r="T313" s="19"/>
      <c r="U313" s="6"/>
      <c r="V313" s="19"/>
      <c r="W313" s="18" t="s">
        <v>123</v>
      </c>
      <c r="X313" s="6" t="s">
        <v>83</v>
      </c>
      <c r="Y313" s="27" t="s">
        <v>84</v>
      </c>
      <c r="Z313" s="17" t="s">
        <v>1486</v>
      </c>
      <c r="AA313" s="28"/>
      <c r="AB313" s="28" t="s">
        <v>438</v>
      </c>
    </row>
    <row r="314" spans="1:28" s="15" customFormat="1" ht="60">
      <c r="A314" s="50" t="s">
        <v>451</v>
      </c>
      <c r="B314" s="38" t="s">
        <v>52</v>
      </c>
      <c r="C314" s="17" t="s">
        <v>452</v>
      </c>
      <c r="D314" s="17" t="s">
        <v>1495</v>
      </c>
      <c r="E314" s="17" t="s">
        <v>1496</v>
      </c>
      <c r="F314" s="18" t="s">
        <v>1497</v>
      </c>
      <c r="G314" s="19">
        <v>2</v>
      </c>
      <c r="H314" s="18"/>
      <c r="I314" s="19">
        <v>2012</v>
      </c>
      <c r="J314" s="19"/>
      <c r="K314" s="19" t="s">
        <v>124</v>
      </c>
      <c r="L314" s="19"/>
      <c r="M314" s="19">
        <v>2017</v>
      </c>
      <c r="N314" s="19"/>
      <c r="O314" s="19" t="s">
        <v>124</v>
      </c>
      <c r="P314" s="18"/>
      <c r="Q314" s="19">
        <v>2012</v>
      </c>
      <c r="R314" s="6"/>
      <c r="S314" s="19" t="s">
        <v>124</v>
      </c>
      <c r="T314" s="19">
        <v>2017</v>
      </c>
      <c r="U314" s="6"/>
      <c r="V314" s="19" t="s">
        <v>124</v>
      </c>
      <c r="W314" s="18"/>
      <c r="X314" s="6" t="s">
        <v>147</v>
      </c>
      <c r="Y314" s="27" t="s">
        <v>73</v>
      </c>
      <c r="Z314" s="17"/>
      <c r="AA314" s="28"/>
      <c r="AB314" s="28" t="s">
        <v>1498</v>
      </c>
    </row>
    <row r="315" spans="1:28" s="15" customFormat="1" ht="45">
      <c r="A315" s="50" t="s">
        <v>451</v>
      </c>
      <c r="B315" s="38" t="s">
        <v>52</v>
      </c>
      <c r="C315" s="17" t="s">
        <v>452</v>
      </c>
      <c r="D315" s="17" t="s">
        <v>1495</v>
      </c>
      <c r="E315" s="17" t="s">
        <v>1499</v>
      </c>
      <c r="F315" s="18" t="s">
        <v>1500</v>
      </c>
      <c r="G315" s="19">
        <v>2</v>
      </c>
      <c r="H315" s="18"/>
      <c r="I315" s="19">
        <v>2009</v>
      </c>
      <c r="J315" s="19"/>
      <c r="K315" s="19" t="s">
        <v>124</v>
      </c>
      <c r="L315" s="19"/>
      <c r="M315" s="19">
        <v>2011</v>
      </c>
      <c r="N315" s="19"/>
      <c r="O315" s="19" t="s">
        <v>124</v>
      </c>
      <c r="P315" s="18"/>
      <c r="Q315" s="19">
        <v>2009</v>
      </c>
      <c r="R315" s="6"/>
      <c r="S315" s="19" t="s">
        <v>124</v>
      </c>
      <c r="T315" s="19">
        <v>2011</v>
      </c>
      <c r="U315" s="6"/>
      <c r="V315" s="19" t="s">
        <v>124</v>
      </c>
      <c r="W315" s="18"/>
      <c r="X315" s="6" t="s">
        <v>147</v>
      </c>
      <c r="Y315" s="27" t="s">
        <v>73</v>
      </c>
      <c r="Z315" s="17"/>
      <c r="AA315" s="28"/>
      <c r="AB315" s="28" t="s">
        <v>1501</v>
      </c>
    </row>
    <row r="316" spans="1:28" s="15" customFormat="1" ht="30">
      <c r="A316" s="50" t="s">
        <v>451</v>
      </c>
      <c r="B316" s="38" t="s">
        <v>52</v>
      </c>
      <c r="C316" s="17" t="s">
        <v>452</v>
      </c>
      <c r="D316" s="17" t="s">
        <v>1502</v>
      </c>
      <c r="E316" s="17" t="s">
        <v>1503</v>
      </c>
      <c r="F316" s="18" t="s">
        <v>1504</v>
      </c>
      <c r="G316" s="19">
        <v>2</v>
      </c>
      <c r="H316" s="18"/>
      <c r="I316" s="19" t="s">
        <v>1505</v>
      </c>
      <c r="J316" s="19"/>
      <c r="K316" s="19" t="s">
        <v>124</v>
      </c>
      <c r="L316" s="19"/>
      <c r="M316" s="19" t="s">
        <v>1506</v>
      </c>
      <c r="N316" s="19"/>
      <c r="O316" s="19" t="s">
        <v>124</v>
      </c>
      <c r="P316" s="18"/>
      <c r="Q316" s="19" t="s">
        <v>1505</v>
      </c>
      <c r="R316" s="6"/>
      <c r="S316" s="19" t="s">
        <v>124</v>
      </c>
      <c r="T316" s="19" t="s">
        <v>1506</v>
      </c>
      <c r="U316" s="6"/>
      <c r="V316" s="19" t="s">
        <v>124</v>
      </c>
      <c r="W316" s="18"/>
      <c r="X316" s="6" t="s">
        <v>147</v>
      </c>
      <c r="Y316" s="27" t="s">
        <v>73</v>
      </c>
      <c r="Z316" s="17"/>
      <c r="AA316" s="28"/>
      <c r="AB316" s="28" t="s">
        <v>1501</v>
      </c>
    </row>
    <row r="317" spans="1:28" s="15" customFormat="1" ht="30">
      <c r="A317" s="50" t="s">
        <v>451</v>
      </c>
      <c r="B317" s="38" t="s">
        <v>52</v>
      </c>
      <c r="C317" s="17" t="s">
        <v>452</v>
      </c>
      <c r="D317" s="17" t="s">
        <v>1502</v>
      </c>
      <c r="E317" s="17" t="s">
        <v>1507</v>
      </c>
      <c r="F317" s="18" t="s">
        <v>1508</v>
      </c>
      <c r="G317" s="19">
        <v>2</v>
      </c>
      <c r="H317" s="18"/>
      <c r="I317" s="19" t="s">
        <v>1509</v>
      </c>
      <c r="J317" s="19"/>
      <c r="K317" s="19" t="s">
        <v>124</v>
      </c>
      <c r="L317" s="19"/>
      <c r="M317" s="19" t="s">
        <v>1510</v>
      </c>
      <c r="N317" s="19"/>
      <c r="O317" s="19" t="s">
        <v>124</v>
      </c>
      <c r="P317" s="18"/>
      <c r="Q317" s="19" t="s">
        <v>1509</v>
      </c>
      <c r="R317" s="6"/>
      <c r="S317" s="19" t="s">
        <v>124</v>
      </c>
      <c r="T317" s="19" t="s">
        <v>1510</v>
      </c>
      <c r="U317" s="6"/>
      <c r="V317" s="19" t="s">
        <v>124</v>
      </c>
      <c r="W317" s="18"/>
      <c r="X317" s="6" t="s">
        <v>147</v>
      </c>
      <c r="Y317" s="27" t="s">
        <v>73</v>
      </c>
      <c r="Z317" s="17"/>
      <c r="AA317" s="28"/>
      <c r="AB317" s="28" t="s">
        <v>1501</v>
      </c>
    </row>
    <row r="318" spans="1:28" s="15" customFormat="1" ht="45">
      <c r="A318" s="50" t="s">
        <v>451</v>
      </c>
      <c r="B318" s="38" t="s">
        <v>52</v>
      </c>
      <c r="C318" s="17" t="s">
        <v>452</v>
      </c>
      <c r="D318" s="17" t="s">
        <v>1502</v>
      </c>
      <c r="E318" s="17" t="s">
        <v>1511</v>
      </c>
      <c r="F318" s="18" t="s">
        <v>1512</v>
      </c>
      <c r="G318" s="19">
        <v>2</v>
      </c>
      <c r="H318" s="18"/>
      <c r="I318" s="19" t="s">
        <v>1513</v>
      </c>
      <c r="J318" s="19"/>
      <c r="K318" s="19" t="s">
        <v>124</v>
      </c>
      <c r="L318" s="19"/>
      <c r="M318" s="19" t="s">
        <v>1514</v>
      </c>
      <c r="N318" s="19"/>
      <c r="O318" s="19" t="s">
        <v>124</v>
      </c>
      <c r="P318" s="18"/>
      <c r="Q318" s="19" t="s">
        <v>1513</v>
      </c>
      <c r="R318" s="6"/>
      <c r="S318" s="19" t="s">
        <v>124</v>
      </c>
      <c r="T318" s="19" t="s">
        <v>1514</v>
      </c>
      <c r="U318" s="6"/>
      <c r="V318" s="19" t="s">
        <v>124</v>
      </c>
      <c r="W318" s="18"/>
      <c r="X318" s="6" t="s">
        <v>147</v>
      </c>
      <c r="Y318" s="27" t="s">
        <v>73</v>
      </c>
      <c r="Z318" s="17"/>
      <c r="AA318" s="28"/>
      <c r="AB318" s="28" t="s">
        <v>1515</v>
      </c>
    </row>
    <row r="319" spans="1:28" s="15" customFormat="1" ht="45">
      <c r="A319" s="50" t="s">
        <v>451</v>
      </c>
      <c r="B319" s="38" t="s">
        <v>52</v>
      </c>
      <c r="C319" s="17" t="s">
        <v>452</v>
      </c>
      <c r="D319" s="17" t="s">
        <v>1516</v>
      </c>
      <c r="E319" s="17" t="s">
        <v>1517</v>
      </c>
      <c r="F319" s="18" t="s">
        <v>1518</v>
      </c>
      <c r="G319" s="19">
        <v>4</v>
      </c>
      <c r="H319" s="18" t="s">
        <v>966</v>
      </c>
      <c r="I319" s="19" t="s">
        <v>1519</v>
      </c>
      <c r="J319" s="19"/>
      <c r="K319" s="19" t="s">
        <v>124</v>
      </c>
      <c r="L319" s="19"/>
      <c r="M319" s="19"/>
      <c r="N319" s="19"/>
      <c r="O319" s="19"/>
      <c r="P319" s="18"/>
      <c r="Q319" s="19" t="s">
        <v>1519</v>
      </c>
      <c r="R319" s="6"/>
      <c r="S319" s="19" t="s">
        <v>124</v>
      </c>
      <c r="T319" s="19"/>
      <c r="U319" s="6"/>
      <c r="V319" s="19"/>
      <c r="W319" s="18"/>
      <c r="X319" s="6" t="s">
        <v>147</v>
      </c>
      <c r="Y319" s="27" t="s">
        <v>73</v>
      </c>
      <c r="Z319" s="17"/>
      <c r="AA319" s="28"/>
      <c r="AB319" s="28" t="s">
        <v>1520</v>
      </c>
    </row>
    <row r="320" spans="1:28" s="15" customFormat="1" ht="30">
      <c r="A320" s="50" t="s">
        <v>451</v>
      </c>
      <c r="B320" s="38" t="s">
        <v>52</v>
      </c>
      <c r="C320" s="17" t="s">
        <v>452</v>
      </c>
      <c r="D320" s="17"/>
      <c r="E320" s="17" t="s">
        <v>1521</v>
      </c>
      <c r="F320" s="18" t="s">
        <v>1522</v>
      </c>
      <c r="G320" s="19" t="s">
        <v>561</v>
      </c>
      <c r="H320" s="18"/>
      <c r="I320" s="19" t="s">
        <v>1523</v>
      </c>
      <c r="J320" s="19"/>
      <c r="K320" s="19" t="s">
        <v>124</v>
      </c>
      <c r="L320" s="19"/>
      <c r="M320" s="19"/>
      <c r="N320" s="19"/>
      <c r="O320" s="19"/>
      <c r="P320" s="18"/>
      <c r="Q320" s="19" t="s">
        <v>1523</v>
      </c>
      <c r="R320" s="6"/>
      <c r="S320" s="19" t="s">
        <v>124</v>
      </c>
      <c r="T320" s="19"/>
      <c r="U320" s="6"/>
      <c r="V320" s="19"/>
      <c r="W320" s="18"/>
      <c r="X320" s="6" t="s">
        <v>147</v>
      </c>
      <c r="Y320" s="27" t="s">
        <v>73</v>
      </c>
      <c r="Z320" s="17"/>
      <c r="AA320" s="28"/>
      <c r="AB320" s="28" t="s">
        <v>1524</v>
      </c>
    </row>
    <row r="321" spans="1:28" s="15" customFormat="1" ht="30">
      <c r="A321" s="50" t="s">
        <v>451</v>
      </c>
      <c r="B321" s="38" t="s">
        <v>52</v>
      </c>
      <c r="C321" s="17" t="s">
        <v>452</v>
      </c>
      <c r="D321" s="17"/>
      <c r="E321" s="17" t="s">
        <v>1525</v>
      </c>
      <c r="F321" s="18" t="s">
        <v>1526</v>
      </c>
      <c r="G321" s="19" t="s">
        <v>511</v>
      </c>
      <c r="H321" s="18"/>
      <c r="I321" s="19" t="s">
        <v>1527</v>
      </c>
      <c r="J321" s="19"/>
      <c r="K321" s="19" t="s">
        <v>124</v>
      </c>
      <c r="L321" s="19"/>
      <c r="M321" s="19" t="s">
        <v>1528</v>
      </c>
      <c r="N321" s="19"/>
      <c r="O321" s="19" t="s">
        <v>124</v>
      </c>
      <c r="P321" s="18"/>
      <c r="Q321" s="19" t="s">
        <v>1527</v>
      </c>
      <c r="R321" s="6"/>
      <c r="S321" s="19" t="s">
        <v>124</v>
      </c>
      <c r="T321" s="19" t="s">
        <v>1528</v>
      </c>
      <c r="U321" s="6"/>
      <c r="V321" s="19" t="s">
        <v>124</v>
      </c>
      <c r="W321" s="18"/>
      <c r="X321" s="6" t="s">
        <v>147</v>
      </c>
      <c r="Y321" s="27" t="s">
        <v>73</v>
      </c>
      <c r="Z321" s="17"/>
      <c r="AA321" s="28"/>
      <c r="AB321" s="28" t="s">
        <v>1529</v>
      </c>
    </row>
    <row r="322" spans="1:28" s="15" customFormat="1" ht="30">
      <c r="A322" s="50" t="s">
        <v>451</v>
      </c>
      <c r="B322" s="38" t="s">
        <v>52</v>
      </c>
      <c r="C322" s="17" t="s">
        <v>452</v>
      </c>
      <c r="D322" s="17"/>
      <c r="E322" s="17" t="s">
        <v>1530</v>
      </c>
      <c r="F322" s="18" t="s">
        <v>1531</v>
      </c>
      <c r="G322" s="19" t="s">
        <v>561</v>
      </c>
      <c r="H322" s="18"/>
      <c r="I322" s="19" t="s">
        <v>1532</v>
      </c>
      <c r="J322" s="19"/>
      <c r="K322" s="19" t="s">
        <v>124</v>
      </c>
      <c r="L322" s="19"/>
      <c r="M322" s="19" t="s">
        <v>1533</v>
      </c>
      <c r="N322" s="19"/>
      <c r="O322" s="19" t="s">
        <v>124</v>
      </c>
      <c r="P322" s="18"/>
      <c r="Q322" s="19" t="s">
        <v>1532</v>
      </c>
      <c r="R322" s="6"/>
      <c r="S322" s="19" t="s">
        <v>124</v>
      </c>
      <c r="T322" s="19" t="s">
        <v>1533</v>
      </c>
      <c r="U322" s="6"/>
      <c r="V322" s="19" t="s">
        <v>124</v>
      </c>
      <c r="W322" s="18"/>
      <c r="X322" s="6" t="s">
        <v>147</v>
      </c>
      <c r="Y322" s="27" t="s">
        <v>73</v>
      </c>
      <c r="Z322" s="17"/>
      <c r="AA322" s="28"/>
      <c r="AB322" s="28" t="s">
        <v>1529</v>
      </c>
    </row>
    <row r="323" spans="1:28" s="15" customFormat="1" ht="30">
      <c r="A323" s="50" t="s">
        <v>451</v>
      </c>
      <c r="B323" s="38" t="s">
        <v>52</v>
      </c>
      <c r="C323" s="17" t="s">
        <v>452</v>
      </c>
      <c r="D323" s="17"/>
      <c r="E323" s="17" t="s">
        <v>1534</v>
      </c>
      <c r="F323" s="18" t="s">
        <v>1535</v>
      </c>
      <c r="G323" s="19" t="s">
        <v>511</v>
      </c>
      <c r="H323" s="18"/>
      <c r="I323" s="19">
        <v>1958</v>
      </c>
      <c r="J323" s="19"/>
      <c r="K323" s="19" t="s">
        <v>124</v>
      </c>
      <c r="L323" s="19"/>
      <c r="M323" s="19">
        <v>1960</v>
      </c>
      <c r="N323" s="19"/>
      <c r="O323" s="19" t="s">
        <v>124</v>
      </c>
      <c r="P323" s="18"/>
      <c r="Q323" s="19">
        <v>1958</v>
      </c>
      <c r="R323" s="6"/>
      <c r="S323" s="19" t="s">
        <v>124</v>
      </c>
      <c r="T323" s="19">
        <v>1960</v>
      </c>
      <c r="U323" s="6"/>
      <c r="V323" s="19" t="s">
        <v>124</v>
      </c>
      <c r="W323" s="18"/>
      <c r="X323" s="6" t="s">
        <v>147</v>
      </c>
      <c r="Y323" s="27" t="s">
        <v>151</v>
      </c>
      <c r="Z323" s="17"/>
      <c r="AA323" s="28"/>
      <c r="AB323" s="28" t="s">
        <v>1529</v>
      </c>
    </row>
    <row r="324" spans="1:28" s="15" customFormat="1" ht="30">
      <c r="A324" s="50" t="s">
        <v>451</v>
      </c>
      <c r="B324" s="38" t="s">
        <v>52</v>
      </c>
      <c r="C324" s="17" t="s">
        <v>452</v>
      </c>
      <c r="D324" s="17"/>
      <c r="E324" s="17" t="s">
        <v>1536</v>
      </c>
      <c r="F324" s="18" t="s">
        <v>1537</v>
      </c>
      <c r="G324" s="19" t="s">
        <v>561</v>
      </c>
      <c r="H324" s="18"/>
      <c r="I324" s="19">
        <v>1955</v>
      </c>
      <c r="J324" s="19"/>
      <c r="K324" s="19" t="s">
        <v>124</v>
      </c>
      <c r="L324" s="19"/>
      <c r="M324" s="19"/>
      <c r="N324" s="19"/>
      <c r="O324" s="19"/>
      <c r="P324" s="18" t="s">
        <v>160</v>
      </c>
      <c r="Q324" s="19">
        <v>1955</v>
      </c>
      <c r="R324" s="6"/>
      <c r="S324" s="19" t="s">
        <v>124</v>
      </c>
      <c r="T324" s="19"/>
      <c r="U324" s="6"/>
      <c r="V324" s="19"/>
      <c r="W324" s="18" t="s">
        <v>160</v>
      </c>
      <c r="X324" s="6" t="s">
        <v>147</v>
      </c>
      <c r="Y324" s="27" t="s">
        <v>151</v>
      </c>
      <c r="Z324" s="17"/>
      <c r="AA324" s="28"/>
      <c r="AB324" s="28" t="s">
        <v>1529</v>
      </c>
    </row>
    <row r="325" spans="1:28" s="15" customFormat="1" ht="30">
      <c r="A325" s="50" t="s">
        <v>451</v>
      </c>
      <c r="B325" s="38" t="s">
        <v>52</v>
      </c>
      <c r="C325" s="17" t="s">
        <v>452</v>
      </c>
      <c r="D325" s="17"/>
      <c r="E325" s="17" t="s">
        <v>1538</v>
      </c>
      <c r="F325" s="18" t="s">
        <v>1539</v>
      </c>
      <c r="G325" s="19" t="s">
        <v>511</v>
      </c>
      <c r="H325" s="18"/>
      <c r="I325" s="19">
        <v>1944</v>
      </c>
      <c r="J325" s="19"/>
      <c r="K325" s="19" t="s">
        <v>124</v>
      </c>
      <c r="L325" s="19"/>
      <c r="M325" s="19"/>
      <c r="N325" s="19"/>
      <c r="O325" s="19"/>
      <c r="P325" s="18"/>
      <c r="Q325" s="19">
        <v>1944</v>
      </c>
      <c r="R325" s="6"/>
      <c r="S325" s="19" t="s">
        <v>124</v>
      </c>
      <c r="T325" s="19"/>
      <c r="U325" s="6"/>
      <c r="V325" s="19"/>
      <c r="W325" s="18"/>
      <c r="X325" s="6" t="s">
        <v>147</v>
      </c>
      <c r="Y325" s="27" t="s">
        <v>151</v>
      </c>
      <c r="Z325" s="17"/>
      <c r="AA325" s="28"/>
      <c r="AB325" s="28" t="s">
        <v>1529</v>
      </c>
    </row>
    <row r="326" spans="1:28" s="15" customFormat="1" ht="30">
      <c r="A326" s="50" t="s">
        <v>451</v>
      </c>
      <c r="B326" s="38" t="s">
        <v>52</v>
      </c>
      <c r="C326" s="17" t="s">
        <v>452</v>
      </c>
      <c r="D326" s="17"/>
      <c r="E326" s="17" t="s">
        <v>1540</v>
      </c>
      <c r="F326" s="18" t="s">
        <v>1541</v>
      </c>
      <c r="G326" s="19" t="s">
        <v>511</v>
      </c>
      <c r="H326" s="18"/>
      <c r="I326" s="19">
        <v>1936</v>
      </c>
      <c r="J326" s="19"/>
      <c r="K326" s="19" t="s">
        <v>124</v>
      </c>
      <c r="L326" s="19"/>
      <c r="M326" s="19"/>
      <c r="N326" s="19"/>
      <c r="O326" s="19"/>
      <c r="P326" s="18" t="s">
        <v>160</v>
      </c>
      <c r="Q326" s="19">
        <v>1936</v>
      </c>
      <c r="R326" s="6"/>
      <c r="S326" s="19" t="s">
        <v>124</v>
      </c>
      <c r="T326" s="19"/>
      <c r="U326" s="6"/>
      <c r="V326" s="19"/>
      <c r="W326" s="18" t="s">
        <v>160</v>
      </c>
      <c r="X326" s="6" t="s">
        <v>147</v>
      </c>
      <c r="Y326" s="27" t="s">
        <v>84</v>
      </c>
      <c r="Z326" s="17"/>
      <c r="AA326" s="28"/>
      <c r="AB326" s="28" t="s">
        <v>1529</v>
      </c>
    </row>
    <row r="327" spans="1:28" s="15" customFormat="1" ht="30">
      <c r="A327" s="50" t="s">
        <v>451</v>
      </c>
      <c r="B327" s="38" t="s">
        <v>52</v>
      </c>
      <c r="C327" s="17" t="s">
        <v>452</v>
      </c>
      <c r="D327" s="17"/>
      <c r="E327" s="17" t="s">
        <v>1542</v>
      </c>
      <c r="F327" s="18" t="s">
        <v>1543</v>
      </c>
      <c r="G327" s="19" t="s">
        <v>511</v>
      </c>
      <c r="H327" s="18"/>
      <c r="I327" s="19">
        <v>1929</v>
      </c>
      <c r="J327" s="19"/>
      <c r="K327" s="19" t="s">
        <v>124</v>
      </c>
      <c r="L327" s="19"/>
      <c r="M327" s="19"/>
      <c r="N327" s="19"/>
      <c r="O327" s="19"/>
      <c r="P327" s="18"/>
      <c r="Q327" s="19">
        <v>1929</v>
      </c>
      <c r="R327" s="6"/>
      <c r="S327" s="19" t="s">
        <v>124</v>
      </c>
      <c r="T327" s="19"/>
      <c r="U327" s="6"/>
      <c r="V327" s="19"/>
      <c r="W327" s="18"/>
      <c r="X327" s="6" t="s">
        <v>147</v>
      </c>
      <c r="Y327" s="27" t="s">
        <v>151</v>
      </c>
      <c r="Z327" s="17"/>
      <c r="AA327" s="28"/>
      <c r="AB327" s="28" t="s">
        <v>1529</v>
      </c>
    </row>
    <row r="328" spans="1:28" s="15" customFormat="1" ht="30">
      <c r="A328" s="50" t="s">
        <v>451</v>
      </c>
      <c r="B328" s="38" t="s">
        <v>52</v>
      </c>
      <c r="C328" s="17" t="s">
        <v>452</v>
      </c>
      <c r="D328" s="17"/>
      <c r="E328" s="17" t="s">
        <v>1544</v>
      </c>
      <c r="F328" s="18" t="s">
        <v>1545</v>
      </c>
      <c r="G328" s="19" t="s">
        <v>511</v>
      </c>
      <c r="H328" s="18"/>
      <c r="I328" s="19">
        <v>1926</v>
      </c>
      <c r="J328" s="19"/>
      <c r="K328" s="19" t="s">
        <v>124</v>
      </c>
      <c r="L328" s="19"/>
      <c r="M328" s="19"/>
      <c r="N328" s="19"/>
      <c r="O328" s="19"/>
      <c r="P328" s="18"/>
      <c r="Q328" s="19">
        <v>1926</v>
      </c>
      <c r="R328" s="6"/>
      <c r="S328" s="19" t="s">
        <v>124</v>
      </c>
      <c r="T328" s="19"/>
      <c r="U328" s="6"/>
      <c r="V328" s="19"/>
      <c r="W328" s="18"/>
      <c r="X328" s="6" t="s">
        <v>147</v>
      </c>
      <c r="Y328" s="27" t="s">
        <v>151</v>
      </c>
      <c r="Z328" s="17"/>
      <c r="AA328" s="28"/>
      <c r="AB328" s="28" t="s">
        <v>1529</v>
      </c>
    </row>
    <row r="329" spans="1:28" s="15" customFormat="1" ht="30">
      <c r="A329" s="50" t="s">
        <v>451</v>
      </c>
      <c r="B329" s="38" t="s">
        <v>52</v>
      </c>
      <c r="C329" s="17" t="s">
        <v>452</v>
      </c>
      <c r="D329" s="17"/>
      <c r="E329" s="17" t="s">
        <v>1546</v>
      </c>
      <c r="F329" s="18" t="s">
        <v>1547</v>
      </c>
      <c r="G329" s="19" t="s">
        <v>511</v>
      </c>
      <c r="H329" s="18"/>
      <c r="I329" s="19">
        <v>1898</v>
      </c>
      <c r="J329" s="19"/>
      <c r="K329" s="19" t="s">
        <v>124</v>
      </c>
      <c r="L329" s="19"/>
      <c r="M329" s="19">
        <v>1906</v>
      </c>
      <c r="N329" s="19"/>
      <c r="O329" s="19" t="s">
        <v>124</v>
      </c>
      <c r="P329" s="18"/>
      <c r="Q329" s="19">
        <v>1898</v>
      </c>
      <c r="R329" s="6"/>
      <c r="S329" s="19" t="s">
        <v>124</v>
      </c>
      <c r="T329" s="19">
        <v>1906</v>
      </c>
      <c r="U329" s="6"/>
      <c r="V329" s="19" t="s">
        <v>124</v>
      </c>
      <c r="W329" s="18"/>
      <c r="X329" s="6" t="s">
        <v>147</v>
      </c>
      <c r="Y329" s="27" t="s">
        <v>151</v>
      </c>
      <c r="Z329" s="17"/>
      <c r="AA329" s="28"/>
      <c r="AB329" s="28" t="s">
        <v>1529</v>
      </c>
    </row>
    <row r="330" spans="1:28" s="15" customFormat="1" ht="45">
      <c r="A330" s="50" t="s">
        <v>451</v>
      </c>
      <c r="B330" s="38" t="s">
        <v>52</v>
      </c>
      <c r="C330" s="17" t="s">
        <v>452</v>
      </c>
      <c r="D330" s="17"/>
      <c r="E330" s="17" t="s">
        <v>1548</v>
      </c>
      <c r="F330" s="18" t="s">
        <v>1549</v>
      </c>
      <c r="G330" s="19" t="s">
        <v>511</v>
      </c>
      <c r="H330" s="18"/>
      <c r="I330" s="19">
        <v>1898</v>
      </c>
      <c r="J330" s="19"/>
      <c r="K330" s="19" t="s">
        <v>124</v>
      </c>
      <c r="L330" s="19"/>
      <c r="M330" s="19"/>
      <c r="N330" s="19"/>
      <c r="O330" s="19"/>
      <c r="P330" s="18"/>
      <c r="Q330" s="19">
        <v>1898</v>
      </c>
      <c r="R330" s="6"/>
      <c r="S330" s="19" t="s">
        <v>124</v>
      </c>
      <c r="T330" s="19"/>
      <c r="U330" s="6"/>
      <c r="V330" s="19"/>
      <c r="W330" s="18"/>
      <c r="X330" s="6" t="s">
        <v>147</v>
      </c>
      <c r="Y330" s="27" t="s">
        <v>151</v>
      </c>
      <c r="Z330" s="17"/>
      <c r="AA330" s="28"/>
      <c r="AB330" s="28" t="s">
        <v>1529</v>
      </c>
    </row>
    <row r="331" spans="1:28" s="15" customFormat="1">
      <c r="A331" s="50" t="s">
        <v>451</v>
      </c>
      <c r="B331" s="38" t="s">
        <v>52</v>
      </c>
      <c r="C331" s="17" t="s">
        <v>452</v>
      </c>
      <c r="D331" s="17"/>
      <c r="E331" s="17" t="s">
        <v>1550</v>
      </c>
      <c r="F331" s="18" t="s">
        <v>1551</v>
      </c>
      <c r="G331" s="19" t="s">
        <v>511</v>
      </c>
      <c r="H331" s="18"/>
      <c r="I331" s="19">
        <v>1894</v>
      </c>
      <c r="J331" s="19"/>
      <c r="K331" s="19" t="s">
        <v>124</v>
      </c>
      <c r="L331" s="19"/>
      <c r="M331" s="19"/>
      <c r="N331" s="19"/>
      <c r="O331" s="19"/>
      <c r="P331" s="18"/>
      <c r="Q331" s="19">
        <v>1894</v>
      </c>
      <c r="R331" s="6"/>
      <c r="S331" s="19" t="s">
        <v>124</v>
      </c>
      <c r="T331" s="19"/>
      <c r="U331" s="6"/>
      <c r="V331" s="19"/>
      <c r="W331" s="18"/>
      <c r="X331" s="6" t="s">
        <v>147</v>
      </c>
      <c r="Y331" s="27" t="s">
        <v>84</v>
      </c>
      <c r="Z331" s="17"/>
      <c r="AA331" s="28"/>
      <c r="AB331" s="28" t="s">
        <v>1343</v>
      </c>
    </row>
    <row r="332" spans="1:28" s="15" customFormat="1" ht="30">
      <c r="A332" s="50" t="s">
        <v>451</v>
      </c>
      <c r="B332" s="38" t="s">
        <v>52</v>
      </c>
      <c r="C332" s="17" t="s">
        <v>452</v>
      </c>
      <c r="D332" s="17"/>
      <c r="E332" s="17" t="s">
        <v>1552</v>
      </c>
      <c r="F332" s="18" t="s">
        <v>1553</v>
      </c>
      <c r="G332" s="19" t="s">
        <v>561</v>
      </c>
      <c r="H332" s="18"/>
      <c r="I332" s="19">
        <v>1871</v>
      </c>
      <c r="J332" s="19"/>
      <c r="K332" s="19" t="s">
        <v>124</v>
      </c>
      <c r="L332" s="19"/>
      <c r="M332" s="19"/>
      <c r="N332" s="19"/>
      <c r="O332" s="19"/>
      <c r="P332" s="18"/>
      <c r="Q332" s="19">
        <v>1871</v>
      </c>
      <c r="R332" s="6"/>
      <c r="S332" s="19" t="s">
        <v>124</v>
      </c>
      <c r="T332" s="19"/>
      <c r="U332" s="6"/>
      <c r="V332" s="19"/>
      <c r="W332" s="18"/>
      <c r="X332" s="6" t="s">
        <v>147</v>
      </c>
      <c r="Y332" s="27" t="s">
        <v>84</v>
      </c>
      <c r="Z332" s="17"/>
      <c r="AA332" s="28"/>
      <c r="AB332" s="28" t="s">
        <v>1343</v>
      </c>
    </row>
    <row r="333" spans="1:28" s="15" customFormat="1" ht="45">
      <c r="A333" s="50" t="s">
        <v>451</v>
      </c>
      <c r="B333" s="38" t="s">
        <v>52</v>
      </c>
      <c r="C333" s="17" t="s">
        <v>452</v>
      </c>
      <c r="D333" s="17"/>
      <c r="E333" s="17" t="s">
        <v>1554</v>
      </c>
      <c r="F333" s="18" t="s">
        <v>1555</v>
      </c>
      <c r="G333" s="19" t="s">
        <v>511</v>
      </c>
      <c r="H333" s="18"/>
      <c r="I333" s="19">
        <v>1856</v>
      </c>
      <c r="J333" s="19"/>
      <c r="K333" s="19" t="s">
        <v>124</v>
      </c>
      <c r="L333" s="19"/>
      <c r="M333" s="19"/>
      <c r="N333" s="19"/>
      <c r="O333" s="19"/>
      <c r="P333" s="18"/>
      <c r="Q333" s="19">
        <v>1856</v>
      </c>
      <c r="R333" s="6"/>
      <c r="S333" s="19" t="s">
        <v>124</v>
      </c>
      <c r="T333" s="19"/>
      <c r="U333" s="6"/>
      <c r="V333" s="19"/>
      <c r="W333" s="18"/>
      <c r="X333" s="6" t="s">
        <v>147</v>
      </c>
      <c r="Y333" s="27" t="s">
        <v>84</v>
      </c>
      <c r="Z333" s="17"/>
      <c r="AA333" s="28"/>
      <c r="AB333" s="28" t="s">
        <v>1343</v>
      </c>
    </row>
    <row r="334" spans="1:28" s="15" customFormat="1">
      <c r="A334" s="50" t="s">
        <v>451</v>
      </c>
      <c r="B334" s="38" t="s">
        <v>52</v>
      </c>
      <c r="C334" s="17" t="s">
        <v>452</v>
      </c>
      <c r="D334" s="17"/>
      <c r="E334" s="17" t="s">
        <v>1556</v>
      </c>
      <c r="F334" s="18" t="s">
        <v>1557</v>
      </c>
      <c r="G334" s="19" t="s">
        <v>511</v>
      </c>
      <c r="H334" s="18"/>
      <c r="I334" s="19">
        <v>1844</v>
      </c>
      <c r="J334" s="19"/>
      <c r="K334" s="19" t="s">
        <v>124</v>
      </c>
      <c r="L334" s="19"/>
      <c r="M334" s="19"/>
      <c r="N334" s="19"/>
      <c r="O334" s="19"/>
      <c r="P334" s="18"/>
      <c r="Q334" s="19">
        <v>1844</v>
      </c>
      <c r="R334" s="6"/>
      <c r="S334" s="19" t="s">
        <v>124</v>
      </c>
      <c r="T334" s="19"/>
      <c r="U334" s="6"/>
      <c r="V334" s="19"/>
      <c r="W334" s="18"/>
      <c r="X334" s="6" t="s">
        <v>147</v>
      </c>
      <c r="Y334" s="27" t="s">
        <v>84</v>
      </c>
      <c r="Z334" s="17"/>
      <c r="AA334" s="28"/>
      <c r="AB334" s="28" t="s">
        <v>1343</v>
      </c>
    </row>
    <row r="335" spans="1:28" s="15" customFormat="1" ht="30">
      <c r="A335" s="50" t="s">
        <v>451</v>
      </c>
      <c r="B335" s="38" t="s">
        <v>52</v>
      </c>
      <c r="C335" s="17" t="s">
        <v>452</v>
      </c>
      <c r="D335" s="17"/>
      <c r="E335" s="17" t="s">
        <v>1542</v>
      </c>
      <c r="F335" s="18" t="s">
        <v>1558</v>
      </c>
      <c r="G335" s="19" t="s">
        <v>511</v>
      </c>
      <c r="H335" s="18"/>
      <c r="I335" s="19">
        <v>1843</v>
      </c>
      <c r="J335" s="19"/>
      <c r="K335" s="19" t="s">
        <v>124</v>
      </c>
      <c r="L335" s="19"/>
      <c r="M335" s="19"/>
      <c r="N335" s="19"/>
      <c r="O335" s="19"/>
      <c r="P335" s="18"/>
      <c r="Q335" s="19">
        <v>1843</v>
      </c>
      <c r="R335" s="6"/>
      <c r="S335" s="19" t="s">
        <v>124</v>
      </c>
      <c r="T335" s="19"/>
      <c r="U335" s="6"/>
      <c r="V335" s="19"/>
      <c r="W335" s="18"/>
      <c r="X335" s="6" t="s">
        <v>147</v>
      </c>
      <c r="Y335" s="27" t="s">
        <v>84</v>
      </c>
      <c r="Z335" s="17"/>
      <c r="AA335" s="28"/>
      <c r="AB335" s="28" t="s">
        <v>1343</v>
      </c>
    </row>
    <row r="336" spans="1:28" s="15" customFormat="1" ht="45">
      <c r="A336" s="50" t="s">
        <v>451</v>
      </c>
      <c r="B336" s="38" t="s">
        <v>52</v>
      </c>
      <c r="C336" s="17" t="s">
        <v>452</v>
      </c>
      <c r="D336" s="17"/>
      <c r="E336" s="17" t="s">
        <v>1559</v>
      </c>
      <c r="F336" s="18" t="s">
        <v>1560</v>
      </c>
      <c r="G336" s="19"/>
      <c r="H336" s="18"/>
      <c r="I336" s="19">
        <v>1842</v>
      </c>
      <c r="J336" s="19"/>
      <c r="K336" s="19" t="s">
        <v>124</v>
      </c>
      <c r="L336" s="19"/>
      <c r="M336" s="19"/>
      <c r="N336" s="19"/>
      <c r="O336" s="19"/>
      <c r="P336" s="18"/>
      <c r="Q336" s="19">
        <v>1842</v>
      </c>
      <c r="R336" s="6"/>
      <c r="S336" s="19" t="s">
        <v>124</v>
      </c>
      <c r="T336" s="19"/>
      <c r="U336" s="6"/>
      <c r="V336" s="19"/>
      <c r="W336" s="18"/>
      <c r="X336" s="6" t="s">
        <v>147</v>
      </c>
      <c r="Y336" s="27" t="s">
        <v>84</v>
      </c>
      <c r="Z336" s="17"/>
      <c r="AA336" s="28"/>
      <c r="AB336" s="28" t="s">
        <v>1343</v>
      </c>
    </row>
    <row r="337" spans="1:28" s="15" customFormat="1" ht="30">
      <c r="A337" s="50" t="s">
        <v>451</v>
      </c>
      <c r="B337" s="38" t="s">
        <v>52</v>
      </c>
      <c r="C337" s="17" t="s">
        <v>452</v>
      </c>
      <c r="D337" s="17"/>
      <c r="E337" s="17" t="s">
        <v>1561</v>
      </c>
      <c r="F337" s="18" t="s">
        <v>1562</v>
      </c>
      <c r="G337" s="19"/>
      <c r="H337" s="18"/>
      <c r="I337" s="19">
        <v>1802</v>
      </c>
      <c r="J337" s="19"/>
      <c r="K337" s="19" t="s">
        <v>124</v>
      </c>
      <c r="L337" s="19"/>
      <c r="M337" s="19"/>
      <c r="N337" s="19"/>
      <c r="O337" s="19"/>
      <c r="P337" s="18"/>
      <c r="Q337" s="19">
        <v>1802</v>
      </c>
      <c r="R337" s="6"/>
      <c r="S337" s="19" t="s">
        <v>124</v>
      </c>
      <c r="T337" s="19"/>
      <c r="U337" s="6"/>
      <c r="V337" s="19"/>
      <c r="W337" s="18"/>
      <c r="X337" s="6" t="s">
        <v>147</v>
      </c>
      <c r="Y337" s="27" t="s">
        <v>84</v>
      </c>
      <c r="Z337" s="17"/>
      <c r="AA337" s="28"/>
      <c r="AB337" s="28" t="s">
        <v>1343</v>
      </c>
    </row>
    <row r="338" spans="1:28" s="15" customFormat="1">
      <c r="A338" s="50" t="s">
        <v>451</v>
      </c>
      <c r="B338" s="38" t="s">
        <v>52</v>
      </c>
      <c r="C338" s="17" t="s">
        <v>452</v>
      </c>
      <c r="D338" s="17"/>
      <c r="E338" s="17" t="s">
        <v>1563</v>
      </c>
      <c r="F338" s="18" t="s">
        <v>1564</v>
      </c>
      <c r="G338" s="19" t="s">
        <v>511</v>
      </c>
      <c r="H338" s="18"/>
      <c r="I338" s="19">
        <v>1797</v>
      </c>
      <c r="J338" s="19"/>
      <c r="K338" s="19" t="s">
        <v>124</v>
      </c>
      <c r="L338" s="19"/>
      <c r="M338" s="19"/>
      <c r="N338" s="19"/>
      <c r="O338" s="19"/>
      <c r="P338" s="18"/>
      <c r="Q338" s="19">
        <v>1797</v>
      </c>
      <c r="R338" s="6"/>
      <c r="S338" s="19" t="s">
        <v>124</v>
      </c>
      <c r="T338" s="19"/>
      <c r="U338" s="6"/>
      <c r="V338" s="19"/>
      <c r="W338" s="18"/>
      <c r="X338" s="6" t="s">
        <v>147</v>
      </c>
      <c r="Y338" s="27" t="s">
        <v>84</v>
      </c>
      <c r="Z338" s="17"/>
      <c r="AA338" s="28"/>
      <c r="AB338" s="28" t="s">
        <v>1343</v>
      </c>
    </row>
    <row r="339" spans="1:28" s="15" customFormat="1" ht="30">
      <c r="A339" s="50" t="s">
        <v>451</v>
      </c>
      <c r="B339" s="38" t="s">
        <v>52</v>
      </c>
      <c r="C339" s="17" t="s">
        <v>452</v>
      </c>
      <c r="D339" s="17"/>
      <c r="E339" s="17" t="s">
        <v>1565</v>
      </c>
      <c r="F339" s="18" t="s">
        <v>1566</v>
      </c>
      <c r="G339" s="19"/>
      <c r="H339" s="18"/>
      <c r="I339" s="19">
        <v>1748</v>
      </c>
      <c r="J339" s="19"/>
      <c r="K339" s="19" t="s">
        <v>124</v>
      </c>
      <c r="L339" s="19"/>
      <c r="M339" s="19"/>
      <c r="N339" s="19"/>
      <c r="O339" s="19"/>
      <c r="P339" s="18"/>
      <c r="Q339" s="19">
        <v>1748</v>
      </c>
      <c r="R339" s="6"/>
      <c r="S339" s="19" t="s">
        <v>124</v>
      </c>
      <c r="T339" s="19"/>
      <c r="U339" s="6"/>
      <c r="V339" s="19"/>
      <c r="W339" s="18"/>
      <c r="X339" s="6" t="s">
        <v>147</v>
      </c>
      <c r="Y339" s="27" t="s">
        <v>84</v>
      </c>
      <c r="Z339" s="17"/>
      <c r="AA339" s="28"/>
      <c r="AB339" s="28" t="s">
        <v>1343</v>
      </c>
    </row>
    <row r="340" spans="1:28" s="15" customFormat="1">
      <c r="A340" s="50" t="s">
        <v>451</v>
      </c>
      <c r="B340" s="38" t="s">
        <v>52</v>
      </c>
      <c r="C340" s="17" t="s">
        <v>452</v>
      </c>
      <c r="D340" s="17"/>
      <c r="E340" s="17" t="s">
        <v>1563</v>
      </c>
      <c r="F340" s="18" t="s">
        <v>1567</v>
      </c>
      <c r="G340" s="19" t="s">
        <v>511</v>
      </c>
      <c r="H340" s="18"/>
      <c r="I340" s="19">
        <v>1691</v>
      </c>
      <c r="J340" s="19"/>
      <c r="K340" s="19" t="s">
        <v>124</v>
      </c>
      <c r="L340" s="19"/>
      <c r="M340" s="19"/>
      <c r="N340" s="19"/>
      <c r="O340" s="19"/>
      <c r="P340" s="18"/>
      <c r="Q340" s="19">
        <v>1691</v>
      </c>
      <c r="R340" s="6"/>
      <c r="S340" s="19" t="s">
        <v>124</v>
      </c>
      <c r="T340" s="19"/>
      <c r="U340" s="6"/>
      <c r="V340" s="19"/>
      <c r="W340" s="18"/>
      <c r="X340" s="6" t="s">
        <v>147</v>
      </c>
      <c r="Y340" s="27" t="s">
        <v>84</v>
      </c>
      <c r="Z340" s="17"/>
      <c r="AA340" s="28"/>
      <c r="AB340" s="28" t="s">
        <v>1343</v>
      </c>
    </row>
    <row r="341" spans="1:28" s="15" customFormat="1">
      <c r="A341" s="50" t="s">
        <v>451</v>
      </c>
      <c r="B341" s="38" t="s">
        <v>52</v>
      </c>
      <c r="C341" s="17" t="s">
        <v>452</v>
      </c>
      <c r="D341" s="17"/>
      <c r="E341" s="17" t="s">
        <v>1563</v>
      </c>
      <c r="F341" s="18" t="s">
        <v>1568</v>
      </c>
      <c r="G341" s="19" t="s">
        <v>511</v>
      </c>
      <c r="H341" s="18"/>
      <c r="I341" s="19">
        <v>1590</v>
      </c>
      <c r="J341" s="19"/>
      <c r="K341" s="19" t="s">
        <v>124</v>
      </c>
      <c r="L341" s="19"/>
      <c r="M341" s="19"/>
      <c r="N341" s="19"/>
      <c r="O341" s="19"/>
      <c r="P341" s="18"/>
      <c r="Q341" s="19">
        <v>1590</v>
      </c>
      <c r="R341" s="6"/>
      <c r="S341" s="19" t="s">
        <v>124</v>
      </c>
      <c r="T341" s="19"/>
      <c r="U341" s="6"/>
      <c r="V341" s="19"/>
      <c r="W341" s="18"/>
      <c r="X341" s="6" t="s">
        <v>147</v>
      </c>
      <c r="Y341" s="27" t="s">
        <v>84</v>
      </c>
      <c r="Z341" s="17"/>
      <c r="AA341" s="28"/>
      <c r="AB341" s="28" t="s">
        <v>1343</v>
      </c>
    </row>
    <row r="342" spans="1:28" s="15" customFormat="1">
      <c r="A342" s="50" t="s">
        <v>451</v>
      </c>
      <c r="B342" s="38" t="s">
        <v>52</v>
      </c>
      <c r="C342" s="17" t="s">
        <v>452</v>
      </c>
      <c r="D342" s="17"/>
      <c r="E342" s="17" t="s">
        <v>1569</v>
      </c>
      <c r="F342" s="18" t="s">
        <v>1570</v>
      </c>
      <c r="G342" s="19" t="s">
        <v>511</v>
      </c>
      <c r="H342" s="18"/>
      <c r="I342" s="19">
        <v>1541</v>
      </c>
      <c r="J342" s="19"/>
      <c r="K342" s="19" t="s">
        <v>124</v>
      </c>
      <c r="L342" s="19"/>
      <c r="M342" s="19"/>
      <c r="N342" s="19"/>
      <c r="O342" s="19"/>
      <c r="P342" s="18"/>
      <c r="Q342" s="19">
        <v>1541</v>
      </c>
      <c r="R342" s="6"/>
      <c r="S342" s="19" t="s">
        <v>124</v>
      </c>
      <c r="T342" s="19"/>
      <c r="U342" s="6"/>
      <c r="V342" s="19"/>
      <c r="W342" s="18"/>
      <c r="X342" s="6" t="s">
        <v>147</v>
      </c>
      <c r="Y342" s="27" t="s">
        <v>84</v>
      </c>
      <c r="Z342" s="17"/>
      <c r="AA342" s="28"/>
      <c r="AB342" s="28" t="s">
        <v>1343</v>
      </c>
    </row>
    <row r="343" spans="1:28" s="15" customFormat="1" ht="30">
      <c r="A343" s="50" t="s">
        <v>451</v>
      </c>
      <c r="B343" s="38" t="s">
        <v>52</v>
      </c>
      <c r="C343" s="17" t="s">
        <v>452</v>
      </c>
      <c r="D343" s="17" t="s">
        <v>453</v>
      </c>
      <c r="E343" s="17" t="s">
        <v>1571</v>
      </c>
      <c r="F343" s="18" t="s">
        <v>454</v>
      </c>
      <c r="G343" s="19"/>
      <c r="H343" s="18"/>
      <c r="I343" s="19">
        <v>22800</v>
      </c>
      <c r="J343" s="19"/>
      <c r="K343" s="19" t="s">
        <v>576</v>
      </c>
      <c r="L343" s="19"/>
      <c r="M343" s="19"/>
      <c r="N343" s="19"/>
      <c r="O343" s="19"/>
      <c r="P343" s="18" t="s">
        <v>123</v>
      </c>
      <c r="Q343" s="19"/>
      <c r="R343" s="6"/>
      <c r="S343" s="19"/>
      <c r="T343" s="19"/>
      <c r="U343" s="6"/>
      <c r="V343" s="19"/>
      <c r="W343" s="18"/>
      <c r="X343" s="6" t="s">
        <v>83</v>
      </c>
      <c r="Y343" s="27" t="s">
        <v>84</v>
      </c>
      <c r="Z343" s="17"/>
      <c r="AA343" s="28"/>
      <c r="AB343" s="28" t="s">
        <v>457</v>
      </c>
    </row>
    <row r="344" spans="1:28" s="15" customFormat="1" ht="30">
      <c r="A344" s="50" t="s">
        <v>451</v>
      </c>
      <c r="B344" s="38" t="s">
        <v>52</v>
      </c>
      <c r="C344" s="17" t="s">
        <v>455</v>
      </c>
      <c r="D344" s="17"/>
      <c r="E344" s="21" t="s">
        <v>1572</v>
      </c>
      <c r="F344" s="18" t="s">
        <v>456</v>
      </c>
      <c r="G344" s="19"/>
      <c r="H344" s="18"/>
      <c r="I344" s="19">
        <v>22800</v>
      </c>
      <c r="J344" s="19"/>
      <c r="K344" s="19" t="s">
        <v>576</v>
      </c>
      <c r="L344" s="19"/>
      <c r="M344" s="19"/>
      <c r="N344" s="19"/>
      <c r="O344" s="19"/>
      <c r="P344" s="18" t="s">
        <v>123</v>
      </c>
      <c r="Q344" s="19"/>
      <c r="R344" s="6"/>
      <c r="S344" s="19"/>
      <c r="T344" s="19"/>
      <c r="U344" s="6"/>
      <c r="V344" s="19"/>
      <c r="W344" s="18"/>
      <c r="X344" s="6" t="s">
        <v>83</v>
      </c>
      <c r="Y344" s="27" t="s">
        <v>84</v>
      </c>
      <c r="Z344" s="17"/>
      <c r="AA344" s="28"/>
      <c r="AB344" s="28" t="s">
        <v>457</v>
      </c>
    </row>
    <row r="345" spans="1:28" s="15" customFormat="1" ht="45">
      <c r="A345" s="50" t="s">
        <v>451</v>
      </c>
      <c r="B345" s="38" t="s">
        <v>52</v>
      </c>
      <c r="C345" s="17" t="s">
        <v>455</v>
      </c>
      <c r="D345" s="17" t="s">
        <v>458</v>
      </c>
      <c r="E345" s="17" t="s">
        <v>1573</v>
      </c>
      <c r="F345" s="18" t="s">
        <v>459</v>
      </c>
      <c r="G345" s="19"/>
      <c r="H345" s="18"/>
      <c r="I345" s="19">
        <v>22800</v>
      </c>
      <c r="J345" s="19"/>
      <c r="K345" s="19" t="s">
        <v>576</v>
      </c>
      <c r="L345" s="19"/>
      <c r="M345" s="19"/>
      <c r="N345" s="19"/>
      <c r="O345" s="19"/>
      <c r="P345" s="18" t="s">
        <v>123</v>
      </c>
      <c r="Q345" s="19"/>
      <c r="R345" s="6"/>
      <c r="S345" s="19"/>
      <c r="T345" s="19"/>
      <c r="U345" s="6"/>
      <c r="V345" s="19"/>
      <c r="W345" s="18"/>
      <c r="X345" s="6" t="s">
        <v>83</v>
      </c>
      <c r="Y345" s="27" t="s">
        <v>84</v>
      </c>
      <c r="Z345" s="17"/>
      <c r="AA345" s="28"/>
      <c r="AB345" s="28" t="s">
        <v>457</v>
      </c>
    </row>
    <row r="346" spans="1:28" s="15" customFormat="1" ht="30">
      <c r="A346" s="50" t="s">
        <v>451</v>
      </c>
      <c r="B346" s="38" t="s">
        <v>52</v>
      </c>
      <c r="C346" s="17" t="s">
        <v>460</v>
      </c>
      <c r="D346" s="17" t="s">
        <v>650</v>
      </c>
      <c r="E346" s="17" t="s">
        <v>1403</v>
      </c>
      <c r="F346" s="18" t="s">
        <v>461</v>
      </c>
      <c r="G346" s="19"/>
      <c r="H346" s="18"/>
      <c r="I346" s="19">
        <v>34000</v>
      </c>
      <c r="J346" s="19"/>
      <c r="K346" s="19" t="s">
        <v>576</v>
      </c>
      <c r="L346" s="19"/>
      <c r="M346" s="19">
        <v>22800</v>
      </c>
      <c r="N346" s="19"/>
      <c r="O346" s="19" t="s">
        <v>576</v>
      </c>
      <c r="P346" s="18" t="s">
        <v>889</v>
      </c>
      <c r="Q346" s="19">
        <v>30</v>
      </c>
      <c r="R346" s="6"/>
      <c r="S346" s="19" t="s">
        <v>71</v>
      </c>
      <c r="T346" s="19">
        <v>18.8</v>
      </c>
      <c r="U346" s="6">
        <v>0.5</v>
      </c>
      <c r="V346" s="19" t="s">
        <v>71</v>
      </c>
      <c r="W346" s="18"/>
      <c r="X346" s="6" t="s">
        <v>174</v>
      </c>
      <c r="Y346" s="27" t="s">
        <v>93</v>
      </c>
      <c r="Z346" s="17"/>
      <c r="AA346" s="28" t="s">
        <v>462</v>
      </c>
      <c r="AB346" s="28" t="s">
        <v>1574</v>
      </c>
    </row>
    <row r="347" spans="1:28" s="15" customFormat="1" ht="75">
      <c r="A347" s="50" t="s">
        <v>451</v>
      </c>
      <c r="B347" s="38" t="s">
        <v>52</v>
      </c>
      <c r="C347" s="17" t="s">
        <v>460</v>
      </c>
      <c r="D347" s="17" t="s">
        <v>463</v>
      </c>
      <c r="E347" s="17" t="s">
        <v>1575</v>
      </c>
      <c r="F347" s="18" t="s">
        <v>464</v>
      </c>
      <c r="G347" s="19"/>
      <c r="H347" s="18"/>
      <c r="I347" s="19">
        <v>348000</v>
      </c>
      <c r="J347" s="19"/>
      <c r="K347" s="19" t="s">
        <v>576</v>
      </c>
      <c r="L347" s="19"/>
      <c r="M347" s="19"/>
      <c r="N347" s="19"/>
      <c r="O347" s="19"/>
      <c r="P347" s="18"/>
      <c r="Q347" s="19">
        <v>348</v>
      </c>
      <c r="R347" s="6"/>
      <c r="S347" s="19" t="s">
        <v>71</v>
      </c>
      <c r="T347" s="19"/>
      <c r="U347" s="6"/>
      <c r="V347" s="19"/>
      <c r="W347" s="18"/>
      <c r="X347" s="6" t="s">
        <v>72</v>
      </c>
      <c r="Y347" s="27" t="s">
        <v>93</v>
      </c>
      <c r="Z347" s="17"/>
      <c r="AA347" s="28"/>
      <c r="AB347" s="28" t="s">
        <v>1574</v>
      </c>
    </row>
    <row r="348" spans="1:28" s="15" customFormat="1" ht="30">
      <c r="A348" s="50" t="s">
        <v>465</v>
      </c>
      <c r="B348" s="38" t="s">
        <v>1576</v>
      </c>
      <c r="E348" s="17" t="s">
        <v>1577</v>
      </c>
      <c r="F348" s="18" t="s">
        <v>466</v>
      </c>
      <c r="G348" s="19"/>
      <c r="H348" s="18"/>
      <c r="I348" s="19">
        <v>15000</v>
      </c>
      <c r="J348" s="19"/>
      <c r="K348" s="19" t="s">
        <v>576</v>
      </c>
      <c r="L348" s="19"/>
      <c r="M348" s="19">
        <v>6300</v>
      </c>
      <c r="N348" s="19"/>
      <c r="O348" s="19" t="s">
        <v>576</v>
      </c>
      <c r="P348" s="18" t="s">
        <v>77</v>
      </c>
      <c r="Q348" s="19">
        <v>15</v>
      </c>
      <c r="R348" s="6"/>
      <c r="S348" s="19" t="s">
        <v>71</v>
      </c>
      <c r="T348" s="19">
        <v>6.3</v>
      </c>
      <c r="U348" s="6"/>
      <c r="V348" s="19" t="s">
        <v>71</v>
      </c>
      <c r="W348" s="27" t="s">
        <v>77</v>
      </c>
      <c r="X348" s="6" t="s">
        <v>134</v>
      </c>
      <c r="Y348" s="27" t="s">
        <v>84</v>
      </c>
      <c r="Z348" s="17" t="s">
        <v>1578</v>
      </c>
      <c r="AA348" s="28"/>
      <c r="AB348" s="28" t="s">
        <v>467</v>
      </c>
    </row>
    <row r="349" spans="1:28" s="15" customFormat="1">
      <c r="A349" s="50" t="s">
        <v>471</v>
      </c>
      <c r="B349" s="38" t="s">
        <v>55</v>
      </c>
      <c r="C349" s="17" t="s">
        <v>472</v>
      </c>
      <c r="D349" s="52"/>
      <c r="E349" s="17" t="s">
        <v>1579</v>
      </c>
      <c r="F349" s="18" t="s">
        <v>1580</v>
      </c>
      <c r="G349" s="6"/>
      <c r="H349" s="27"/>
      <c r="I349" s="19">
        <v>2014</v>
      </c>
      <c r="J349" s="19"/>
      <c r="K349" s="19" t="s">
        <v>124</v>
      </c>
      <c r="L349" s="19"/>
      <c r="M349" s="6">
        <v>2017</v>
      </c>
      <c r="N349" s="6"/>
      <c r="O349" s="6" t="s">
        <v>124</v>
      </c>
      <c r="P349" s="27"/>
      <c r="Q349" s="19">
        <v>2013</v>
      </c>
      <c r="R349" s="6"/>
      <c r="S349" s="19" t="s">
        <v>124</v>
      </c>
      <c r="T349" s="6">
        <v>2017</v>
      </c>
      <c r="U349" s="6"/>
      <c r="V349" s="6" t="s">
        <v>124</v>
      </c>
      <c r="W349" s="27"/>
      <c r="X349" s="6" t="s">
        <v>147</v>
      </c>
      <c r="Y349" s="27" t="s">
        <v>73</v>
      </c>
      <c r="AA349" s="43"/>
      <c r="AB349" s="28" t="s">
        <v>562</v>
      </c>
    </row>
    <row r="350" spans="1:28" s="15" customFormat="1" ht="30">
      <c r="A350" s="50" t="s">
        <v>471</v>
      </c>
      <c r="B350" s="38" t="s">
        <v>55</v>
      </c>
      <c r="C350" s="17" t="s">
        <v>472</v>
      </c>
      <c r="D350" s="17"/>
      <c r="E350" s="17" t="s">
        <v>1581</v>
      </c>
      <c r="F350" s="18" t="s">
        <v>1582</v>
      </c>
      <c r="G350" s="19"/>
      <c r="H350" s="18"/>
      <c r="I350" s="19">
        <v>2007</v>
      </c>
      <c r="J350" s="19"/>
      <c r="K350" s="19" t="s">
        <v>124</v>
      </c>
      <c r="L350" s="19"/>
      <c r="M350" s="19">
        <v>2013</v>
      </c>
      <c r="N350" s="19"/>
      <c r="O350" s="19" t="s">
        <v>124</v>
      </c>
      <c r="P350" s="18"/>
      <c r="Q350" s="19">
        <v>2007</v>
      </c>
      <c r="R350" s="6"/>
      <c r="S350" s="19" t="s">
        <v>124</v>
      </c>
      <c r="T350" s="19">
        <v>2013</v>
      </c>
      <c r="U350" s="6"/>
      <c r="V350" s="19" t="s">
        <v>124</v>
      </c>
      <c r="W350" s="18"/>
      <c r="X350" s="6" t="s">
        <v>147</v>
      </c>
      <c r="Y350" s="27" t="s">
        <v>73</v>
      </c>
      <c r="Z350" s="17"/>
      <c r="AA350" s="28"/>
      <c r="AB350" s="28" t="s">
        <v>479</v>
      </c>
    </row>
    <row r="351" spans="1:28" s="15" customFormat="1" ht="30">
      <c r="A351" s="50" t="s">
        <v>471</v>
      </c>
      <c r="B351" s="38" t="s">
        <v>55</v>
      </c>
      <c r="C351" s="17" t="s">
        <v>472</v>
      </c>
      <c r="D351" s="17"/>
      <c r="E351" s="17" t="s">
        <v>1583</v>
      </c>
      <c r="F351" s="18" t="s">
        <v>1584</v>
      </c>
      <c r="G351" s="19"/>
      <c r="H351" s="18"/>
      <c r="I351" s="19">
        <v>1995</v>
      </c>
      <c r="J351" s="19"/>
      <c r="K351" s="19" t="s">
        <v>124</v>
      </c>
      <c r="L351" s="19"/>
      <c r="M351" s="19"/>
      <c r="N351" s="19"/>
      <c r="O351" s="19"/>
      <c r="P351" s="18"/>
      <c r="Q351" s="19">
        <v>1995</v>
      </c>
      <c r="R351" s="6"/>
      <c r="S351" s="19" t="s">
        <v>124</v>
      </c>
      <c r="T351" s="19"/>
      <c r="U351" s="6"/>
      <c r="V351" s="19"/>
      <c r="W351" s="18"/>
      <c r="X351" s="6" t="s">
        <v>147</v>
      </c>
      <c r="Y351" s="27" t="s">
        <v>151</v>
      </c>
      <c r="Z351" s="17"/>
      <c r="AA351" s="28"/>
      <c r="AB351" s="28" t="s">
        <v>475</v>
      </c>
    </row>
    <row r="352" spans="1:28" s="15" customFormat="1" ht="30">
      <c r="A352" s="50" t="s">
        <v>471</v>
      </c>
      <c r="B352" s="38" t="s">
        <v>55</v>
      </c>
      <c r="C352" s="17" t="s">
        <v>472</v>
      </c>
      <c r="D352" s="17"/>
      <c r="E352" s="17" t="s">
        <v>1585</v>
      </c>
      <c r="F352" s="18" t="s">
        <v>1586</v>
      </c>
      <c r="G352" s="19"/>
      <c r="H352" s="18"/>
      <c r="I352" s="19">
        <v>1983</v>
      </c>
      <c r="J352" s="19"/>
      <c r="K352" s="19" t="s">
        <v>124</v>
      </c>
      <c r="L352" s="19"/>
      <c r="M352" s="19"/>
      <c r="N352" s="19"/>
      <c r="O352" s="19"/>
      <c r="P352" s="18"/>
      <c r="Q352" s="19">
        <v>1983</v>
      </c>
      <c r="R352" s="6"/>
      <c r="S352" s="19" t="s">
        <v>124</v>
      </c>
      <c r="T352" s="19"/>
      <c r="U352" s="6"/>
      <c r="V352" s="19"/>
      <c r="W352" s="18"/>
      <c r="X352" s="6" t="s">
        <v>147</v>
      </c>
      <c r="Y352" s="27" t="s">
        <v>151</v>
      </c>
      <c r="Z352" s="17"/>
      <c r="AA352" s="28"/>
      <c r="AB352" s="28" t="s">
        <v>475</v>
      </c>
    </row>
    <row r="353" spans="1:28" s="15" customFormat="1">
      <c r="A353" s="50" t="s">
        <v>471</v>
      </c>
      <c r="B353" s="38" t="s">
        <v>55</v>
      </c>
      <c r="C353" s="17" t="s">
        <v>472</v>
      </c>
      <c r="D353" s="17"/>
      <c r="E353" s="17" t="s">
        <v>567</v>
      </c>
      <c r="F353" s="18" t="s">
        <v>1587</v>
      </c>
      <c r="G353" s="19"/>
      <c r="H353" s="18"/>
      <c r="I353" s="19">
        <v>1974</v>
      </c>
      <c r="J353" s="19"/>
      <c r="K353" s="19" t="s">
        <v>124</v>
      </c>
      <c r="L353" s="19"/>
      <c r="M353" s="19">
        <v>1976</v>
      </c>
      <c r="N353" s="19"/>
      <c r="O353" s="19" t="s">
        <v>124</v>
      </c>
      <c r="P353" s="18"/>
      <c r="Q353" s="19">
        <v>1974</v>
      </c>
      <c r="R353" s="6"/>
      <c r="S353" s="19" t="s">
        <v>124</v>
      </c>
      <c r="T353" s="19">
        <v>1976</v>
      </c>
      <c r="U353" s="6"/>
      <c r="V353" s="19" t="s">
        <v>124</v>
      </c>
      <c r="W353" s="18"/>
      <c r="X353" s="6" t="s">
        <v>147</v>
      </c>
      <c r="Y353" s="27" t="s">
        <v>151</v>
      </c>
      <c r="Z353" s="17"/>
      <c r="AA353" s="28"/>
      <c r="AB353" s="28" t="s">
        <v>475</v>
      </c>
    </row>
    <row r="354" spans="1:28" s="15" customFormat="1" ht="30">
      <c r="A354" s="50" t="s">
        <v>471</v>
      </c>
      <c r="B354" s="38" t="s">
        <v>55</v>
      </c>
      <c r="C354" s="17" t="s">
        <v>472</v>
      </c>
      <c r="D354" s="17"/>
      <c r="E354" s="17" t="s">
        <v>1588</v>
      </c>
      <c r="F354" s="18" t="s">
        <v>1589</v>
      </c>
      <c r="G354" s="19"/>
      <c r="H354" s="18"/>
      <c r="I354" s="19">
        <v>1956</v>
      </c>
      <c r="J354" s="19"/>
      <c r="K354" s="19" t="s">
        <v>124</v>
      </c>
      <c r="L354" s="19"/>
      <c r="M354" s="19">
        <v>1965</v>
      </c>
      <c r="N354" s="19"/>
      <c r="O354" s="19" t="s">
        <v>124</v>
      </c>
      <c r="P354" s="18"/>
      <c r="Q354" s="19">
        <v>1956</v>
      </c>
      <c r="R354" s="6"/>
      <c r="S354" s="19" t="s">
        <v>124</v>
      </c>
      <c r="T354" s="19">
        <v>1965</v>
      </c>
      <c r="U354" s="6"/>
      <c r="V354" s="19" t="s">
        <v>124</v>
      </c>
      <c r="W354" s="18"/>
      <c r="X354" s="6" t="s">
        <v>147</v>
      </c>
      <c r="Y354" s="27" t="s">
        <v>151</v>
      </c>
      <c r="Z354" s="17"/>
      <c r="AA354" s="28"/>
      <c r="AB354" s="28" t="s">
        <v>1590</v>
      </c>
    </row>
    <row r="355" spans="1:28" s="15" customFormat="1" ht="30">
      <c r="A355" s="50" t="s">
        <v>471</v>
      </c>
      <c r="B355" s="38" t="s">
        <v>55</v>
      </c>
      <c r="C355" s="17" t="s">
        <v>472</v>
      </c>
      <c r="D355" s="17"/>
      <c r="E355" s="17" t="s">
        <v>1591</v>
      </c>
      <c r="F355" s="18" t="s">
        <v>1592</v>
      </c>
      <c r="G355" s="19"/>
      <c r="H355" s="18"/>
      <c r="I355" s="19">
        <v>1946</v>
      </c>
      <c r="J355" s="19"/>
      <c r="K355" s="19" t="s">
        <v>124</v>
      </c>
      <c r="L355" s="19"/>
      <c r="M355" s="19"/>
      <c r="N355" s="19"/>
      <c r="O355" s="19"/>
      <c r="P355" s="18"/>
      <c r="Q355" s="19">
        <v>1946</v>
      </c>
      <c r="R355" s="6"/>
      <c r="S355" s="19" t="s">
        <v>124</v>
      </c>
      <c r="T355" s="19"/>
      <c r="U355" s="6"/>
      <c r="V355" s="19"/>
      <c r="W355" s="18"/>
      <c r="X355" s="6" t="s">
        <v>147</v>
      </c>
      <c r="Y355" s="27" t="s">
        <v>151</v>
      </c>
      <c r="Z355" s="17"/>
      <c r="AA355" s="28"/>
      <c r="AB355" s="28" t="s">
        <v>1590</v>
      </c>
    </row>
    <row r="356" spans="1:28" s="15" customFormat="1" ht="30">
      <c r="A356" s="50" t="s">
        <v>471</v>
      </c>
      <c r="B356" s="38" t="s">
        <v>55</v>
      </c>
      <c r="C356" s="17" t="s">
        <v>472</v>
      </c>
      <c r="D356" s="17"/>
      <c r="E356" s="17" t="s">
        <v>1593</v>
      </c>
      <c r="F356" s="18" t="s">
        <v>1594</v>
      </c>
      <c r="G356" s="19"/>
      <c r="H356" s="18"/>
      <c r="I356" s="19">
        <v>1941</v>
      </c>
      <c r="J356" s="19"/>
      <c r="K356" s="19" t="s">
        <v>124</v>
      </c>
      <c r="L356" s="19"/>
      <c r="M356" s="19">
        <v>1942</v>
      </c>
      <c r="N356" s="19"/>
      <c r="O356" s="19" t="s">
        <v>124</v>
      </c>
      <c r="P356" s="18"/>
      <c r="Q356" s="19">
        <v>1941</v>
      </c>
      <c r="R356" s="6"/>
      <c r="S356" s="19" t="s">
        <v>124</v>
      </c>
      <c r="T356" s="19">
        <v>1942</v>
      </c>
      <c r="U356" s="6"/>
      <c r="V356" s="19" t="s">
        <v>124</v>
      </c>
      <c r="W356" s="18"/>
      <c r="X356" s="6" t="s">
        <v>147</v>
      </c>
      <c r="Y356" s="27" t="s">
        <v>84</v>
      </c>
      <c r="Z356" s="17"/>
      <c r="AA356" s="28"/>
      <c r="AB356" s="28" t="s">
        <v>1590</v>
      </c>
    </row>
    <row r="357" spans="1:28" s="15" customFormat="1" ht="30">
      <c r="A357" s="50" t="s">
        <v>471</v>
      </c>
      <c r="B357" s="38" t="s">
        <v>55</v>
      </c>
      <c r="C357" s="17" t="s">
        <v>472</v>
      </c>
      <c r="D357" s="17"/>
      <c r="E357" s="17" t="s">
        <v>1593</v>
      </c>
      <c r="F357" s="18" t="s">
        <v>1595</v>
      </c>
      <c r="G357" s="19" t="s">
        <v>511</v>
      </c>
      <c r="H357" s="18"/>
      <c r="I357" s="19">
        <v>1934</v>
      </c>
      <c r="J357" s="19"/>
      <c r="K357" s="19" t="s">
        <v>124</v>
      </c>
      <c r="L357" s="19"/>
      <c r="M357" s="19">
        <v>1937</v>
      </c>
      <c r="N357" s="19"/>
      <c r="O357" s="19" t="s">
        <v>124</v>
      </c>
      <c r="P357" s="18"/>
      <c r="Q357" s="19">
        <v>1934</v>
      </c>
      <c r="R357" s="6"/>
      <c r="S357" s="19" t="s">
        <v>124</v>
      </c>
      <c r="T357" s="19">
        <v>1937</v>
      </c>
      <c r="U357" s="6"/>
      <c r="V357" s="19" t="s">
        <v>124</v>
      </c>
      <c r="W357" s="18"/>
      <c r="X357" s="6" t="s">
        <v>147</v>
      </c>
      <c r="Y357" s="27" t="s">
        <v>84</v>
      </c>
      <c r="Z357" s="17"/>
      <c r="AA357" s="28"/>
      <c r="AB357" s="28" t="s">
        <v>1590</v>
      </c>
    </row>
    <row r="358" spans="1:28" s="15" customFormat="1" ht="30">
      <c r="A358" s="50" t="s">
        <v>471</v>
      </c>
      <c r="B358" s="38" t="s">
        <v>55</v>
      </c>
      <c r="C358" s="17" t="s">
        <v>472</v>
      </c>
      <c r="D358" s="17"/>
      <c r="E358" s="17" t="s">
        <v>1593</v>
      </c>
      <c r="F358" s="18" t="s">
        <v>1596</v>
      </c>
      <c r="G358" s="19"/>
      <c r="H358" s="18"/>
      <c r="I358" s="19">
        <v>1903</v>
      </c>
      <c r="J358" s="19"/>
      <c r="K358" s="19" t="s">
        <v>124</v>
      </c>
      <c r="L358" s="19"/>
      <c r="M358" s="19"/>
      <c r="N358" s="19"/>
      <c r="O358" s="19"/>
      <c r="P358" s="18"/>
      <c r="Q358" s="19">
        <v>1903</v>
      </c>
      <c r="R358" s="6"/>
      <c r="S358" s="19" t="s">
        <v>124</v>
      </c>
      <c r="T358" s="19"/>
      <c r="U358" s="6"/>
      <c r="V358" s="19"/>
      <c r="W358" s="18"/>
      <c r="X358" s="6" t="s">
        <v>147</v>
      </c>
      <c r="Y358" s="27" t="s">
        <v>84</v>
      </c>
      <c r="Z358" s="17"/>
      <c r="AA358" s="28"/>
      <c r="AB358" s="28" t="s">
        <v>1590</v>
      </c>
    </row>
    <row r="359" spans="1:28" s="15" customFormat="1" ht="30">
      <c r="A359" s="50" t="s">
        <v>471</v>
      </c>
      <c r="B359" s="38" t="s">
        <v>55</v>
      </c>
      <c r="C359" s="17" t="s">
        <v>472</v>
      </c>
      <c r="D359" s="17"/>
      <c r="E359" s="17" t="s">
        <v>1593</v>
      </c>
      <c r="F359" s="18" t="s">
        <v>1597</v>
      </c>
      <c r="G359" s="19"/>
      <c r="H359" s="18"/>
      <c r="I359" s="19">
        <v>1880</v>
      </c>
      <c r="J359" s="19"/>
      <c r="K359" s="19" t="s">
        <v>124</v>
      </c>
      <c r="L359" s="19"/>
      <c r="M359" s="19"/>
      <c r="N359" s="19"/>
      <c r="O359" s="19"/>
      <c r="P359" s="18"/>
      <c r="Q359" s="19">
        <v>1880</v>
      </c>
      <c r="R359" s="6"/>
      <c r="S359" s="19" t="s">
        <v>124</v>
      </c>
      <c r="T359" s="19"/>
      <c r="U359" s="6"/>
      <c r="V359" s="19"/>
      <c r="W359" s="18"/>
      <c r="X359" s="6" t="s">
        <v>147</v>
      </c>
      <c r="Y359" s="27" t="s">
        <v>84</v>
      </c>
      <c r="Z359" s="17"/>
      <c r="AA359" s="28"/>
      <c r="AB359" s="28" t="s">
        <v>1590</v>
      </c>
    </row>
    <row r="360" spans="1:28" s="15" customFormat="1" ht="30">
      <c r="A360" s="50" t="s">
        <v>471</v>
      </c>
      <c r="B360" s="38" t="s">
        <v>55</v>
      </c>
      <c r="C360" s="17" t="s">
        <v>472</v>
      </c>
      <c r="D360" s="17"/>
      <c r="E360" s="17" t="s">
        <v>1593</v>
      </c>
      <c r="F360" s="18" t="s">
        <v>1598</v>
      </c>
      <c r="G360" s="19"/>
      <c r="H360" s="18"/>
      <c r="I360" s="19">
        <v>1872</v>
      </c>
      <c r="J360" s="19"/>
      <c r="K360" s="19" t="s">
        <v>124</v>
      </c>
      <c r="L360" s="19"/>
      <c r="M360" s="19"/>
      <c r="N360" s="19"/>
      <c r="O360" s="19"/>
      <c r="P360" s="18"/>
      <c r="Q360" s="19">
        <v>1872</v>
      </c>
      <c r="R360" s="6"/>
      <c r="S360" s="19" t="s">
        <v>124</v>
      </c>
      <c r="T360" s="19"/>
      <c r="U360" s="6"/>
      <c r="V360" s="19"/>
      <c r="W360" s="18"/>
      <c r="X360" s="6" t="s">
        <v>147</v>
      </c>
      <c r="Y360" s="27" t="s">
        <v>84</v>
      </c>
      <c r="Z360" s="17"/>
      <c r="AA360" s="28"/>
      <c r="AB360" s="28" t="s">
        <v>1590</v>
      </c>
    </row>
    <row r="361" spans="1:28" s="15" customFormat="1" ht="30">
      <c r="A361" s="50" t="s">
        <v>471</v>
      </c>
      <c r="B361" s="38" t="s">
        <v>55</v>
      </c>
      <c r="C361" s="17" t="s">
        <v>472</v>
      </c>
      <c r="D361" s="17"/>
      <c r="E361" s="17" t="s">
        <v>1593</v>
      </c>
      <c r="F361" s="18" t="s">
        <v>1599</v>
      </c>
      <c r="G361" s="19"/>
      <c r="H361" s="18"/>
      <c r="I361" s="19">
        <v>1867</v>
      </c>
      <c r="J361" s="19"/>
      <c r="K361" s="19" t="s">
        <v>124</v>
      </c>
      <c r="L361" s="19"/>
      <c r="M361" s="19">
        <v>1874</v>
      </c>
      <c r="N361" s="19"/>
      <c r="O361" s="19" t="s">
        <v>124</v>
      </c>
      <c r="P361" s="18"/>
      <c r="Q361" s="19">
        <v>1867</v>
      </c>
      <c r="R361" s="6"/>
      <c r="S361" s="19" t="s">
        <v>124</v>
      </c>
      <c r="T361" s="19">
        <v>1874</v>
      </c>
      <c r="U361" s="6"/>
      <c r="V361" s="19" t="s">
        <v>124</v>
      </c>
      <c r="W361" s="18"/>
      <c r="X361" s="6" t="s">
        <v>147</v>
      </c>
      <c r="Y361" s="27" t="s">
        <v>84</v>
      </c>
      <c r="Z361" s="17"/>
      <c r="AA361" s="28"/>
      <c r="AB361" s="28" t="s">
        <v>1590</v>
      </c>
    </row>
    <row r="362" spans="1:28" s="15" customFormat="1" ht="30">
      <c r="A362" s="50" t="s">
        <v>471</v>
      </c>
      <c r="B362" s="38" t="s">
        <v>55</v>
      </c>
      <c r="C362" s="17" t="s">
        <v>472</v>
      </c>
      <c r="D362" s="17"/>
      <c r="E362" s="17" t="s">
        <v>1593</v>
      </c>
      <c r="F362" s="18" t="s">
        <v>1600</v>
      </c>
      <c r="G362" s="19"/>
      <c r="H362" s="18"/>
      <c r="I362" s="19">
        <v>1859</v>
      </c>
      <c r="J362" s="19"/>
      <c r="K362" s="19" t="s">
        <v>124</v>
      </c>
      <c r="L362" s="19"/>
      <c r="M362" s="19"/>
      <c r="N362" s="19"/>
      <c r="O362" s="19"/>
      <c r="P362" s="18"/>
      <c r="Q362" s="19">
        <v>1859</v>
      </c>
      <c r="R362" s="6"/>
      <c r="S362" s="19" t="s">
        <v>124</v>
      </c>
      <c r="T362" s="19"/>
      <c r="U362" s="6"/>
      <c r="V362" s="19"/>
      <c r="W362" s="18"/>
      <c r="X362" s="6" t="s">
        <v>147</v>
      </c>
      <c r="Y362" s="27" t="s">
        <v>84</v>
      </c>
      <c r="Z362" s="17"/>
      <c r="AA362" s="28"/>
      <c r="AB362" s="28" t="s">
        <v>1590</v>
      </c>
    </row>
    <row r="363" spans="1:28" s="15" customFormat="1" ht="30">
      <c r="A363" s="50" t="s">
        <v>471</v>
      </c>
      <c r="B363" s="38" t="s">
        <v>55</v>
      </c>
      <c r="C363" s="17" t="s">
        <v>472</v>
      </c>
      <c r="D363" s="17"/>
      <c r="E363" s="17" t="s">
        <v>1593</v>
      </c>
      <c r="F363" s="18" t="s">
        <v>1601</v>
      </c>
      <c r="G363" s="19"/>
      <c r="H363" s="18"/>
      <c r="I363" s="19">
        <v>1854</v>
      </c>
      <c r="J363" s="19"/>
      <c r="K363" s="19" t="s">
        <v>124</v>
      </c>
      <c r="L363" s="19"/>
      <c r="M363" s="19">
        <v>1856</v>
      </c>
      <c r="N363" s="19"/>
      <c r="O363" s="19" t="s">
        <v>124</v>
      </c>
      <c r="P363" s="18"/>
      <c r="Q363" s="19">
        <v>1854</v>
      </c>
      <c r="R363" s="6"/>
      <c r="S363" s="19" t="s">
        <v>124</v>
      </c>
      <c r="T363" s="19">
        <v>1859</v>
      </c>
      <c r="U363" s="6"/>
      <c r="V363" s="19" t="s">
        <v>124</v>
      </c>
      <c r="W363" s="18"/>
      <c r="X363" s="6" t="s">
        <v>147</v>
      </c>
      <c r="Y363" s="27" t="s">
        <v>84</v>
      </c>
      <c r="Z363" s="17"/>
      <c r="AA363" s="28"/>
      <c r="AB363" s="28" t="s">
        <v>1590</v>
      </c>
    </row>
    <row r="364" spans="1:28" s="15" customFormat="1" ht="30">
      <c r="A364" s="50" t="s">
        <v>471</v>
      </c>
      <c r="B364" s="38" t="s">
        <v>55</v>
      </c>
      <c r="C364" s="17" t="s">
        <v>472</v>
      </c>
      <c r="D364" s="17"/>
      <c r="E364" s="17" t="s">
        <v>1593</v>
      </c>
      <c r="F364" s="18" t="s">
        <v>1602</v>
      </c>
      <c r="G364" s="19"/>
      <c r="H364" s="18"/>
      <c r="I364" s="19">
        <v>1849</v>
      </c>
      <c r="J364" s="19"/>
      <c r="K364" s="19" t="s">
        <v>124</v>
      </c>
      <c r="L364" s="19"/>
      <c r="M364" s="19"/>
      <c r="N364" s="19"/>
      <c r="O364" s="19"/>
      <c r="P364" s="18"/>
      <c r="Q364" s="19">
        <v>1849</v>
      </c>
      <c r="R364" s="6"/>
      <c r="S364" s="19" t="s">
        <v>124</v>
      </c>
      <c r="T364" s="19"/>
      <c r="U364" s="6"/>
      <c r="V364" s="19"/>
      <c r="W364" s="18"/>
      <c r="X364" s="6" t="s">
        <v>147</v>
      </c>
      <c r="Y364" s="27" t="s">
        <v>84</v>
      </c>
      <c r="Z364" s="17"/>
      <c r="AA364" s="28"/>
      <c r="AB364" s="28" t="s">
        <v>1590</v>
      </c>
    </row>
    <row r="365" spans="1:28" s="15" customFormat="1" ht="30">
      <c r="A365" s="50" t="s">
        <v>471</v>
      </c>
      <c r="B365" s="38" t="s">
        <v>55</v>
      </c>
      <c r="C365" s="17" t="s">
        <v>472</v>
      </c>
      <c r="D365" s="17"/>
      <c r="E365" s="17" t="s">
        <v>1593</v>
      </c>
      <c r="F365" s="18" t="s">
        <v>1603</v>
      </c>
      <c r="G365" s="19"/>
      <c r="H365" s="18"/>
      <c r="I365" s="19">
        <v>1842</v>
      </c>
      <c r="J365" s="19"/>
      <c r="K365" s="19" t="s">
        <v>124</v>
      </c>
      <c r="L365" s="19"/>
      <c r="M365" s="19">
        <v>1843</v>
      </c>
      <c r="N365" s="19"/>
      <c r="O365" s="19" t="s">
        <v>124</v>
      </c>
      <c r="P365" s="18"/>
      <c r="Q365" s="19">
        <v>1842</v>
      </c>
      <c r="R365" s="6"/>
      <c r="S365" s="19" t="s">
        <v>124</v>
      </c>
      <c r="T365" s="19">
        <v>1843</v>
      </c>
      <c r="U365" s="6"/>
      <c r="V365" s="19" t="s">
        <v>124</v>
      </c>
      <c r="W365" s="18"/>
      <c r="X365" s="6" t="s">
        <v>147</v>
      </c>
      <c r="Y365" s="27" t="s">
        <v>84</v>
      </c>
      <c r="Z365" s="17"/>
      <c r="AA365" s="28"/>
      <c r="AB365" s="28" t="s">
        <v>1590</v>
      </c>
    </row>
    <row r="366" spans="1:28" s="15" customFormat="1" ht="30">
      <c r="A366" s="50" t="s">
        <v>471</v>
      </c>
      <c r="B366" s="38" t="s">
        <v>55</v>
      </c>
      <c r="C366" s="17" t="s">
        <v>472</v>
      </c>
      <c r="D366" s="17"/>
      <c r="E366" s="17" t="s">
        <v>1593</v>
      </c>
      <c r="F366" s="18" t="s">
        <v>1604</v>
      </c>
      <c r="G366" s="19"/>
      <c r="H366" s="18"/>
      <c r="I366" s="19">
        <v>1738</v>
      </c>
      <c r="J366" s="19"/>
      <c r="K366" s="19" t="s">
        <v>124</v>
      </c>
      <c r="L366" s="19"/>
      <c r="M366" s="19">
        <v>1744</v>
      </c>
      <c r="N366" s="19"/>
      <c r="O366" s="19" t="s">
        <v>124</v>
      </c>
      <c r="P366" s="18"/>
      <c r="Q366" s="19">
        <v>1738</v>
      </c>
      <c r="R366" s="6"/>
      <c r="S366" s="19" t="s">
        <v>124</v>
      </c>
      <c r="T366" s="19">
        <v>1744</v>
      </c>
      <c r="U366" s="6"/>
      <c r="V366" s="19" t="s">
        <v>124</v>
      </c>
      <c r="W366" s="18"/>
      <c r="X366" s="6" t="s">
        <v>147</v>
      </c>
      <c r="Y366" s="27" t="s">
        <v>84</v>
      </c>
      <c r="Z366" s="17"/>
      <c r="AA366" s="28"/>
      <c r="AB366" s="28" t="s">
        <v>1590</v>
      </c>
    </row>
    <row r="367" spans="1:28" s="15" customFormat="1" ht="30">
      <c r="A367" s="50" t="s">
        <v>471</v>
      </c>
      <c r="B367" s="38" t="s">
        <v>55</v>
      </c>
      <c r="C367" s="17" t="s">
        <v>472</v>
      </c>
      <c r="D367" s="17"/>
      <c r="E367" s="17" t="s">
        <v>1593</v>
      </c>
      <c r="F367" s="18" t="s">
        <v>1605</v>
      </c>
      <c r="G367" s="19" t="s">
        <v>511</v>
      </c>
      <c r="H367" s="18"/>
      <c r="I367" s="19">
        <v>1728</v>
      </c>
      <c r="J367" s="19"/>
      <c r="K367" s="19" t="s">
        <v>124</v>
      </c>
      <c r="L367" s="19"/>
      <c r="M367" s="19"/>
      <c r="N367" s="19"/>
      <c r="O367" s="19"/>
      <c r="P367" s="18"/>
      <c r="Q367" s="19">
        <v>1728</v>
      </c>
      <c r="R367" s="6"/>
      <c r="S367" s="19" t="s">
        <v>124</v>
      </c>
      <c r="T367" s="19"/>
      <c r="U367" s="6"/>
      <c r="V367" s="19"/>
      <c r="W367" s="18"/>
      <c r="X367" s="6" t="s">
        <v>147</v>
      </c>
      <c r="Y367" s="27" t="s">
        <v>84</v>
      </c>
      <c r="Z367" s="17"/>
      <c r="AA367" s="28"/>
      <c r="AB367" s="28" t="s">
        <v>1590</v>
      </c>
    </row>
    <row r="368" spans="1:28" s="15" customFormat="1" ht="30">
      <c r="A368" s="50" t="s">
        <v>471</v>
      </c>
      <c r="B368" s="38" t="s">
        <v>55</v>
      </c>
      <c r="C368" s="17" t="s">
        <v>472</v>
      </c>
      <c r="D368" s="17"/>
      <c r="E368" s="17" t="s">
        <v>1593</v>
      </c>
      <c r="F368" s="18" t="s">
        <v>473</v>
      </c>
      <c r="G368" s="19" t="s">
        <v>511</v>
      </c>
      <c r="H368" s="18"/>
      <c r="I368" s="19">
        <v>1628</v>
      </c>
      <c r="J368" s="19"/>
      <c r="K368" s="19" t="s">
        <v>124</v>
      </c>
      <c r="L368" s="19"/>
      <c r="M368" s="19"/>
      <c r="N368" s="19"/>
      <c r="O368" s="19"/>
      <c r="P368" s="18"/>
      <c r="Q368" s="19">
        <v>1628</v>
      </c>
      <c r="R368" s="6"/>
      <c r="S368" s="19" t="s">
        <v>124</v>
      </c>
      <c r="T368" s="19"/>
      <c r="U368" s="6"/>
      <c r="V368" s="19"/>
      <c r="W368" s="18"/>
      <c r="X368" s="6" t="s">
        <v>147</v>
      </c>
      <c r="Y368" s="27" t="s">
        <v>84</v>
      </c>
      <c r="Z368" s="17"/>
      <c r="AA368" s="28"/>
      <c r="AB368" s="28" t="s">
        <v>1590</v>
      </c>
    </row>
    <row r="369" spans="1:28" s="15" customFormat="1" ht="45">
      <c r="A369" s="50" t="s">
        <v>471</v>
      </c>
      <c r="B369" s="38" t="s">
        <v>55</v>
      </c>
      <c r="C369" s="17" t="s">
        <v>472</v>
      </c>
      <c r="D369" s="17" t="s">
        <v>472</v>
      </c>
      <c r="E369" s="17" t="s">
        <v>1606</v>
      </c>
      <c r="F369" s="18" t="s">
        <v>474</v>
      </c>
      <c r="G369" s="19"/>
      <c r="H369" s="18"/>
      <c r="I369" s="19">
        <v>14000</v>
      </c>
      <c r="J369" s="19"/>
      <c r="K369" s="19" t="s">
        <v>576</v>
      </c>
      <c r="L369" s="19"/>
      <c r="M369" s="19"/>
      <c r="N369" s="19"/>
      <c r="O369" s="19"/>
      <c r="P369" s="18" t="s">
        <v>123</v>
      </c>
      <c r="Q369" s="19">
        <v>14</v>
      </c>
      <c r="R369" s="6"/>
      <c r="S369" s="19" t="s">
        <v>71</v>
      </c>
      <c r="T369" s="19"/>
      <c r="U369" s="6"/>
      <c r="V369" s="19"/>
      <c r="W369" s="18" t="s">
        <v>123</v>
      </c>
      <c r="X369" s="6" t="s">
        <v>134</v>
      </c>
      <c r="Y369" s="27" t="s">
        <v>84</v>
      </c>
      <c r="Z369" s="17" t="s">
        <v>1607</v>
      </c>
      <c r="AA369" s="28"/>
      <c r="AB369" s="28" t="s">
        <v>475</v>
      </c>
    </row>
    <row r="370" spans="1:28" s="15" customFormat="1" ht="30">
      <c r="A370" s="50" t="s">
        <v>471</v>
      </c>
      <c r="B370" s="38" t="s">
        <v>55</v>
      </c>
      <c r="C370" s="17" t="s">
        <v>476</v>
      </c>
      <c r="D370" s="17" t="s">
        <v>477</v>
      </c>
      <c r="E370" s="21" t="s">
        <v>1608</v>
      </c>
      <c r="F370" s="18" t="s">
        <v>478</v>
      </c>
      <c r="G370" s="19"/>
      <c r="H370" s="18"/>
      <c r="I370" s="19">
        <v>33890</v>
      </c>
      <c r="J370" s="19"/>
      <c r="K370" s="19" t="s">
        <v>576</v>
      </c>
      <c r="L370" s="19"/>
      <c r="M370" s="19">
        <v>33695</v>
      </c>
      <c r="N370" s="19"/>
      <c r="O370" s="19" t="s">
        <v>576</v>
      </c>
      <c r="P370" s="18" t="s">
        <v>833</v>
      </c>
      <c r="Q370" s="19">
        <v>29620</v>
      </c>
      <c r="R370" s="6">
        <v>150</v>
      </c>
      <c r="S370" s="19" t="s">
        <v>71</v>
      </c>
      <c r="T370" s="25"/>
      <c r="U370" s="6"/>
      <c r="V370" s="25"/>
      <c r="W370" s="18"/>
      <c r="X370" s="6" t="s">
        <v>93</v>
      </c>
      <c r="Y370" s="27" t="s">
        <v>73</v>
      </c>
      <c r="Z370" s="17" t="s">
        <v>1609</v>
      </c>
      <c r="AA370" s="28" t="s">
        <v>477</v>
      </c>
      <c r="AB370" s="28" t="s">
        <v>479</v>
      </c>
    </row>
    <row r="371" spans="1:28" s="15" customFormat="1" ht="60">
      <c r="A371" s="50" t="s">
        <v>471</v>
      </c>
      <c r="B371" s="38" t="s">
        <v>55</v>
      </c>
      <c r="C371" s="17" t="s">
        <v>476</v>
      </c>
      <c r="D371" s="17" t="s">
        <v>476</v>
      </c>
      <c r="E371" s="17" t="s">
        <v>1610</v>
      </c>
      <c r="F371" s="18" t="s">
        <v>480</v>
      </c>
      <c r="G371" s="19"/>
      <c r="H371" s="18"/>
      <c r="I371" s="19">
        <v>100000</v>
      </c>
      <c r="J371" s="19"/>
      <c r="K371" s="19" t="s">
        <v>576</v>
      </c>
      <c r="L371" s="19"/>
      <c r="M371" s="19">
        <v>50000</v>
      </c>
      <c r="N371" s="19"/>
      <c r="O371" s="19" t="s">
        <v>576</v>
      </c>
      <c r="P371" s="18" t="s">
        <v>77</v>
      </c>
      <c r="Q371" s="19">
        <v>100</v>
      </c>
      <c r="R371" s="6"/>
      <c r="S371" s="19" t="s">
        <v>71</v>
      </c>
      <c r="T371" s="19">
        <v>50</v>
      </c>
      <c r="U371" s="6"/>
      <c r="V371" s="19" t="s">
        <v>71</v>
      </c>
      <c r="W371" s="18" t="s">
        <v>77</v>
      </c>
      <c r="X371" s="6" t="s">
        <v>73</v>
      </c>
      <c r="Y371" s="27" t="s">
        <v>73</v>
      </c>
      <c r="Z371" s="17"/>
      <c r="AA371" s="28" t="s">
        <v>481</v>
      </c>
      <c r="AB371" s="28" t="s">
        <v>475</v>
      </c>
    </row>
    <row r="372" spans="1:28" s="15" customFormat="1" ht="30">
      <c r="A372" s="50" t="s">
        <v>471</v>
      </c>
      <c r="B372" s="38" t="s">
        <v>55</v>
      </c>
      <c r="C372" s="17" t="s">
        <v>482</v>
      </c>
      <c r="D372" s="17" t="s">
        <v>483</v>
      </c>
      <c r="E372" s="21" t="s">
        <v>1608</v>
      </c>
      <c r="F372" s="18" t="s">
        <v>484</v>
      </c>
      <c r="G372" s="19"/>
      <c r="H372" s="18"/>
      <c r="I372" s="19">
        <v>250000</v>
      </c>
      <c r="J372" s="19"/>
      <c r="K372" s="19" t="s">
        <v>576</v>
      </c>
      <c r="L372" s="19"/>
      <c r="M372" s="19">
        <v>100000</v>
      </c>
      <c r="N372" s="19"/>
      <c r="O372" s="19" t="s">
        <v>576</v>
      </c>
      <c r="P372" s="18" t="s">
        <v>160</v>
      </c>
      <c r="Q372" s="19">
        <v>250</v>
      </c>
      <c r="R372" s="6"/>
      <c r="S372" s="19" t="s">
        <v>71</v>
      </c>
      <c r="T372" s="19">
        <v>100</v>
      </c>
      <c r="U372" s="6"/>
      <c r="V372" s="19" t="s">
        <v>71</v>
      </c>
      <c r="W372" s="18"/>
      <c r="X372" s="6" t="s">
        <v>134</v>
      </c>
      <c r="Y372" s="27" t="s">
        <v>84</v>
      </c>
      <c r="Z372" s="17" t="s">
        <v>1611</v>
      </c>
      <c r="AA372" s="28"/>
      <c r="AB372" s="28" t="s">
        <v>479</v>
      </c>
    </row>
    <row r="373" spans="1:28" s="15" customFormat="1" ht="45">
      <c r="A373" s="50" t="s">
        <v>471</v>
      </c>
      <c r="B373" s="38" t="s">
        <v>55</v>
      </c>
      <c r="C373" s="17" t="s">
        <v>482</v>
      </c>
      <c r="D373" s="17" t="s">
        <v>482</v>
      </c>
      <c r="E373" s="17" t="s">
        <v>1612</v>
      </c>
      <c r="F373" s="18" t="s">
        <v>485</v>
      </c>
      <c r="G373" s="19"/>
      <c r="H373" s="18"/>
      <c r="I373" s="19">
        <v>500000</v>
      </c>
      <c r="J373" s="19"/>
      <c r="K373" s="19" t="s">
        <v>576</v>
      </c>
      <c r="L373" s="19"/>
      <c r="M373" s="19">
        <v>250000</v>
      </c>
      <c r="N373" s="19"/>
      <c r="O373" s="19" t="s">
        <v>576</v>
      </c>
      <c r="P373" s="18" t="s">
        <v>77</v>
      </c>
      <c r="Q373" s="19">
        <v>500</v>
      </c>
      <c r="R373" s="6"/>
      <c r="S373" s="19" t="s">
        <v>71</v>
      </c>
      <c r="T373" s="19">
        <v>250</v>
      </c>
      <c r="U373" s="6"/>
      <c r="V373" s="19" t="s">
        <v>71</v>
      </c>
      <c r="W373" s="18" t="s">
        <v>77</v>
      </c>
      <c r="X373" s="6" t="s">
        <v>73</v>
      </c>
      <c r="Y373" s="27" t="s">
        <v>73</v>
      </c>
      <c r="Z373" s="17"/>
      <c r="AA373" s="28" t="s">
        <v>486</v>
      </c>
      <c r="AB373" s="28" t="s">
        <v>475</v>
      </c>
    </row>
    <row r="374" spans="1:28" s="15" customFormat="1" ht="30">
      <c r="A374" s="50" t="s">
        <v>494</v>
      </c>
      <c r="B374" s="38" t="s">
        <v>58</v>
      </c>
      <c r="E374" s="21" t="s">
        <v>1613</v>
      </c>
      <c r="F374" s="18" t="s">
        <v>495</v>
      </c>
      <c r="G374" s="19" t="s">
        <v>496</v>
      </c>
      <c r="H374" s="18" t="s">
        <v>496</v>
      </c>
      <c r="I374" s="19">
        <v>9700</v>
      </c>
      <c r="J374" s="19"/>
      <c r="K374" s="19" t="s">
        <v>576</v>
      </c>
      <c r="L374" s="19"/>
      <c r="M374" s="19">
        <v>9480</v>
      </c>
      <c r="N374" s="19"/>
      <c r="O374" s="19" t="s">
        <v>576</v>
      </c>
      <c r="P374" s="18" t="s">
        <v>833</v>
      </c>
      <c r="Q374" s="19">
        <v>8600</v>
      </c>
      <c r="R374" s="6">
        <v>60</v>
      </c>
      <c r="S374" s="19" t="s">
        <v>576</v>
      </c>
      <c r="T374" s="19"/>
      <c r="U374" s="6"/>
      <c r="V374" s="6"/>
      <c r="W374" s="27"/>
      <c r="X374" s="6" t="s">
        <v>174</v>
      </c>
      <c r="Y374" s="27" t="s">
        <v>73</v>
      </c>
      <c r="Z374" s="17"/>
      <c r="AA374" s="28" t="s">
        <v>497</v>
      </c>
      <c r="AB374" s="28" t="s">
        <v>498</v>
      </c>
    </row>
    <row r="375" spans="1:28" s="15" customFormat="1" ht="30">
      <c r="A375" s="50" t="s">
        <v>499</v>
      </c>
      <c r="B375" s="38" t="s">
        <v>59</v>
      </c>
      <c r="C375" s="17" t="s">
        <v>1614</v>
      </c>
      <c r="D375" s="17" t="s">
        <v>500</v>
      </c>
      <c r="E375" s="17" t="s">
        <v>1615</v>
      </c>
      <c r="F375" s="18" t="s">
        <v>1616</v>
      </c>
      <c r="G375" s="19"/>
      <c r="H375" s="18"/>
      <c r="I375" s="19" t="s">
        <v>1617</v>
      </c>
      <c r="J375" s="19"/>
      <c r="K375" s="19" t="s">
        <v>124</v>
      </c>
      <c r="L375" s="19"/>
      <c r="M375" s="19"/>
      <c r="N375" s="19"/>
      <c r="O375" s="19"/>
      <c r="P375" s="18"/>
      <c r="Q375" s="19">
        <v>1933</v>
      </c>
      <c r="R375" s="6"/>
      <c r="S375" s="19" t="s">
        <v>124</v>
      </c>
      <c r="T375" s="19"/>
      <c r="U375" s="6"/>
      <c r="V375" s="19"/>
      <c r="W375" s="18"/>
      <c r="X375" s="6" t="s">
        <v>147</v>
      </c>
      <c r="Y375" s="27" t="s">
        <v>84</v>
      </c>
      <c r="Z375" s="17" t="s">
        <v>1618</v>
      </c>
      <c r="AA375" s="28"/>
      <c r="AB375" s="28" t="s">
        <v>378</v>
      </c>
    </row>
    <row r="376" spans="1:28" s="15" customFormat="1" ht="60">
      <c r="A376" s="50" t="s">
        <v>499</v>
      </c>
      <c r="B376" s="38" t="s">
        <v>59</v>
      </c>
      <c r="C376" s="17" t="s">
        <v>1614</v>
      </c>
      <c r="D376" s="17" t="s">
        <v>500</v>
      </c>
      <c r="E376" s="21" t="s">
        <v>1619</v>
      </c>
      <c r="F376" s="18" t="s">
        <v>501</v>
      </c>
      <c r="G376" s="19" t="s">
        <v>561</v>
      </c>
      <c r="H376" s="18"/>
      <c r="I376" s="19">
        <v>1865</v>
      </c>
      <c r="J376" s="19"/>
      <c r="K376" s="19" t="s">
        <v>124</v>
      </c>
      <c r="L376" s="19"/>
      <c r="M376" s="19">
        <v>1926</v>
      </c>
      <c r="N376" s="19"/>
      <c r="O376" s="19" t="s">
        <v>124</v>
      </c>
      <c r="P376" s="18" t="s">
        <v>77</v>
      </c>
      <c r="Q376" s="19">
        <v>1865</v>
      </c>
      <c r="R376" s="6"/>
      <c r="S376" s="19" t="s">
        <v>124</v>
      </c>
      <c r="T376" s="19">
        <v>1926</v>
      </c>
      <c r="U376" s="6"/>
      <c r="V376" s="19" t="s">
        <v>576</v>
      </c>
      <c r="W376" s="18" t="s">
        <v>77</v>
      </c>
      <c r="X376" s="6" t="s">
        <v>147</v>
      </c>
      <c r="Y376" s="27" t="s">
        <v>151</v>
      </c>
      <c r="Z376" s="17" t="s">
        <v>1620</v>
      </c>
      <c r="AA376" s="28"/>
      <c r="AB376" s="28" t="s">
        <v>378</v>
      </c>
    </row>
    <row r="377" spans="1:28" s="15" customFormat="1" ht="30">
      <c r="A377" s="50" t="s">
        <v>499</v>
      </c>
      <c r="B377" s="38" t="s">
        <v>59</v>
      </c>
      <c r="C377" s="17" t="s">
        <v>1614</v>
      </c>
      <c r="D377" s="17" t="s">
        <v>500</v>
      </c>
      <c r="E377" s="17" t="s">
        <v>1615</v>
      </c>
      <c r="F377" s="18" t="s">
        <v>502</v>
      </c>
      <c r="G377" s="19"/>
      <c r="H377" s="18"/>
      <c r="I377" s="19">
        <v>1650</v>
      </c>
      <c r="J377" s="19"/>
      <c r="K377" s="19" t="s">
        <v>124</v>
      </c>
      <c r="L377" s="19"/>
      <c r="M377" s="19"/>
      <c r="N377" s="19"/>
      <c r="O377" s="19"/>
      <c r="P377" s="18"/>
      <c r="Q377" s="19">
        <v>1650</v>
      </c>
      <c r="R377" s="6"/>
      <c r="S377" s="19" t="s">
        <v>124</v>
      </c>
      <c r="T377" s="19"/>
      <c r="U377" s="6"/>
      <c r="V377" s="19"/>
      <c r="W377" s="18"/>
      <c r="X377" s="6" t="s">
        <v>147</v>
      </c>
      <c r="Y377" s="27" t="s">
        <v>84</v>
      </c>
      <c r="Z377" s="17" t="s">
        <v>1621</v>
      </c>
      <c r="AA377" s="28"/>
      <c r="AB377" s="28" t="s">
        <v>378</v>
      </c>
    </row>
    <row r="378" spans="1:28" s="15" customFormat="1" ht="30">
      <c r="A378" s="50" t="s">
        <v>499</v>
      </c>
      <c r="B378" s="38" t="s">
        <v>59</v>
      </c>
      <c r="C378" s="17" t="s">
        <v>1622</v>
      </c>
      <c r="D378" s="17"/>
      <c r="E378" s="17" t="s">
        <v>1623</v>
      </c>
      <c r="F378" s="18" t="s">
        <v>503</v>
      </c>
      <c r="G378" s="19"/>
      <c r="H378" s="18"/>
      <c r="I378" s="19" t="s">
        <v>580</v>
      </c>
      <c r="J378" s="19"/>
      <c r="K378" s="19"/>
      <c r="L378" s="19"/>
      <c r="M378" s="19"/>
      <c r="N378" s="19"/>
      <c r="O378" s="19"/>
      <c r="P378" s="18"/>
      <c r="Q378" s="19" t="s">
        <v>580</v>
      </c>
      <c r="R378" s="6"/>
      <c r="S378" s="19"/>
      <c r="T378" s="19"/>
      <c r="U378" s="6"/>
      <c r="V378" s="19"/>
      <c r="W378" s="18"/>
      <c r="X378" s="6" t="s">
        <v>78</v>
      </c>
      <c r="Y378" s="27" t="s">
        <v>79</v>
      </c>
      <c r="Z378" s="17"/>
      <c r="AA378" s="28"/>
      <c r="AB378" s="28" t="s">
        <v>378</v>
      </c>
    </row>
    <row r="379" spans="1:28" s="15" customFormat="1">
      <c r="A379" s="50" t="s">
        <v>499</v>
      </c>
      <c r="B379" s="38" t="s">
        <v>59</v>
      </c>
      <c r="C379" s="17" t="s">
        <v>1624</v>
      </c>
      <c r="D379" s="17"/>
      <c r="E379" s="21" t="s">
        <v>650</v>
      </c>
      <c r="F379" s="18" t="s">
        <v>504</v>
      </c>
      <c r="G379" s="19"/>
      <c r="H379" s="18"/>
      <c r="I379" s="19">
        <v>200000</v>
      </c>
      <c r="J379" s="19"/>
      <c r="K379" s="19" t="s">
        <v>576</v>
      </c>
      <c r="L379" s="19"/>
      <c r="M379" s="19"/>
      <c r="N379" s="19"/>
      <c r="O379" s="19"/>
      <c r="P379" s="18" t="s">
        <v>160</v>
      </c>
      <c r="Q379" s="19">
        <v>200</v>
      </c>
      <c r="R379" s="6"/>
      <c r="S379" s="19" t="s">
        <v>71</v>
      </c>
      <c r="T379" s="19"/>
      <c r="U379" s="6"/>
      <c r="V379" s="19"/>
      <c r="W379" s="18" t="s">
        <v>160</v>
      </c>
      <c r="X379" s="6" t="s">
        <v>78</v>
      </c>
      <c r="Y379" s="27" t="s">
        <v>93</v>
      </c>
      <c r="Z379" s="17"/>
      <c r="AA379" s="28"/>
      <c r="AB379" s="28" t="s">
        <v>378</v>
      </c>
    </row>
    <row r="380" spans="1:28" s="15" customFormat="1">
      <c r="A380" s="50" t="s">
        <v>499</v>
      </c>
      <c r="B380" s="38" t="s">
        <v>59</v>
      </c>
      <c r="C380" s="17" t="s">
        <v>1624</v>
      </c>
      <c r="D380" s="17" t="s">
        <v>1624</v>
      </c>
      <c r="E380" s="17" t="s">
        <v>1625</v>
      </c>
      <c r="F380" s="18" t="s">
        <v>505</v>
      </c>
      <c r="G380" s="19"/>
      <c r="H380" s="18"/>
      <c r="I380" s="19">
        <v>255000</v>
      </c>
      <c r="J380" s="19"/>
      <c r="K380" s="19" t="s">
        <v>576</v>
      </c>
      <c r="L380" s="19"/>
      <c r="M380" s="19">
        <v>200000</v>
      </c>
      <c r="N380" s="19"/>
      <c r="O380" s="19" t="s">
        <v>576</v>
      </c>
      <c r="P380" s="18"/>
      <c r="Q380" s="19">
        <v>255</v>
      </c>
      <c r="R380" s="6"/>
      <c r="S380" s="19" t="s">
        <v>71</v>
      </c>
      <c r="T380" s="19">
        <v>200</v>
      </c>
      <c r="U380" s="6"/>
      <c r="V380" s="19" t="s">
        <v>71</v>
      </c>
      <c r="W380" s="18"/>
      <c r="X380" s="6" t="s">
        <v>78</v>
      </c>
      <c r="Y380" s="27" t="s">
        <v>93</v>
      </c>
      <c r="Z380" s="17"/>
      <c r="AA380" s="28"/>
      <c r="AB380" s="28" t="s">
        <v>378</v>
      </c>
    </row>
    <row r="381" spans="1:28" s="15" customFormat="1" ht="30">
      <c r="A381" s="50" t="s">
        <v>508</v>
      </c>
      <c r="B381" s="38" t="s">
        <v>61</v>
      </c>
      <c r="C381" s="17" t="s">
        <v>509</v>
      </c>
      <c r="D381" s="17" t="s">
        <v>1626</v>
      </c>
      <c r="E381" s="17" t="s">
        <v>1627</v>
      </c>
      <c r="F381" s="18" t="s">
        <v>1628</v>
      </c>
      <c r="G381" s="19">
        <v>1</v>
      </c>
      <c r="H381" s="18"/>
      <c r="I381" s="6" t="s">
        <v>1629</v>
      </c>
      <c r="J381" s="6"/>
      <c r="K381" s="19" t="s">
        <v>124</v>
      </c>
      <c r="L381" s="19"/>
      <c r="M381" s="6" t="s">
        <v>1630</v>
      </c>
      <c r="N381" s="6"/>
      <c r="O381" s="19" t="s">
        <v>124</v>
      </c>
      <c r="P381" s="18"/>
      <c r="Q381" s="6" t="s">
        <v>1629</v>
      </c>
      <c r="R381" s="6"/>
      <c r="S381" s="19" t="s">
        <v>124</v>
      </c>
      <c r="T381" s="6" t="s">
        <v>1630</v>
      </c>
      <c r="U381" s="6"/>
      <c r="V381" s="19" t="s">
        <v>124</v>
      </c>
      <c r="W381" s="27"/>
      <c r="X381" s="6" t="s">
        <v>147</v>
      </c>
      <c r="Y381" s="27" t="s">
        <v>73</v>
      </c>
      <c r="Z381" s="15" t="s">
        <v>1631</v>
      </c>
      <c r="AA381" s="43"/>
      <c r="AB381" s="28" t="s">
        <v>1632</v>
      </c>
    </row>
    <row r="382" spans="1:28" s="15" customFormat="1" ht="30">
      <c r="A382" s="50" t="s">
        <v>508</v>
      </c>
      <c r="B382" s="38" t="s">
        <v>61</v>
      </c>
      <c r="C382" s="17" t="s">
        <v>509</v>
      </c>
      <c r="D382" s="17" t="s">
        <v>1626</v>
      </c>
      <c r="E382" s="17" t="s">
        <v>1627</v>
      </c>
      <c r="F382" s="18" t="s">
        <v>1633</v>
      </c>
      <c r="G382" s="19">
        <v>1</v>
      </c>
      <c r="H382" s="18"/>
      <c r="I382" s="6" t="s">
        <v>1634</v>
      </c>
      <c r="J382" s="6"/>
      <c r="K382" s="19" t="s">
        <v>124</v>
      </c>
      <c r="L382" s="19"/>
      <c r="M382" s="6" t="s">
        <v>1635</v>
      </c>
      <c r="N382" s="6"/>
      <c r="O382" s="19" t="s">
        <v>124</v>
      </c>
      <c r="P382" s="18"/>
      <c r="Q382" s="6" t="s">
        <v>1634</v>
      </c>
      <c r="R382" s="6"/>
      <c r="S382" s="19" t="s">
        <v>124</v>
      </c>
      <c r="T382" s="6" t="s">
        <v>1635</v>
      </c>
      <c r="U382" s="6"/>
      <c r="V382" s="19" t="s">
        <v>124</v>
      </c>
      <c r="W382" s="27"/>
      <c r="X382" s="6" t="s">
        <v>147</v>
      </c>
      <c r="Y382" s="27" t="s">
        <v>73</v>
      </c>
      <c r="Z382" s="15" t="s">
        <v>1631</v>
      </c>
      <c r="AA382" s="43"/>
      <c r="AB382" s="28" t="s">
        <v>1632</v>
      </c>
    </row>
    <row r="383" spans="1:28" s="15" customFormat="1" ht="30">
      <c r="A383" s="50" t="s">
        <v>508</v>
      </c>
      <c r="B383" s="38" t="s">
        <v>61</v>
      </c>
      <c r="C383" s="17" t="s">
        <v>509</v>
      </c>
      <c r="D383" s="17" t="s">
        <v>1626</v>
      </c>
      <c r="E383" s="17" t="s">
        <v>1636</v>
      </c>
      <c r="F383" s="18" t="s">
        <v>1637</v>
      </c>
      <c r="G383" s="19">
        <v>1</v>
      </c>
      <c r="H383" s="18"/>
      <c r="I383" s="6" t="s">
        <v>1638</v>
      </c>
      <c r="J383" s="6"/>
      <c r="K383" s="19" t="s">
        <v>124</v>
      </c>
      <c r="L383" s="19"/>
      <c r="M383" s="6" t="s">
        <v>1639</v>
      </c>
      <c r="N383" s="6"/>
      <c r="O383" s="19" t="s">
        <v>124</v>
      </c>
      <c r="P383" s="18"/>
      <c r="Q383" s="6" t="s">
        <v>1638</v>
      </c>
      <c r="R383" s="6"/>
      <c r="S383" s="19" t="s">
        <v>124</v>
      </c>
      <c r="T383" s="6" t="s">
        <v>1639</v>
      </c>
      <c r="U383" s="6"/>
      <c r="V383" s="19" t="s">
        <v>124</v>
      </c>
      <c r="W383" s="27"/>
      <c r="X383" s="6" t="s">
        <v>147</v>
      </c>
      <c r="Y383" s="27" t="s">
        <v>73</v>
      </c>
      <c r="Z383" s="15" t="s">
        <v>1631</v>
      </c>
      <c r="AA383" s="43"/>
      <c r="AB383" s="28" t="s">
        <v>1632</v>
      </c>
    </row>
    <row r="384" spans="1:28" s="15" customFormat="1" ht="30">
      <c r="A384" s="50" t="s">
        <v>508</v>
      </c>
      <c r="B384" s="38" t="s">
        <v>61</v>
      </c>
      <c r="C384" s="17" t="s">
        <v>509</v>
      </c>
      <c r="D384" s="17" t="s">
        <v>1626</v>
      </c>
      <c r="E384" s="17" t="s">
        <v>1636</v>
      </c>
      <c r="F384" s="18" t="s">
        <v>1640</v>
      </c>
      <c r="G384" s="19">
        <v>1</v>
      </c>
      <c r="H384" s="18"/>
      <c r="I384" s="46" t="s">
        <v>1641</v>
      </c>
      <c r="J384" s="46"/>
      <c r="K384" s="19" t="s">
        <v>124</v>
      </c>
      <c r="L384" s="19"/>
      <c r="M384" s="6" t="s">
        <v>1642</v>
      </c>
      <c r="N384" s="6"/>
      <c r="O384" s="19" t="s">
        <v>124</v>
      </c>
      <c r="P384" s="18"/>
      <c r="Q384" s="46" t="s">
        <v>1641</v>
      </c>
      <c r="R384" s="6"/>
      <c r="S384" s="19" t="s">
        <v>124</v>
      </c>
      <c r="T384" s="6" t="s">
        <v>1642</v>
      </c>
      <c r="U384" s="6"/>
      <c r="V384" s="19" t="s">
        <v>124</v>
      </c>
      <c r="W384" s="27"/>
      <c r="X384" s="6" t="s">
        <v>147</v>
      </c>
      <c r="Y384" s="27" t="s">
        <v>73</v>
      </c>
      <c r="Z384" s="15" t="s">
        <v>1631</v>
      </c>
      <c r="AA384" s="43"/>
      <c r="AB384" s="28" t="s">
        <v>1632</v>
      </c>
    </row>
    <row r="385" spans="1:28" s="15" customFormat="1" ht="30">
      <c r="A385" s="50" t="s">
        <v>508</v>
      </c>
      <c r="B385" s="38" t="s">
        <v>61</v>
      </c>
      <c r="C385" s="17" t="s">
        <v>509</v>
      </c>
      <c r="D385" s="17" t="s">
        <v>1626</v>
      </c>
      <c r="E385" s="17" t="s">
        <v>1636</v>
      </c>
      <c r="F385" s="18" t="s">
        <v>1643</v>
      </c>
      <c r="G385" s="19">
        <v>1</v>
      </c>
      <c r="H385" s="18"/>
      <c r="I385" s="6" t="s">
        <v>1644</v>
      </c>
      <c r="J385" s="6"/>
      <c r="K385" s="19" t="s">
        <v>124</v>
      </c>
      <c r="L385" s="19"/>
      <c r="M385" s="6" t="s">
        <v>1645</v>
      </c>
      <c r="N385" s="6"/>
      <c r="O385" s="19" t="s">
        <v>124</v>
      </c>
      <c r="P385" s="18"/>
      <c r="Q385" s="6" t="s">
        <v>1644</v>
      </c>
      <c r="R385" s="6"/>
      <c r="S385" s="19" t="s">
        <v>124</v>
      </c>
      <c r="T385" s="6" t="s">
        <v>1645</v>
      </c>
      <c r="U385" s="6"/>
      <c r="V385" s="19" t="s">
        <v>124</v>
      </c>
      <c r="W385" s="27"/>
      <c r="X385" s="6" t="s">
        <v>147</v>
      </c>
      <c r="Y385" s="27" t="s">
        <v>73</v>
      </c>
      <c r="Z385" s="15" t="s">
        <v>1631</v>
      </c>
      <c r="AA385" s="43"/>
      <c r="AB385" s="28" t="s">
        <v>1632</v>
      </c>
    </row>
    <row r="386" spans="1:28" s="15" customFormat="1" ht="30">
      <c r="A386" s="50" t="s">
        <v>508</v>
      </c>
      <c r="B386" s="38" t="s">
        <v>61</v>
      </c>
      <c r="C386" s="17" t="s">
        <v>509</v>
      </c>
      <c r="D386" s="17" t="s">
        <v>1626</v>
      </c>
      <c r="E386" s="17" t="s">
        <v>1646</v>
      </c>
      <c r="F386" s="18" t="s">
        <v>1647</v>
      </c>
      <c r="G386" s="19">
        <v>1</v>
      </c>
      <c r="H386" s="18"/>
      <c r="I386" s="19" t="s">
        <v>1648</v>
      </c>
      <c r="J386" s="19"/>
      <c r="K386" s="19" t="s">
        <v>124</v>
      </c>
      <c r="L386" s="19"/>
      <c r="M386" s="19" t="s">
        <v>1649</v>
      </c>
      <c r="N386" s="19"/>
      <c r="O386" s="19" t="s">
        <v>124</v>
      </c>
      <c r="P386" s="18"/>
      <c r="Q386" s="19" t="s">
        <v>1648</v>
      </c>
      <c r="R386" s="6"/>
      <c r="S386" s="19" t="s">
        <v>124</v>
      </c>
      <c r="T386" s="19" t="s">
        <v>1649</v>
      </c>
      <c r="U386" s="6"/>
      <c r="V386" s="19" t="s">
        <v>124</v>
      </c>
      <c r="W386" s="18"/>
      <c r="X386" s="6" t="s">
        <v>147</v>
      </c>
      <c r="Y386" s="27" t="s">
        <v>73</v>
      </c>
      <c r="Z386" s="17"/>
      <c r="AA386" s="28"/>
      <c r="AB386" s="28" t="s">
        <v>1650</v>
      </c>
    </row>
    <row r="387" spans="1:28" s="15" customFormat="1" ht="30">
      <c r="A387" s="50" t="s">
        <v>508</v>
      </c>
      <c r="B387" s="38" t="s">
        <v>61</v>
      </c>
      <c r="C387" s="17" t="s">
        <v>509</v>
      </c>
      <c r="D387" s="17" t="s">
        <v>1626</v>
      </c>
      <c r="E387" s="17" t="s">
        <v>1651</v>
      </c>
      <c r="F387" s="18" t="s">
        <v>1652</v>
      </c>
      <c r="G387" s="19">
        <v>2</v>
      </c>
      <c r="H387" s="18"/>
      <c r="I387" s="20" t="s">
        <v>1653</v>
      </c>
      <c r="J387" s="20"/>
      <c r="K387" s="19" t="s">
        <v>124</v>
      </c>
      <c r="L387" s="19"/>
      <c r="M387" s="19" t="s">
        <v>1654</v>
      </c>
      <c r="N387" s="19"/>
      <c r="O387" s="19" t="s">
        <v>124</v>
      </c>
      <c r="P387" s="18"/>
      <c r="Q387" s="20" t="s">
        <v>1653</v>
      </c>
      <c r="R387" s="6"/>
      <c r="S387" s="19" t="s">
        <v>124</v>
      </c>
      <c r="T387" s="19" t="s">
        <v>1654</v>
      </c>
      <c r="U387" s="6"/>
      <c r="V387" s="19" t="s">
        <v>124</v>
      </c>
      <c r="W387" s="18"/>
      <c r="X387" s="6" t="s">
        <v>147</v>
      </c>
      <c r="Y387" s="27" t="s">
        <v>73</v>
      </c>
      <c r="Z387" s="17"/>
      <c r="AA387" s="28"/>
      <c r="AB387" s="28" t="s">
        <v>1650</v>
      </c>
    </row>
    <row r="388" spans="1:28" s="15" customFormat="1" ht="30">
      <c r="A388" s="50" t="s">
        <v>508</v>
      </c>
      <c r="B388" s="38" t="s">
        <v>61</v>
      </c>
      <c r="C388" s="17" t="s">
        <v>509</v>
      </c>
      <c r="D388" s="17" t="s">
        <v>1626</v>
      </c>
      <c r="E388" s="17" t="s">
        <v>1651</v>
      </c>
      <c r="F388" s="18" t="s">
        <v>1655</v>
      </c>
      <c r="G388" s="19">
        <v>2</v>
      </c>
      <c r="H388" s="18"/>
      <c r="I388" s="20" t="s">
        <v>1656</v>
      </c>
      <c r="J388" s="20"/>
      <c r="K388" s="19" t="s">
        <v>124</v>
      </c>
      <c r="L388" s="19"/>
      <c r="M388" s="19" t="s">
        <v>1657</v>
      </c>
      <c r="N388" s="19"/>
      <c r="O388" s="19" t="s">
        <v>124</v>
      </c>
      <c r="P388" s="18"/>
      <c r="Q388" s="20" t="s">
        <v>1656</v>
      </c>
      <c r="R388" s="6"/>
      <c r="S388" s="19" t="s">
        <v>124</v>
      </c>
      <c r="T388" s="19" t="s">
        <v>1657</v>
      </c>
      <c r="U388" s="6"/>
      <c r="V388" s="19" t="s">
        <v>124</v>
      </c>
      <c r="W388" s="18"/>
      <c r="X388" s="6" t="s">
        <v>147</v>
      </c>
      <c r="Y388" s="27" t="s">
        <v>73</v>
      </c>
      <c r="Z388" s="17"/>
      <c r="AA388" s="28"/>
      <c r="AB388" s="28" t="s">
        <v>1650</v>
      </c>
    </row>
    <row r="389" spans="1:28" s="15" customFormat="1" ht="30">
      <c r="A389" s="50" t="s">
        <v>508</v>
      </c>
      <c r="B389" s="38" t="s">
        <v>61</v>
      </c>
      <c r="C389" s="17" t="s">
        <v>509</v>
      </c>
      <c r="D389" s="17" t="s">
        <v>1626</v>
      </c>
      <c r="E389" s="17" t="s">
        <v>1658</v>
      </c>
      <c r="F389" s="18" t="s">
        <v>1659</v>
      </c>
      <c r="G389" s="19">
        <v>2</v>
      </c>
      <c r="H389" s="18"/>
      <c r="I389" s="20" t="s">
        <v>1660</v>
      </c>
      <c r="J389" s="20"/>
      <c r="K389" s="19" t="s">
        <v>124</v>
      </c>
      <c r="L389" s="19"/>
      <c r="M389" s="19" t="s">
        <v>1661</v>
      </c>
      <c r="N389" s="19"/>
      <c r="O389" s="19" t="s">
        <v>124</v>
      </c>
      <c r="P389" s="18"/>
      <c r="Q389" s="20" t="s">
        <v>1660</v>
      </c>
      <c r="R389" s="6"/>
      <c r="S389" s="19" t="s">
        <v>124</v>
      </c>
      <c r="T389" s="19" t="s">
        <v>1661</v>
      </c>
      <c r="U389" s="6"/>
      <c r="V389" s="19" t="s">
        <v>124</v>
      </c>
      <c r="W389" s="18"/>
      <c r="X389" s="6" t="s">
        <v>147</v>
      </c>
      <c r="Y389" s="27" t="s">
        <v>73</v>
      </c>
      <c r="Z389" s="15" t="s">
        <v>1631</v>
      </c>
      <c r="AA389" s="28"/>
      <c r="AB389" s="28" t="s">
        <v>1632</v>
      </c>
    </row>
    <row r="390" spans="1:28" s="15" customFormat="1" ht="30">
      <c r="A390" s="50" t="s">
        <v>508</v>
      </c>
      <c r="B390" s="38" t="s">
        <v>61</v>
      </c>
      <c r="C390" s="17" t="s">
        <v>509</v>
      </c>
      <c r="D390" s="17" t="s">
        <v>1626</v>
      </c>
      <c r="E390" s="17" t="s">
        <v>1662</v>
      </c>
      <c r="F390" s="18" t="s">
        <v>1663</v>
      </c>
      <c r="G390" s="19">
        <v>2</v>
      </c>
      <c r="H390" s="18"/>
      <c r="I390" s="20" t="s">
        <v>1664</v>
      </c>
      <c r="J390" s="20"/>
      <c r="K390" s="19" t="s">
        <v>124</v>
      </c>
      <c r="L390" s="19"/>
      <c r="M390" s="19" t="s">
        <v>1665</v>
      </c>
      <c r="N390" s="19"/>
      <c r="O390" s="19" t="s">
        <v>124</v>
      </c>
      <c r="P390" s="18"/>
      <c r="Q390" s="20" t="s">
        <v>1664</v>
      </c>
      <c r="R390" s="6"/>
      <c r="S390" s="19" t="s">
        <v>124</v>
      </c>
      <c r="T390" s="19" t="s">
        <v>1665</v>
      </c>
      <c r="U390" s="6"/>
      <c r="V390" s="19" t="s">
        <v>124</v>
      </c>
      <c r="W390" s="18"/>
      <c r="X390" s="6" t="s">
        <v>147</v>
      </c>
      <c r="Y390" s="27" t="s">
        <v>73</v>
      </c>
      <c r="Z390" s="17"/>
      <c r="AA390" s="28"/>
      <c r="AB390" s="28" t="s">
        <v>1650</v>
      </c>
    </row>
    <row r="391" spans="1:28" s="15" customFormat="1" ht="30">
      <c r="A391" s="50" t="s">
        <v>508</v>
      </c>
      <c r="B391" s="38" t="s">
        <v>61</v>
      </c>
      <c r="C391" s="17" t="s">
        <v>509</v>
      </c>
      <c r="D391" s="17" t="s">
        <v>1626</v>
      </c>
      <c r="E391" s="17" t="s">
        <v>1662</v>
      </c>
      <c r="F391" s="18" t="s">
        <v>1666</v>
      </c>
      <c r="G391" s="19">
        <v>1</v>
      </c>
      <c r="H391" s="18"/>
      <c r="I391" s="19" t="s">
        <v>1667</v>
      </c>
      <c r="J391" s="19"/>
      <c r="K391" s="19" t="s">
        <v>124</v>
      </c>
      <c r="L391" s="19"/>
      <c r="M391" s="19" t="s">
        <v>1668</v>
      </c>
      <c r="N391" s="19"/>
      <c r="O391" s="19" t="s">
        <v>124</v>
      </c>
      <c r="P391" s="18"/>
      <c r="Q391" s="19" t="s">
        <v>1667</v>
      </c>
      <c r="R391" s="6"/>
      <c r="S391" s="19" t="s">
        <v>124</v>
      </c>
      <c r="T391" s="19" t="s">
        <v>1668</v>
      </c>
      <c r="U391" s="6"/>
      <c r="V391" s="19" t="s">
        <v>124</v>
      </c>
      <c r="W391" s="18"/>
      <c r="X391" s="6" t="s">
        <v>147</v>
      </c>
      <c r="Y391" s="27" t="s">
        <v>73</v>
      </c>
      <c r="Z391" s="15" t="s">
        <v>1631</v>
      </c>
      <c r="AA391" s="28"/>
      <c r="AB391" s="28" t="s">
        <v>1632</v>
      </c>
    </row>
    <row r="392" spans="1:28" s="15" customFormat="1" ht="30">
      <c r="A392" s="50" t="s">
        <v>508</v>
      </c>
      <c r="B392" s="38" t="s">
        <v>61</v>
      </c>
      <c r="C392" s="17" t="s">
        <v>509</v>
      </c>
      <c r="D392" s="17" t="s">
        <v>1626</v>
      </c>
      <c r="E392" s="17" t="s">
        <v>1669</v>
      </c>
      <c r="F392" s="18" t="s">
        <v>1670</v>
      </c>
      <c r="G392" s="19">
        <v>1</v>
      </c>
      <c r="H392" s="18"/>
      <c r="I392" s="19" t="s">
        <v>1671</v>
      </c>
      <c r="J392" s="19"/>
      <c r="K392" s="19" t="s">
        <v>124</v>
      </c>
      <c r="L392" s="19"/>
      <c r="M392" s="19" t="s">
        <v>1672</v>
      </c>
      <c r="N392" s="19"/>
      <c r="O392" s="19" t="s">
        <v>124</v>
      </c>
      <c r="P392" s="18"/>
      <c r="Q392" s="19" t="s">
        <v>1671</v>
      </c>
      <c r="R392" s="6"/>
      <c r="S392" s="19" t="s">
        <v>124</v>
      </c>
      <c r="T392" s="19" t="s">
        <v>1672</v>
      </c>
      <c r="U392" s="6"/>
      <c r="V392" s="19" t="s">
        <v>124</v>
      </c>
      <c r="W392" s="18"/>
      <c r="X392" s="6" t="s">
        <v>147</v>
      </c>
      <c r="Y392" s="27" t="s">
        <v>73</v>
      </c>
      <c r="Z392" s="17"/>
      <c r="AA392" s="28"/>
      <c r="AB392" s="28" t="s">
        <v>1336</v>
      </c>
    </row>
    <row r="393" spans="1:28" s="15" customFormat="1" ht="30">
      <c r="A393" s="50" t="s">
        <v>508</v>
      </c>
      <c r="B393" s="38" t="s">
        <v>61</v>
      </c>
      <c r="C393" s="17" t="s">
        <v>509</v>
      </c>
      <c r="D393" s="17" t="s">
        <v>1626</v>
      </c>
      <c r="E393" s="17" t="s">
        <v>1673</v>
      </c>
      <c r="F393" s="18" t="s">
        <v>1674</v>
      </c>
      <c r="G393" s="19">
        <v>1</v>
      </c>
      <c r="H393" s="18"/>
      <c r="I393" s="19" t="s">
        <v>1675</v>
      </c>
      <c r="J393" s="19"/>
      <c r="K393" s="19" t="s">
        <v>124</v>
      </c>
      <c r="L393" s="19"/>
      <c r="M393" s="19" t="s">
        <v>1676</v>
      </c>
      <c r="N393" s="19"/>
      <c r="O393" s="19" t="s">
        <v>124</v>
      </c>
      <c r="P393" s="18"/>
      <c r="Q393" s="19" t="s">
        <v>1675</v>
      </c>
      <c r="R393" s="6"/>
      <c r="S393" s="19" t="s">
        <v>124</v>
      </c>
      <c r="T393" s="19" t="s">
        <v>1677</v>
      </c>
      <c r="U393" s="6"/>
      <c r="V393" s="19" t="s">
        <v>124</v>
      </c>
      <c r="W393" s="18"/>
      <c r="X393" s="6" t="s">
        <v>147</v>
      </c>
      <c r="Y393" s="27" t="s">
        <v>73</v>
      </c>
      <c r="Z393" s="17"/>
      <c r="AA393" s="28"/>
      <c r="AB393" s="28" t="s">
        <v>1336</v>
      </c>
    </row>
    <row r="394" spans="1:28" s="15" customFormat="1" ht="30">
      <c r="A394" s="50" t="s">
        <v>508</v>
      </c>
      <c r="B394" s="38" t="s">
        <v>61</v>
      </c>
      <c r="C394" s="17" t="s">
        <v>509</v>
      </c>
      <c r="D394" s="17" t="s">
        <v>1626</v>
      </c>
      <c r="E394" s="17" t="s">
        <v>1669</v>
      </c>
      <c r="F394" s="18" t="s">
        <v>1678</v>
      </c>
      <c r="G394" s="19">
        <v>2</v>
      </c>
      <c r="H394" s="18"/>
      <c r="I394" s="19" t="s">
        <v>1679</v>
      </c>
      <c r="J394" s="19"/>
      <c r="K394" s="19" t="s">
        <v>124</v>
      </c>
      <c r="L394" s="19"/>
      <c r="M394" s="19" t="s">
        <v>1680</v>
      </c>
      <c r="N394" s="19"/>
      <c r="O394" s="19" t="s">
        <v>124</v>
      </c>
      <c r="P394" s="18"/>
      <c r="Q394" s="19" t="s">
        <v>1679</v>
      </c>
      <c r="R394" s="6"/>
      <c r="S394" s="19" t="s">
        <v>124</v>
      </c>
      <c r="T394" s="19" t="s">
        <v>1681</v>
      </c>
      <c r="U394" s="6"/>
      <c r="V394" s="19" t="s">
        <v>124</v>
      </c>
      <c r="W394" s="18"/>
      <c r="X394" s="6" t="s">
        <v>147</v>
      </c>
      <c r="Y394" s="27" t="s">
        <v>73</v>
      </c>
      <c r="Z394" s="17"/>
      <c r="AA394" s="28"/>
      <c r="AB394" s="28" t="s">
        <v>1336</v>
      </c>
    </row>
    <row r="395" spans="1:28" s="15" customFormat="1" ht="30">
      <c r="A395" s="50" t="s">
        <v>508</v>
      </c>
      <c r="B395" s="38" t="s">
        <v>61</v>
      </c>
      <c r="C395" s="17" t="s">
        <v>509</v>
      </c>
      <c r="D395" s="17" t="s">
        <v>1626</v>
      </c>
      <c r="E395" s="17" t="s">
        <v>1682</v>
      </c>
      <c r="F395" s="18" t="s">
        <v>1683</v>
      </c>
      <c r="G395" s="19">
        <v>1</v>
      </c>
      <c r="H395" s="18"/>
      <c r="I395" s="19" t="s">
        <v>1684</v>
      </c>
      <c r="J395" s="19"/>
      <c r="K395" s="19" t="s">
        <v>124</v>
      </c>
      <c r="L395" s="19"/>
      <c r="M395" s="19" t="s">
        <v>1685</v>
      </c>
      <c r="N395" s="19"/>
      <c r="O395" s="19" t="s">
        <v>124</v>
      </c>
      <c r="P395" s="18"/>
      <c r="Q395" s="19" t="s">
        <v>1684</v>
      </c>
      <c r="R395" s="6"/>
      <c r="S395" s="19" t="s">
        <v>124</v>
      </c>
      <c r="T395" s="19" t="s">
        <v>1686</v>
      </c>
      <c r="U395" s="6"/>
      <c r="V395" s="19" t="s">
        <v>124</v>
      </c>
      <c r="W395" s="18"/>
      <c r="X395" s="6" t="s">
        <v>147</v>
      </c>
      <c r="Y395" s="27" t="s">
        <v>73</v>
      </c>
      <c r="Z395" s="17"/>
      <c r="AA395" s="28"/>
      <c r="AB395" s="28" t="s">
        <v>1336</v>
      </c>
    </row>
    <row r="396" spans="1:28" s="15" customFormat="1" ht="30">
      <c r="A396" s="50" t="s">
        <v>508</v>
      </c>
      <c r="B396" s="38" t="s">
        <v>61</v>
      </c>
      <c r="C396" s="17" t="s">
        <v>509</v>
      </c>
      <c r="D396" s="17" t="s">
        <v>1626</v>
      </c>
      <c r="E396" s="17" t="s">
        <v>1669</v>
      </c>
      <c r="F396" s="18" t="s">
        <v>1687</v>
      </c>
      <c r="G396" s="19">
        <v>1</v>
      </c>
      <c r="H396" s="18"/>
      <c r="I396" s="19" t="s">
        <v>1688</v>
      </c>
      <c r="J396" s="19"/>
      <c r="K396" s="19" t="s">
        <v>124</v>
      </c>
      <c r="L396" s="19"/>
      <c r="M396" s="19" t="s">
        <v>1689</v>
      </c>
      <c r="N396" s="19"/>
      <c r="O396" s="19" t="s">
        <v>124</v>
      </c>
      <c r="P396" s="18"/>
      <c r="Q396" s="19" t="s">
        <v>1688</v>
      </c>
      <c r="R396" s="6"/>
      <c r="S396" s="19" t="s">
        <v>124</v>
      </c>
      <c r="T396" s="19" t="s">
        <v>1690</v>
      </c>
      <c r="U396" s="6"/>
      <c r="V396" s="19" t="s">
        <v>124</v>
      </c>
      <c r="W396" s="18"/>
      <c r="X396" s="6" t="s">
        <v>147</v>
      </c>
      <c r="Y396" s="27" t="s">
        <v>73</v>
      </c>
      <c r="Z396" s="17"/>
      <c r="AA396" s="28"/>
      <c r="AB396" s="28" t="s">
        <v>1336</v>
      </c>
    </row>
    <row r="397" spans="1:28" s="15" customFormat="1" ht="30">
      <c r="A397" s="50" t="s">
        <v>508</v>
      </c>
      <c r="B397" s="38" t="s">
        <v>61</v>
      </c>
      <c r="C397" s="17" t="s">
        <v>509</v>
      </c>
      <c r="D397" s="17" t="s">
        <v>1626</v>
      </c>
      <c r="E397" s="17" t="s">
        <v>1691</v>
      </c>
      <c r="F397" s="18" t="s">
        <v>1692</v>
      </c>
      <c r="G397" s="19">
        <v>2</v>
      </c>
      <c r="H397" s="18"/>
      <c r="I397" s="20" t="s">
        <v>1693</v>
      </c>
      <c r="J397" s="20"/>
      <c r="K397" s="19" t="s">
        <v>124</v>
      </c>
      <c r="L397" s="19"/>
      <c r="M397" s="19" t="s">
        <v>1694</v>
      </c>
      <c r="N397" s="19"/>
      <c r="O397" s="19" t="s">
        <v>124</v>
      </c>
      <c r="P397" s="18"/>
      <c r="Q397" s="20" t="s">
        <v>1693</v>
      </c>
      <c r="R397" s="6"/>
      <c r="S397" s="19" t="s">
        <v>124</v>
      </c>
      <c r="T397" s="19" t="s">
        <v>1694</v>
      </c>
      <c r="U397" s="6"/>
      <c r="V397" s="19" t="s">
        <v>124</v>
      </c>
      <c r="W397" s="18"/>
      <c r="X397" s="6" t="s">
        <v>147</v>
      </c>
      <c r="Y397" s="27" t="s">
        <v>73</v>
      </c>
      <c r="Z397" s="17"/>
      <c r="AA397" s="28"/>
      <c r="AB397" s="28" t="s">
        <v>1336</v>
      </c>
    </row>
    <row r="398" spans="1:28" s="15" customFormat="1" ht="30">
      <c r="A398" s="50" t="s">
        <v>508</v>
      </c>
      <c r="B398" s="38" t="s">
        <v>61</v>
      </c>
      <c r="C398" s="17" t="s">
        <v>509</v>
      </c>
      <c r="D398" s="17" t="s">
        <v>1626</v>
      </c>
      <c r="E398" s="17" t="s">
        <v>1695</v>
      </c>
      <c r="F398" s="18" t="s">
        <v>1696</v>
      </c>
      <c r="G398" s="19">
        <v>2</v>
      </c>
      <c r="H398" s="18"/>
      <c r="I398" s="20" t="s">
        <v>1697</v>
      </c>
      <c r="J398" s="20"/>
      <c r="K398" s="19" t="s">
        <v>124</v>
      </c>
      <c r="L398" s="19"/>
      <c r="M398" s="19" t="s">
        <v>1698</v>
      </c>
      <c r="N398" s="19"/>
      <c r="O398" s="19" t="s">
        <v>124</v>
      </c>
      <c r="P398" s="18"/>
      <c r="Q398" s="20" t="s">
        <v>1699</v>
      </c>
      <c r="R398" s="6"/>
      <c r="S398" s="19" t="s">
        <v>124</v>
      </c>
      <c r="T398" s="19" t="s">
        <v>1698</v>
      </c>
      <c r="U398" s="6"/>
      <c r="V398" s="19" t="s">
        <v>124</v>
      </c>
      <c r="W398" s="18"/>
      <c r="X398" s="6" t="s">
        <v>147</v>
      </c>
      <c r="Y398" s="27" t="s">
        <v>73</v>
      </c>
      <c r="Z398" s="17"/>
      <c r="AA398" s="28"/>
      <c r="AB398" s="28" t="s">
        <v>1336</v>
      </c>
    </row>
    <row r="399" spans="1:28" s="15" customFormat="1" ht="30">
      <c r="A399" s="50" t="s">
        <v>508</v>
      </c>
      <c r="B399" s="38" t="s">
        <v>61</v>
      </c>
      <c r="C399" s="17" t="s">
        <v>509</v>
      </c>
      <c r="D399" s="17" t="s">
        <v>1626</v>
      </c>
      <c r="E399" s="17" t="s">
        <v>1700</v>
      </c>
      <c r="F399" s="18" t="s">
        <v>1701</v>
      </c>
      <c r="G399" s="19">
        <v>1</v>
      </c>
      <c r="H399" s="18"/>
      <c r="I399" s="19" t="s">
        <v>1702</v>
      </c>
      <c r="J399" s="19"/>
      <c r="K399" s="19" t="s">
        <v>124</v>
      </c>
      <c r="L399" s="19"/>
      <c r="M399" s="19" t="s">
        <v>1703</v>
      </c>
      <c r="N399" s="19"/>
      <c r="O399" s="19" t="s">
        <v>124</v>
      </c>
      <c r="P399" s="18"/>
      <c r="Q399" s="19" t="s">
        <v>1702</v>
      </c>
      <c r="R399" s="6"/>
      <c r="S399" s="19" t="s">
        <v>124</v>
      </c>
      <c r="T399" s="19" t="s">
        <v>1704</v>
      </c>
      <c r="U399" s="6"/>
      <c r="V399" s="19" t="s">
        <v>124</v>
      </c>
      <c r="W399" s="18"/>
      <c r="X399" s="6" t="s">
        <v>147</v>
      </c>
      <c r="Y399" s="27" t="s">
        <v>73</v>
      </c>
      <c r="Z399" s="17"/>
      <c r="AA399" s="28"/>
      <c r="AB399" s="28" t="s">
        <v>1336</v>
      </c>
    </row>
    <row r="400" spans="1:28" s="15" customFormat="1" ht="30">
      <c r="A400" s="50" t="s">
        <v>508</v>
      </c>
      <c r="B400" s="38" t="s">
        <v>61</v>
      </c>
      <c r="C400" s="17" t="s">
        <v>509</v>
      </c>
      <c r="D400" s="17" t="s">
        <v>1626</v>
      </c>
      <c r="E400" s="17" t="s">
        <v>1700</v>
      </c>
      <c r="F400" s="18" t="s">
        <v>1705</v>
      </c>
      <c r="G400" s="19">
        <v>1</v>
      </c>
      <c r="H400" s="18"/>
      <c r="I400" s="19" t="s">
        <v>1706</v>
      </c>
      <c r="J400" s="19"/>
      <c r="K400" s="19" t="s">
        <v>124</v>
      </c>
      <c r="L400" s="19"/>
      <c r="M400" s="19" t="s">
        <v>1707</v>
      </c>
      <c r="N400" s="19"/>
      <c r="O400" s="19" t="s">
        <v>124</v>
      </c>
      <c r="P400" s="18"/>
      <c r="Q400" s="19" t="s">
        <v>1706</v>
      </c>
      <c r="R400" s="6"/>
      <c r="S400" s="19" t="s">
        <v>124</v>
      </c>
      <c r="T400" s="19" t="s">
        <v>1707</v>
      </c>
      <c r="U400" s="6"/>
      <c r="V400" s="19" t="s">
        <v>124</v>
      </c>
      <c r="W400" s="18"/>
      <c r="X400" s="6" t="s">
        <v>147</v>
      </c>
      <c r="Y400" s="27" t="s">
        <v>73</v>
      </c>
      <c r="Z400" s="17"/>
      <c r="AA400" s="28"/>
      <c r="AB400" s="28" t="s">
        <v>1708</v>
      </c>
    </row>
    <row r="401" spans="1:28" s="15" customFormat="1" ht="30">
      <c r="A401" s="50" t="s">
        <v>508</v>
      </c>
      <c r="B401" s="38" t="s">
        <v>61</v>
      </c>
      <c r="C401" s="17" t="s">
        <v>509</v>
      </c>
      <c r="D401" s="17" t="s">
        <v>1626</v>
      </c>
      <c r="E401" s="17" t="s">
        <v>1700</v>
      </c>
      <c r="F401" s="18" t="s">
        <v>1709</v>
      </c>
      <c r="G401" s="19">
        <v>1</v>
      </c>
      <c r="H401" s="18"/>
      <c r="I401" s="19" t="s">
        <v>1710</v>
      </c>
      <c r="J401" s="19"/>
      <c r="K401" s="19" t="s">
        <v>124</v>
      </c>
      <c r="L401" s="19"/>
      <c r="M401" s="19" t="s">
        <v>1711</v>
      </c>
      <c r="N401" s="19"/>
      <c r="O401" s="19" t="s">
        <v>124</v>
      </c>
      <c r="P401" s="18"/>
      <c r="Q401" s="19" t="s">
        <v>1710</v>
      </c>
      <c r="R401" s="6"/>
      <c r="S401" s="19" t="s">
        <v>124</v>
      </c>
      <c r="T401" s="19" t="s">
        <v>1711</v>
      </c>
      <c r="U401" s="6"/>
      <c r="V401" s="19" t="s">
        <v>124</v>
      </c>
      <c r="W401" s="18"/>
      <c r="X401" s="6" t="s">
        <v>147</v>
      </c>
      <c r="Y401" s="27" t="s">
        <v>73</v>
      </c>
      <c r="Z401" s="17"/>
      <c r="AA401" s="28"/>
      <c r="AB401" s="28" t="s">
        <v>1708</v>
      </c>
    </row>
    <row r="402" spans="1:28" s="15" customFormat="1" ht="30">
      <c r="A402" s="50" t="s">
        <v>508</v>
      </c>
      <c r="B402" s="38" t="s">
        <v>61</v>
      </c>
      <c r="C402" s="17" t="s">
        <v>509</v>
      </c>
      <c r="D402" s="17" t="s">
        <v>1626</v>
      </c>
      <c r="E402" s="17" t="s">
        <v>1700</v>
      </c>
      <c r="F402" s="18" t="s">
        <v>1712</v>
      </c>
      <c r="G402" s="19">
        <v>1</v>
      </c>
      <c r="H402" s="18"/>
      <c r="I402" s="19" t="s">
        <v>1713</v>
      </c>
      <c r="J402" s="19"/>
      <c r="K402" s="19" t="s">
        <v>124</v>
      </c>
      <c r="L402" s="19"/>
      <c r="M402" s="19" t="s">
        <v>1714</v>
      </c>
      <c r="N402" s="19"/>
      <c r="O402" s="19" t="s">
        <v>124</v>
      </c>
      <c r="P402" s="18"/>
      <c r="Q402" s="19" t="s">
        <v>1713</v>
      </c>
      <c r="R402" s="6"/>
      <c r="S402" s="19" t="s">
        <v>124</v>
      </c>
      <c r="T402" s="19" t="s">
        <v>1714</v>
      </c>
      <c r="U402" s="6"/>
      <c r="V402" s="19" t="s">
        <v>124</v>
      </c>
      <c r="W402" s="18"/>
      <c r="X402" s="6" t="s">
        <v>147</v>
      </c>
      <c r="Y402" s="27" t="s">
        <v>73</v>
      </c>
      <c r="Z402" s="17"/>
      <c r="AA402" s="28"/>
      <c r="AB402" s="28" t="s">
        <v>1708</v>
      </c>
    </row>
    <row r="403" spans="1:28" s="15" customFormat="1" ht="30">
      <c r="A403" s="50" t="s">
        <v>508</v>
      </c>
      <c r="B403" s="38" t="s">
        <v>61</v>
      </c>
      <c r="C403" s="17" t="s">
        <v>509</v>
      </c>
      <c r="D403" s="17" t="s">
        <v>1715</v>
      </c>
      <c r="E403" s="17" t="s">
        <v>1716</v>
      </c>
      <c r="F403" s="18" t="s">
        <v>1717</v>
      </c>
      <c r="G403" s="19">
        <v>1</v>
      </c>
      <c r="H403" s="18"/>
      <c r="I403" s="19" t="s">
        <v>1718</v>
      </c>
      <c r="J403" s="19"/>
      <c r="K403" s="19" t="s">
        <v>124</v>
      </c>
      <c r="L403" s="19"/>
      <c r="M403" s="19" t="s">
        <v>1719</v>
      </c>
      <c r="N403" s="19"/>
      <c r="O403" s="19" t="s">
        <v>124</v>
      </c>
      <c r="P403" s="18"/>
      <c r="Q403" s="19" t="s">
        <v>1718</v>
      </c>
      <c r="R403" s="6"/>
      <c r="S403" s="19" t="s">
        <v>124</v>
      </c>
      <c r="T403" s="19" t="s">
        <v>1707</v>
      </c>
      <c r="U403" s="6"/>
      <c r="V403" s="19" t="s">
        <v>124</v>
      </c>
      <c r="W403" s="18"/>
      <c r="X403" s="6" t="s">
        <v>147</v>
      </c>
      <c r="Y403" s="27" t="s">
        <v>73</v>
      </c>
      <c r="Z403" s="17"/>
      <c r="AA403" s="28"/>
      <c r="AB403" s="28" t="s">
        <v>1336</v>
      </c>
    </row>
    <row r="404" spans="1:28" s="15" customFormat="1" ht="30">
      <c r="A404" s="50" t="s">
        <v>508</v>
      </c>
      <c r="B404" s="38" t="s">
        <v>61</v>
      </c>
      <c r="C404" s="17" t="s">
        <v>509</v>
      </c>
      <c r="D404" s="17" t="s">
        <v>1715</v>
      </c>
      <c r="E404" s="17" t="s">
        <v>1716</v>
      </c>
      <c r="F404" s="18" t="s">
        <v>1720</v>
      </c>
      <c r="G404" s="19">
        <v>1</v>
      </c>
      <c r="H404" s="18"/>
      <c r="I404" s="19" t="s">
        <v>1721</v>
      </c>
      <c r="J404" s="19"/>
      <c r="K404" s="19" t="s">
        <v>124</v>
      </c>
      <c r="L404" s="19"/>
      <c r="M404" s="19" t="s">
        <v>1722</v>
      </c>
      <c r="N404" s="19"/>
      <c r="O404" s="19" t="s">
        <v>124</v>
      </c>
      <c r="P404" s="18"/>
      <c r="Q404" s="19" t="s">
        <v>1721</v>
      </c>
      <c r="R404" s="6"/>
      <c r="S404" s="19" t="s">
        <v>124</v>
      </c>
      <c r="T404" s="19" t="s">
        <v>1722</v>
      </c>
      <c r="U404" s="6"/>
      <c r="V404" s="19" t="s">
        <v>124</v>
      </c>
      <c r="W404" s="18"/>
      <c r="X404" s="6" t="s">
        <v>147</v>
      </c>
      <c r="Y404" s="27" t="s">
        <v>73</v>
      </c>
      <c r="Z404" s="17"/>
      <c r="AA404" s="28"/>
      <c r="AB404" s="28" t="s">
        <v>1336</v>
      </c>
    </row>
    <row r="405" spans="1:28" s="15" customFormat="1" ht="30">
      <c r="A405" s="50" t="s">
        <v>508</v>
      </c>
      <c r="B405" s="38" t="s">
        <v>61</v>
      </c>
      <c r="C405" s="17" t="s">
        <v>509</v>
      </c>
      <c r="D405" s="17" t="s">
        <v>1715</v>
      </c>
      <c r="E405" s="17" t="s">
        <v>1716</v>
      </c>
      <c r="F405" s="18" t="s">
        <v>1723</v>
      </c>
      <c r="G405" s="19">
        <v>1</v>
      </c>
      <c r="H405" s="18"/>
      <c r="I405" s="19" t="s">
        <v>1724</v>
      </c>
      <c r="J405" s="19"/>
      <c r="K405" s="19" t="s">
        <v>124</v>
      </c>
      <c r="L405" s="19"/>
      <c r="M405" s="19" t="s">
        <v>1725</v>
      </c>
      <c r="N405" s="19"/>
      <c r="O405" s="19" t="s">
        <v>124</v>
      </c>
      <c r="P405" s="18"/>
      <c r="Q405" s="19" t="s">
        <v>1724</v>
      </c>
      <c r="R405" s="6"/>
      <c r="S405" s="19" t="s">
        <v>124</v>
      </c>
      <c r="T405" s="19" t="s">
        <v>1725</v>
      </c>
      <c r="U405" s="6"/>
      <c r="V405" s="19" t="s">
        <v>124</v>
      </c>
      <c r="W405" s="18"/>
      <c r="X405" s="6" t="s">
        <v>147</v>
      </c>
      <c r="Y405" s="27" t="s">
        <v>73</v>
      </c>
      <c r="Z405" s="17"/>
      <c r="AA405" s="28"/>
      <c r="AB405" s="28" t="s">
        <v>1336</v>
      </c>
    </row>
    <row r="406" spans="1:28" s="15" customFormat="1" ht="45">
      <c r="A406" s="50" t="s">
        <v>508</v>
      </c>
      <c r="B406" s="38" t="s">
        <v>61</v>
      </c>
      <c r="C406" s="17" t="s">
        <v>509</v>
      </c>
      <c r="D406" s="17" t="s">
        <v>1726</v>
      </c>
      <c r="E406" s="17" t="s">
        <v>1727</v>
      </c>
      <c r="F406" s="18" t="s">
        <v>1728</v>
      </c>
      <c r="G406" s="19">
        <v>3</v>
      </c>
      <c r="H406" s="18"/>
      <c r="I406" s="20" t="s">
        <v>1729</v>
      </c>
      <c r="J406" s="20"/>
      <c r="K406" s="19" t="s">
        <v>124</v>
      </c>
      <c r="L406" s="19"/>
      <c r="M406" s="20"/>
      <c r="N406" s="20"/>
      <c r="O406" s="19"/>
      <c r="P406" s="18"/>
      <c r="Q406" s="20" t="s">
        <v>1730</v>
      </c>
      <c r="R406" s="6"/>
      <c r="S406" s="19" t="s">
        <v>124</v>
      </c>
      <c r="T406" s="20"/>
      <c r="U406" s="6"/>
      <c r="V406" s="19"/>
      <c r="W406" s="18"/>
      <c r="X406" s="6" t="s">
        <v>147</v>
      </c>
      <c r="Y406" s="27" t="s">
        <v>73</v>
      </c>
      <c r="Z406" s="17"/>
      <c r="AA406" s="28"/>
      <c r="AB406" s="28" t="s">
        <v>1336</v>
      </c>
    </row>
    <row r="407" spans="1:28" s="15" customFormat="1" ht="30">
      <c r="A407" s="50" t="s">
        <v>508</v>
      </c>
      <c r="B407" s="38" t="s">
        <v>61</v>
      </c>
      <c r="C407" s="17" t="s">
        <v>509</v>
      </c>
      <c r="D407" s="17" t="s">
        <v>1726</v>
      </c>
      <c r="E407" s="17" t="s">
        <v>1731</v>
      </c>
      <c r="F407" s="18" t="s">
        <v>1732</v>
      </c>
      <c r="G407" s="19">
        <v>2</v>
      </c>
      <c r="H407" s="18"/>
      <c r="I407" s="20" t="s">
        <v>1733</v>
      </c>
      <c r="J407" s="20"/>
      <c r="K407" s="19" t="s">
        <v>124</v>
      </c>
      <c r="L407" s="19"/>
      <c r="M407" s="20"/>
      <c r="N407" s="20"/>
      <c r="O407" s="19"/>
      <c r="P407" s="18"/>
      <c r="Q407" s="20" t="s">
        <v>1733</v>
      </c>
      <c r="R407" s="6"/>
      <c r="S407" s="19" t="s">
        <v>124</v>
      </c>
      <c r="T407" s="20"/>
      <c r="U407" s="6"/>
      <c r="V407" s="19"/>
      <c r="W407" s="18"/>
      <c r="X407" s="6" t="s">
        <v>147</v>
      </c>
      <c r="Y407" s="27" t="s">
        <v>73</v>
      </c>
      <c r="Z407" s="17"/>
      <c r="AA407" s="28"/>
      <c r="AB407" s="28" t="s">
        <v>1336</v>
      </c>
    </row>
    <row r="408" spans="1:28" s="15" customFormat="1" ht="60">
      <c r="A408" s="50" t="s">
        <v>508</v>
      </c>
      <c r="B408" s="38" t="s">
        <v>61</v>
      </c>
      <c r="C408" s="17" t="s">
        <v>509</v>
      </c>
      <c r="D408" s="17" t="s">
        <v>1734</v>
      </c>
      <c r="E408" s="17" t="s">
        <v>1735</v>
      </c>
      <c r="F408" s="18" t="s">
        <v>1736</v>
      </c>
      <c r="G408" s="19">
        <v>1</v>
      </c>
      <c r="H408" s="18"/>
      <c r="I408" s="19" t="s">
        <v>1737</v>
      </c>
      <c r="J408" s="19"/>
      <c r="K408" s="19" t="s">
        <v>124</v>
      </c>
      <c r="L408" s="19"/>
      <c r="M408" s="19" t="s">
        <v>1738</v>
      </c>
      <c r="N408" s="19"/>
      <c r="O408" s="19" t="s">
        <v>124</v>
      </c>
      <c r="P408" s="18"/>
      <c r="Q408" s="19" t="s">
        <v>1737</v>
      </c>
      <c r="R408" s="6"/>
      <c r="S408" s="19" t="s">
        <v>124</v>
      </c>
      <c r="T408" s="19" t="s">
        <v>1739</v>
      </c>
      <c r="U408" s="6"/>
      <c r="V408" s="19" t="s">
        <v>124</v>
      </c>
      <c r="W408" s="18"/>
      <c r="X408" s="6" t="s">
        <v>147</v>
      </c>
      <c r="Y408" s="27" t="s">
        <v>73</v>
      </c>
      <c r="Z408" s="17"/>
      <c r="AA408" s="28"/>
      <c r="AB408" s="28" t="s">
        <v>1336</v>
      </c>
    </row>
    <row r="409" spans="1:28" s="15" customFormat="1" ht="30">
      <c r="A409" s="50" t="s">
        <v>508</v>
      </c>
      <c r="B409" s="38" t="s">
        <v>61</v>
      </c>
      <c r="C409" s="17" t="s">
        <v>509</v>
      </c>
      <c r="D409" s="17" t="s">
        <v>1740</v>
      </c>
      <c r="E409" s="17" t="s">
        <v>1741</v>
      </c>
      <c r="F409" s="18" t="s">
        <v>1742</v>
      </c>
      <c r="G409" s="19" t="s">
        <v>156</v>
      </c>
      <c r="H409" s="18"/>
      <c r="I409" s="19">
        <v>1916</v>
      </c>
      <c r="J409" s="19"/>
      <c r="K409" s="19" t="s">
        <v>124</v>
      </c>
      <c r="L409" s="19"/>
      <c r="M409" s="20">
        <v>1918</v>
      </c>
      <c r="N409" s="20"/>
      <c r="O409" s="20" t="s">
        <v>124</v>
      </c>
      <c r="P409" s="18"/>
      <c r="Q409" s="19">
        <v>1916</v>
      </c>
      <c r="R409" s="6"/>
      <c r="S409" s="19" t="s">
        <v>124</v>
      </c>
      <c r="T409" s="20">
        <v>1918</v>
      </c>
      <c r="U409" s="6"/>
      <c r="V409" s="20" t="s">
        <v>124</v>
      </c>
      <c r="W409" s="18"/>
      <c r="X409" s="6" t="s">
        <v>147</v>
      </c>
      <c r="Y409" s="27" t="s">
        <v>73</v>
      </c>
      <c r="Z409" s="17"/>
      <c r="AA409" s="28"/>
      <c r="AB409" s="28" t="s">
        <v>1743</v>
      </c>
    </row>
    <row r="410" spans="1:28" s="15" customFormat="1">
      <c r="A410" s="50" t="s">
        <v>508</v>
      </c>
      <c r="B410" s="38" t="s">
        <v>61</v>
      </c>
      <c r="C410" s="17" t="s">
        <v>509</v>
      </c>
      <c r="D410" s="17"/>
      <c r="E410" s="17" t="s">
        <v>1744</v>
      </c>
      <c r="F410" s="18" t="s">
        <v>1745</v>
      </c>
      <c r="G410" s="19" t="s">
        <v>561</v>
      </c>
      <c r="H410" s="18"/>
      <c r="I410" s="19">
        <v>1900</v>
      </c>
      <c r="J410" s="19"/>
      <c r="K410" s="19" t="s">
        <v>124</v>
      </c>
      <c r="L410" s="19"/>
      <c r="M410" s="19">
        <v>1903</v>
      </c>
      <c r="N410" s="19"/>
      <c r="O410" s="19" t="s">
        <v>124</v>
      </c>
      <c r="P410" s="18"/>
      <c r="Q410" s="19"/>
      <c r="R410" s="6"/>
      <c r="S410" s="19"/>
      <c r="T410" s="20"/>
      <c r="U410" s="6"/>
      <c r="V410" s="20"/>
      <c r="W410" s="18"/>
      <c r="X410" s="6" t="s">
        <v>147</v>
      </c>
      <c r="Y410" s="27" t="s">
        <v>151</v>
      </c>
      <c r="Z410" s="17"/>
      <c r="AA410" s="28"/>
      <c r="AB410" s="28" t="s">
        <v>1746</v>
      </c>
    </row>
    <row r="411" spans="1:28" s="15" customFormat="1" ht="30">
      <c r="A411" s="50" t="s">
        <v>508</v>
      </c>
      <c r="B411" s="38" t="s">
        <v>61</v>
      </c>
      <c r="C411" s="17" t="s">
        <v>509</v>
      </c>
      <c r="D411" s="17" t="s">
        <v>1747</v>
      </c>
      <c r="E411" s="17" t="s">
        <v>1748</v>
      </c>
      <c r="F411" s="18" t="s">
        <v>1749</v>
      </c>
      <c r="G411" s="19" t="s">
        <v>156</v>
      </c>
      <c r="H411" s="18"/>
      <c r="I411" s="20">
        <v>1886</v>
      </c>
      <c r="J411" s="20"/>
      <c r="K411" s="20" t="s">
        <v>124</v>
      </c>
      <c r="L411" s="20"/>
      <c r="M411" s="19"/>
      <c r="N411" s="19"/>
      <c r="O411" s="19"/>
      <c r="P411" s="18"/>
      <c r="Q411" s="20">
        <v>1886</v>
      </c>
      <c r="R411" s="6"/>
      <c r="S411" s="19" t="s">
        <v>124</v>
      </c>
      <c r="T411" s="19"/>
      <c r="U411" s="6"/>
      <c r="V411" s="19"/>
      <c r="W411" s="18"/>
      <c r="X411" s="6" t="s">
        <v>147</v>
      </c>
      <c r="Y411" s="27" t="s">
        <v>73</v>
      </c>
      <c r="Z411" s="17"/>
      <c r="AA411" s="28"/>
      <c r="AB411" s="28" t="s">
        <v>1743</v>
      </c>
    </row>
    <row r="412" spans="1:28" s="15" customFormat="1">
      <c r="A412" s="50" t="s">
        <v>508</v>
      </c>
      <c r="B412" s="38" t="s">
        <v>61</v>
      </c>
      <c r="C412" s="17" t="s">
        <v>509</v>
      </c>
      <c r="D412" s="17"/>
      <c r="E412" s="17" t="s">
        <v>1750</v>
      </c>
      <c r="F412" s="18" t="s">
        <v>1751</v>
      </c>
      <c r="G412" s="19" t="s">
        <v>561</v>
      </c>
      <c r="H412" s="18"/>
      <c r="I412" s="19">
        <v>1777</v>
      </c>
      <c r="J412" s="19"/>
      <c r="K412" s="19" t="s">
        <v>124</v>
      </c>
      <c r="L412" s="19"/>
      <c r="M412" s="19"/>
      <c r="N412" s="19"/>
      <c r="O412" s="19"/>
      <c r="P412" s="18"/>
      <c r="Q412" s="19">
        <v>1777</v>
      </c>
      <c r="R412" s="6"/>
      <c r="S412" s="19" t="s">
        <v>124</v>
      </c>
      <c r="T412" s="19"/>
      <c r="U412" s="6"/>
      <c r="V412" s="19"/>
      <c r="W412" s="18"/>
      <c r="X412" s="6" t="s">
        <v>147</v>
      </c>
      <c r="Y412" s="27" t="s">
        <v>84</v>
      </c>
      <c r="Z412" s="17"/>
      <c r="AA412" s="28"/>
      <c r="AB412" s="28" t="s">
        <v>1746</v>
      </c>
    </row>
    <row r="413" spans="1:28" s="15" customFormat="1">
      <c r="A413" s="50" t="s">
        <v>508</v>
      </c>
      <c r="B413" s="38" t="s">
        <v>61</v>
      </c>
      <c r="C413" s="17" t="s">
        <v>509</v>
      </c>
      <c r="D413" s="17"/>
      <c r="E413" s="17" t="s">
        <v>1752</v>
      </c>
      <c r="F413" s="18" t="s">
        <v>1753</v>
      </c>
      <c r="G413" s="19" t="s">
        <v>561</v>
      </c>
      <c r="H413" s="18"/>
      <c r="I413" s="19">
        <v>1776</v>
      </c>
      <c r="J413" s="19"/>
      <c r="K413" s="19" t="s">
        <v>124</v>
      </c>
      <c r="L413" s="19"/>
      <c r="M413" s="19"/>
      <c r="N413" s="19"/>
      <c r="O413" s="19"/>
      <c r="P413" s="18"/>
      <c r="Q413" s="19">
        <v>1776</v>
      </c>
      <c r="R413" s="6"/>
      <c r="S413" s="19" t="s">
        <v>124</v>
      </c>
      <c r="T413" s="19"/>
      <c r="U413" s="6"/>
      <c r="V413" s="19"/>
      <c r="W413" s="18"/>
      <c r="X413" s="6" t="s">
        <v>147</v>
      </c>
      <c r="Y413" s="27" t="s">
        <v>84</v>
      </c>
      <c r="Z413" s="17"/>
      <c r="AA413" s="28"/>
      <c r="AB413" s="28" t="s">
        <v>1746</v>
      </c>
    </row>
    <row r="414" spans="1:28" s="15" customFormat="1" ht="30">
      <c r="A414" s="50" t="s">
        <v>508</v>
      </c>
      <c r="B414" s="38" t="s">
        <v>61</v>
      </c>
      <c r="C414" s="17" t="s">
        <v>509</v>
      </c>
      <c r="D414" s="17" t="s">
        <v>1754</v>
      </c>
      <c r="E414" s="17" t="s">
        <v>1755</v>
      </c>
      <c r="F414" s="18" t="s">
        <v>1756</v>
      </c>
      <c r="G414" s="19" t="s">
        <v>511</v>
      </c>
      <c r="H414" s="18"/>
      <c r="I414" s="20">
        <v>1773</v>
      </c>
      <c r="J414" s="20"/>
      <c r="K414" s="20" t="s">
        <v>124</v>
      </c>
      <c r="L414" s="20"/>
      <c r="M414" s="19"/>
      <c r="N414" s="19"/>
      <c r="O414" s="19"/>
      <c r="P414" s="18"/>
      <c r="Q414" s="20">
        <v>1773</v>
      </c>
      <c r="R414" s="6"/>
      <c r="S414" s="19" t="s">
        <v>124</v>
      </c>
      <c r="T414" s="19"/>
      <c r="U414" s="6"/>
      <c r="V414" s="19"/>
      <c r="W414" s="18"/>
      <c r="X414" s="6" t="s">
        <v>147</v>
      </c>
      <c r="Y414" s="27" t="s">
        <v>73</v>
      </c>
      <c r="Z414" s="17"/>
      <c r="AA414" s="28"/>
      <c r="AB414" s="28" t="s">
        <v>1757</v>
      </c>
    </row>
    <row r="415" spans="1:28" s="15" customFormat="1" ht="30">
      <c r="A415" s="50" t="s">
        <v>508</v>
      </c>
      <c r="B415" s="38" t="s">
        <v>61</v>
      </c>
      <c r="C415" s="17" t="s">
        <v>509</v>
      </c>
      <c r="D415" s="17"/>
      <c r="E415" s="17" t="s">
        <v>1758</v>
      </c>
      <c r="F415" s="18" t="s">
        <v>1759</v>
      </c>
      <c r="G415" s="19">
        <v>3</v>
      </c>
      <c r="H415" s="18"/>
      <c r="I415" s="20">
        <v>1640</v>
      </c>
      <c r="J415" s="20"/>
      <c r="K415" s="20" t="s">
        <v>124</v>
      </c>
      <c r="L415" s="20"/>
      <c r="M415" s="19"/>
      <c r="N415" s="19"/>
      <c r="O415" s="19"/>
      <c r="P415" s="18"/>
      <c r="Q415" s="20"/>
      <c r="R415" s="6"/>
      <c r="S415" s="20"/>
      <c r="T415" s="19"/>
      <c r="U415" s="6"/>
      <c r="V415" s="19"/>
      <c r="W415" s="18"/>
      <c r="X415" s="6" t="s">
        <v>147</v>
      </c>
      <c r="Y415" s="27" t="s">
        <v>84</v>
      </c>
      <c r="Z415" s="17"/>
      <c r="AA415" s="28"/>
      <c r="AB415" s="28" t="s">
        <v>1760</v>
      </c>
    </row>
    <row r="416" spans="1:28" s="15" customFormat="1" ht="30">
      <c r="A416" s="50" t="s">
        <v>508</v>
      </c>
      <c r="B416" s="38" t="s">
        <v>61</v>
      </c>
      <c r="C416" s="17" t="s">
        <v>509</v>
      </c>
      <c r="D416" s="17" t="s">
        <v>1761</v>
      </c>
      <c r="E416" s="17" t="s">
        <v>1762</v>
      </c>
      <c r="F416" s="18" t="s">
        <v>1763</v>
      </c>
      <c r="G416" s="19">
        <v>3</v>
      </c>
      <c r="H416" s="18"/>
      <c r="I416" s="19">
        <v>1570</v>
      </c>
      <c r="J416" s="19"/>
      <c r="K416" s="19" t="s">
        <v>124</v>
      </c>
      <c r="L416" s="19"/>
      <c r="M416" s="19">
        <v>1680</v>
      </c>
      <c r="N416" s="19"/>
      <c r="O416" s="19" t="s">
        <v>124</v>
      </c>
      <c r="P416" s="18" t="s">
        <v>889</v>
      </c>
      <c r="Q416" s="19">
        <v>380</v>
      </c>
      <c r="R416" s="6"/>
      <c r="S416" s="19" t="s">
        <v>576</v>
      </c>
      <c r="T416" s="19">
        <v>270</v>
      </c>
      <c r="U416" s="6"/>
      <c r="V416" s="19" t="s">
        <v>576</v>
      </c>
      <c r="W416" s="18"/>
      <c r="X416" s="6" t="s">
        <v>174</v>
      </c>
      <c r="Y416" s="27" t="s">
        <v>73</v>
      </c>
      <c r="Z416" s="17"/>
      <c r="AA416" s="28" t="s">
        <v>1764</v>
      </c>
      <c r="AB416" s="28" t="s">
        <v>1765</v>
      </c>
    </row>
    <row r="417" spans="1:28" s="15" customFormat="1" ht="30">
      <c r="A417" s="50" t="s">
        <v>508</v>
      </c>
      <c r="B417" s="38" t="s">
        <v>61</v>
      </c>
      <c r="C417" s="17" t="s">
        <v>509</v>
      </c>
      <c r="D417" s="17" t="s">
        <v>1766</v>
      </c>
      <c r="E417" s="17" t="s">
        <v>1767</v>
      </c>
      <c r="F417" s="18" t="s">
        <v>1768</v>
      </c>
      <c r="G417" s="19">
        <v>3</v>
      </c>
      <c r="H417" s="18"/>
      <c r="I417" s="19">
        <v>610</v>
      </c>
      <c r="J417" s="19"/>
      <c r="K417" s="19" t="s">
        <v>576</v>
      </c>
      <c r="L417" s="19"/>
      <c r="M417" s="19">
        <v>550</v>
      </c>
      <c r="N417" s="19"/>
      <c r="O417" s="19" t="s">
        <v>576</v>
      </c>
      <c r="P417" s="18" t="s">
        <v>889</v>
      </c>
      <c r="Q417" s="19">
        <v>625</v>
      </c>
      <c r="R417" s="6">
        <v>13</v>
      </c>
      <c r="S417" s="19" t="s">
        <v>576</v>
      </c>
      <c r="T417" s="19"/>
      <c r="U417" s="6"/>
      <c r="V417" s="19"/>
      <c r="W417" s="18" t="s">
        <v>77</v>
      </c>
      <c r="X417" s="6" t="s">
        <v>174</v>
      </c>
      <c r="Y417" s="27" t="s">
        <v>73</v>
      </c>
      <c r="Z417" s="17"/>
      <c r="AA417" s="28" t="s">
        <v>1769</v>
      </c>
      <c r="AB417" s="28" t="s">
        <v>1770</v>
      </c>
    </row>
    <row r="418" spans="1:28" s="15" customFormat="1" ht="45">
      <c r="A418" s="50" t="s">
        <v>508</v>
      </c>
      <c r="B418" s="38" t="s">
        <v>61</v>
      </c>
      <c r="C418" s="17" t="s">
        <v>509</v>
      </c>
      <c r="D418" s="17" t="s">
        <v>1771</v>
      </c>
      <c r="E418" s="17" t="s">
        <v>1772</v>
      </c>
      <c r="F418" s="18" t="s">
        <v>1773</v>
      </c>
      <c r="G418" s="19"/>
      <c r="H418" s="18"/>
      <c r="I418" s="19">
        <v>1130</v>
      </c>
      <c r="J418" s="19"/>
      <c r="K418" s="19" t="s">
        <v>576</v>
      </c>
      <c r="L418" s="19"/>
      <c r="M418" s="19">
        <v>845</v>
      </c>
      <c r="N418" s="19"/>
      <c r="O418" s="19" t="s">
        <v>576</v>
      </c>
      <c r="P418" s="18" t="s">
        <v>889</v>
      </c>
      <c r="Q418" s="19">
        <v>1150</v>
      </c>
      <c r="R418" s="6"/>
      <c r="S418" s="19" t="s">
        <v>576</v>
      </c>
      <c r="T418" s="19">
        <v>900</v>
      </c>
      <c r="U418" s="6"/>
      <c r="V418" s="19" t="s">
        <v>576</v>
      </c>
      <c r="W418" s="18"/>
      <c r="X418" s="6" t="s">
        <v>93</v>
      </c>
      <c r="Y418" s="27" t="s">
        <v>151</v>
      </c>
      <c r="Z418" s="17"/>
      <c r="AA418" s="28" t="s">
        <v>1774</v>
      </c>
      <c r="AB418" s="28" t="s">
        <v>1775</v>
      </c>
    </row>
    <row r="419" spans="1:28" s="15" customFormat="1" ht="45">
      <c r="A419" s="50" t="s">
        <v>508</v>
      </c>
      <c r="B419" s="38" t="s">
        <v>61</v>
      </c>
      <c r="C419" s="17" t="s">
        <v>509</v>
      </c>
      <c r="D419" s="17" t="s">
        <v>1771</v>
      </c>
      <c r="E419" s="17" t="s">
        <v>1776</v>
      </c>
      <c r="F419" s="18" t="s">
        <v>1777</v>
      </c>
      <c r="G419" s="19" t="s">
        <v>156</v>
      </c>
      <c r="H419" s="18"/>
      <c r="I419" s="19">
        <v>1170</v>
      </c>
      <c r="J419" s="19"/>
      <c r="K419" s="19" t="s">
        <v>576</v>
      </c>
      <c r="L419" s="19"/>
      <c r="M419" s="19"/>
      <c r="N419" s="19"/>
      <c r="O419" s="19"/>
      <c r="P419" s="18" t="s">
        <v>889</v>
      </c>
      <c r="Q419" s="19">
        <v>1250</v>
      </c>
      <c r="R419" s="6"/>
      <c r="S419" s="19" t="s">
        <v>576</v>
      </c>
      <c r="T419" s="19"/>
      <c r="U419" s="6"/>
      <c r="V419" s="19"/>
      <c r="W419" s="18"/>
      <c r="X419" s="6" t="s">
        <v>174</v>
      </c>
      <c r="Y419" s="27" t="s">
        <v>93</v>
      </c>
      <c r="Z419" s="17"/>
      <c r="AA419" s="28"/>
      <c r="AB419" s="28" t="s">
        <v>1778</v>
      </c>
    </row>
    <row r="420" spans="1:28" s="15" customFormat="1" ht="45">
      <c r="A420" s="50" t="s">
        <v>508</v>
      </c>
      <c r="B420" s="38" t="s">
        <v>61</v>
      </c>
      <c r="C420" s="17" t="s">
        <v>509</v>
      </c>
      <c r="D420" s="17" t="s">
        <v>1771</v>
      </c>
      <c r="E420" s="17" t="s">
        <v>1779</v>
      </c>
      <c r="F420" s="18" t="s">
        <v>1780</v>
      </c>
      <c r="G420" s="19"/>
      <c r="H420" s="18"/>
      <c r="I420" s="19">
        <v>1170</v>
      </c>
      <c r="J420" s="19"/>
      <c r="K420" s="19" t="s">
        <v>576</v>
      </c>
      <c r="L420" s="19"/>
      <c r="M420" s="19"/>
      <c r="N420" s="19"/>
      <c r="O420" s="19"/>
      <c r="P420" s="18" t="s">
        <v>889</v>
      </c>
      <c r="Q420" s="19">
        <v>1250</v>
      </c>
      <c r="R420" s="6"/>
      <c r="S420" s="19" t="s">
        <v>576</v>
      </c>
      <c r="T420" s="19"/>
      <c r="U420" s="6"/>
      <c r="V420" s="19" t="s">
        <v>1781</v>
      </c>
      <c r="W420" s="18" t="s">
        <v>77</v>
      </c>
      <c r="X420" s="6" t="s">
        <v>174</v>
      </c>
      <c r="Y420" s="27" t="s">
        <v>93</v>
      </c>
      <c r="Z420" s="17"/>
      <c r="AA420" s="28"/>
      <c r="AB420" s="28" t="s">
        <v>1778</v>
      </c>
    </row>
    <row r="421" spans="1:28" s="15" customFormat="1" ht="45">
      <c r="A421" s="50" t="s">
        <v>508</v>
      </c>
      <c r="B421" s="38" t="s">
        <v>61</v>
      </c>
      <c r="C421" s="17" t="s">
        <v>509</v>
      </c>
      <c r="D421" s="17" t="s">
        <v>1782</v>
      </c>
      <c r="E421" s="17" t="s">
        <v>1783</v>
      </c>
      <c r="F421" s="18" t="s">
        <v>1784</v>
      </c>
      <c r="G421" s="19" t="s">
        <v>511</v>
      </c>
      <c r="H421" s="18"/>
      <c r="I421" s="19">
        <v>1280</v>
      </c>
      <c r="J421" s="19"/>
      <c r="K421" s="19" t="s">
        <v>576</v>
      </c>
      <c r="L421" s="19"/>
      <c r="M421" s="19"/>
      <c r="N421" s="19"/>
      <c r="O421" s="19"/>
      <c r="P421" s="18" t="s">
        <v>889</v>
      </c>
      <c r="Q421" s="19">
        <v>1350</v>
      </c>
      <c r="R421" s="6"/>
      <c r="S421" s="19" t="s">
        <v>576</v>
      </c>
      <c r="T421" s="19"/>
      <c r="U421" s="6"/>
      <c r="V421" s="19"/>
      <c r="W421" s="18" t="s">
        <v>77</v>
      </c>
      <c r="X421" s="6" t="s">
        <v>174</v>
      </c>
      <c r="Y421" s="27" t="s">
        <v>93</v>
      </c>
      <c r="Z421" s="17"/>
      <c r="AA421" s="28"/>
      <c r="AB421" s="28" t="s">
        <v>1778</v>
      </c>
    </row>
    <row r="422" spans="1:28" s="15" customFormat="1" ht="60">
      <c r="A422" s="50" t="s">
        <v>508</v>
      </c>
      <c r="B422" s="38" t="s">
        <v>61</v>
      </c>
      <c r="C422" s="17" t="s">
        <v>509</v>
      </c>
      <c r="D422" s="17" t="s">
        <v>1782</v>
      </c>
      <c r="E422" s="17" t="s">
        <v>1785</v>
      </c>
      <c r="F422" s="18" t="s">
        <v>1786</v>
      </c>
      <c r="G422" s="19"/>
      <c r="H422" s="18"/>
      <c r="I422" s="19">
        <v>1555</v>
      </c>
      <c r="J422" s="19"/>
      <c r="K422" s="19" t="s">
        <v>576</v>
      </c>
      <c r="L422" s="19"/>
      <c r="M422" s="19">
        <v>1261</v>
      </c>
      <c r="N422" s="19"/>
      <c r="O422" s="19" t="s">
        <v>576</v>
      </c>
      <c r="P422" s="18" t="s">
        <v>845</v>
      </c>
      <c r="Q422" s="19">
        <v>1470</v>
      </c>
      <c r="R422" s="6">
        <v>85</v>
      </c>
      <c r="S422" s="19" t="s">
        <v>576</v>
      </c>
      <c r="T422" s="19"/>
      <c r="U422" s="6"/>
      <c r="V422" s="19"/>
      <c r="W422" s="18" t="s">
        <v>123</v>
      </c>
      <c r="X422" s="6" t="s">
        <v>174</v>
      </c>
      <c r="Y422" s="27" t="s">
        <v>445</v>
      </c>
      <c r="Z422" s="17" t="s">
        <v>1787</v>
      </c>
      <c r="AA422" s="28" t="s">
        <v>1788</v>
      </c>
      <c r="AB422" s="28" t="s">
        <v>1775</v>
      </c>
    </row>
    <row r="423" spans="1:28" s="15" customFormat="1" ht="30">
      <c r="A423" s="50" t="s">
        <v>508</v>
      </c>
      <c r="B423" s="38" t="s">
        <v>61</v>
      </c>
      <c r="C423" s="17" t="s">
        <v>509</v>
      </c>
      <c r="D423" s="17" t="s">
        <v>1789</v>
      </c>
      <c r="E423" s="17" t="s">
        <v>1779</v>
      </c>
      <c r="F423" s="18" t="s">
        <v>1790</v>
      </c>
      <c r="G423" s="19" t="s">
        <v>511</v>
      </c>
      <c r="H423" s="18"/>
      <c r="I423" s="19">
        <v>1480</v>
      </c>
      <c r="J423" s="19"/>
      <c r="K423" s="19" t="s">
        <v>576</v>
      </c>
      <c r="L423" s="19"/>
      <c r="M423" s="19"/>
      <c r="N423" s="19"/>
      <c r="O423" s="19"/>
      <c r="P423" s="18" t="s">
        <v>889</v>
      </c>
      <c r="Q423" s="19">
        <v>1600</v>
      </c>
      <c r="R423" s="6"/>
      <c r="S423" s="19" t="s">
        <v>576</v>
      </c>
      <c r="T423" s="19"/>
      <c r="U423" s="6"/>
      <c r="V423" s="19"/>
      <c r="W423" s="18" t="s">
        <v>77</v>
      </c>
      <c r="X423" s="6" t="s">
        <v>174</v>
      </c>
      <c r="Y423" s="27" t="s">
        <v>93</v>
      </c>
      <c r="Z423" s="17"/>
      <c r="AA423" s="28"/>
      <c r="AB423" s="28" t="s">
        <v>514</v>
      </c>
    </row>
    <row r="424" spans="1:28" s="15" customFormat="1" ht="30">
      <c r="A424" s="50" t="s">
        <v>508</v>
      </c>
      <c r="B424" s="38" t="s">
        <v>61</v>
      </c>
      <c r="C424" s="17" t="s">
        <v>509</v>
      </c>
      <c r="D424" s="17" t="s">
        <v>1789</v>
      </c>
      <c r="E424" s="17" t="s">
        <v>1791</v>
      </c>
      <c r="F424" s="18" t="s">
        <v>1792</v>
      </c>
      <c r="G424" s="19"/>
      <c r="H424" s="18"/>
      <c r="I424" s="19">
        <v>1745</v>
      </c>
      <c r="J424" s="19"/>
      <c r="K424" s="19" t="s">
        <v>576</v>
      </c>
      <c r="L424" s="19"/>
      <c r="M424" s="19"/>
      <c r="N424" s="19"/>
      <c r="O424" s="19"/>
      <c r="P424" s="18" t="s">
        <v>889</v>
      </c>
      <c r="Q424" s="19">
        <v>1750</v>
      </c>
      <c r="R424" s="6"/>
      <c r="S424" s="19" t="s">
        <v>576</v>
      </c>
      <c r="T424" s="19"/>
      <c r="U424" s="6"/>
      <c r="V424" s="19"/>
      <c r="W424" s="18" t="s">
        <v>77</v>
      </c>
      <c r="X424" s="6" t="s">
        <v>174</v>
      </c>
      <c r="Y424" s="27" t="s">
        <v>93</v>
      </c>
      <c r="Z424" s="17"/>
      <c r="AA424" s="28"/>
      <c r="AB424" s="28" t="s">
        <v>514</v>
      </c>
    </row>
    <row r="425" spans="1:28" s="15" customFormat="1" ht="30">
      <c r="A425" s="50" t="s">
        <v>508</v>
      </c>
      <c r="B425" s="38" t="s">
        <v>61</v>
      </c>
      <c r="C425" s="17" t="s">
        <v>509</v>
      </c>
      <c r="D425" s="17" t="s">
        <v>1782</v>
      </c>
      <c r="E425" s="17" t="s">
        <v>1793</v>
      </c>
      <c r="F425" s="18" t="s">
        <v>1794</v>
      </c>
      <c r="G425" s="19" t="s">
        <v>511</v>
      </c>
      <c r="H425" s="18"/>
      <c r="I425" s="19">
        <v>1790</v>
      </c>
      <c r="J425" s="19"/>
      <c r="K425" s="19" t="s">
        <v>576</v>
      </c>
      <c r="L425" s="19"/>
      <c r="M425" s="19"/>
      <c r="N425" s="19"/>
      <c r="O425" s="19"/>
      <c r="P425" s="18" t="s">
        <v>889</v>
      </c>
      <c r="Q425" s="19">
        <v>1850</v>
      </c>
      <c r="R425" s="6"/>
      <c r="S425" s="19" t="s">
        <v>576</v>
      </c>
      <c r="T425" s="19"/>
      <c r="U425" s="6"/>
      <c r="V425" s="19"/>
      <c r="W425" s="18" t="s">
        <v>77</v>
      </c>
      <c r="X425" s="6" t="s">
        <v>174</v>
      </c>
      <c r="Y425" s="27" t="s">
        <v>93</v>
      </c>
      <c r="Z425" s="17"/>
      <c r="AA425" s="28"/>
      <c r="AB425" s="28" t="s">
        <v>514</v>
      </c>
    </row>
    <row r="426" spans="1:28" s="15" customFormat="1" ht="30">
      <c r="A426" s="50" t="s">
        <v>508</v>
      </c>
      <c r="B426" s="38" t="s">
        <v>61</v>
      </c>
      <c r="C426" s="17" t="s">
        <v>509</v>
      </c>
      <c r="D426" s="17" t="s">
        <v>1782</v>
      </c>
      <c r="E426" s="17" t="s">
        <v>1795</v>
      </c>
      <c r="F426" s="18" t="s">
        <v>1796</v>
      </c>
      <c r="G426" s="19" t="s">
        <v>511</v>
      </c>
      <c r="H426" s="18"/>
      <c r="I426" s="19">
        <v>1960</v>
      </c>
      <c r="J426" s="19"/>
      <c r="K426" s="19" t="s">
        <v>576</v>
      </c>
      <c r="L426" s="19"/>
      <c r="M426" s="19"/>
      <c r="N426" s="19"/>
      <c r="O426" s="19"/>
      <c r="P426" s="18" t="s">
        <v>889</v>
      </c>
      <c r="Q426" s="19">
        <v>2000</v>
      </c>
      <c r="R426" s="6"/>
      <c r="S426" s="19" t="s">
        <v>576</v>
      </c>
      <c r="T426" s="19"/>
      <c r="U426" s="6"/>
      <c r="V426" s="19"/>
      <c r="W426" s="18" t="s">
        <v>77</v>
      </c>
      <c r="X426" s="6" t="s">
        <v>174</v>
      </c>
      <c r="Y426" s="27" t="s">
        <v>93</v>
      </c>
      <c r="Z426" s="17"/>
      <c r="AA426" s="28"/>
      <c r="AB426" s="28" t="s">
        <v>1778</v>
      </c>
    </row>
    <row r="427" spans="1:28" s="15" customFormat="1" ht="45">
      <c r="A427" s="50" t="s">
        <v>508</v>
      </c>
      <c r="B427" s="38" t="s">
        <v>61</v>
      </c>
      <c r="C427" s="17" t="s">
        <v>509</v>
      </c>
      <c r="D427" s="17" t="s">
        <v>1782</v>
      </c>
      <c r="E427" s="17" t="s">
        <v>1797</v>
      </c>
      <c r="F427" s="18" t="s">
        <v>1798</v>
      </c>
      <c r="G427" s="19" t="s">
        <v>511</v>
      </c>
      <c r="H427" s="18"/>
      <c r="I427" s="19">
        <v>2020</v>
      </c>
      <c r="J427" s="19"/>
      <c r="K427" s="19" t="s">
        <v>576</v>
      </c>
      <c r="L427" s="19"/>
      <c r="M427" s="19"/>
      <c r="N427" s="19"/>
      <c r="O427" s="19"/>
      <c r="P427" s="18" t="s">
        <v>889</v>
      </c>
      <c r="Q427" s="19">
        <v>2050</v>
      </c>
      <c r="R427" s="6"/>
      <c r="S427" s="19" t="s">
        <v>576</v>
      </c>
      <c r="T427" s="19"/>
      <c r="U427" s="6"/>
      <c r="V427" s="19"/>
      <c r="W427" s="18" t="s">
        <v>77</v>
      </c>
      <c r="X427" s="6" t="s">
        <v>174</v>
      </c>
      <c r="Y427" s="27" t="s">
        <v>93</v>
      </c>
      <c r="Z427" s="17"/>
      <c r="AA427" s="28"/>
      <c r="AB427" s="28" t="s">
        <v>1778</v>
      </c>
    </row>
    <row r="428" spans="1:28" s="15" customFormat="1" ht="60">
      <c r="A428" s="50" t="s">
        <v>508</v>
      </c>
      <c r="B428" s="38" t="s">
        <v>61</v>
      </c>
      <c r="C428" s="17" t="s">
        <v>509</v>
      </c>
      <c r="D428" s="17" t="s">
        <v>1782</v>
      </c>
      <c r="E428" s="17" t="s">
        <v>1799</v>
      </c>
      <c r="F428" s="18" t="s">
        <v>1800</v>
      </c>
      <c r="G428" s="19"/>
      <c r="H428" s="18"/>
      <c r="I428" s="19">
        <v>2383</v>
      </c>
      <c r="J428" s="19"/>
      <c r="K428" s="19" t="s">
        <v>576</v>
      </c>
      <c r="L428" s="19"/>
      <c r="M428" s="19">
        <v>1986</v>
      </c>
      <c r="N428" s="19"/>
      <c r="O428" s="19" t="s">
        <v>576</v>
      </c>
      <c r="P428" s="18" t="s">
        <v>833</v>
      </c>
      <c r="Q428" s="19">
        <v>2215</v>
      </c>
      <c r="R428" s="6">
        <v>90</v>
      </c>
      <c r="S428" s="19" t="s">
        <v>576</v>
      </c>
      <c r="T428" s="19"/>
      <c r="U428" s="6"/>
      <c r="V428" s="19"/>
      <c r="W428" s="18"/>
      <c r="X428" s="6" t="s">
        <v>174</v>
      </c>
      <c r="Y428" s="27" t="s">
        <v>73</v>
      </c>
      <c r="Z428" s="17"/>
      <c r="AA428" s="28" t="s">
        <v>1801</v>
      </c>
      <c r="AB428" s="28" t="s">
        <v>514</v>
      </c>
    </row>
    <row r="429" spans="1:28" s="15" customFormat="1" ht="30">
      <c r="A429" s="50" t="s">
        <v>508</v>
      </c>
      <c r="B429" s="38" t="s">
        <v>61</v>
      </c>
      <c r="C429" s="17" t="s">
        <v>509</v>
      </c>
      <c r="D429" s="17" t="s">
        <v>1782</v>
      </c>
      <c r="E429" s="17" t="s">
        <v>1802</v>
      </c>
      <c r="F429" s="18" t="s">
        <v>510</v>
      </c>
      <c r="G429" s="19" t="s">
        <v>511</v>
      </c>
      <c r="H429" s="18"/>
      <c r="I429" s="19">
        <v>2530</v>
      </c>
      <c r="J429" s="19"/>
      <c r="K429" s="19" t="s">
        <v>576</v>
      </c>
      <c r="L429" s="19"/>
      <c r="M429" s="19"/>
      <c r="N429" s="19"/>
      <c r="O429" s="19"/>
      <c r="P429" s="18" t="s">
        <v>889</v>
      </c>
      <c r="Q429" s="19">
        <v>2450</v>
      </c>
      <c r="R429" s="6"/>
      <c r="S429" s="19" t="s">
        <v>576</v>
      </c>
      <c r="T429" s="19"/>
      <c r="U429" s="6"/>
      <c r="V429" s="19"/>
      <c r="W429" s="18" t="s">
        <v>77</v>
      </c>
      <c r="X429" s="6" t="s">
        <v>174</v>
      </c>
      <c r="Y429" s="27" t="s">
        <v>93</v>
      </c>
      <c r="Z429" s="17"/>
      <c r="AA429" s="28"/>
      <c r="AB429" s="28" t="s">
        <v>1778</v>
      </c>
    </row>
    <row r="430" spans="1:28" s="15" customFormat="1" ht="30">
      <c r="A430" s="50" t="s">
        <v>508</v>
      </c>
      <c r="B430" s="38" t="s">
        <v>61</v>
      </c>
      <c r="C430" s="17" t="s">
        <v>512</v>
      </c>
      <c r="D430" s="17" t="s">
        <v>1803</v>
      </c>
      <c r="E430" s="17" t="s">
        <v>1804</v>
      </c>
      <c r="F430" s="18" t="s">
        <v>1805</v>
      </c>
      <c r="G430" s="19"/>
      <c r="H430" s="18"/>
      <c r="I430" s="19">
        <v>3100</v>
      </c>
      <c r="J430" s="19"/>
      <c r="K430" s="19" t="s">
        <v>576</v>
      </c>
      <c r="L430" s="19"/>
      <c r="M430" s="19"/>
      <c r="N430" s="19"/>
      <c r="O430" s="19"/>
      <c r="P430" s="18" t="s">
        <v>889</v>
      </c>
      <c r="Q430" s="19">
        <v>2950</v>
      </c>
      <c r="R430" s="6"/>
      <c r="S430" s="19" t="s">
        <v>576</v>
      </c>
      <c r="T430" s="19"/>
      <c r="U430" s="6"/>
      <c r="V430" s="19"/>
      <c r="W430" s="18" t="s">
        <v>77</v>
      </c>
      <c r="X430" s="6" t="s">
        <v>174</v>
      </c>
      <c r="Y430" s="27" t="s">
        <v>93</v>
      </c>
      <c r="Z430" s="17" t="s">
        <v>1806</v>
      </c>
      <c r="AA430" s="28"/>
      <c r="AB430" s="28" t="s">
        <v>514</v>
      </c>
    </row>
    <row r="431" spans="1:28" s="15" customFormat="1" ht="75">
      <c r="A431" s="50" t="s">
        <v>508</v>
      </c>
      <c r="B431" s="38" t="s">
        <v>61</v>
      </c>
      <c r="C431" s="17" t="s">
        <v>512</v>
      </c>
      <c r="D431" s="17" t="s">
        <v>1807</v>
      </c>
      <c r="E431" s="17" t="s">
        <v>1808</v>
      </c>
      <c r="F431" s="18" t="s">
        <v>513</v>
      </c>
      <c r="G431" s="19">
        <v>5</v>
      </c>
      <c r="H431" s="18"/>
      <c r="I431" s="19">
        <v>3100</v>
      </c>
      <c r="J431" s="19"/>
      <c r="K431" s="19" t="s">
        <v>576</v>
      </c>
      <c r="L431" s="19"/>
      <c r="M431" s="19"/>
      <c r="N431" s="19"/>
      <c r="O431" s="19"/>
      <c r="P431" s="18" t="s">
        <v>889</v>
      </c>
      <c r="Q431" s="19">
        <v>2995</v>
      </c>
      <c r="R431" s="6">
        <v>90</v>
      </c>
      <c r="S431" s="19" t="s">
        <v>576</v>
      </c>
      <c r="T431" s="19"/>
      <c r="U431" s="6"/>
      <c r="V431" s="19"/>
      <c r="W431" s="18"/>
      <c r="X431" s="6" t="s">
        <v>93</v>
      </c>
      <c r="Y431" s="27" t="s">
        <v>73</v>
      </c>
      <c r="Z431" s="17"/>
      <c r="AA431" s="28" t="s">
        <v>1809</v>
      </c>
      <c r="AB431" s="28" t="s">
        <v>1775</v>
      </c>
    </row>
    <row r="432" spans="1:28" s="15" customFormat="1" ht="30">
      <c r="A432" s="50" t="s">
        <v>508</v>
      </c>
      <c r="B432" s="38" t="s">
        <v>61</v>
      </c>
      <c r="C432" s="17" t="s">
        <v>512</v>
      </c>
      <c r="D432" s="17" t="s">
        <v>1810</v>
      </c>
      <c r="E432" s="17" t="s">
        <v>1811</v>
      </c>
      <c r="F432" s="18" t="s">
        <v>1812</v>
      </c>
      <c r="G432" s="19" t="s">
        <v>156</v>
      </c>
      <c r="H432" s="18"/>
      <c r="I432" s="19">
        <v>11200</v>
      </c>
      <c r="J432" s="19"/>
      <c r="K432" s="19" t="s">
        <v>576</v>
      </c>
      <c r="L432" s="19"/>
      <c r="M432" s="19"/>
      <c r="N432" s="19"/>
      <c r="O432" s="19"/>
      <c r="P432" s="18" t="s">
        <v>889</v>
      </c>
      <c r="Q432" s="19">
        <v>9700</v>
      </c>
      <c r="R432" s="6"/>
      <c r="S432" s="19" t="s">
        <v>576</v>
      </c>
      <c r="T432" s="19"/>
      <c r="U432" s="6"/>
      <c r="V432" s="19"/>
      <c r="W432" s="18" t="s">
        <v>77</v>
      </c>
      <c r="X432" s="6" t="s">
        <v>174</v>
      </c>
      <c r="Y432" s="27" t="s">
        <v>93</v>
      </c>
      <c r="Z432" s="17"/>
      <c r="AA432" s="28"/>
      <c r="AB432" s="28" t="s">
        <v>1778</v>
      </c>
    </row>
    <row r="433" spans="1:28" s="15" customFormat="1" ht="30">
      <c r="A433" s="50" t="s">
        <v>508</v>
      </c>
      <c r="B433" s="38" t="s">
        <v>61</v>
      </c>
      <c r="C433" s="17" t="s">
        <v>512</v>
      </c>
      <c r="D433" s="17" t="s">
        <v>1813</v>
      </c>
      <c r="E433" s="17" t="s">
        <v>1814</v>
      </c>
      <c r="F433" s="18" t="s">
        <v>515</v>
      </c>
      <c r="G433" s="19"/>
      <c r="H433" s="18"/>
      <c r="I433" s="19">
        <v>30000</v>
      </c>
      <c r="J433" s="19"/>
      <c r="K433" s="19" t="s">
        <v>576</v>
      </c>
      <c r="L433" s="19"/>
      <c r="M433" s="19">
        <v>3100</v>
      </c>
      <c r="N433" s="19"/>
      <c r="O433" s="19" t="s">
        <v>576</v>
      </c>
      <c r="P433" s="18" t="s">
        <v>77</v>
      </c>
      <c r="Q433" s="19">
        <v>30000</v>
      </c>
      <c r="R433" s="6"/>
      <c r="S433" s="19" t="s">
        <v>576</v>
      </c>
      <c r="T433" s="6">
        <v>3100</v>
      </c>
      <c r="U433" s="6"/>
      <c r="V433" s="19" t="s">
        <v>576</v>
      </c>
      <c r="W433" s="18" t="s">
        <v>77</v>
      </c>
      <c r="X433" s="6" t="s">
        <v>134</v>
      </c>
      <c r="Y433" s="27" t="s">
        <v>84</v>
      </c>
      <c r="Z433" s="17"/>
      <c r="AA433" s="28"/>
      <c r="AB433" s="28" t="s">
        <v>1775</v>
      </c>
    </row>
    <row r="434" spans="1:28" s="15" customFormat="1" ht="45">
      <c r="A434" s="50" t="s">
        <v>508</v>
      </c>
      <c r="B434" s="38" t="s">
        <v>61</v>
      </c>
      <c r="C434" s="17" t="s">
        <v>516</v>
      </c>
      <c r="D434" s="17" t="s">
        <v>518</v>
      </c>
      <c r="E434" s="17" t="s">
        <v>1815</v>
      </c>
      <c r="F434" s="18" t="s">
        <v>517</v>
      </c>
      <c r="G434" s="19"/>
      <c r="H434" s="18"/>
      <c r="I434" s="19">
        <v>30000</v>
      </c>
      <c r="J434" s="19"/>
      <c r="K434" s="19" t="s">
        <v>576</v>
      </c>
      <c r="L434" s="19"/>
      <c r="M434" s="19"/>
      <c r="N434" s="19"/>
      <c r="O434" s="19"/>
      <c r="P434" s="18" t="s">
        <v>77</v>
      </c>
      <c r="Q434" s="19">
        <v>30</v>
      </c>
      <c r="R434" s="6"/>
      <c r="S434" s="19" t="s">
        <v>71</v>
      </c>
      <c r="T434" s="19"/>
      <c r="U434" s="6"/>
      <c r="V434" s="19"/>
      <c r="W434" s="18" t="s">
        <v>77</v>
      </c>
      <c r="X434" s="6" t="s">
        <v>174</v>
      </c>
      <c r="Y434" s="27" t="s">
        <v>93</v>
      </c>
      <c r="Z434" s="17"/>
      <c r="AA434" s="28"/>
      <c r="AB434" s="28" t="s">
        <v>1778</v>
      </c>
    </row>
    <row r="435" spans="1:28" s="15" customFormat="1" ht="30">
      <c r="A435" s="50" t="s">
        <v>508</v>
      </c>
      <c r="B435" s="38" t="s">
        <v>61</v>
      </c>
      <c r="C435" s="17" t="s">
        <v>516</v>
      </c>
      <c r="D435" s="17" t="s">
        <v>518</v>
      </c>
      <c r="E435" s="17" t="s">
        <v>1816</v>
      </c>
      <c r="F435" s="18" t="s">
        <v>519</v>
      </c>
      <c r="G435" s="19"/>
      <c r="H435" s="18"/>
      <c r="I435" s="19">
        <v>770000</v>
      </c>
      <c r="J435" s="19"/>
      <c r="K435" s="19" t="s">
        <v>576</v>
      </c>
      <c r="L435" s="19"/>
      <c r="M435" s="19">
        <v>350000</v>
      </c>
      <c r="N435" s="19"/>
      <c r="O435" s="19" t="s">
        <v>576</v>
      </c>
      <c r="P435" s="18"/>
      <c r="Q435" s="19">
        <v>0.77</v>
      </c>
      <c r="R435" s="6">
        <v>0.05</v>
      </c>
      <c r="S435" s="19" t="s">
        <v>533</v>
      </c>
      <c r="T435" s="19">
        <v>0.35</v>
      </c>
      <c r="U435" s="19">
        <v>0.35</v>
      </c>
      <c r="V435" s="19" t="s">
        <v>533</v>
      </c>
      <c r="W435" s="18"/>
      <c r="X435" s="6" t="s">
        <v>72</v>
      </c>
      <c r="Y435" s="27" t="s">
        <v>73</v>
      </c>
      <c r="Z435" s="17"/>
      <c r="AA435" s="28" t="s">
        <v>1817</v>
      </c>
      <c r="AB435" s="28" t="s">
        <v>514</v>
      </c>
    </row>
    <row r="436" spans="1:28" s="15" customFormat="1" ht="30">
      <c r="A436" s="39" t="s">
        <v>1818</v>
      </c>
      <c r="B436" s="38" t="s">
        <v>63</v>
      </c>
      <c r="C436" s="17" t="s">
        <v>524</v>
      </c>
      <c r="D436" s="17" t="s">
        <v>525</v>
      </c>
      <c r="E436" s="17" t="s">
        <v>1819</v>
      </c>
      <c r="F436" s="18" t="s">
        <v>1820</v>
      </c>
      <c r="G436" s="19"/>
      <c r="H436" s="18"/>
      <c r="I436" s="19">
        <v>60600</v>
      </c>
      <c r="J436" s="19"/>
      <c r="K436" s="19" t="s">
        <v>576</v>
      </c>
      <c r="L436" s="19"/>
      <c r="M436" s="19"/>
      <c r="N436" s="19"/>
      <c r="O436" s="19"/>
      <c r="P436" s="18"/>
      <c r="Q436" s="19">
        <v>60.6</v>
      </c>
      <c r="R436" s="6">
        <v>20</v>
      </c>
      <c r="S436" s="19" t="s">
        <v>71</v>
      </c>
      <c r="T436" s="19"/>
      <c r="U436" s="6"/>
      <c r="V436" s="6"/>
      <c r="W436" s="27"/>
      <c r="X436" s="6" t="s">
        <v>73</v>
      </c>
      <c r="Y436" s="27" t="s">
        <v>73</v>
      </c>
      <c r="Z436" s="17"/>
      <c r="AA436" s="28" t="s">
        <v>526</v>
      </c>
      <c r="AB436" s="28" t="s">
        <v>527</v>
      </c>
    </row>
    <row r="437" spans="1:28" s="15" customFormat="1" ht="30">
      <c r="A437" s="39" t="s">
        <v>1818</v>
      </c>
      <c r="B437" s="38" t="s">
        <v>63</v>
      </c>
      <c r="C437" s="17" t="s">
        <v>528</v>
      </c>
      <c r="D437" s="17" t="s">
        <v>529</v>
      </c>
      <c r="E437" s="17" t="s">
        <v>1819</v>
      </c>
      <c r="F437" s="18" t="s">
        <v>1821</v>
      </c>
      <c r="G437" s="19"/>
      <c r="H437" s="18"/>
      <c r="I437" s="19">
        <v>171600</v>
      </c>
      <c r="J437" s="19"/>
      <c r="K437" s="19" t="s">
        <v>576</v>
      </c>
      <c r="L437" s="19"/>
      <c r="M437" s="19"/>
      <c r="N437" s="19"/>
      <c r="O437" s="19"/>
      <c r="P437" s="18"/>
      <c r="Q437" s="19">
        <v>171.6</v>
      </c>
      <c r="R437" s="6">
        <v>20.5</v>
      </c>
      <c r="S437" s="19" t="s">
        <v>71</v>
      </c>
      <c r="T437" s="19"/>
      <c r="U437" s="6"/>
      <c r="V437" s="6"/>
      <c r="W437" s="27"/>
      <c r="X437" s="6" t="s">
        <v>73</v>
      </c>
      <c r="Y437" s="27" t="s">
        <v>73</v>
      </c>
      <c r="Z437" s="17"/>
      <c r="AA437" s="28" t="s">
        <v>530</v>
      </c>
      <c r="AB437" s="28" t="s">
        <v>527</v>
      </c>
    </row>
    <row r="438" spans="1:28" s="15" customFormat="1" ht="30">
      <c r="A438" s="39" t="s">
        <v>1818</v>
      </c>
      <c r="B438" s="38" t="s">
        <v>63</v>
      </c>
      <c r="C438" s="17" t="s">
        <v>531</v>
      </c>
      <c r="D438" s="17" t="s">
        <v>532</v>
      </c>
      <c r="E438" s="17" t="s">
        <v>1822</v>
      </c>
      <c r="F438" s="18" t="s">
        <v>1823</v>
      </c>
      <c r="G438" s="19"/>
      <c r="H438" s="18"/>
      <c r="I438" s="19">
        <v>3580000</v>
      </c>
      <c r="J438" s="19"/>
      <c r="K438" s="19" t="s">
        <v>576</v>
      </c>
      <c r="L438" s="19"/>
      <c r="M438" s="19"/>
      <c r="N438" s="19"/>
      <c r="O438" s="19"/>
      <c r="P438" s="18"/>
      <c r="Q438" s="19">
        <v>3.58</v>
      </c>
      <c r="R438" s="6">
        <v>0.03</v>
      </c>
      <c r="S438" s="19" t="s">
        <v>533</v>
      </c>
      <c r="T438" s="19"/>
      <c r="U438" s="6"/>
      <c r="V438" s="6"/>
      <c r="W438" s="27"/>
      <c r="X438" s="6" t="s">
        <v>73</v>
      </c>
      <c r="Y438" s="27" t="s">
        <v>73</v>
      </c>
      <c r="Z438" s="17"/>
      <c r="AA438" s="28" t="s">
        <v>534</v>
      </c>
      <c r="AB438" s="28" t="s">
        <v>527</v>
      </c>
    </row>
    <row r="439" spans="1:28" s="15" customFormat="1" ht="30">
      <c r="A439" s="39" t="s">
        <v>1818</v>
      </c>
      <c r="B439" s="38" t="s">
        <v>63</v>
      </c>
      <c r="C439" s="17" t="s">
        <v>535</v>
      </c>
      <c r="D439" s="17" t="s">
        <v>536</v>
      </c>
      <c r="E439" s="17" t="s">
        <v>1824</v>
      </c>
      <c r="F439" s="18" t="s">
        <v>1825</v>
      </c>
      <c r="G439" s="19"/>
      <c r="H439" s="18"/>
      <c r="I439" s="19">
        <v>5000000</v>
      </c>
      <c r="J439" s="19"/>
      <c r="K439" s="19" t="s">
        <v>576</v>
      </c>
      <c r="L439" s="19"/>
      <c r="M439" s="19"/>
      <c r="N439" s="19"/>
      <c r="O439" s="19"/>
      <c r="P439" s="18"/>
      <c r="Q439" s="19">
        <v>5</v>
      </c>
      <c r="R439" s="6">
        <v>2.9</v>
      </c>
      <c r="S439" s="19" t="s">
        <v>533</v>
      </c>
      <c r="T439" s="19"/>
      <c r="U439" s="6"/>
      <c r="V439" s="6"/>
      <c r="W439" s="27"/>
      <c r="X439" s="6" t="s">
        <v>73</v>
      </c>
      <c r="Y439" s="27" t="s">
        <v>73</v>
      </c>
      <c r="Z439" s="17"/>
      <c r="AA439" s="28" t="s">
        <v>1826</v>
      </c>
      <c r="AB439" s="28" t="s">
        <v>527</v>
      </c>
    </row>
    <row r="440" spans="1:28" s="15" customFormat="1" ht="30">
      <c r="A440" s="39" t="s">
        <v>1818</v>
      </c>
      <c r="B440" s="38" t="s">
        <v>63</v>
      </c>
      <c r="C440" s="17" t="s">
        <v>537</v>
      </c>
      <c r="D440" s="17" t="s">
        <v>538</v>
      </c>
      <c r="E440" s="17" t="s">
        <v>786</v>
      </c>
      <c r="F440" s="18" t="s">
        <v>1827</v>
      </c>
      <c r="G440" s="19"/>
      <c r="H440" s="18"/>
      <c r="I440" s="19">
        <v>5000000</v>
      </c>
      <c r="J440" s="19"/>
      <c r="K440" s="19" t="s">
        <v>576</v>
      </c>
      <c r="L440" s="19"/>
      <c r="M440" s="19"/>
      <c r="N440" s="19"/>
      <c r="O440" s="19"/>
      <c r="P440" s="18"/>
      <c r="Q440" s="19">
        <v>5</v>
      </c>
      <c r="R440" s="6">
        <v>2.9</v>
      </c>
      <c r="S440" s="19" t="s">
        <v>533</v>
      </c>
      <c r="T440" s="19"/>
      <c r="U440" s="6"/>
      <c r="V440" s="6"/>
      <c r="W440" s="27"/>
      <c r="X440" s="6" t="s">
        <v>73</v>
      </c>
      <c r="Y440" s="27" t="s">
        <v>73</v>
      </c>
      <c r="Z440" s="17"/>
      <c r="AA440" s="28" t="s">
        <v>1826</v>
      </c>
      <c r="AB440" s="28" t="s">
        <v>527</v>
      </c>
    </row>
  </sheetData>
  <sheetProtection selectLockedCells="1" autoFilter="0"/>
  <autoFilter ref="A3:AB440" xr:uid="{00000000-0009-0000-0000-000002000000}"/>
  <mergeCells count="1">
    <mergeCell ref="A1:AB1"/>
  </mergeCells>
  <printOptions horizontalCentered="1" verticalCentered="1"/>
  <pageMargins left="0.70866141732283472" right="0.70866141732283472" top="0.74803149606299213" bottom="0.74803149606299213" header="0.31496062992125984" footer="0.31496062992125984"/>
  <pageSetup paperSize="9" scale="1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80"/>
  <sheetViews>
    <sheetView zoomScale="90" zoomScaleNormal="90" workbookViewId="0">
      <selection activeCell="A4" sqref="A4"/>
    </sheetView>
  </sheetViews>
  <sheetFormatPr baseColWidth="10" defaultColWidth="11.42578125" defaultRowHeight="15"/>
  <cols>
    <col min="1" max="1" width="7.7109375" customWidth="1"/>
    <col min="2" max="3" width="20" customWidth="1"/>
    <col min="4" max="4" width="21.5703125" customWidth="1"/>
    <col min="5" max="7" width="17.28515625" customWidth="1"/>
    <col min="8" max="8" width="25.7109375" customWidth="1"/>
    <col min="9" max="10" width="28.85546875" customWidth="1"/>
    <col min="11" max="11" width="5.42578125" customWidth="1"/>
    <col min="12" max="12" width="6.5703125" customWidth="1"/>
    <col min="13" max="13" width="5.5703125" customWidth="1"/>
    <col min="14" max="14" width="4.140625" customWidth="1"/>
    <col min="15" max="15" width="7" customWidth="1"/>
    <col min="16" max="16" width="5.28515625" customWidth="1"/>
    <col min="17" max="17" width="5.85546875" customWidth="1"/>
    <col min="18" max="18" width="17.85546875" customWidth="1"/>
    <col min="20" max="21" width="10.28515625" customWidth="1"/>
    <col min="22" max="22" width="25.140625" customWidth="1"/>
  </cols>
  <sheetData>
    <row r="1" spans="1:22" s="2" customFormat="1" ht="52.5" customHeight="1">
      <c r="A1" s="181" t="s">
        <v>3255</v>
      </c>
      <c r="B1" s="181"/>
      <c r="C1" s="181"/>
      <c r="D1" s="181"/>
      <c r="E1" s="181"/>
      <c r="F1" s="181"/>
      <c r="G1" s="181"/>
      <c r="H1" s="181"/>
      <c r="I1" s="181"/>
      <c r="J1" s="181"/>
      <c r="K1" s="181"/>
      <c r="L1" s="181"/>
      <c r="M1" s="181"/>
      <c r="N1" s="181"/>
      <c r="O1" s="181"/>
      <c r="P1" s="181"/>
      <c r="Q1" s="181"/>
      <c r="R1" s="16"/>
      <c r="S1" s="16"/>
      <c r="T1" s="16"/>
      <c r="U1" s="16"/>
      <c r="V1" s="16"/>
    </row>
    <row r="2" spans="1:22" s="2" customFormat="1" ht="14.25" customHeight="1">
      <c r="A2" s="9"/>
      <c r="B2" s="9"/>
      <c r="C2" s="9"/>
      <c r="D2" s="9"/>
      <c r="E2" s="9"/>
      <c r="F2" s="9"/>
      <c r="G2" s="9"/>
      <c r="H2" s="9"/>
      <c r="I2" s="9"/>
      <c r="J2" s="9"/>
      <c r="K2" s="9"/>
      <c r="L2" s="9"/>
      <c r="M2" s="9"/>
      <c r="N2" s="9"/>
      <c r="O2" s="9"/>
      <c r="P2" s="9"/>
      <c r="Q2" s="9"/>
      <c r="R2" s="16"/>
      <c r="S2" s="16"/>
      <c r="T2" s="16"/>
      <c r="U2" s="16"/>
      <c r="V2" s="16"/>
    </row>
    <row r="3" spans="1:22" s="3" customFormat="1">
      <c r="A3" s="33" t="s">
        <v>2</v>
      </c>
      <c r="B3" s="31" t="s">
        <v>1828</v>
      </c>
      <c r="C3" s="31" t="s">
        <v>1829</v>
      </c>
      <c r="D3" s="31" t="s">
        <v>3248</v>
      </c>
      <c r="E3" s="32" t="s">
        <v>1830</v>
      </c>
      <c r="F3" s="31" t="s">
        <v>1831</v>
      </c>
      <c r="G3" s="34" t="s">
        <v>1832</v>
      </c>
      <c r="H3" s="31" t="s">
        <v>1833</v>
      </c>
      <c r="I3" s="31" t="s">
        <v>1834</v>
      </c>
      <c r="J3" s="34" t="s">
        <v>1835</v>
      </c>
      <c r="K3" s="29"/>
      <c r="L3" s="29"/>
      <c r="M3" s="29"/>
      <c r="N3" s="29"/>
      <c r="O3" s="29"/>
      <c r="P3" s="29"/>
      <c r="Q3" s="29"/>
      <c r="R3" s="29"/>
      <c r="S3" s="29"/>
      <c r="T3" s="29"/>
      <c r="U3" s="29"/>
      <c r="V3" s="30"/>
    </row>
    <row r="4" spans="1:22" s="3" customFormat="1">
      <c r="A4" s="91" t="s">
        <v>67</v>
      </c>
      <c r="B4" s="21" t="s">
        <v>1836</v>
      </c>
      <c r="C4" s="17" t="s">
        <v>1837</v>
      </c>
      <c r="D4" s="7">
        <v>352031</v>
      </c>
      <c r="E4" s="87">
        <v>-0.54100000000000004</v>
      </c>
      <c r="F4" s="88">
        <v>-78.001999999999995</v>
      </c>
      <c r="G4" s="82">
        <v>4262</v>
      </c>
      <c r="H4" s="7" t="s">
        <v>1838</v>
      </c>
      <c r="I4" s="7" t="s">
        <v>1839</v>
      </c>
      <c r="J4" s="28"/>
      <c r="K4" s="29"/>
      <c r="L4" s="29"/>
      <c r="M4" s="29"/>
      <c r="N4" s="29"/>
      <c r="O4" s="29"/>
      <c r="P4" s="29"/>
      <c r="Q4" s="29"/>
      <c r="R4" s="29"/>
      <c r="S4" s="29"/>
      <c r="T4" s="29"/>
      <c r="U4" s="29"/>
      <c r="V4" s="30"/>
    </row>
    <row r="5" spans="1:22" s="3" customFormat="1" ht="17.25">
      <c r="A5" s="91" t="s">
        <v>1840</v>
      </c>
      <c r="B5" s="21" t="s">
        <v>10</v>
      </c>
      <c r="C5" s="17" t="s">
        <v>1837</v>
      </c>
      <c r="D5" s="7"/>
      <c r="E5" s="87">
        <v>-0.59</v>
      </c>
      <c r="F5" s="88">
        <v>-78.853999999999999</v>
      </c>
      <c r="G5" s="82">
        <v>3786</v>
      </c>
      <c r="H5" s="7" t="s">
        <v>1838</v>
      </c>
      <c r="I5" s="7" t="s">
        <v>1839</v>
      </c>
      <c r="J5" s="28" t="s">
        <v>1841</v>
      </c>
      <c r="K5" s="29"/>
      <c r="L5" s="29"/>
      <c r="M5" s="29"/>
      <c r="N5" s="29"/>
      <c r="O5" s="29"/>
      <c r="P5" s="29"/>
      <c r="Q5" s="29"/>
      <c r="R5" s="29"/>
      <c r="S5" s="29"/>
      <c r="T5" s="29"/>
      <c r="U5" s="29"/>
      <c r="V5" s="30"/>
    </row>
    <row r="6" spans="1:22" s="3" customFormat="1">
      <c r="A6" s="91" t="s">
        <v>1127</v>
      </c>
      <c r="B6" s="21" t="s">
        <v>1128</v>
      </c>
      <c r="C6" s="17" t="s">
        <v>1842</v>
      </c>
      <c r="D6" s="7">
        <v>352824</v>
      </c>
      <c r="E6" s="87">
        <v>-1.6850000000000001</v>
      </c>
      <c r="F6" s="88">
        <v>-78.423000000000002</v>
      </c>
      <c r="G6" s="82">
        <v>5319</v>
      </c>
      <c r="H6" s="7" t="s">
        <v>1838</v>
      </c>
      <c r="I6" s="7" t="s">
        <v>1839</v>
      </c>
      <c r="J6" s="28"/>
      <c r="K6" s="29"/>
      <c r="L6" s="29"/>
      <c r="M6" s="29"/>
      <c r="N6" s="29"/>
      <c r="O6" s="29"/>
      <c r="P6" s="29"/>
      <c r="Q6" s="29"/>
      <c r="R6" s="29"/>
      <c r="S6" s="29"/>
      <c r="T6" s="29"/>
      <c r="U6" s="29"/>
      <c r="V6" s="30"/>
    </row>
    <row r="7" spans="1:22" s="3" customFormat="1">
      <c r="A7" s="91" t="s">
        <v>1843</v>
      </c>
      <c r="B7" s="21" t="s">
        <v>1844</v>
      </c>
      <c r="C7" s="17" t="s">
        <v>1837</v>
      </c>
      <c r="D7" s="7"/>
      <c r="E7" s="87">
        <v>-1.056</v>
      </c>
      <c r="F7" s="88">
        <v>-78.37</v>
      </c>
      <c r="G7" s="82">
        <v>4148</v>
      </c>
      <c r="H7" s="7" t="s">
        <v>1838</v>
      </c>
      <c r="I7" s="7" t="s">
        <v>1845</v>
      </c>
      <c r="J7" s="28"/>
      <c r="K7" s="29"/>
      <c r="L7" s="29"/>
      <c r="M7" s="29"/>
      <c r="N7" s="29"/>
      <c r="O7" s="29"/>
      <c r="P7" s="29"/>
      <c r="Q7" s="29"/>
      <c r="R7" s="29"/>
      <c r="S7" s="29"/>
      <c r="T7" s="29"/>
      <c r="U7" s="29"/>
      <c r="V7" s="30"/>
    </row>
    <row r="8" spans="1:22" s="3" customFormat="1">
      <c r="A8" s="91" t="s">
        <v>75</v>
      </c>
      <c r="B8" s="21" t="s">
        <v>11</v>
      </c>
      <c r="C8" s="17" t="s">
        <v>1837</v>
      </c>
      <c r="D8" s="7">
        <v>352030</v>
      </c>
      <c r="E8" s="87">
        <v>-0.48499999999999999</v>
      </c>
      <c r="F8" s="88">
        <v>-78.143000000000001</v>
      </c>
      <c r="G8" s="82">
        <v>5758</v>
      </c>
      <c r="H8" s="7" t="s">
        <v>1846</v>
      </c>
      <c r="I8" s="7" t="s">
        <v>1847</v>
      </c>
      <c r="J8" s="28" t="s">
        <v>1848</v>
      </c>
      <c r="K8" s="29"/>
      <c r="L8" s="29"/>
      <c r="M8" s="29"/>
      <c r="N8" s="29"/>
      <c r="O8" s="29"/>
      <c r="P8" s="29"/>
      <c r="Q8" s="29"/>
      <c r="R8" s="29"/>
      <c r="S8" s="29"/>
      <c r="T8" s="29"/>
      <c r="U8" s="29"/>
      <c r="V8" s="30"/>
    </row>
    <row r="9" spans="1:22" s="3" customFormat="1" ht="30">
      <c r="A9" s="91" t="s">
        <v>94</v>
      </c>
      <c r="B9" s="21" t="s">
        <v>1849</v>
      </c>
      <c r="C9" s="17" t="s">
        <v>1837</v>
      </c>
      <c r="D9" s="7">
        <v>352021</v>
      </c>
      <c r="E9" s="87">
        <v>-0.35699999999999998</v>
      </c>
      <c r="F9" s="88">
        <v>-78.619</v>
      </c>
      <c r="G9" s="82">
        <v>4455</v>
      </c>
      <c r="H9" s="7" t="s">
        <v>1846</v>
      </c>
      <c r="I9" s="7" t="s">
        <v>1847</v>
      </c>
      <c r="J9" s="177" t="s">
        <v>1850</v>
      </c>
      <c r="K9" s="29"/>
      <c r="L9" s="29"/>
      <c r="M9" s="29"/>
      <c r="N9" s="29"/>
      <c r="O9" s="29"/>
      <c r="P9" s="29"/>
      <c r="Q9" s="29"/>
      <c r="R9" s="29"/>
      <c r="S9" s="29"/>
      <c r="T9" s="29"/>
      <c r="U9" s="29"/>
      <c r="V9" s="30"/>
    </row>
    <row r="10" spans="1:22" s="3" customFormat="1">
      <c r="A10" s="91" t="s">
        <v>1851</v>
      </c>
      <c r="B10" s="21" t="s">
        <v>1852</v>
      </c>
      <c r="C10" s="17" t="s">
        <v>1837</v>
      </c>
      <c r="D10" s="7"/>
      <c r="E10" s="87">
        <v>-0.53600000000000003</v>
      </c>
      <c r="F10" s="88">
        <v>-77.936000000000007</v>
      </c>
      <c r="G10" s="82">
        <v>2957</v>
      </c>
      <c r="H10" s="7" t="s">
        <v>1838</v>
      </c>
      <c r="I10" s="7" t="s">
        <v>1853</v>
      </c>
      <c r="J10" s="177"/>
      <c r="K10" s="29"/>
      <c r="L10" s="29"/>
      <c r="M10" s="29"/>
      <c r="N10" s="29"/>
      <c r="O10" s="29"/>
      <c r="P10" s="29"/>
      <c r="Q10" s="29"/>
      <c r="R10" s="29"/>
      <c r="S10" s="29"/>
      <c r="T10" s="29"/>
      <c r="U10" s="29"/>
      <c r="V10" s="30"/>
    </row>
    <row r="11" spans="1:22" s="3" customFormat="1">
      <c r="A11" s="91" t="s">
        <v>1854</v>
      </c>
      <c r="B11" s="21" t="s">
        <v>1855</v>
      </c>
      <c r="C11" s="17" t="s">
        <v>1837</v>
      </c>
      <c r="D11" s="7"/>
      <c r="E11" s="87">
        <v>-1.5720000000000001</v>
      </c>
      <c r="F11" s="88">
        <v>-78.018000000000001</v>
      </c>
      <c r="G11" s="82">
        <v>1157</v>
      </c>
      <c r="H11" s="7" t="s">
        <v>1838</v>
      </c>
      <c r="I11" s="7" t="s">
        <v>1856</v>
      </c>
      <c r="J11" s="177" t="s">
        <v>1857</v>
      </c>
      <c r="K11" s="29"/>
      <c r="L11" s="29"/>
      <c r="M11" s="29"/>
      <c r="N11" s="29"/>
      <c r="O11" s="29"/>
      <c r="P11" s="29"/>
      <c r="Q11" s="29"/>
      <c r="R11" s="29"/>
      <c r="S11" s="29"/>
      <c r="T11" s="29"/>
      <c r="U11" s="29"/>
      <c r="V11" s="30"/>
    </row>
    <row r="12" spans="1:22" s="3" customFormat="1" ht="17.25">
      <c r="A12" s="91" t="s">
        <v>103</v>
      </c>
      <c r="B12" s="21" t="s">
        <v>13</v>
      </c>
      <c r="C12" s="17" t="s">
        <v>1837</v>
      </c>
      <c r="D12" s="7">
        <v>352823</v>
      </c>
      <c r="E12" s="87">
        <v>-1.6379999999999999</v>
      </c>
      <c r="F12" s="88">
        <v>-78.730999999999995</v>
      </c>
      <c r="G12" s="82">
        <v>3209</v>
      </c>
      <c r="H12" s="7" t="s">
        <v>1846</v>
      </c>
      <c r="I12" s="7" t="s">
        <v>1856</v>
      </c>
      <c r="J12" s="177" t="s">
        <v>3263</v>
      </c>
      <c r="K12" s="29"/>
      <c r="L12" s="29"/>
      <c r="M12" s="29"/>
      <c r="N12" s="29"/>
      <c r="O12" s="29"/>
      <c r="P12" s="29"/>
      <c r="Q12" s="29"/>
      <c r="R12" s="29"/>
      <c r="S12" s="29"/>
      <c r="T12" s="29"/>
      <c r="U12" s="29"/>
      <c r="V12" s="30"/>
    </row>
    <row r="13" spans="1:22" s="3" customFormat="1" ht="17.25">
      <c r="A13" s="91" t="s">
        <v>106</v>
      </c>
      <c r="B13" s="21" t="s">
        <v>14</v>
      </c>
      <c r="C13" s="17" t="s">
        <v>1858</v>
      </c>
      <c r="D13" s="7">
        <v>352820</v>
      </c>
      <c r="E13" s="87">
        <v>-1.4079999999999999</v>
      </c>
      <c r="F13" s="88">
        <v>-78.751000000000005</v>
      </c>
      <c r="G13" s="82">
        <v>5018</v>
      </c>
      <c r="H13" s="7" t="s">
        <v>1838</v>
      </c>
      <c r="I13" s="7" t="s">
        <v>1839</v>
      </c>
      <c r="J13" s="177" t="s">
        <v>3264</v>
      </c>
      <c r="K13" s="29"/>
      <c r="L13" s="29"/>
      <c r="M13" s="29"/>
      <c r="N13" s="29"/>
      <c r="O13" s="29"/>
      <c r="P13" s="29"/>
      <c r="Q13" s="29"/>
      <c r="R13" s="29"/>
      <c r="S13" s="29"/>
      <c r="T13" s="29"/>
      <c r="U13" s="29"/>
      <c r="V13" s="30"/>
    </row>
    <row r="14" spans="1:22" s="3" customFormat="1">
      <c r="A14" s="91" t="s">
        <v>1859</v>
      </c>
      <c r="B14" s="21" t="s">
        <v>1860</v>
      </c>
      <c r="C14" s="17" t="s">
        <v>1837</v>
      </c>
      <c r="D14" s="7"/>
      <c r="E14" s="87">
        <v>-1.1240000000000001</v>
      </c>
      <c r="F14" s="88">
        <v>-78.798000000000002</v>
      </c>
      <c r="G14" s="82">
        <v>4577</v>
      </c>
      <c r="H14" s="7" t="s">
        <v>1838</v>
      </c>
      <c r="I14" s="7" t="s">
        <v>1839</v>
      </c>
      <c r="J14" s="177"/>
      <c r="K14" s="29"/>
      <c r="L14" s="29"/>
      <c r="M14" s="29"/>
      <c r="N14" s="29"/>
      <c r="O14" s="29"/>
      <c r="P14" s="29"/>
      <c r="Q14" s="29"/>
      <c r="R14" s="29"/>
      <c r="S14" s="29"/>
      <c r="T14" s="29"/>
      <c r="U14" s="29"/>
      <c r="V14" s="30"/>
    </row>
    <row r="15" spans="1:22" s="3" customFormat="1" ht="17.25">
      <c r="A15" s="91" t="s">
        <v>111</v>
      </c>
      <c r="B15" s="21" t="s">
        <v>15</v>
      </c>
      <c r="C15" s="17" t="s">
        <v>658</v>
      </c>
      <c r="D15" s="7">
        <v>352808</v>
      </c>
      <c r="E15" s="87">
        <v>-3.4000000000000002E-2</v>
      </c>
      <c r="F15" s="88">
        <v>-78.478999999999999</v>
      </c>
      <c r="G15" s="82">
        <v>3519</v>
      </c>
      <c r="H15" s="7" t="s">
        <v>1838</v>
      </c>
      <c r="I15" s="7" t="s">
        <v>1839</v>
      </c>
      <c r="J15" s="177" t="s">
        <v>3265</v>
      </c>
      <c r="K15" s="29"/>
      <c r="L15" s="29"/>
      <c r="M15" s="29"/>
      <c r="N15" s="29"/>
      <c r="O15" s="29"/>
      <c r="P15" s="29"/>
      <c r="Q15" s="29"/>
      <c r="R15" s="29"/>
      <c r="S15" s="29"/>
      <c r="T15" s="29"/>
      <c r="U15" s="29"/>
      <c r="V15" s="30"/>
    </row>
    <row r="16" spans="1:22" s="3" customFormat="1">
      <c r="A16" s="91" t="s">
        <v>121</v>
      </c>
      <c r="B16" s="21" t="s">
        <v>16</v>
      </c>
      <c r="C16" s="17" t="s">
        <v>1837</v>
      </c>
      <c r="D16" s="7">
        <v>352006</v>
      </c>
      <c r="E16" s="87">
        <v>2.5000000000000001E-2</v>
      </c>
      <c r="F16" s="88">
        <v>-77.988</v>
      </c>
      <c r="G16" s="82">
        <v>5790</v>
      </c>
      <c r="H16" s="7" t="s">
        <v>1861</v>
      </c>
      <c r="I16" s="7" t="s">
        <v>1847</v>
      </c>
      <c r="J16" s="177" t="s">
        <v>1862</v>
      </c>
      <c r="K16" s="29"/>
      <c r="L16" s="29"/>
      <c r="M16" s="29"/>
      <c r="N16" s="29"/>
      <c r="O16" s="29"/>
      <c r="P16" s="29"/>
      <c r="Q16" s="29"/>
      <c r="R16" s="29"/>
      <c r="S16" s="29"/>
      <c r="T16" s="29"/>
      <c r="U16" s="29"/>
      <c r="V16" s="30"/>
    </row>
    <row r="17" spans="1:22" s="3" customFormat="1">
      <c r="A17" s="91" t="s">
        <v>143</v>
      </c>
      <c r="B17" s="21" t="s">
        <v>17</v>
      </c>
      <c r="C17" s="17" t="s">
        <v>1837</v>
      </c>
      <c r="D17" s="7">
        <v>352022</v>
      </c>
      <c r="E17" s="87">
        <v>-0.214</v>
      </c>
      <c r="F17" s="88">
        <v>-78.185000000000002</v>
      </c>
      <c r="G17" s="82">
        <v>4493</v>
      </c>
      <c r="H17" s="7" t="s">
        <v>1861</v>
      </c>
      <c r="I17" s="7" t="s">
        <v>1845</v>
      </c>
      <c r="J17" s="177" t="s">
        <v>1863</v>
      </c>
      <c r="K17" s="29"/>
      <c r="L17" s="29"/>
      <c r="M17" s="29"/>
      <c r="N17" s="29"/>
      <c r="O17" s="29"/>
      <c r="P17" s="29"/>
      <c r="Q17" s="29"/>
      <c r="R17" s="29"/>
      <c r="S17" s="29"/>
      <c r="T17" s="29"/>
      <c r="U17" s="29"/>
      <c r="V17" s="30"/>
    </row>
    <row r="18" spans="1:22" s="3" customFormat="1">
      <c r="A18" s="91" t="s">
        <v>173</v>
      </c>
      <c r="B18" s="21" t="s">
        <v>18</v>
      </c>
      <c r="C18" s="17" t="s">
        <v>176</v>
      </c>
      <c r="D18" s="7">
        <v>352002</v>
      </c>
      <c r="E18" s="87">
        <v>0.46700000000000003</v>
      </c>
      <c r="F18" s="88">
        <v>-78.311999999999998</v>
      </c>
      <c r="G18" s="82">
        <v>4080</v>
      </c>
      <c r="H18" s="7" t="s">
        <v>1846</v>
      </c>
      <c r="I18" s="7" t="s">
        <v>1847</v>
      </c>
      <c r="J18" s="177" t="s">
        <v>1864</v>
      </c>
      <c r="K18" s="29"/>
      <c r="L18" s="29"/>
      <c r="M18" s="29"/>
      <c r="N18" s="29"/>
      <c r="O18" s="29"/>
      <c r="P18" s="29"/>
      <c r="Q18" s="29"/>
      <c r="R18" s="29"/>
      <c r="S18" s="29"/>
      <c r="T18" s="29"/>
      <c r="U18" s="29"/>
      <c r="V18" s="30"/>
    </row>
    <row r="19" spans="1:22" s="3" customFormat="1">
      <c r="A19" s="91" t="s">
        <v>1865</v>
      </c>
      <c r="B19" s="21" t="s">
        <v>1866</v>
      </c>
      <c r="C19" s="17" t="s">
        <v>1837</v>
      </c>
      <c r="D19" s="7">
        <v>352804</v>
      </c>
      <c r="E19" s="87">
        <v>0.71199999999999997</v>
      </c>
      <c r="F19" s="88">
        <v>-77.863</v>
      </c>
      <c r="G19" s="82">
        <v>3800</v>
      </c>
      <c r="H19" s="7" t="s">
        <v>1838</v>
      </c>
      <c r="I19" s="7" t="s">
        <v>1845</v>
      </c>
      <c r="J19" s="177"/>
      <c r="K19" s="29"/>
      <c r="L19" s="29"/>
      <c r="M19" s="29"/>
      <c r="N19" s="29"/>
      <c r="O19" s="29"/>
      <c r="P19" s="29"/>
      <c r="Q19" s="29"/>
      <c r="R19" s="29"/>
      <c r="S19" s="29"/>
      <c r="T19" s="29"/>
      <c r="U19" s="29"/>
      <c r="V19" s="30"/>
    </row>
    <row r="20" spans="1:22" s="3" customFormat="1" ht="30">
      <c r="A20" s="91" t="s">
        <v>178</v>
      </c>
      <c r="B20" s="21" t="s">
        <v>19</v>
      </c>
      <c r="C20" s="17" t="s">
        <v>1837</v>
      </c>
      <c r="D20" s="7">
        <v>352826</v>
      </c>
      <c r="E20" s="87">
        <v>-0.78100000000000003</v>
      </c>
      <c r="F20" s="88">
        <v>-78.328999999999994</v>
      </c>
      <c r="G20" s="82">
        <v>4876</v>
      </c>
      <c r="H20" s="7" t="s">
        <v>1838</v>
      </c>
      <c r="I20" s="7" t="s">
        <v>1845</v>
      </c>
      <c r="J20" s="177" t="s">
        <v>1867</v>
      </c>
      <c r="K20" s="29"/>
      <c r="L20" s="29"/>
      <c r="M20" s="29"/>
      <c r="N20" s="29"/>
      <c r="O20" s="29"/>
      <c r="P20" s="29"/>
      <c r="Q20" s="29"/>
      <c r="R20" s="29"/>
      <c r="S20" s="29"/>
      <c r="T20" s="29"/>
      <c r="U20" s="29"/>
      <c r="V20" s="30"/>
    </row>
    <row r="21" spans="1:22" s="3" customFormat="1">
      <c r="A21" s="91" t="s">
        <v>1868</v>
      </c>
      <c r="B21" s="21" t="s">
        <v>1869</v>
      </c>
      <c r="C21" s="17" t="s">
        <v>1870</v>
      </c>
      <c r="D21" s="7"/>
      <c r="E21" s="87">
        <v>0.57799999999999996</v>
      </c>
      <c r="F21" s="88">
        <v>-77.927000000000007</v>
      </c>
      <c r="G21" s="82">
        <v>3649</v>
      </c>
      <c r="H21" s="7" t="s">
        <v>1838</v>
      </c>
      <c r="I21" s="7" t="s">
        <v>1839</v>
      </c>
      <c r="J21" s="177"/>
      <c r="K21" s="29"/>
      <c r="L21" s="29"/>
      <c r="M21" s="29"/>
      <c r="N21" s="29"/>
      <c r="O21" s="29"/>
      <c r="P21" s="29"/>
      <c r="Q21" s="29"/>
      <c r="R21" s="29"/>
      <c r="S21" s="29"/>
      <c r="T21" s="29"/>
      <c r="U21" s="29"/>
      <c r="V21" s="30"/>
    </row>
    <row r="22" spans="1:22" s="3" customFormat="1" ht="45">
      <c r="A22" s="91" t="s">
        <v>188</v>
      </c>
      <c r="B22" s="21" t="s">
        <v>20</v>
      </c>
      <c r="C22" s="17" t="s">
        <v>1871</v>
      </c>
      <c r="D22" s="7">
        <v>351110</v>
      </c>
      <c r="E22" s="87">
        <v>0.81699999999999995</v>
      </c>
      <c r="F22" s="88">
        <v>-77.936000000000007</v>
      </c>
      <c r="G22" s="82">
        <v>4723</v>
      </c>
      <c r="H22" s="7" t="s">
        <v>1846</v>
      </c>
      <c r="I22" s="7" t="s">
        <v>1847</v>
      </c>
      <c r="J22" s="177" t="s">
        <v>3249</v>
      </c>
      <c r="K22" s="29"/>
      <c r="L22" s="29"/>
      <c r="M22" s="29"/>
      <c r="N22" s="29"/>
      <c r="O22" s="29"/>
      <c r="P22" s="29"/>
      <c r="Q22" s="29"/>
      <c r="R22" s="29"/>
      <c r="S22" s="29"/>
      <c r="T22" s="29"/>
      <c r="U22" s="29"/>
      <c r="V22" s="30"/>
    </row>
    <row r="23" spans="1:22" s="3" customFormat="1">
      <c r="A23" s="91" t="s">
        <v>1872</v>
      </c>
      <c r="B23" s="21" t="s">
        <v>1873</v>
      </c>
      <c r="C23" s="17" t="s">
        <v>1874</v>
      </c>
      <c r="D23" s="7">
        <v>352805</v>
      </c>
      <c r="E23" s="87">
        <v>0.68100000000000005</v>
      </c>
      <c r="F23" s="88">
        <v>-78.022999999999996</v>
      </c>
      <c r="G23" s="82">
        <v>3967</v>
      </c>
      <c r="H23" s="7" t="s">
        <v>1838</v>
      </c>
      <c r="I23" s="7" t="s">
        <v>1875</v>
      </c>
      <c r="J23" s="177"/>
      <c r="K23" s="29"/>
      <c r="L23" s="29"/>
      <c r="M23" s="29"/>
      <c r="N23" s="29"/>
      <c r="O23" s="29"/>
      <c r="P23" s="29"/>
      <c r="Q23" s="29"/>
      <c r="R23" s="29"/>
      <c r="S23" s="29"/>
      <c r="T23" s="29"/>
      <c r="U23" s="29"/>
      <c r="V23" s="30"/>
    </row>
    <row r="24" spans="1:22" s="3" customFormat="1">
      <c r="A24" s="91" t="s">
        <v>209</v>
      </c>
      <c r="B24" s="21" t="s">
        <v>21</v>
      </c>
      <c r="C24" s="17" t="s">
        <v>1837</v>
      </c>
      <c r="D24" s="7">
        <v>352071</v>
      </c>
      <c r="E24" s="87">
        <v>-1.4670000000000001</v>
      </c>
      <c r="F24" s="88">
        <v>-78.816999999999993</v>
      </c>
      <c r="G24" s="82">
        <v>6263</v>
      </c>
      <c r="H24" s="7" t="s">
        <v>1846</v>
      </c>
      <c r="I24" s="7" t="s">
        <v>1847</v>
      </c>
      <c r="J24" s="177" t="s">
        <v>1876</v>
      </c>
      <c r="K24" s="29"/>
      <c r="L24" s="29"/>
      <c r="M24" s="29"/>
      <c r="N24" s="29"/>
      <c r="O24" s="29"/>
      <c r="P24" s="29"/>
      <c r="Q24" s="29"/>
      <c r="R24" s="29"/>
      <c r="S24" s="29"/>
      <c r="T24" s="29"/>
      <c r="U24" s="29"/>
      <c r="V24" s="30"/>
    </row>
    <row r="25" spans="1:22" s="3" customFormat="1">
      <c r="A25" s="91" t="s">
        <v>1877</v>
      </c>
      <c r="B25" s="21" t="s">
        <v>1878</v>
      </c>
      <c r="C25" s="17" t="s">
        <v>1879</v>
      </c>
      <c r="D25" s="7"/>
      <c r="E25" s="87">
        <v>-0.95899999999999996</v>
      </c>
      <c r="F25" s="88">
        <v>-78.475999999999999</v>
      </c>
      <c r="G25" s="82">
        <v>4160</v>
      </c>
      <c r="H25" s="7" t="s">
        <v>1838</v>
      </c>
      <c r="I25" s="7" t="s">
        <v>1839</v>
      </c>
      <c r="J25" s="177"/>
      <c r="K25" s="29"/>
      <c r="L25" s="29"/>
      <c r="M25" s="29"/>
      <c r="N25" s="29"/>
      <c r="O25" s="29"/>
      <c r="P25" s="29"/>
      <c r="Q25" s="29"/>
      <c r="R25" s="29"/>
      <c r="S25" s="29"/>
      <c r="T25" s="29"/>
      <c r="U25" s="29"/>
      <c r="V25" s="30"/>
    </row>
    <row r="26" spans="1:22" s="3" customFormat="1">
      <c r="A26" s="91" t="s">
        <v>1880</v>
      </c>
      <c r="B26" s="21" t="s">
        <v>1881</v>
      </c>
      <c r="C26" s="17" t="s">
        <v>1837</v>
      </c>
      <c r="D26" s="7"/>
      <c r="E26" s="87">
        <v>0.72199999999999998</v>
      </c>
      <c r="F26" s="88">
        <v>-77.747</v>
      </c>
      <c r="G26" s="82">
        <v>3540</v>
      </c>
      <c r="H26" s="7" t="s">
        <v>1838</v>
      </c>
      <c r="I26" s="7" t="s">
        <v>1839</v>
      </c>
      <c r="J26" s="177"/>
      <c r="K26" s="29"/>
      <c r="L26" s="29"/>
      <c r="M26" s="29"/>
      <c r="N26" s="29"/>
      <c r="O26" s="29"/>
      <c r="P26" s="29"/>
      <c r="Q26" s="29"/>
      <c r="R26" s="29"/>
      <c r="S26" s="29"/>
      <c r="T26" s="29"/>
      <c r="U26" s="29"/>
      <c r="V26" s="30"/>
    </row>
    <row r="27" spans="1:22" s="3" customFormat="1" ht="17.25">
      <c r="A27" s="91" t="s">
        <v>232</v>
      </c>
      <c r="B27" s="21" t="s">
        <v>22</v>
      </c>
      <c r="C27" s="17" t="s">
        <v>1837</v>
      </c>
      <c r="D27" s="7">
        <v>352815</v>
      </c>
      <c r="E27" s="87">
        <v>-0.53100000000000003</v>
      </c>
      <c r="F27" s="88">
        <v>-78.66</v>
      </c>
      <c r="G27" s="82">
        <v>4784</v>
      </c>
      <c r="H27" s="7" t="s">
        <v>1838</v>
      </c>
      <c r="I27" s="7" t="s">
        <v>1839</v>
      </c>
      <c r="J27" s="177" t="s">
        <v>3266</v>
      </c>
      <c r="K27" s="29"/>
      <c r="L27" s="29"/>
      <c r="M27" s="29"/>
      <c r="N27" s="29"/>
      <c r="O27" s="29"/>
      <c r="P27" s="29"/>
      <c r="Q27" s="29"/>
      <c r="R27" s="29"/>
      <c r="S27" s="29"/>
      <c r="T27" s="29"/>
      <c r="U27" s="29"/>
      <c r="V27" s="30"/>
    </row>
    <row r="28" spans="1:22" s="3" customFormat="1">
      <c r="A28" s="91" t="s">
        <v>234</v>
      </c>
      <c r="B28" s="21" t="s">
        <v>23</v>
      </c>
      <c r="C28" s="17" t="s">
        <v>1837</v>
      </c>
      <c r="D28" s="7"/>
      <c r="E28" s="87">
        <v>-0.60299999999999998</v>
      </c>
      <c r="F28" s="88">
        <v>-77.991</v>
      </c>
      <c r="G28" s="82">
        <v>4009</v>
      </c>
      <c r="H28" s="7" t="s">
        <v>1838</v>
      </c>
      <c r="I28" s="7" t="s">
        <v>1839</v>
      </c>
      <c r="J28" s="177" t="s">
        <v>1882</v>
      </c>
      <c r="K28" s="29"/>
      <c r="L28" s="29"/>
      <c r="M28" s="29"/>
      <c r="N28" s="29"/>
      <c r="O28" s="29"/>
      <c r="P28" s="29"/>
      <c r="Q28" s="29"/>
      <c r="R28" s="29"/>
      <c r="S28" s="29"/>
      <c r="T28" s="29"/>
      <c r="U28" s="29"/>
      <c r="V28" s="30"/>
    </row>
    <row r="29" spans="1:22" s="3" customFormat="1" ht="30">
      <c r="A29" s="91" t="s">
        <v>238</v>
      </c>
      <c r="B29" s="21" t="s">
        <v>24</v>
      </c>
      <c r="C29" s="17" t="s">
        <v>1837</v>
      </c>
      <c r="D29" s="7">
        <v>352802</v>
      </c>
      <c r="E29" s="87">
        <v>0.36099999999999999</v>
      </c>
      <c r="F29" s="88">
        <v>-78.349000000000004</v>
      </c>
      <c r="G29" s="82">
        <v>4880</v>
      </c>
      <c r="H29" s="7" t="s">
        <v>1846</v>
      </c>
      <c r="I29" s="7" t="s">
        <v>1847</v>
      </c>
      <c r="J29" s="177" t="s">
        <v>1883</v>
      </c>
      <c r="K29" s="29"/>
      <c r="L29" s="29"/>
      <c r="M29" s="29"/>
      <c r="N29" s="29"/>
      <c r="O29" s="29"/>
      <c r="P29" s="29"/>
      <c r="Q29" s="29"/>
      <c r="R29" s="29"/>
      <c r="S29" s="29"/>
      <c r="T29" s="29"/>
      <c r="U29" s="29"/>
      <c r="V29" s="30"/>
    </row>
    <row r="30" spans="1:22" s="3" customFormat="1">
      <c r="A30" s="91" t="s">
        <v>253</v>
      </c>
      <c r="B30" s="21" t="s">
        <v>25</v>
      </c>
      <c r="C30" s="17" t="s">
        <v>1837</v>
      </c>
      <c r="D30" s="7">
        <v>352050</v>
      </c>
      <c r="E30" s="87">
        <v>-0.68100000000000005</v>
      </c>
      <c r="F30" s="88">
        <v>-78.438000000000002</v>
      </c>
      <c r="G30" s="82">
        <v>5897</v>
      </c>
      <c r="H30" s="7" t="s">
        <v>1861</v>
      </c>
      <c r="I30" s="7" t="s">
        <v>1839</v>
      </c>
      <c r="J30" s="177" t="s">
        <v>3247</v>
      </c>
      <c r="K30" s="29"/>
      <c r="L30" s="29"/>
      <c r="M30" s="29"/>
      <c r="N30" s="29"/>
      <c r="O30" s="29"/>
      <c r="P30" s="29"/>
      <c r="Q30" s="29"/>
      <c r="R30" s="29"/>
      <c r="S30" s="29"/>
      <c r="T30" s="29"/>
      <c r="U30" s="29"/>
      <c r="V30" s="30"/>
    </row>
    <row r="31" spans="1:22" s="3" customFormat="1" ht="30">
      <c r="A31" s="91" t="s">
        <v>269</v>
      </c>
      <c r="B31" s="21" t="s">
        <v>26</v>
      </c>
      <c r="C31" s="17" t="s">
        <v>1884</v>
      </c>
      <c r="D31" s="7"/>
      <c r="E31" s="87">
        <v>-0.21099999999999999</v>
      </c>
      <c r="F31" s="88">
        <v>-78.286000000000001</v>
      </c>
      <c r="G31" s="82">
        <v>3572</v>
      </c>
      <c r="H31" s="7" t="s">
        <v>1838</v>
      </c>
      <c r="I31" s="7" t="s">
        <v>1839</v>
      </c>
      <c r="J31" s="177" t="s">
        <v>3267</v>
      </c>
      <c r="K31" s="29"/>
      <c r="L31" s="29"/>
      <c r="M31" s="29"/>
      <c r="N31" s="29"/>
      <c r="O31" s="29"/>
      <c r="P31" s="29"/>
      <c r="Q31" s="29"/>
      <c r="R31" s="29"/>
      <c r="S31" s="29"/>
      <c r="T31" s="29"/>
      <c r="U31" s="29"/>
      <c r="V31" s="30"/>
    </row>
    <row r="32" spans="1:22" s="3" customFormat="1">
      <c r="A32" s="91" t="s">
        <v>271</v>
      </c>
      <c r="B32" s="21" t="s">
        <v>27</v>
      </c>
      <c r="C32" s="17" t="s">
        <v>1837</v>
      </c>
      <c r="D32" s="7"/>
      <c r="E32" s="87">
        <v>0.23</v>
      </c>
      <c r="F32" s="88">
        <v>-78.132000000000005</v>
      </c>
      <c r="G32" s="82">
        <v>3802</v>
      </c>
      <c r="H32" s="7" t="s">
        <v>1838</v>
      </c>
      <c r="I32" s="7" t="s">
        <v>1847</v>
      </c>
      <c r="J32" s="177" t="s">
        <v>1885</v>
      </c>
      <c r="K32" s="29"/>
      <c r="L32" s="29"/>
      <c r="M32" s="29"/>
      <c r="N32" s="29"/>
      <c r="O32" s="29"/>
      <c r="P32" s="29"/>
      <c r="Q32" s="29"/>
      <c r="R32" s="29"/>
      <c r="S32" s="29"/>
      <c r="T32" s="29"/>
      <c r="U32" s="29"/>
      <c r="V32" s="30"/>
    </row>
    <row r="33" spans="1:22" s="3" customFormat="1" ht="17.25">
      <c r="A33" s="91" t="s">
        <v>280</v>
      </c>
      <c r="B33" s="21" t="s">
        <v>28</v>
      </c>
      <c r="C33" s="17" t="s">
        <v>1837</v>
      </c>
      <c r="D33" s="7"/>
      <c r="E33" s="87">
        <v>0.191</v>
      </c>
      <c r="F33" s="88">
        <v>-78.328000000000003</v>
      </c>
      <c r="G33" s="82">
        <v>3772</v>
      </c>
      <c r="H33" s="7" t="s">
        <v>1838</v>
      </c>
      <c r="I33" s="7" t="s">
        <v>1839</v>
      </c>
      <c r="J33" s="177" t="s">
        <v>3268</v>
      </c>
      <c r="K33" s="29"/>
      <c r="L33" s="29"/>
      <c r="M33" s="29"/>
      <c r="N33" s="29"/>
      <c r="O33" s="29"/>
      <c r="P33" s="29"/>
      <c r="Q33" s="29"/>
      <c r="R33" s="29"/>
      <c r="S33" s="29"/>
      <c r="T33" s="29"/>
      <c r="U33" s="29"/>
      <c r="V33" s="30"/>
    </row>
    <row r="34" spans="1:22" s="3" customFormat="1" ht="17.25">
      <c r="A34" s="91" t="s">
        <v>282</v>
      </c>
      <c r="B34" s="21" t="s">
        <v>29</v>
      </c>
      <c r="C34" s="17" t="s">
        <v>1837</v>
      </c>
      <c r="D34" s="7">
        <v>352803</v>
      </c>
      <c r="E34" s="87">
        <v>0.159</v>
      </c>
      <c r="F34" s="88">
        <v>-78.147999999999996</v>
      </c>
      <c r="G34" s="82">
        <v>3990</v>
      </c>
      <c r="H34" s="7" t="s">
        <v>1838</v>
      </c>
      <c r="I34" s="7" t="s">
        <v>1839</v>
      </c>
      <c r="J34" s="177" t="s">
        <v>3269</v>
      </c>
      <c r="K34" s="29"/>
      <c r="L34" s="29"/>
      <c r="M34" s="29"/>
      <c r="N34" s="29"/>
      <c r="O34" s="29"/>
      <c r="P34" s="29"/>
      <c r="Q34" s="29"/>
      <c r="R34" s="29"/>
      <c r="S34" s="29"/>
      <c r="T34" s="29"/>
      <c r="U34" s="29"/>
      <c r="V34" s="30"/>
    </row>
    <row r="35" spans="1:22" s="3" customFormat="1">
      <c r="A35" s="91" t="s">
        <v>283</v>
      </c>
      <c r="B35" s="21" t="s">
        <v>30</v>
      </c>
      <c r="C35" s="17" t="s">
        <v>1837</v>
      </c>
      <c r="D35" s="7"/>
      <c r="E35" s="87">
        <v>-0.54600000000000004</v>
      </c>
      <c r="F35" s="88">
        <v>-77.911000000000001</v>
      </c>
      <c r="G35" s="82">
        <v>2744</v>
      </c>
      <c r="H35" s="7" t="s">
        <v>1846</v>
      </c>
      <c r="I35" s="7" t="s">
        <v>1839</v>
      </c>
      <c r="J35" s="177" t="s">
        <v>1886</v>
      </c>
      <c r="K35" s="29"/>
      <c r="L35" s="29"/>
      <c r="M35" s="29"/>
      <c r="N35" s="29"/>
      <c r="O35" s="29"/>
      <c r="P35" s="29"/>
      <c r="Q35" s="29"/>
      <c r="R35" s="29"/>
      <c r="S35" s="29"/>
      <c r="T35" s="29"/>
      <c r="U35" s="29"/>
      <c r="V35" s="30"/>
    </row>
    <row r="36" spans="1:22" s="3" customFormat="1">
      <c r="A36" s="91" t="s">
        <v>1887</v>
      </c>
      <c r="B36" s="21" t="s">
        <v>1888</v>
      </c>
      <c r="C36" s="17" t="s">
        <v>1837</v>
      </c>
      <c r="D36" s="7"/>
      <c r="E36" s="87">
        <v>0.68400000000000005</v>
      </c>
      <c r="F36" s="88">
        <v>-77.834999999999994</v>
      </c>
      <c r="G36" s="82">
        <v>3680</v>
      </c>
      <c r="H36" s="7" t="s">
        <v>1838</v>
      </c>
      <c r="I36" s="7" t="s">
        <v>1839</v>
      </c>
      <c r="J36" s="177"/>
      <c r="K36" s="29"/>
      <c r="L36" s="29"/>
      <c r="M36" s="29"/>
      <c r="N36" s="29"/>
      <c r="O36" s="29"/>
      <c r="P36" s="29"/>
      <c r="Q36" s="29"/>
      <c r="R36" s="29"/>
      <c r="S36" s="29"/>
      <c r="T36" s="29"/>
      <c r="U36" s="29"/>
      <c r="V36" s="30"/>
    </row>
    <row r="37" spans="1:22" s="3" customFormat="1">
      <c r="A37" s="91" t="s">
        <v>288</v>
      </c>
      <c r="B37" s="21" t="s">
        <v>31</v>
      </c>
      <c r="C37" s="17" t="s">
        <v>1889</v>
      </c>
      <c r="D37" s="7"/>
      <c r="E37" s="87">
        <v>-0.61499999999999999</v>
      </c>
      <c r="F37" s="88">
        <v>-78.228999999999999</v>
      </c>
      <c r="G37" s="82">
        <v>4197</v>
      </c>
      <c r="H37" s="7" t="s">
        <v>1846</v>
      </c>
      <c r="I37" s="7" t="s">
        <v>1853</v>
      </c>
      <c r="J37" s="178"/>
      <c r="K37" s="29"/>
      <c r="L37" s="29"/>
      <c r="M37" s="29"/>
      <c r="N37" s="29"/>
      <c r="O37" s="29"/>
      <c r="P37" s="29"/>
      <c r="Q37" s="29"/>
      <c r="R37" s="29"/>
      <c r="S37" s="29"/>
      <c r="T37" s="29"/>
      <c r="U37" s="29"/>
      <c r="V37" s="30"/>
    </row>
    <row r="38" spans="1:22" s="3" customFormat="1">
      <c r="A38" s="91" t="s">
        <v>1890</v>
      </c>
      <c r="B38" s="21" t="s">
        <v>1891</v>
      </c>
      <c r="C38" s="17" t="s">
        <v>1837</v>
      </c>
      <c r="D38" s="7"/>
      <c r="E38" s="87">
        <v>-0.57899999999999996</v>
      </c>
      <c r="F38" s="88">
        <v>-77.924000000000007</v>
      </c>
      <c r="G38" s="82">
        <v>2793</v>
      </c>
      <c r="H38" s="7" t="s">
        <v>1846</v>
      </c>
      <c r="I38" s="7" t="s">
        <v>1875</v>
      </c>
      <c r="J38" s="177" t="s">
        <v>1892</v>
      </c>
      <c r="K38" s="29"/>
      <c r="L38" s="29"/>
      <c r="M38" s="29"/>
      <c r="N38" s="29"/>
      <c r="O38" s="29"/>
      <c r="P38" s="29"/>
      <c r="Q38" s="29"/>
      <c r="R38" s="29"/>
      <c r="S38" s="29"/>
      <c r="T38" s="29"/>
      <c r="U38" s="29"/>
      <c r="V38" s="30"/>
    </row>
    <row r="39" spans="1:22" s="3" customFormat="1" ht="17.25">
      <c r="A39" s="91" t="s">
        <v>290</v>
      </c>
      <c r="B39" s="21" t="s">
        <v>32</v>
      </c>
      <c r="C39" s="17" t="s">
        <v>1893</v>
      </c>
      <c r="D39" s="7">
        <v>352819</v>
      </c>
      <c r="E39" s="87">
        <v>-1.4</v>
      </c>
      <c r="F39" s="88">
        <v>-78.572000000000003</v>
      </c>
      <c r="G39" s="82">
        <v>3763</v>
      </c>
      <c r="H39" s="7" t="s">
        <v>1838</v>
      </c>
      <c r="I39" s="7" t="s">
        <v>1839</v>
      </c>
      <c r="J39" s="177" t="s">
        <v>3270</v>
      </c>
      <c r="K39" s="29"/>
      <c r="L39" s="29"/>
      <c r="M39" s="29"/>
      <c r="N39" s="29"/>
      <c r="O39" s="29"/>
      <c r="P39" s="29"/>
      <c r="Q39" s="29"/>
      <c r="R39" s="29"/>
      <c r="S39" s="29"/>
      <c r="T39" s="29"/>
      <c r="U39" s="29"/>
      <c r="V39" s="30"/>
    </row>
    <row r="40" spans="1:22" s="3" customFormat="1" ht="17.25">
      <c r="A40" s="91" t="s">
        <v>293</v>
      </c>
      <c r="B40" s="21" t="s">
        <v>33</v>
      </c>
      <c r="C40" s="17" t="s">
        <v>1837</v>
      </c>
      <c r="D40" s="7">
        <v>352822</v>
      </c>
      <c r="E40" s="87">
        <v>-1.4930000000000001</v>
      </c>
      <c r="F40" s="88">
        <v>-78.641000000000005</v>
      </c>
      <c r="G40" s="82">
        <v>4430</v>
      </c>
      <c r="H40" s="7" t="s">
        <v>1838</v>
      </c>
      <c r="I40" s="7" t="s">
        <v>1839</v>
      </c>
      <c r="J40" s="177" t="s">
        <v>3271</v>
      </c>
      <c r="K40" s="29"/>
      <c r="L40" s="29"/>
      <c r="M40" s="29"/>
      <c r="N40" s="29"/>
      <c r="O40" s="29"/>
      <c r="P40" s="29"/>
      <c r="Q40" s="29"/>
      <c r="R40" s="29"/>
      <c r="S40" s="29"/>
      <c r="T40" s="29"/>
      <c r="U40" s="29"/>
      <c r="V40" s="30"/>
    </row>
    <row r="41" spans="1:22" s="3" customFormat="1">
      <c r="A41" s="91" t="s">
        <v>1894</v>
      </c>
      <c r="B41" s="21" t="s">
        <v>1895</v>
      </c>
      <c r="C41" s="17" t="s">
        <v>1837</v>
      </c>
      <c r="D41" s="7">
        <v>352806</v>
      </c>
      <c r="E41" s="87">
        <v>0.629</v>
      </c>
      <c r="F41" s="88">
        <v>-78.003</v>
      </c>
      <c r="G41" s="82">
        <v>3876</v>
      </c>
      <c r="H41" s="7" t="s">
        <v>1838</v>
      </c>
      <c r="I41" s="7" t="s">
        <v>1839</v>
      </c>
      <c r="J41" s="177"/>
      <c r="K41" s="29"/>
      <c r="L41" s="29"/>
      <c r="M41" s="29"/>
      <c r="N41" s="29"/>
      <c r="O41" s="29"/>
      <c r="P41" s="29"/>
      <c r="Q41" s="29"/>
      <c r="R41" s="29"/>
      <c r="S41" s="29"/>
      <c r="T41" s="29"/>
      <c r="U41" s="29"/>
      <c r="V41" s="30"/>
    </row>
    <row r="42" spans="1:22" s="3" customFormat="1" ht="17.25">
      <c r="A42" s="91" t="s">
        <v>294</v>
      </c>
      <c r="B42" s="21" t="s">
        <v>34</v>
      </c>
      <c r="C42" s="17" t="s">
        <v>1837</v>
      </c>
      <c r="D42" s="7">
        <v>352810</v>
      </c>
      <c r="E42" s="87">
        <v>-0.26300000000000001</v>
      </c>
      <c r="F42" s="88">
        <v>-78.418999999999997</v>
      </c>
      <c r="G42" s="82">
        <v>3188</v>
      </c>
      <c r="H42" s="7" t="s">
        <v>1838</v>
      </c>
      <c r="I42" s="7" t="s">
        <v>1839</v>
      </c>
      <c r="J42" s="177" t="s">
        <v>3272</v>
      </c>
      <c r="K42" s="29"/>
      <c r="L42" s="29"/>
      <c r="M42" s="29"/>
      <c r="N42" s="29"/>
      <c r="O42" s="29"/>
      <c r="P42" s="29"/>
      <c r="Q42" s="29"/>
      <c r="R42" s="29"/>
      <c r="S42" s="29"/>
      <c r="T42" s="29"/>
      <c r="U42" s="29"/>
      <c r="V42" s="30"/>
    </row>
    <row r="43" spans="1:22" s="3" customFormat="1">
      <c r="A43" s="91" t="s">
        <v>296</v>
      </c>
      <c r="B43" s="21" t="s">
        <v>1896</v>
      </c>
      <c r="C43" s="17" t="s">
        <v>1837</v>
      </c>
      <c r="D43" s="7">
        <v>352041</v>
      </c>
      <c r="E43" s="87">
        <v>-0.66300000000000003</v>
      </c>
      <c r="F43" s="88">
        <v>-78.715999999999994</v>
      </c>
      <c r="G43" s="82">
        <v>5241</v>
      </c>
      <c r="H43" s="7" t="s">
        <v>1846</v>
      </c>
      <c r="I43" s="7" t="s">
        <v>1847</v>
      </c>
      <c r="J43" s="177"/>
      <c r="K43" s="29"/>
      <c r="L43" s="29"/>
      <c r="M43" s="29"/>
      <c r="N43" s="29"/>
      <c r="O43" s="29"/>
      <c r="P43" s="29"/>
      <c r="Q43" s="29"/>
      <c r="R43" s="29"/>
      <c r="S43" s="29"/>
      <c r="T43" s="29"/>
      <c r="U43" s="29"/>
      <c r="V43" s="30"/>
    </row>
    <row r="44" spans="1:22" s="3" customFormat="1">
      <c r="A44" s="91" t="s">
        <v>315</v>
      </c>
      <c r="B44" s="21" t="s">
        <v>36</v>
      </c>
      <c r="C44" s="17" t="s">
        <v>1837</v>
      </c>
      <c r="D44" s="7">
        <v>352004</v>
      </c>
      <c r="E44" s="87">
        <v>0.254</v>
      </c>
      <c r="F44" s="88">
        <v>-78.180999999999997</v>
      </c>
      <c r="G44" s="82">
        <v>4621</v>
      </c>
      <c r="H44" s="7" t="s">
        <v>1846</v>
      </c>
      <c r="I44" s="7" t="s">
        <v>1847</v>
      </c>
      <c r="J44" s="177" t="s">
        <v>1897</v>
      </c>
      <c r="K44" s="29"/>
      <c r="L44" s="29"/>
      <c r="M44" s="29"/>
      <c r="N44" s="29"/>
      <c r="O44" s="29"/>
      <c r="P44" s="29"/>
      <c r="Q44" s="29"/>
      <c r="R44" s="29"/>
      <c r="S44" s="29"/>
      <c r="T44" s="29"/>
      <c r="U44" s="29"/>
      <c r="V44" s="30"/>
    </row>
    <row r="45" spans="1:22" s="3" customFormat="1" ht="17.25">
      <c r="A45" s="91" t="s">
        <v>342</v>
      </c>
      <c r="B45" s="21" t="s">
        <v>37</v>
      </c>
      <c r="C45" s="17" t="s">
        <v>343</v>
      </c>
      <c r="D45" s="7"/>
      <c r="E45" s="87">
        <v>-0.193</v>
      </c>
      <c r="F45" s="88">
        <v>-78.171999999999997</v>
      </c>
      <c r="G45" s="82">
        <v>4325</v>
      </c>
      <c r="H45" s="7" t="s">
        <v>1838</v>
      </c>
      <c r="I45" s="7" t="s">
        <v>1898</v>
      </c>
      <c r="J45" s="177" t="s">
        <v>3273</v>
      </c>
      <c r="K45" s="29"/>
      <c r="L45" s="29"/>
      <c r="M45" s="29"/>
      <c r="N45" s="29"/>
      <c r="O45" s="29"/>
      <c r="P45" s="29"/>
      <c r="Q45" s="29"/>
      <c r="R45" s="29"/>
      <c r="S45" s="29"/>
      <c r="T45" s="29"/>
      <c r="U45" s="29"/>
      <c r="V45" s="30"/>
    </row>
    <row r="46" spans="1:22" s="3" customFormat="1">
      <c r="A46" s="91" t="s">
        <v>1899</v>
      </c>
      <c r="B46" s="21" t="s">
        <v>1900</v>
      </c>
      <c r="C46" s="17" t="s">
        <v>1901</v>
      </c>
      <c r="D46" s="7"/>
      <c r="E46" s="87">
        <v>-0.50800000000000001</v>
      </c>
      <c r="F46" s="88">
        <v>-77.945999999999998</v>
      </c>
      <c r="G46" s="82">
        <v>3470</v>
      </c>
      <c r="H46" s="7" t="s">
        <v>1838</v>
      </c>
      <c r="I46" s="7" t="s">
        <v>1898</v>
      </c>
      <c r="J46" s="177"/>
      <c r="K46" s="29"/>
      <c r="L46" s="29"/>
      <c r="M46" s="29"/>
      <c r="N46" s="29"/>
      <c r="O46" s="29"/>
      <c r="P46" s="29"/>
      <c r="Q46" s="29"/>
      <c r="R46" s="29"/>
      <c r="S46" s="29"/>
      <c r="T46" s="29"/>
      <c r="U46" s="29"/>
      <c r="V46" s="30"/>
    </row>
    <row r="47" spans="1:22" s="3" customFormat="1">
      <c r="A47" s="91" t="s">
        <v>1902</v>
      </c>
      <c r="B47" s="21" t="s">
        <v>1903</v>
      </c>
      <c r="C47" s="17" t="s">
        <v>1837</v>
      </c>
      <c r="D47" s="7"/>
      <c r="E47" s="87">
        <v>0.438</v>
      </c>
      <c r="F47" s="88">
        <v>-77.828999999999994</v>
      </c>
      <c r="G47" s="82">
        <v>3948</v>
      </c>
      <c r="H47" s="7" t="s">
        <v>1838</v>
      </c>
      <c r="I47" s="7" t="s">
        <v>1839</v>
      </c>
      <c r="J47" s="177"/>
      <c r="K47" s="29"/>
      <c r="L47" s="29"/>
      <c r="M47" s="29"/>
      <c r="N47" s="29"/>
      <c r="O47" s="29"/>
      <c r="P47" s="29"/>
      <c r="Q47" s="29"/>
      <c r="R47" s="29"/>
      <c r="S47" s="29"/>
      <c r="T47" s="29"/>
      <c r="U47" s="29"/>
      <c r="V47" s="30"/>
    </row>
    <row r="48" spans="1:22" s="3" customFormat="1">
      <c r="A48" s="91" t="s">
        <v>346</v>
      </c>
      <c r="B48" s="21" t="s">
        <v>347</v>
      </c>
      <c r="C48" s="17" t="s">
        <v>1837</v>
      </c>
      <c r="D48" s="7"/>
      <c r="E48" s="87">
        <v>-1.4079999999999999</v>
      </c>
      <c r="F48" s="88">
        <v>-77.927000000000007</v>
      </c>
      <c r="G48" s="82">
        <v>1186</v>
      </c>
      <c r="H48" s="7" t="s">
        <v>1838</v>
      </c>
      <c r="I48" s="7" t="s">
        <v>1904</v>
      </c>
      <c r="J48" s="177" t="s">
        <v>1905</v>
      </c>
      <c r="K48" s="29"/>
      <c r="L48" s="29"/>
      <c r="M48" s="29"/>
      <c r="N48" s="29"/>
      <c r="O48" s="29"/>
      <c r="P48" s="29"/>
      <c r="Q48" s="29"/>
      <c r="R48" s="29"/>
      <c r="S48" s="29"/>
      <c r="T48" s="29"/>
      <c r="U48" s="29"/>
      <c r="V48" s="30"/>
    </row>
    <row r="49" spans="1:22" s="3" customFormat="1" ht="30">
      <c r="A49" s="91" t="s">
        <v>351</v>
      </c>
      <c r="B49" s="21" t="s">
        <v>38</v>
      </c>
      <c r="C49" s="17" t="s">
        <v>1837</v>
      </c>
      <c r="D49" s="7">
        <v>352005</v>
      </c>
      <c r="E49" s="87">
        <v>0.13300000000000001</v>
      </c>
      <c r="F49" s="88">
        <v>-78.293000000000006</v>
      </c>
      <c r="G49" s="82">
        <v>4279</v>
      </c>
      <c r="H49" s="7" t="s">
        <v>1838</v>
      </c>
      <c r="I49" s="7" t="s">
        <v>1847</v>
      </c>
      <c r="J49" s="177" t="s">
        <v>3274</v>
      </c>
      <c r="K49" s="29"/>
      <c r="L49" s="29"/>
      <c r="M49" s="29"/>
      <c r="N49" s="29"/>
      <c r="O49" s="29"/>
      <c r="P49" s="29"/>
      <c r="Q49" s="29"/>
      <c r="R49" s="29"/>
      <c r="S49" s="29"/>
      <c r="T49" s="29"/>
      <c r="U49" s="29"/>
      <c r="V49" s="30"/>
    </row>
    <row r="50" spans="1:22" s="3" customFormat="1">
      <c r="A50" s="91" t="s">
        <v>370</v>
      </c>
      <c r="B50" s="21" t="s">
        <v>39</v>
      </c>
      <c r="C50" s="17" t="s">
        <v>1837</v>
      </c>
      <c r="D50" s="7"/>
      <c r="E50" s="87">
        <v>-1.4379999999999999</v>
      </c>
      <c r="F50" s="88">
        <v>-78.543000000000006</v>
      </c>
      <c r="G50" s="82">
        <v>3878</v>
      </c>
      <c r="H50" s="7" t="s">
        <v>1838</v>
      </c>
      <c r="I50" s="7" t="s">
        <v>1839</v>
      </c>
      <c r="J50" s="177" t="s">
        <v>1906</v>
      </c>
      <c r="K50" s="29"/>
      <c r="L50" s="29"/>
      <c r="M50" s="29"/>
      <c r="N50" s="29"/>
      <c r="O50" s="29"/>
      <c r="P50" s="29"/>
      <c r="Q50" s="29"/>
      <c r="R50" s="29"/>
      <c r="S50" s="29"/>
      <c r="T50" s="29"/>
      <c r="U50" s="29"/>
      <c r="V50" s="30"/>
    </row>
    <row r="51" spans="1:22" s="3" customFormat="1">
      <c r="A51" s="91" t="s">
        <v>373</v>
      </c>
      <c r="B51" s="21" t="s">
        <v>40</v>
      </c>
      <c r="C51" s="17" t="s">
        <v>1837</v>
      </c>
      <c r="D51" s="7">
        <v>352807</v>
      </c>
      <c r="E51" s="87">
        <v>-0.08</v>
      </c>
      <c r="F51" s="88">
        <v>-78.209000000000003</v>
      </c>
      <c r="G51" s="82">
        <v>4078</v>
      </c>
      <c r="H51" s="7" t="s">
        <v>1838</v>
      </c>
      <c r="I51" s="7" t="s">
        <v>1839</v>
      </c>
      <c r="J51" s="177" t="s">
        <v>1906</v>
      </c>
      <c r="K51" s="29"/>
      <c r="L51" s="29"/>
      <c r="M51" s="29"/>
      <c r="N51" s="29"/>
      <c r="O51" s="29"/>
      <c r="P51" s="29"/>
      <c r="Q51" s="29"/>
      <c r="R51" s="29"/>
      <c r="S51" s="29"/>
      <c r="T51" s="29"/>
      <c r="U51" s="29"/>
      <c r="V51" s="30"/>
    </row>
    <row r="52" spans="1:22" s="3" customFormat="1" ht="17.25">
      <c r="A52" s="91" t="s">
        <v>375</v>
      </c>
      <c r="B52" s="21" t="s">
        <v>1907</v>
      </c>
      <c r="C52" s="17" t="s">
        <v>1837</v>
      </c>
      <c r="D52" s="7">
        <v>352812</v>
      </c>
      <c r="E52" s="87">
        <v>-0.432</v>
      </c>
      <c r="F52" s="88">
        <v>-77.718999999999994</v>
      </c>
      <c r="G52" s="82">
        <v>3482</v>
      </c>
      <c r="H52" s="7" t="s">
        <v>1838</v>
      </c>
      <c r="I52" s="7" t="s">
        <v>1839</v>
      </c>
      <c r="J52" s="177" t="s">
        <v>3275</v>
      </c>
      <c r="K52" s="29"/>
      <c r="L52" s="29"/>
      <c r="M52" s="29"/>
      <c r="N52" s="29"/>
      <c r="O52" s="29"/>
      <c r="P52" s="29"/>
      <c r="Q52" s="29"/>
      <c r="R52" s="29"/>
      <c r="S52" s="29"/>
      <c r="T52" s="29"/>
      <c r="U52" s="29"/>
      <c r="V52" s="30"/>
    </row>
    <row r="53" spans="1:22" s="3" customFormat="1">
      <c r="A53" s="91" t="s">
        <v>380</v>
      </c>
      <c r="B53" s="21" t="s">
        <v>42</v>
      </c>
      <c r="C53" s="17" t="s">
        <v>1837</v>
      </c>
      <c r="D53" s="7"/>
      <c r="E53" s="87">
        <v>0.50900000000000001</v>
      </c>
      <c r="F53" s="88">
        <v>-78.427000000000007</v>
      </c>
      <c r="G53" s="82">
        <v>3324</v>
      </c>
      <c r="H53" s="7" t="s">
        <v>1838</v>
      </c>
      <c r="I53" s="7" t="s">
        <v>1853</v>
      </c>
      <c r="J53" s="177" t="s">
        <v>1908</v>
      </c>
      <c r="K53" s="29"/>
      <c r="L53" s="29"/>
      <c r="M53" s="29"/>
      <c r="N53" s="29"/>
      <c r="O53" s="29"/>
      <c r="P53" s="29"/>
      <c r="Q53" s="29"/>
      <c r="R53" s="29"/>
      <c r="S53" s="29"/>
      <c r="T53" s="29"/>
      <c r="U53" s="29"/>
      <c r="V53" s="30"/>
    </row>
    <row r="54" spans="1:22" s="3" customFormat="1">
      <c r="A54" s="91" t="s">
        <v>381</v>
      </c>
      <c r="B54" s="21" t="s">
        <v>43</v>
      </c>
      <c r="C54" s="17" t="s">
        <v>1837</v>
      </c>
      <c r="D54" s="7">
        <v>352811</v>
      </c>
      <c r="E54" s="87">
        <v>-0.46700000000000003</v>
      </c>
      <c r="F54" s="88">
        <v>-78.480999999999995</v>
      </c>
      <c r="G54" s="82">
        <v>4184</v>
      </c>
      <c r="H54" s="7" t="s">
        <v>1838</v>
      </c>
      <c r="I54" s="7" t="s">
        <v>1839</v>
      </c>
      <c r="J54" s="177"/>
      <c r="K54" s="29"/>
      <c r="L54" s="29"/>
      <c r="M54" s="29"/>
      <c r="N54" s="29"/>
      <c r="O54" s="29"/>
      <c r="P54" s="29"/>
      <c r="Q54" s="29"/>
      <c r="R54" s="29"/>
      <c r="S54" s="29"/>
      <c r="T54" s="29"/>
      <c r="U54" s="29"/>
      <c r="V54" s="30"/>
    </row>
    <row r="55" spans="1:22" s="3" customFormat="1">
      <c r="A55" s="91" t="s">
        <v>382</v>
      </c>
      <c r="B55" s="21" t="s">
        <v>44</v>
      </c>
      <c r="C55" s="17" t="s">
        <v>1837</v>
      </c>
      <c r="D55" s="7">
        <v>352020</v>
      </c>
      <c r="E55" s="87">
        <v>-0.17599999999999999</v>
      </c>
      <c r="F55" s="88">
        <v>-78.599999999999994</v>
      </c>
      <c r="G55" s="82">
        <v>4776</v>
      </c>
      <c r="H55" s="7" t="s">
        <v>1861</v>
      </c>
      <c r="I55" s="7" t="s">
        <v>1847</v>
      </c>
      <c r="J55" s="177" t="s">
        <v>1909</v>
      </c>
      <c r="K55" s="29"/>
      <c r="L55" s="29"/>
      <c r="M55" s="29"/>
      <c r="N55" s="29"/>
      <c r="O55" s="29"/>
      <c r="P55" s="29"/>
      <c r="Q55" s="29"/>
      <c r="R55" s="29"/>
      <c r="S55" s="29"/>
      <c r="T55" s="29"/>
      <c r="U55" s="29"/>
      <c r="V55" s="30"/>
    </row>
    <row r="56" spans="1:22" s="3" customFormat="1">
      <c r="A56" s="91" t="s">
        <v>411</v>
      </c>
      <c r="B56" s="21" t="s">
        <v>45</v>
      </c>
      <c r="C56" s="17" t="s">
        <v>1910</v>
      </c>
      <c r="D56" s="7">
        <v>352801</v>
      </c>
      <c r="E56" s="87">
        <v>0.52300000000000002</v>
      </c>
      <c r="F56" s="88">
        <v>-78.367000000000004</v>
      </c>
      <c r="G56" s="82">
        <v>4180</v>
      </c>
      <c r="H56" s="7" t="s">
        <v>1838</v>
      </c>
      <c r="I56" s="7" t="s">
        <v>1911</v>
      </c>
      <c r="J56" s="177" t="s">
        <v>1908</v>
      </c>
      <c r="K56" s="29"/>
      <c r="L56" s="29"/>
      <c r="M56" s="29"/>
      <c r="N56" s="29"/>
      <c r="O56" s="29"/>
      <c r="P56" s="29"/>
      <c r="Q56" s="29"/>
      <c r="R56" s="29"/>
      <c r="S56" s="29"/>
      <c r="T56" s="29"/>
      <c r="U56" s="29"/>
      <c r="V56" s="30"/>
    </row>
    <row r="57" spans="1:22" s="3" customFormat="1">
      <c r="A57" s="91" t="s">
        <v>1912</v>
      </c>
      <c r="B57" s="21" t="s">
        <v>1913</v>
      </c>
      <c r="C57" s="17" t="s">
        <v>1837</v>
      </c>
      <c r="D57" s="7"/>
      <c r="E57" s="87">
        <v>0.73099999999999998</v>
      </c>
      <c r="F57" s="88">
        <v>-77.924999999999997</v>
      </c>
      <c r="G57" s="82">
        <v>4160</v>
      </c>
      <c r="H57" s="7" t="s">
        <v>1838</v>
      </c>
      <c r="I57" s="7" t="s">
        <v>1839</v>
      </c>
      <c r="J57" s="177"/>
      <c r="K57" s="29"/>
      <c r="L57" s="29"/>
      <c r="M57" s="29"/>
      <c r="N57" s="29"/>
      <c r="O57" s="29"/>
      <c r="P57" s="29"/>
      <c r="Q57" s="29"/>
      <c r="R57" s="29"/>
      <c r="S57" s="29"/>
      <c r="T57" s="29"/>
      <c r="U57" s="29"/>
      <c r="V57" s="30"/>
    </row>
    <row r="58" spans="1:22" s="3" customFormat="1">
      <c r="A58" s="91" t="s">
        <v>412</v>
      </c>
      <c r="B58" s="21" t="s">
        <v>46</v>
      </c>
      <c r="C58" s="17" t="s">
        <v>1914</v>
      </c>
      <c r="D58" s="7">
        <v>352011</v>
      </c>
      <c r="E58" s="87">
        <v>3.5000000000000003E-2</v>
      </c>
      <c r="F58" s="88">
        <v>-78.465999999999994</v>
      </c>
      <c r="G58" s="82">
        <v>3357</v>
      </c>
      <c r="H58" s="7" t="s">
        <v>1846</v>
      </c>
      <c r="I58" s="7" t="s">
        <v>1875</v>
      </c>
      <c r="J58" s="177" t="s">
        <v>1915</v>
      </c>
      <c r="K58" s="29"/>
      <c r="L58" s="29"/>
      <c r="M58" s="29"/>
      <c r="N58" s="29"/>
      <c r="O58" s="29"/>
      <c r="P58" s="29"/>
      <c r="Q58" s="29"/>
      <c r="R58" s="29"/>
      <c r="S58" s="29"/>
      <c r="T58" s="29"/>
      <c r="U58" s="29"/>
      <c r="V58" s="30"/>
    </row>
    <row r="59" spans="1:22" s="3" customFormat="1">
      <c r="A59" s="91" t="s">
        <v>419</v>
      </c>
      <c r="B59" s="21" t="s">
        <v>47</v>
      </c>
      <c r="C59" s="17" t="s">
        <v>1837</v>
      </c>
      <c r="D59" s="7"/>
      <c r="E59" s="87">
        <v>-0.59699999999999998</v>
      </c>
      <c r="F59" s="88">
        <v>-77.918000000000006</v>
      </c>
      <c r="G59" s="82">
        <v>2905</v>
      </c>
      <c r="H59" s="7" t="s">
        <v>1846</v>
      </c>
      <c r="I59" s="7" t="s">
        <v>1875</v>
      </c>
      <c r="J59" s="177" t="s">
        <v>1916</v>
      </c>
      <c r="K59" s="29"/>
      <c r="L59" s="29"/>
      <c r="M59" s="29"/>
      <c r="N59" s="29"/>
      <c r="O59" s="29"/>
      <c r="P59" s="29"/>
      <c r="Q59" s="29"/>
      <c r="R59" s="29"/>
      <c r="S59" s="29"/>
      <c r="T59" s="29"/>
      <c r="U59" s="29"/>
      <c r="V59" s="30"/>
    </row>
    <row r="60" spans="1:22" s="3" customFormat="1" ht="17.25">
      <c r="A60" s="91" t="s">
        <v>427</v>
      </c>
      <c r="B60" s="21" t="s">
        <v>48</v>
      </c>
      <c r="C60" s="17" t="s">
        <v>1917</v>
      </c>
      <c r="D60" s="7">
        <v>352809</v>
      </c>
      <c r="E60" s="87">
        <v>-0.188</v>
      </c>
      <c r="F60" s="88">
        <v>-78.204999999999998</v>
      </c>
      <c r="G60" s="82">
        <v>4458</v>
      </c>
      <c r="H60" s="7" t="s">
        <v>1838</v>
      </c>
      <c r="I60" s="7" t="s">
        <v>1839</v>
      </c>
      <c r="J60" s="177" t="s">
        <v>3276</v>
      </c>
      <c r="K60" s="29"/>
      <c r="L60" s="29"/>
      <c r="M60" s="29"/>
      <c r="N60" s="29"/>
      <c r="O60" s="29"/>
      <c r="P60" s="29"/>
      <c r="Q60" s="29"/>
      <c r="R60" s="29"/>
      <c r="S60" s="29"/>
      <c r="T60" s="29"/>
      <c r="U60" s="29"/>
      <c r="V60" s="30"/>
    </row>
    <row r="61" spans="1:22" s="3" customFormat="1" ht="17.25">
      <c r="A61" s="91" t="s">
        <v>428</v>
      </c>
      <c r="B61" s="21" t="s">
        <v>49</v>
      </c>
      <c r="C61" s="17" t="s">
        <v>1837</v>
      </c>
      <c r="D61" s="7"/>
      <c r="E61" s="87">
        <v>-1.399</v>
      </c>
      <c r="F61" s="88">
        <v>-78.677999999999997</v>
      </c>
      <c r="G61" s="82">
        <v>3988</v>
      </c>
      <c r="H61" s="7" t="s">
        <v>1838</v>
      </c>
      <c r="I61" s="7" t="s">
        <v>1911</v>
      </c>
      <c r="J61" s="177" t="s">
        <v>3277</v>
      </c>
      <c r="K61" s="29"/>
      <c r="L61" s="29"/>
      <c r="M61" s="29"/>
      <c r="N61" s="29"/>
      <c r="O61" s="29"/>
      <c r="P61" s="29"/>
      <c r="Q61" s="29"/>
      <c r="R61" s="29"/>
      <c r="S61" s="29"/>
      <c r="T61" s="29"/>
      <c r="U61" s="29"/>
      <c r="V61" s="30"/>
    </row>
    <row r="62" spans="1:22" s="3" customFormat="1">
      <c r="A62" s="91" t="s">
        <v>1918</v>
      </c>
      <c r="B62" s="21" t="s">
        <v>1919</v>
      </c>
      <c r="C62" s="17" t="s">
        <v>1837</v>
      </c>
      <c r="D62" s="7">
        <v>352817</v>
      </c>
      <c r="E62" s="87">
        <v>-0.96499999999999997</v>
      </c>
      <c r="F62" s="88">
        <v>-78.561000000000007</v>
      </c>
      <c r="G62" s="82">
        <v>3507</v>
      </c>
      <c r="H62" s="7" t="s">
        <v>1838</v>
      </c>
      <c r="I62" s="7" t="s">
        <v>1875</v>
      </c>
      <c r="J62" s="178"/>
      <c r="K62" s="29"/>
      <c r="L62" s="29"/>
      <c r="M62" s="29"/>
      <c r="N62" s="29"/>
      <c r="O62" s="29"/>
      <c r="P62" s="29"/>
      <c r="Q62" s="29"/>
      <c r="R62" s="29"/>
      <c r="S62" s="29"/>
      <c r="T62" s="29"/>
      <c r="U62" s="29"/>
      <c r="V62" s="30"/>
    </row>
    <row r="63" spans="1:22" s="3" customFormat="1" ht="17.25">
      <c r="A63" s="91" t="s">
        <v>431</v>
      </c>
      <c r="B63" s="21" t="s">
        <v>50</v>
      </c>
      <c r="C63" s="17" t="s">
        <v>1837</v>
      </c>
      <c r="D63" s="7">
        <v>352820</v>
      </c>
      <c r="E63" s="87">
        <v>-1.46</v>
      </c>
      <c r="F63" s="88">
        <v>-77.914000000000001</v>
      </c>
      <c r="G63" s="82">
        <v>1000</v>
      </c>
      <c r="H63" s="7" t="s">
        <v>1838</v>
      </c>
      <c r="I63" s="7" t="s">
        <v>1904</v>
      </c>
      <c r="J63" s="177" t="s">
        <v>3278</v>
      </c>
      <c r="K63" s="29"/>
      <c r="L63" s="29"/>
      <c r="M63" s="29"/>
      <c r="N63" s="29"/>
      <c r="O63" s="29"/>
      <c r="P63" s="29"/>
      <c r="Q63" s="29"/>
      <c r="R63" s="29"/>
      <c r="S63" s="29"/>
      <c r="T63" s="29"/>
      <c r="U63" s="29"/>
      <c r="V63" s="30"/>
    </row>
    <row r="64" spans="1:22" s="3" customFormat="1">
      <c r="A64" s="91" t="s">
        <v>434</v>
      </c>
      <c r="B64" s="21" t="s">
        <v>51</v>
      </c>
      <c r="C64" s="17" t="s">
        <v>1837</v>
      </c>
      <c r="D64" s="7">
        <v>352060</v>
      </c>
      <c r="E64" s="87">
        <v>-0.86</v>
      </c>
      <c r="F64" s="88">
        <v>-78.903000000000006</v>
      </c>
      <c r="G64" s="82">
        <v>3915</v>
      </c>
      <c r="H64" s="7" t="s">
        <v>1846</v>
      </c>
      <c r="I64" s="7" t="s">
        <v>1845</v>
      </c>
      <c r="J64" s="177" t="s">
        <v>1920</v>
      </c>
      <c r="K64" s="29"/>
      <c r="L64" s="29"/>
      <c r="M64" s="29"/>
      <c r="N64" s="29"/>
      <c r="O64" s="29"/>
      <c r="P64" s="29"/>
      <c r="Q64" s="29"/>
      <c r="R64" s="29"/>
      <c r="S64" s="29"/>
      <c r="T64" s="29"/>
      <c r="U64" s="29"/>
      <c r="V64" s="30"/>
    </row>
    <row r="65" spans="1:22" s="3" customFormat="1">
      <c r="A65" s="91" t="s">
        <v>451</v>
      </c>
      <c r="B65" s="21" t="s">
        <v>52</v>
      </c>
      <c r="C65" s="17" t="s">
        <v>1921</v>
      </c>
      <c r="D65" s="7">
        <v>352010</v>
      </c>
      <c r="E65" s="87">
        <v>-8.1000000000000003E-2</v>
      </c>
      <c r="F65" s="88">
        <v>-77.658000000000001</v>
      </c>
      <c r="G65" s="82">
        <v>3562</v>
      </c>
      <c r="H65" s="7" t="s">
        <v>1922</v>
      </c>
      <c r="I65" s="7" t="s">
        <v>1839</v>
      </c>
      <c r="J65" s="177" t="s">
        <v>1923</v>
      </c>
      <c r="K65" s="29"/>
      <c r="L65" s="29"/>
      <c r="M65" s="29"/>
      <c r="N65" s="29"/>
      <c r="O65" s="29"/>
      <c r="P65" s="29"/>
      <c r="Q65" s="29"/>
      <c r="R65" s="29"/>
      <c r="S65" s="29"/>
      <c r="T65" s="29"/>
      <c r="U65" s="29"/>
      <c r="V65" s="30"/>
    </row>
    <row r="66" spans="1:22" s="3" customFormat="1">
      <c r="A66" s="91" t="s">
        <v>465</v>
      </c>
      <c r="B66" s="21" t="s">
        <v>1924</v>
      </c>
      <c r="C66" s="17" t="s">
        <v>1925</v>
      </c>
      <c r="D66" s="7"/>
      <c r="E66" s="87">
        <v>-0.66100000000000003</v>
      </c>
      <c r="F66" s="88">
        <v>-78.272000000000006</v>
      </c>
      <c r="G66" s="82">
        <v>4126</v>
      </c>
      <c r="H66" s="7" t="s">
        <v>1846</v>
      </c>
      <c r="I66" s="7" t="s">
        <v>1853</v>
      </c>
      <c r="J66" s="177" t="s">
        <v>1926</v>
      </c>
      <c r="K66" s="29"/>
      <c r="L66" s="29"/>
      <c r="M66" s="29"/>
      <c r="N66" s="29"/>
      <c r="O66" s="29"/>
      <c r="P66" s="29"/>
      <c r="Q66" s="29"/>
      <c r="R66" s="29"/>
      <c r="S66" s="29"/>
      <c r="T66" s="29"/>
      <c r="U66" s="29"/>
      <c r="V66" s="30"/>
    </row>
    <row r="67" spans="1:22" s="3" customFormat="1" ht="17.25">
      <c r="A67" s="91" t="s">
        <v>468</v>
      </c>
      <c r="B67" s="21" t="s">
        <v>53</v>
      </c>
      <c r="C67" s="17" t="s">
        <v>1837</v>
      </c>
      <c r="D67" s="7">
        <v>352814</v>
      </c>
      <c r="E67" s="87">
        <v>-0.58099999999999996</v>
      </c>
      <c r="F67" s="88">
        <v>-78.507000000000005</v>
      </c>
      <c r="G67" s="82">
        <v>4718</v>
      </c>
      <c r="H67" s="7" t="s">
        <v>1838</v>
      </c>
      <c r="I67" s="7" t="s">
        <v>1839</v>
      </c>
      <c r="J67" s="177" t="s">
        <v>3279</v>
      </c>
      <c r="K67" s="29"/>
      <c r="L67" s="29"/>
      <c r="M67" s="29"/>
      <c r="N67" s="29"/>
      <c r="O67" s="29"/>
      <c r="P67" s="29"/>
      <c r="Q67" s="29"/>
      <c r="R67" s="29"/>
      <c r="S67" s="29"/>
      <c r="T67" s="29"/>
      <c r="U67" s="29"/>
      <c r="V67" s="30"/>
    </row>
    <row r="68" spans="1:22" s="3" customFormat="1" ht="17.25">
      <c r="A68" s="91" t="s">
        <v>470</v>
      </c>
      <c r="B68" s="21" t="s">
        <v>54</v>
      </c>
      <c r="C68" s="17" t="s">
        <v>1927</v>
      </c>
      <c r="D68" s="7">
        <v>352818</v>
      </c>
      <c r="E68" s="87">
        <v>-1.155</v>
      </c>
      <c r="F68" s="88">
        <v>-78.668999999999997</v>
      </c>
      <c r="G68" s="82">
        <v>4154</v>
      </c>
      <c r="H68" s="7" t="s">
        <v>1838</v>
      </c>
      <c r="I68" s="7" t="s">
        <v>1839</v>
      </c>
      <c r="J68" s="177" t="s">
        <v>3280</v>
      </c>
      <c r="K68" s="29"/>
      <c r="L68" s="29"/>
      <c r="M68" s="29"/>
      <c r="N68" s="29"/>
      <c r="O68" s="29"/>
      <c r="P68" s="29"/>
      <c r="Q68" s="29"/>
      <c r="R68" s="29"/>
      <c r="S68" s="29"/>
      <c r="T68" s="29"/>
      <c r="U68" s="29"/>
      <c r="V68" s="30"/>
    </row>
    <row r="69" spans="1:22" s="3" customFormat="1">
      <c r="A69" s="91" t="s">
        <v>471</v>
      </c>
      <c r="B69" s="21" t="s">
        <v>55</v>
      </c>
      <c r="C69" s="17" t="s">
        <v>1837</v>
      </c>
      <c r="D69" s="7">
        <v>352090</v>
      </c>
      <c r="E69" s="87">
        <v>-2.0049999999999999</v>
      </c>
      <c r="F69" s="88">
        <v>-78.341999999999999</v>
      </c>
      <c r="G69" s="82">
        <v>5326</v>
      </c>
      <c r="H69" s="7" t="s">
        <v>1922</v>
      </c>
      <c r="I69" s="7" t="s">
        <v>1839</v>
      </c>
      <c r="J69" s="177" t="s">
        <v>1928</v>
      </c>
      <c r="K69" s="29"/>
      <c r="L69" s="29"/>
      <c r="M69" s="29"/>
      <c r="N69" s="29"/>
      <c r="O69" s="29"/>
      <c r="P69" s="29"/>
      <c r="Q69" s="29"/>
      <c r="R69" s="29"/>
      <c r="S69" s="29"/>
      <c r="T69" s="29"/>
      <c r="U69" s="29"/>
      <c r="V69" s="30"/>
    </row>
    <row r="70" spans="1:22" s="3" customFormat="1">
      <c r="A70" s="91" t="s">
        <v>487</v>
      </c>
      <c r="B70" s="21" t="s">
        <v>56</v>
      </c>
      <c r="C70" s="17" t="s">
        <v>1929</v>
      </c>
      <c r="D70" s="7">
        <v>353091</v>
      </c>
      <c r="E70" s="87">
        <v>-0.65200000000000002</v>
      </c>
      <c r="F70" s="88">
        <v>-78.632999999999996</v>
      </c>
      <c r="G70" s="82">
        <v>3978</v>
      </c>
      <c r="H70" s="7" t="s">
        <v>1838</v>
      </c>
      <c r="I70" s="7" t="s">
        <v>1839</v>
      </c>
      <c r="J70" s="177" t="s">
        <v>1930</v>
      </c>
      <c r="K70" s="29"/>
      <c r="L70" s="29"/>
      <c r="M70" s="29"/>
      <c r="N70" s="29"/>
      <c r="O70" s="29"/>
      <c r="P70" s="29"/>
      <c r="Q70" s="29"/>
      <c r="R70" s="29"/>
      <c r="S70" s="29"/>
      <c r="T70" s="29"/>
      <c r="U70" s="29"/>
      <c r="V70" s="30"/>
    </row>
    <row r="71" spans="1:22" s="3" customFormat="1">
      <c r="A71" s="91" t="s">
        <v>492</v>
      </c>
      <c r="B71" s="21" t="s">
        <v>57</v>
      </c>
      <c r="C71" s="17" t="s">
        <v>1837</v>
      </c>
      <c r="D71" s="7">
        <v>352813</v>
      </c>
      <c r="E71" s="87">
        <v>-0.53800000000000003</v>
      </c>
      <c r="F71" s="88">
        <v>-78.372</v>
      </c>
      <c r="G71" s="82">
        <v>4873</v>
      </c>
      <c r="H71" s="7" t="s">
        <v>1838</v>
      </c>
      <c r="I71" s="7" t="s">
        <v>1839</v>
      </c>
      <c r="J71" s="177" t="s">
        <v>1931</v>
      </c>
      <c r="K71" s="29"/>
      <c r="L71" s="29"/>
      <c r="M71" s="29"/>
      <c r="N71" s="29"/>
      <c r="O71" s="29"/>
      <c r="P71" s="29"/>
      <c r="Q71" s="29"/>
      <c r="R71" s="29"/>
      <c r="S71" s="29"/>
      <c r="T71" s="29"/>
      <c r="U71" s="29"/>
      <c r="V71" s="30"/>
    </row>
    <row r="72" spans="1:22" s="3" customFormat="1">
      <c r="A72" s="91" t="s">
        <v>494</v>
      </c>
      <c r="B72" s="21" t="s">
        <v>58</v>
      </c>
      <c r="C72" s="17" t="s">
        <v>1837</v>
      </c>
      <c r="D72" s="7">
        <v>352001</v>
      </c>
      <c r="E72" s="87">
        <v>0.55000000000000004</v>
      </c>
      <c r="F72" s="88">
        <v>-77.58</v>
      </c>
      <c r="G72" s="82">
        <v>3955</v>
      </c>
      <c r="H72" s="7" t="s">
        <v>1846</v>
      </c>
      <c r="I72" s="7" t="s">
        <v>1847</v>
      </c>
      <c r="J72" s="177" t="s">
        <v>1932</v>
      </c>
      <c r="K72" s="29"/>
      <c r="L72" s="29"/>
      <c r="M72" s="29"/>
      <c r="N72" s="29"/>
      <c r="O72" s="29"/>
      <c r="P72" s="29"/>
      <c r="Q72" s="29"/>
      <c r="R72" s="29"/>
      <c r="S72" s="29"/>
      <c r="T72" s="29"/>
      <c r="U72" s="29"/>
      <c r="V72" s="30"/>
    </row>
    <row r="73" spans="1:22" s="3" customFormat="1">
      <c r="A73" s="91" t="s">
        <v>499</v>
      </c>
      <c r="B73" s="21" t="s">
        <v>59</v>
      </c>
      <c r="C73" s="17" t="s">
        <v>1837</v>
      </c>
      <c r="D73" s="7">
        <v>352040</v>
      </c>
      <c r="E73" s="87">
        <v>-0.54</v>
      </c>
      <c r="F73" s="88">
        <v>-77.626999999999995</v>
      </c>
      <c r="G73" s="82">
        <v>3732</v>
      </c>
      <c r="H73" s="7" t="s">
        <v>1861</v>
      </c>
      <c r="I73" s="7" t="s">
        <v>1839</v>
      </c>
      <c r="J73" s="177" t="s">
        <v>1933</v>
      </c>
      <c r="K73" s="29"/>
      <c r="L73" s="29"/>
      <c r="M73" s="29"/>
      <c r="N73" s="29"/>
      <c r="O73" s="29"/>
      <c r="P73" s="29"/>
      <c r="Q73" s="29"/>
      <c r="R73" s="29"/>
      <c r="S73" s="29"/>
      <c r="T73" s="29"/>
      <c r="U73" s="29"/>
      <c r="V73" s="30"/>
    </row>
    <row r="74" spans="1:22" s="3" customFormat="1">
      <c r="A74" s="91" t="s">
        <v>506</v>
      </c>
      <c r="B74" s="21" t="s">
        <v>60</v>
      </c>
      <c r="C74" s="17" t="s">
        <v>1934</v>
      </c>
      <c r="D74" s="7">
        <v>352081</v>
      </c>
      <c r="E74" s="87">
        <v>-1.7837000000000001</v>
      </c>
      <c r="F74" s="88">
        <v>-78.615499999999997</v>
      </c>
      <c r="G74" s="82">
        <v>3336</v>
      </c>
      <c r="H74" s="7" t="s">
        <v>1838</v>
      </c>
      <c r="I74" s="7" t="s">
        <v>1856</v>
      </c>
      <c r="J74" s="177"/>
      <c r="K74" s="29"/>
      <c r="L74" s="29"/>
      <c r="M74" s="29"/>
      <c r="N74" s="29"/>
      <c r="O74" s="29"/>
      <c r="P74" s="29"/>
      <c r="Q74" s="29"/>
      <c r="R74" s="29"/>
      <c r="S74" s="29"/>
      <c r="T74" s="29"/>
      <c r="U74" s="29"/>
      <c r="V74" s="30"/>
    </row>
    <row r="75" spans="1:22" s="3" customFormat="1">
      <c r="A75" s="91" t="s">
        <v>508</v>
      </c>
      <c r="B75" s="21" t="s">
        <v>61</v>
      </c>
      <c r="C75" s="17" t="s">
        <v>1837</v>
      </c>
      <c r="D75" s="7">
        <v>352080</v>
      </c>
      <c r="E75" s="87">
        <v>-1.47</v>
      </c>
      <c r="F75" s="88">
        <v>-78.444000000000003</v>
      </c>
      <c r="G75" s="82">
        <v>5023</v>
      </c>
      <c r="H75" s="7" t="s">
        <v>1861</v>
      </c>
      <c r="I75" s="7" t="s">
        <v>1839</v>
      </c>
      <c r="J75" s="177" t="s">
        <v>1935</v>
      </c>
      <c r="K75" s="29"/>
      <c r="L75" s="29"/>
      <c r="M75" s="29"/>
      <c r="N75" s="29"/>
      <c r="O75" s="29"/>
      <c r="P75" s="29"/>
      <c r="Q75" s="29"/>
      <c r="R75" s="29"/>
      <c r="S75" s="29"/>
      <c r="T75" s="29"/>
      <c r="U75" s="29"/>
      <c r="V75" s="30"/>
    </row>
    <row r="76" spans="1:22" s="3" customFormat="1">
      <c r="A76" s="91" t="s">
        <v>1936</v>
      </c>
      <c r="B76" s="21" t="s">
        <v>1937</v>
      </c>
      <c r="C76" s="17" t="s">
        <v>1837</v>
      </c>
      <c r="D76" s="7"/>
      <c r="E76" s="87">
        <v>0.66900000000000004</v>
      </c>
      <c r="F76" s="88">
        <v>-77.647000000000006</v>
      </c>
      <c r="G76" s="82">
        <v>3642</v>
      </c>
      <c r="H76" s="7" t="s">
        <v>1838</v>
      </c>
      <c r="I76" s="7" t="s">
        <v>1853</v>
      </c>
      <c r="J76" s="177"/>
      <c r="K76" s="29"/>
      <c r="L76" s="29"/>
      <c r="M76" s="29"/>
      <c r="N76" s="29"/>
      <c r="O76" s="29"/>
      <c r="P76" s="29"/>
      <c r="Q76" s="29"/>
      <c r="R76" s="29"/>
      <c r="S76" s="29"/>
      <c r="T76" s="29"/>
      <c r="U76" s="29"/>
      <c r="V76" s="30"/>
    </row>
    <row r="77" spans="1:22" s="3" customFormat="1">
      <c r="A77" s="91" t="s">
        <v>520</v>
      </c>
      <c r="B77" s="21" t="s">
        <v>62</v>
      </c>
      <c r="C77" s="17"/>
      <c r="D77" s="7"/>
      <c r="E77" s="87">
        <v>-1.333</v>
      </c>
      <c r="F77" s="88">
        <v>-78.427000000000007</v>
      </c>
      <c r="G77" s="82">
        <v>2960</v>
      </c>
      <c r="H77" s="7" t="s">
        <v>1838</v>
      </c>
      <c r="I77" s="7" t="s">
        <v>1856</v>
      </c>
      <c r="J77" s="177" t="s">
        <v>3281</v>
      </c>
      <c r="K77" s="29"/>
      <c r="L77" s="29"/>
      <c r="M77" s="29"/>
      <c r="N77" s="29"/>
      <c r="O77" s="29"/>
      <c r="P77" s="29"/>
      <c r="Q77" s="29"/>
      <c r="R77" s="29"/>
      <c r="S77" s="29"/>
      <c r="T77" s="29"/>
      <c r="U77" s="29"/>
      <c r="V77" s="30"/>
    </row>
    <row r="78" spans="1:22" s="3" customFormat="1">
      <c r="A78" s="91" t="s">
        <v>1938</v>
      </c>
      <c r="B78" s="21" t="s">
        <v>1939</v>
      </c>
      <c r="C78" s="17" t="s">
        <v>1837</v>
      </c>
      <c r="D78" s="7"/>
      <c r="E78" s="87">
        <v>-0.71699999999999997</v>
      </c>
      <c r="F78" s="88">
        <v>-77.91</v>
      </c>
      <c r="G78" s="82">
        <v>3069</v>
      </c>
      <c r="H78" s="7" t="s">
        <v>1838</v>
      </c>
      <c r="I78" s="7" t="s">
        <v>1898</v>
      </c>
      <c r="J78" s="177"/>
      <c r="K78" s="29"/>
      <c r="L78" s="29"/>
      <c r="M78" s="29"/>
      <c r="N78" s="29"/>
      <c r="O78" s="29"/>
      <c r="P78" s="29"/>
      <c r="Q78" s="29"/>
      <c r="R78" s="29"/>
      <c r="S78" s="29"/>
      <c r="T78" s="29"/>
      <c r="U78" s="29"/>
      <c r="V78" s="30"/>
    </row>
    <row r="79" spans="1:22" s="3" customFormat="1">
      <c r="A79" s="91" t="s">
        <v>523</v>
      </c>
      <c r="B79" s="21" t="s">
        <v>1940</v>
      </c>
      <c r="C79" s="17" t="s">
        <v>1941</v>
      </c>
      <c r="D79" s="7">
        <v>352800</v>
      </c>
      <c r="E79" s="87">
        <v>0.48199999999999998</v>
      </c>
      <c r="F79" s="88">
        <v>-78.33</v>
      </c>
      <c r="G79" s="82">
        <v>4537</v>
      </c>
      <c r="H79" s="7" t="s">
        <v>1838</v>
      </c>
      <c r="I79" s="7" t="s">
        <v>1847</v>
      </c>
      <c r="J79" s="177" t="s">
        <v>1942</v>
      </c>
      <c r="K79" s="29"/>
      <c r="L79" s="29"/>
      <c r="M79" s="29"/>
      <c r="N79" s="29"/>
      <c r="O79" s="29"/>
      <c r="P79" s="29"/>
      <c r="Q79" s="29"/>
      <c r="R79" s="29"/>
      <c r="S79" s="29"/>
      <c r="T79" s="29"/>
      <c r="U79" s="29"/>
      <c r="V79" s="30"/>
    </row>
    <row r="80" spans="1:22" s="3" customFormat="1">
      <c r="A80" s="91" t="s">
        <v>1943</v>
      </c>
      <c r="B80" s="21" t="s">
        <v>1944</v>
      </c>
      <c r="C80" s="17" t="s">
        <v>1945</v>
      </c>
      <c r="D80" s="7"/>
      <c r="E80" s="87">
        <v>-0.35599999999999998</v>
      </c>
      <c r="F80" s="88">
        <v>-77.629000000000005</v>
      </c>
      <c r="G80" s="82">
        <v>3127</v>
      </c>
      <c r="H80" s="7" t="s">
        <v>1838</v>
      </c>
      <c r="I80" s="7" t="s">
        <v>1839</v>
      </c>
      <c r="J80" s="177"/>
      <c r="K80" s="29"/>
      <c r="L80" s="29"/>
      <c r="M80" s="29"/>
      <c r="N80" s="29"/>
      <c r="O80" s="29"/>
      <c r="P80" s="29"/>
      <c r="Q80" s="29"/>
      <c r="R80" s="29"/>
      <c r="S80" s="29"/>
      <c r="T80" s="29"/>
      <c r="U80" s="29"/>
      <c r="V80" s="30"/>
    </row>
  </sheetData>
  <autoFilter ref="A3:J80" xr:uid="{00000000-0001-0000-0300-000000000000}">
    <sortState xmlns:xlrd2="http://schemas.microsoft.com/office/spreadsheetml/2017/richdata2" ref="A4:J80">
      <sortCondition ref="B3:B80"/>
    </sortState>
  </autoFilter>
  <mergeCells count="1">
    <mergeCell ref="A1:Q1"/>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3181E-D8C8-404E-8CDB-3DEB5111EBC9}">
  <dimension ref="A1:AA277"/>
  <sheetViews>
    <sheetView zoomScale="90" zoomScaleNormal="90" workbookViewId="0">
      <selection activeCell="A3" sqref="A3:A4"/>
    </sheetView>
  </sheetViews>
  <sheetFormatPr baseColWidth="10" defaultColWidth="11.42578125" defaultRowHeight="15"/>
  <cols>
    <col min="1" max="1" width="11.42578125" customWidth="1"/>
    <col min="2" max="2" width="19.28515625" customWidth="1"/>
    <col min="3" max="3" width="17.140625" bestFit="1" customWidth="1"/>
    <col min="4" max="4" width="52.85546875" bestFit="1" customWidth="1"/>
    <col min="5" max="5" width="14.28515625" customWidth="1"/>
    <col min="6" max="6" width="30.140625" customWidth="1"/>
    <col min="7" max="9" width="8.5703125" customWidth="1"/>
    <col min="10" max="11" width="7.140625" customWidth="1"/>
    <col min="12" max="12" width="5" customWidth="1"/>
    <col min="13" max="14" width="7.140625" customWidth="1"/>
    <col min="15" max="15" width="5" customWidth="1"/>
    <col min="16" max="16" width="17.85546875" customWidth="1"/>
    <col min="17" max="17" width="11.42578125" customWidth="1"/>
    <col min="18" max="19" width="10.28515625" customWidth="1"/>
    <col min="20" max="20" width="25.85546875" customWidth="1"/>
  </cols>
  <sheetData>
    <row r="1" spans="1:27" s="2" customFormat="1" ht="52.5" customHeight="1">
      <c r="A1" s="181" t="s">
        <v>3257</v>
      </c>
      <c r="B1" s="181"/>
      <c r="C1" s="181"/>
      <c r="D1" s="181"/>
      <c r="E1" s="181"/>
      <c r="F1" s="181"/>
      <c r="G1" s="181"/>
      <c r="H1" s="181"/>
      <c r="I1" s="181"/>
      <c r="J1" s="181"/>
      <c r="K1" s="181"/>
      <c r="L1" s="181"/>
      <c r="M1" s="181"/>
      <c r="N1" s="181"/>
      <c r="O1" s="181"/>
      <c r="P1" s="181"/>
      <c r="Q1" s="181"/>
      <c r="R1" s="181"/>
      <c r="S1" s="181"/>
      <c r="T1" s="181"/>
      <c r="U1" s="181"/>
      <c r="V1" s="181"/>
      <c r="W1" s="10"/>
      <c r="X1" s="10"/>
      <c r="Y1" s="10"/>
      <c r="Z1" s="10"/>
      <c r="AA1" s="10"/>
    </row>
    <row r="2" spans="1:27" s="2" customFormat="1" ht="14.25" customHeight="1">
      <c r="A2" s="9"/>
      <c r="B2" s="9"/>
      <c r="C2" s="9"/>
      <c r="D2" s="9"/>
      <c r="E2" s="9"/>
      <c r="F2" s="9"/>
      <c r="G2" s="9"/>
      <c r="H2" s="9"/>
      <c r="I2" s="9"/>
      <c r="J2" s="9"/>
      <c r="K2" s="9"/>
      <c r="L2" s="9"/>
      <c r="M2" s="9"/>
      <c r="N2" s="9"/>
      <c r="O2" s="9"/>
      <c r="P2" s="9"/>
      <c r="Q2" s="9"/>
      <c r="R2" s="9"/>
      <c r="S2" s="9"/>
      <c r="T2" s="9"/>
      <c r="U2" s="9"/>
      <c r="V2" s="9"/>
      <c r="W2" s="9"/>
      <c r="X2" s="9"/>
      <c r="Y2" s="9"/>
      <c r="Z2" s="9"/>
      <c r="AA2" s="9"/>
    </row>
    <row r="3" spans="1:27" ht="15" customHeight="1">
      <c r="A3" s="187" t="s">
        <v>9</v>
      </c>
      <c r="B3" s="182" t="s">
        <v>3</v>
      </c>
      <c r="C3" s="182" t="s">
        <v>4</v>
      </c>
      <c r="D3" s="182" t="s">
        <v>2186</v>
      </c>
      <c r="E3" s="182" t="s">
        <v>1951</v>
      </c>
      <c r="F3" s="182" t="s">
        <v>1949</v>
      </c>
      <c r="G3" s="187" t="s">
        <v>2187</v>
      </c>
      <c r="H3" s="182" t="s">
        <v>2188</v>
      </c>
      <c r="I3" s="189" t="s">
        <v>2189</v>
      </c>
      <c r="J3" s="184" t="s">
        <v>8</v>
      </c>
      <c r="K3" s="184"/>
      <c r="L3" s="184"/>
      <c r="M3" s="191" t="s">
        <v>2190</v>
      </c>
      <c r="N3" s="184"/>
      <c r="O3" s="192"/>
      <c r="P3" s="191" t="s">
        <v>1947</v>
      </c>
      <c r="Q3" s="184"/>
      <c r="R3" s="184"/>
      <c r="S3" s="184"/>
      <c r="T3" s="185" t="s">
        <v>66</v>
      </c>
    </row>
    <row r="4" spans="1:27" ht="15" customHeight="1">
      <c r="A4" s="188"/>
      <c r="B4" s="183"/>
      <c r="C4" s="183"/>
      <c r="D4" s="183"/>
      <c r="E4" s="183"/>
      <c r="F4" s="183"/>
      <c r="G4" s="188"/>
      <c r="H4" s="183"/>
      <c r="I4" s="190"/>
      <c r="J4" s="168" t="s">
        <v>8</v>
      </c>
      <c r="K4" s="168" t="s">
        <v>2191</v>
      </c>
      <c r="L4" s="168"/>
      <c r="M4" s="169" t="s">
        <v>8</v>
      </c>
      <c r="N4" s="168" t="s">
        <v>2191</v>
      </c>
      <c r="O4" s="171"/>
      <c r="P4" s="172" t="s">
        <v>1968</v>
      </c>
      <c r="Q4" s="122" t="s">
        <v>1969</v>
      </c>
      <c r="R4" s="122" t="s">
        <v>972</v>
      </c>
      <c r="S4" s="122" t="s">
        <v>967</v>
      </c>
      <c r="T4" s="186"/>
    </row>
    <row r="5" spans="1:27">
      <c r="A5" s="147" t="s">
        <v>2192</v>
      </c>
      <c r="B5" s="94" t="s">
        <v>10</v>
      </c>
      <c r="C5" s="94"/>
      <c r="D5" s="94" t="s">
        <v>2193</v>
      </c>
      <c r="E5" s="95" t="s">
        <v>1973</v>
      </c>
      <c r="F5" s="95" t="s">
        <v>2194</v>
      </c>
      <c r="G5" s="113">
        <v>0.99199999999999999</v>
      </c>
      <c r="H5" s="103">
        <v>8.4</v>
      </c>
      <c r="I5" s="114">
        <v>3.8561999999999999</v>
      </c>
      <c r="J5" s="102">
        <v>372</v>
      </c>
      <c r="K5" s="102">
        <v>7</v>
      </c>
      <c r="L5" s="94" t="s">
        <v>71</v>
      </c>
      <c r="M5" s="133">
        <v>374</v>
      </c>
      <c r="N5" s="134">
        <v>7</v>
      </c>
      <c r="O5" s="135" t="s">
        <v>71</v>
      </c>
      <c r="P5" s="94" t="s">
        <v>1976</v>
      </c>
      <c r="Q5" s="95" t="s">
        <v>1975</v>
      </c>
      <c r="R5" s="107">
        <v>740786</v>
      </c>
      <c r="S5" s="107">
        <v>9934033</v>
      </c>
      <c r="T5" s="132" t="s">
        <v>74</v>
      </c>
    </row>
    <row r="6" spans="1:27">
      <c r="A6" s="147"/>
      <c r="B6" s="94"/>
      <c r="C6" s="94"/>
      <c r="D6" s="94"/>
      <c r="E6" s="94"/>
      <c r="F6" s="94"/>
      <c r="G6" s="113"/>
      <c r="H6" s="103">
        <v>8.1</v>
      </c>
      <c r="I6" s="114">
        <v>3.8997999999999999</v>
      </c>
      <c r="J6" s="102">
        <v>377</v>
      </c>
      <c r="K6" s="102">
        <v>7</v>
      </c>
      <c r="L6" s="94" t="s">
        <v>71</v>
      </c>
      <c r="M6" s="133"/>
      <c r="N6" s="134"/>
      <c r="O6" s="135"/>
      <c r="P6" s="94"/>
      <c r="Q6" s="94"/>
      <c r="R6" s="107"/>
      <c r="S6" s="107"/>
      <c r="T6" s="132"/>
    </row>
    <row r="7" spans="1:27">
      <c r="A7" s="147" t="s">
        <v>2195</v>
      </c>
      <c r="B7" s="94" t="s">
        <v>10</v>
      </c>
      <c r="C7" s="94"/>
      <c r="D7" s="94" t="s">
        <v>2196</v>
      </c>
      <c r="E7" s="95" t="s">
        <v>1973</v>
      </c>
      <c r="F7" s="95" t="s">
        <v>2194</v>
      </c>
      <c r="G7" s="113">
        <v>0.75600000000000001</v>
      </c>
      <c r="H7" s="103">
        <v>8.1999999999999993</v>
      </c>
      <c r="I7" s="114">
        <v>2.8759000000000001</v>
      </c>
      <c r="J7" s="102">
        <v>364</v>
      </c>
      <c r="K7" s="102">
        <v>7</v>
      </c>
      <c r="L7" s="94" t="s">
        <v>71</v>
      </c>
      <c r="M7" s="133">
        <v>364</v>
      </c>
      <c r="N7" s="134">
        <v>7</v>
      </c>
      <c r="O7" s="135" t="s">
        <v>71</v>
      </c>
      <c r="P7" s="94" t="s">
        <v>1976</v>
      </c>
      <c r="Q7" s="95" t="s">
        <v>1975</v>
      </c>
      <c r="R7" s="107">
        <v>734605</v>
      </c>
      <c r="S7" s="107">
        <v>9929768</v>
      </c>
      <c r="T7" s="132" t="s">
        <v>74</v>
      </c>
    </row>
    <row r="8" spans="1:27">
      <c r="A8" s="147"/>
      <c r="B8" s="94"/>
      <c r="C8" s="94"/>
      <c r="D8" s="94"/>
      <c r="E8" s="94"/>
      <c r="F8" s="94"/>
      <c r="G8" s="113"/>
      <c r="H8" s="103">
        <v>7.4</v>
      </c>
      <c r="I8" s="114">
        <v>2.8822000000000001</v>
      </c>
      <c r="J8" s="102">
        <v>365</v>
      </c>
      <c r="K8" s="102">
        <v>7</v>
      </c>
      <c r="L8" s="94" t="s">
        <v>71</v>
      </c>
      <c r="M8" s="133"/>
      <c r="N8" s="134"/>
      <c r="O8" s="135"/>
      <c r="P8" s="94"/>
      <c r="Q8" s="94"/>
      <c r="R8" s="107"/>
      <c r="S8" s="107"/>
      <c r="T8" s="132"/>
    </row>
    <row r="9" spans="1:27">
      <c r="A9" s="147" t="s">
        <v>2197</v>
      </c>
      <c r="B9" s="94" t="s">
        <v>1849</v>
      </c>
      <c r="C9" s="94" t="s">
        <v>98</v>
      </c>
      <c r="D9" s="94" t="s">
        <v>2198</v>
      </c>
      <c r="E9" s="95" t="s">
        <v>1973</v>
      </c>
      <c r="F9" s="95" t="s">
        <v>2194</v>
      </c>
      <c r="G9" s="113">
        <v>1.2789999999999999</v>
      </c>
      <c r="H9" s="103">
        <v>2.5</v>
      </c>
      <c r="I9" s="114">
        <v>1.9833000000000001</v>
      </c>
      <c r="J9" s="102">
        <v>148</v>
      </c>
      <c r="K9" s="102">
        <v>6</v>
      </c>
      <c r="L9" s="94" t="s">
        <v>71</v>
      </c>
      <c r="M9" s="133">
        <v>149</v>
      </c>
      <c r="N9" s="134">
        <v>6</v>
      </c>
      <c r="O9" s="135" t="s">
        <v>71</v>
      </c>
      <c r="P9" s="94" t="s">
        <v>1976</v>
      </c>
      <c r="Q9" s="95" t="s">
        <v>1975</v>
      </c>
      <c r="R9" s="107">
        <v>762881</v>
      </c>
      <c r="S9" s="107">
        <v>9950592</v>
      </c>
      <c r="T9" s="132" t="s">
        <v>3262</v>
      </c>
    </row>
    <row r="10" spans="1:27">
      <c r="A10" s="147"/>
      <c r="B10" s="94"/>
      <c r="C10" s="94"/>
      <c r="D10" s="94"/>
      <c r="E10" s="94"/>
      <c r="F10" s="94"/>
      <c r="G10" s="113"/>
      <c r="H10" s="103">
        <v>2.8</v>
      </c>
      <c r="I10" s="114">
        <v>2.0019</v>
      </c>
      <c r="J10" s="102">
        <v>150</v>
      </c>
      <c r="K10" s="102">
        <v>6</v>
      </c>
      <c r="L10" s="94" t="s">
        <v>71</v>
      </c>
      <c r="M10" s="133"/>
      <c r="N10" s="134"/>
      <c r="O10" s="135"/>
      <c r="P10" s="94"/>
      <c r="Q10" s="94"/>
      <c r="R10" s="107"/>
      <c r="S10" s="107"/>
      <c r="T10" s="132"/>
    </row>
    <row r="11" spans="1:27">
      <c r="A11" s="147" t="s">
        <v>105</v>
      </c>
      <c r="B11" s="94" t="s">
        <v>2199</v>
      </c>
      <c r="C11" s="94"/>
      <c r="D11" s="94" t="s">
        <v>2200</v>
      </c>
      <c r="E11" s="95" t="s">
        <v>1973</v>
      </c>
      <c r="F11" s="95" t="s">
        <v>2194</v>
      </c>
      <c r="G11" s="113">
        <v>1.494</v>
      </c>
      <c r="H11" s="103">
        <v>1.58</v>
      </c>
      <c r="I11" s="114">
        <v>1.0111000000000001</v>
      </c>
      <c r="J11" s="102">
        <v>65</v>
      </c>
      <c r="K11" s="102">
        <v>4</v>
      </c>
      <c r="L11" s="94" t="s">
        <v>71</v>
      </c>
      <c r="M11" s="133">
        <v>62</v>
      </c>
      <c r="N11" s="134">
        <v>4</v>
      </c>
      <c r="O11" s="135" t="s">
        <v>71</v>
      </c>
      <c r="P11" s="94" t="s">
        <v>1976</v>
      </c>
      <c r="Q11" s="95" t="s">
        <v>1975</v>
      </c>
      <c r="R11" s="107">
        <v>750964</v>
      </c>
      <c r="S11" s="107">
        <v>9817521</v>
      </c>
      <c r="T11" s="132" t="s">
        <v>104</v>
      </c>
    </row>
    <row r="12" spans="1:27">
      <c r="A12" s="147"/>
      <c r="B12" s="94"/>
      <c r="C12" s="94"/>
      <c r="D12" s="94"/>
      <c r="E12" s="94"/>
      <c r="F12" s="94"/>
      <c r="G12" s="113"/>
      <c r="H12" s="103">
        <v>1.5</v>
      </c>
      <c r="I12" s="114">
        <v>1.0043</v>
      </c>
      <c r="J12" s="102">
        <v>64</v>
      </c>
      <c r="K12" s="102">
        <v>4</v>
      </c>
      <c r="L12" s="94" t="s">
        <v>71</v>
      </c>
      <c r="M12" s="133"/>
      <c r="N12" s="134"/>
      <c r="O12" s="135"/>
      <c r="P12" s="94"/>
      <c r="Q12" s="94"/>
      <c r="R12" s="107"/>
      <c r="S12" s="107"/>
      <c r="T12" s="132"/>
    </row>
    <row r="13" spans="1:27">
      <c r="A13" s="147"/>
      <c r="B13" s="94"/>
      <c r="C13" s="94"/>
      <c r="D13" s="94"/>
      <c r="E13" s="94"/>
      <c r="F13" s="94"/>
      <c r="G13" s="113"/>
      <c r="H13" s="103">
        <v>1.3</v>
      </c>
      <c r="I13" s="114">
        <v>0.87849999999999995</v>
      </c>
      <c r="J13" s="102">
        <v>56</v>
      </c>
      <c r="K13" s="102">
        <v>4</v>
      </c>
      <c r="L13" s="94" t="s">
        <v>71</v>
      </c>
      <c r="M13" s="133"/>
      <c r="N13" s="134"/>
      <c r="O13" s="135"/>
      <c r="P13" s="94"/>
      <c r="Q13" s="94"/>
      <c r="R13" s="107"/>
      <c r="S13" s="107"/>
      <c r="T13" s="132"/>
    </row>
    <row r="14" spans="1:27">
      <c r="A14" s="147" t="s">
        <v>2201</v>
      </c>
      <c r="B14" s="94" t="s">
        <v>2199</v>
      </c>
      <c r="C14" s="94"/>
      <c r="D14" s="94" t="s">
        <v>2202</v>
      </c>
      <c r="E14" s="95" t="s">
        <v>1973</v>
      </c>
      <c r="F14" s="95" t="s">
        <v>2194</v>
      </c>
      <c r="G14" s="113">
        <v>1.492</v>
      </c>
      <c r="H14" s="103">
        <v>0.27</v>
      </c>
      <c r="I14" s="114">
        <v>0.2477</v>
      </c>
      <c r="J14" s="102">
        <v>16</v>
      </c>
      <c r="K14" s="102">
        <v>6</v>
      </c>
      <c r="L14" s="94" t="s">
        <v>71</v>
      </c>
      <c r="M14" s="133">
        <v>9</v>
      </c>
      <c r="N14" s="134">
        <v>3</v>
      </c>
      <c r="O14" s="135" t="s">
        <v>71</v>
      </c>
      <c r="P14" s="94" t="s">
        <v>1976</v>
      </c>
      <c r="Q14" s="95" t="s">
        <v>1975</v>
      </c>
      <c r="R14" s="107">
        <v>752666</v>
      </c>
      <c r="S14" s="107">
        <v>9818239</v>
      </c>
      <c r="T14" s="132" t="s">
        <v>104</v>
      </c>
    </row>
    <row r="15" spans="1:27">
      <c r="A15" s="147"/>
      <c r="B15" s="94"/>
      <c r="C15" s="94"/>
      <c r="D15" s="94"/>
      <c r="E15" s="94"/>
      <c r="F15" s="94"/>
      <c r="G15" s="113"/>
      <c r="H15" s="103">
        <v>0.2</v>
      </c>
      <c r="I15" s="114">
        <v>0.18609999999999999</v>
      </c>
      <c r="J15" s="102">
        <v>12</v>
      </c>
      <c r="K15" s="102">
        <v>6</v>
      </c>
      <c r="L15" s="94" t="s">
        <v>71</v>
      </c>
      <c r="M15" s="133"/>
      <c r="N15" s="134"/>
      <c r="O15" s="135"/>
      <c r="P15" s="94"/>
      <c r="Q15" s="94"/>
      <c r="R15" s="107"/>
      <c r="S15" s="107"/>
      <c r="T15" s="132"/>
    </row>
    <row r="16" spans="1:27">
      <c r="A16" s="147"/>
      <c r="B16" s="94"/>
      <c r="C16" s="94"/>
      <c r="D16" s="94"/>
      <c r="E16" s="94"/>
      <c r="F16" s="94"/>
      <c r="G16" s="113"/>
      <c r="H16" s="103">
        <v>0.13</v>
      </c>
      <c r="I16" s="114">
        <v>0.1263</v>
      </c>
      <c r="J16" s="102">
        <v>8</v>
      </c>
      <c r="K16" s="102">
        <v>6</v>
      </c>
      <c r="L16" s="94" t="s">
        <v>71</v>
      </c>
      <c r="M16" s="133"/>
      <c r="N16" s="134"/>
      <c r="O16" s="135"/>
      <c r="P16" s="94"/>
      <c r="Q16" s="94"/>
      <c r="R16" s="107"/>
      <c r="S16" s="107"/>
      <c r="T16" s="132"/>
    </row>
    <row r="17" spans="1:20">
      <c r="A17" s="147"/>
      <c r="B17" s="94"/>
      <c r="C17" s="94"/>
      <c r="D17" s="94"/>
      <c r="E17" s="94"/>
      <c r="F17" s="94"/>
      <c r="G17" s="113"/>
      <c r="H17" s="103">
        <v>0.11</v>
      </c>
      <c r="I17" s="114">
        <v>9.5299999999999996E-2</v>
      </c>
      <c r="J17" s="102">
        <v>6</v>
      </c>
      <c r="K17" s="102">
        <v>6</v>
      </c>
      <c r="L17" s="94" t="s">
        <v>71</v>
      </c>
      <c r="M17" s="133"/>
      <c r="N17" s="134"/>
      <c r="O17" s="135"/>
      <c r="P17" s="94"/>
      <c r="Q17" s="94"/>
      <c r="R17" s="107"/>
      <c r="S17" s="107"/>
      <c r="T17" s="132"/>
    </row>
    <row r="18" spans="1:20">
      <c r="A18" s="147"/>
      <c r="B18" s="94"/>
      <c r="C18" s="94"/>
      <c r="D18" s="94"/>
      <c r="E18" s="94"/>
      <c r="F18" s="94"/>
      <c r="G18" s="113"/>
      <c r="H18" s="103">
        <v>7.0000000000000007E-2</v>
      </c>
      <c r="I18" s="114">
        <v>6.93E-2</v>
      </c>
      <c r="J18" s="102">
        <v>4</v>
      </c>
      <c r="K18" s="102">
        <v>6</v>
      </c>
      <c r="L18" s="94" t="s">
        <v>71</v>
      </c>
      <c r="M18" s="133"/>
      <c r="N18" s="134"/>
      <c r="O18" s="135"/>
      <c r="P18" s="94"/>
      <c r="Q18" s="94"/>
      <c r="R18" s="107"/>
      <c r="S18" s="107"/>
      <c r="T18" s="132"/>
    </row>
    <row r="19" spans="1:20">
      <c r="A19" s="147" t="s">
        <v>2203</v>
      </c>
      <c r="B19" s="94" t="s">
        <v>2199</v>
      </c>
      <c r="C19" s="94"/>
      <c r="D19" s="94" t="s">
        <v>2204</v>
      </c>
      <c r="E19" s="95" t="s">
        <v>1973</v>
      </c>
      <c r="F19" s="95" t="s">
        <v>2194</v>
      </c>
      <c r="G19" s="113">
        <v>1.417</v>
      </c>
      <c r="H19" s="103">
        <v>0.09</v>
      </c>
      <c r="I19" s="114">
        <v>0.15609999999999999</v>
      </c>
      <c r="J19" s="102">
        <v>11</v>
      </c>
      <c r="K19" s="102">
        <v>12</v>
      </c>
      <c r="L19" s="94" t="s">
        <v>71</v>
      </c>
      <c r="M19" s="133">
        <v>8</v>
      </c>
      <c r="N19" s="134">
        <v>5</v>
      </c>
      <c r="O19" s="135" t="s">
        <v>71</v>
      </c>
      <c r="P19" s="94" t="s">
        <v>1976</v>
      </c>
      <c r="Q19" s="95" t="s">
        <v>1975</v>
      </c>
      <c r="R19" s="107">
        <v>752117</v>
      </c>
      <c r="S19" s="107">
        <v>9817907</v>
      </c>
      <c r="T19" s="132" t="s">
        <v>104</v>
      </c>
    </row>
    <row r="20" spans="1:20">
      <c r="A20" s="147"/>
      <c r="B20" s="94"/>
      <c r="C20" s="94"/>
      <c r="D20" s="94"/>
      <c r="E20" s="94"/>
      <c r="F20" s="94"/>
      <c r="G20" s="113"/>
      <c r="H20" s="103">
        <v>0.09</v>
      </c>
      <c r="I20" s="114">
        <v>0.15359999999999999</v>
      </c>
      <c r="J20" s="102">
        <v>10</v>
      </c>
      <c r="K20" s="102">
        <v>12</v>
      </c>
      <c r="L20" s="94" t="s">
        <v>71</v>
      </c>
      <c r="M20" s="133"/>
      <c r="N20" s="134"/>
      <c r="O20" s="135"/>
      <c r="P20" s="94"/>
      <c r="Q20" s="94"/>
      <c r="R20" s="107"/>
      <c r="S20" s="107"/>
      <c r="T20" s="132"/>
    </row>
    <row r="21" spans="1:20">
      <c r="A21" s="147"/>
      <c r="B21" s="94"/>
      <c r="C21" s="94"/>
      <c r="D21" s="94"/>
      <c r="E21" s="94"/>
      <c r="F21" s="94"/>
      <c r="G21" s="113"/>
      <c r="H21" s="103">
        <v>7.0000000000000007E-2</v>
      </c>
      <c r="I21" s="114">
        <v>0.1391</v>
      </c>
      <c r="J21" s="102">
        <v>9</v>
      </c>
      <c r="K21" s="102">
        <v>13</v>
      </c>
      <c r="L21" s="94" t="s">
        <v>71</v>
      </c>
      <c r="M21" s="133"/>
      <c r="N21" s="134"/>
      <c r="O21" s="135"/>
      <c r="P21" s="94"/>
      <c r="Q21" s="94"/>
      <c r="R21" s="107"/>
      <c r="S21" s="107"/>
      <c r="T21" s="132"/>
    </row>
    <row r="22" spans="1:20">
      <c r="A22" s="147"/>
      <c r="B22" s="94"/>
      <c r="C22" s="94"/>
      <c r="D22" s="94"/>
      <c r="E22" s="94"/>
      <c r="F22" s="94"/>
      <c r="G22" s="113"/>
      <c r="H22" s="103">
        <v>0.04</v>
      </c>
      <c r="I22" s="114">
        <v>8.0500000000000002E-2</v>
      </c>
      <c r="J22" s="102">
        <v>5</v>
      </c>
      <c r="K22" s="102">
        <v>13</v>
      </c>
      <c r="L22" s="94" t="s">
        <v>71</v>
      </c>
      <c r="M22" s="133"/>
      <c r="N22" s="134"/>
      <c r="O22" s="135"/>
      <c r="P22" s="94"/>
      <c r="Q22" s="94"/>
      <c r="R22" s="107"/>
      <c r="S22" s="107"/>
      <c r="T22" s="132"/>
    </row>
    <row r="23" spans="1:20">
      <c r="A23" s="147"/>
      <c r="B23" s="94"/>
      <c r="C23" s="94"/>
      <c r="D23" s="94"/>
      <c r="E23" s="94"/>
      <c r="F23" s="94"/>
      <c r="G23" s="113"/>
      <c r="H23" s="103">
        <v>0.02</v>
      </c>
      <c r="I23" s="114">
        <v>3.85E-2</v>
      </c>
      <c r="J23" s="102">
        <v>3</v>
      </c>
      <c r="K23" s="102">
        <v>12</v>
      </c>
      <c r="L23" s="94" t="s">
        <v>71</v>
      </c>
      <c r="M23" s="133"/>
      <c r="N23" s="134"/>
      <c r="O23" s="135"/>
      <c r="P23" s="94"/>
      <c r="Q23" s="94"/>
      <c r="R23" s="107"/>
      <c r="S23" s="107"/>
      <c r="T23" s="132"/>
    </row>
    <row r="24" spans="1:20">
      <c r="A24" s="147" t="s">
        <v>110</v>
      </c>
      <c r="B24" s="94" t="s">
        <v>14</v>
      </c>
      <c r="C24" s="94"/>
      <c r="D24" s="94" t="s">
        <v>2205</v>
      </c>
      <c r="E24" s="95" t="s">
        <v>1973</v>
      </c>
      <c r="F24" s="95" t="s">
        <v>2194</v>
      </c>
      <c r="G24" s="113">
        <v>1.2869999999999999</v>
      </c>
      <c r="H24" s="103">
        <v>8.4600000000000009</v>
      </c>
      <c r="I24" s="114">
        <v>6.9238999999999997</v>
      </c>
      <c r="J24" s="102">
        <v>515</v>
      </c>
      <c r="K24" s="102">
        <v>9</v>
      </c>
      <c r="L24" s="94" t="s">
        <v>71</v>
      </c>
      <c r="M24" s="133">
        <v>512</v>
      </c>
      <c r="N24" s="134">
        <v>9</v>
      </c>
      <c r="O24" s="135" t="s">
        <v>71</v>
      </c>
      <c r="P24" s="94" t="s">
        <v>1976</v>
      </c>
      <c r="Q24" s="95" t="s">
        <v>1975</v>
      </c>
      <c r="R24" s="107">
        <v>753880</v>
      </c>
      <c r="S24" s="107">
        <v>9851817</v>
      </c>
      <c r="T24" s="132" t="s">
        <v>104</v>
      </c>
    </row>
    <row r="25" spans="1:20">
      <c r="A25" s="147"/>
      <c r="B25" s="94"/>
      <c r="C25" s="94"/>
      <c r="D25" s="94"/>
      <c r="E25" s="94"/>
      <c r="F25" s="94"/>
      <c r="G25" s="113"/>
      <c r="H25" s="103">
        <v>10.58</v>
      </c>
      <c r="I25" s="114">
        <v>6.8445999999999998</v>
      </c>
      <c r="J25" s="102">
        <v>509</v>
      </c>
      <c r="K25" s="102">
        <v>9</v>
      </c>
      <c r="L25" s="94" t="s">
        <v>71</v>
      </c>
      <c r="M25" s="133"/>
      <c r="N25" s="134"/>
      <c r="O25" s="135"/>
      <c r="P25" s="94"/>
      <c r="Q25" s="94"/>
      <c r="R25" s="107"/>
      <c r="S25" s="107"/>
      <c r="T25" s="132"/>
    </row>
    <row r="26" spans="1:20">
      <c r="A26" s="147" t="s">
        <v>2206</v>
      </c>
      <c r="B26" s="94" t="s">
        <v>14</v>
      </c>
      <c r="C26" s="94"/>
      <c r="D26" s="94" t="s">
        <v>2207</v>
      </c>
      <c r="E26" s="95" t="s">
        <v>1973</v>
      </c>
      <c r="F26" s="95" t="s">
        <v>2194</v>
      </c>
      <c r="G26" s="113">
        <v>1.1499999999999999</v>
      </c>
      <c r="H26" s="103">
        <v>2.7</v>
      </c>
      <c r="I26" s="114"/>
      <c r="J26" s="102"/>
      <c r="K26" s="102"/>
      <c r="L26" s="94"/>
      <c r="M26" s="133">
        <v>217</v>
      </c>
      <c r="N26" s="134">
        <v>9</v>
      </c>
      <c r="O26" s="135" t="s">
        <v>71</v>
      </c>
      <c r="P26" s="94" t="s">
        <v>1976</v>
      </c>
      <c r="Q26" s="95" t="s">
        <v>1975</v>
      </c>
      <c r="R26" s="107">
        <v>751507</v>
      </c>
      <c r="S26" s="107">
        <v>9845930</v>
      </c>
      <c r="T26" s="132" t="s">
        <v>2208</v>
      </c>
    </row>
    <row r="27" spans="1:20" ht="30">
      <c r="A27" s="147" t="s">
        <v>2209</v>
      </c>
      <c r="B27" s="94" t="s">
        <v>14</v>
      </c>
      <c r="C27" s="94"/>
      <c r="D27" s="95" t="s">
        <v>2210</v>
      </c>
      <c r="E27" s="95" t="s">
        <v>1973</v>
      </c>
      <c r="F27" s="95" t="s">
        <v>2194</v>
      </c>
      <c r="G27" s="113">
        <v>1.74</v>
      </c>
      <c r="H27" s="103">
        <v>6.5</v>
      </c>
      <c r="I27" s="114"/>
      <c r="J27" s="102"/>
      <c r="K27" s="102"/>
      <c r="L27" s="94"/>
      <c r="M27" s="133">
        <v>206</v>
      </c>
      <c r="N27" s="134">
        <v>4</v>
      </c>
      <c r="O27" s="135" t="s">
        <v>71</v>
      </c>
      <c r="P27" s="94" t="s">
        <v>1976</v>
      </c>
      <c r="Q27" s="95" t="s">
        <v>1975</v>
      </c>
      <c r="R27" s="107">
        <v>759985</v>
      </c>
      <c r="S27" s="107">
        <v>9855162</v>
      </c>
      <c r="T27" s="132" t="s">
        <v>2208</v>
      </c>
    </row>
    <row r="28" spans="1:20">
      <c r="A28" s="147" t="s">
        <v>2211</v>
      </c>
      <c r="B28" s="94" t="s">
        <v>14</v>
      </c>
      <c r="C28" s="94"/>
      <c r="D28" s="94" t="s">
        <v>2212</v>
      </c>
      <c r="E28" s="95" t="s">
        <v>1973</v>
      </c>
      <c r="F28" s="95" t="s">
        <v>2194</v>
      </c>
      <c r="G28" s="113">
        <v>1.68</v>
      </c>
      <c r="H28" s="103">
        <v>4.8</v>
      </c>
      <c r="I28" s="114"/>
      <c r="J28" s="102"/>
      <c r="K28" s="102"/>
      <c r="L28" s="94"/>
      <c r="M28" s="133">
        <v>199</v>
      </c>
      <c r="N28" s="134">
        <v>5</v>
      </c>
      <c r="O28" s="135" t="s">
        <v>71</v>
      </c>
      <c r="P28" s="94" t="s">
        <v>1976</v>
      </c>
      <c r="Q28" s="95" t="s">
        <v>1975</v>
      </c>
      <c r="R28" s="107">
        <v>748257</v>
      </c>
      <c r="S28" s="107">
        <v>9844399</v>
      </c>
      <c r="T28" s="132" t="s">
        <v>2208</v>
      </c>
    </row>
    <row r="29" spans="1:20">
      <c r="A29" s="147" t="s">
        <v>2213</v>
      </c>
      <c r="B29" s="94" t="s">
        <v>14</v>
      </c>
      <c r="C29" s="94"/>
      <c r="D29" s="94" t="s">
        <v>2214</v>
      </c>
      <c r="E29" s="95" t="s">
        <v>1973</v>
      </c>
      <c r="F29" s="95" t="s">
        <v>2194</v>
      </c>
      <c r="G29" s="113">
        <v>1.47</v>
      </c>
      <c r="H29" s="103">
        <v>3.1</v>
      </c>
      <c r="I29" s="114"/>
      <c r="J29" s="102"/>
      <c r="K29" s="102"/>
      <c r="L29" s="94"/>
      <c r="M29" s="133">
        <v>198</v>
      </c>
      <c r="N29" s="134">
        <v>7</v>
      </c>
      <c r="O29" s="135" t="s">
        <v>71</v>
      </c>
      <c r="P29" s="94" t="s">
        <v>1976</v>
      </c>
      <c r="Q29" s="95" t="s">
        <v>1975</v>
      </c>
      <c r="R29" s="107">
        <v>749568</v>
      </c>
      <c r="S29" s="107">
        <v>9844487</v>
      </c>
      <c r="T29" s="132" t="s">
        <v>2208</v>
      </c>
    </row>
    <row r="30" spans="1:20">
      <c r="A30" s="147" t="s">
        <v>2215</v>
      </c>
      <c r="B30" s="94" t="s">
        <v>14</v>
      </c>
      <c r="C30" s="94"/>
      <c r="D30" s="94" t="s">
        <v>2216</v>
      </c>
      <c r="E30" s="95" t="s">
        <v>1973</v>
      </c>
      <c r="F30" s="95" t="s">
        <v>2194</v>
      </c>
      <c r="G30" s="113">
        <v>1.46</v>
      </c>
      <c r="H30" s="103">
        <v>8.1999999999999993</v>
      </c>
      <c r="I30" s="114"/>
      <c r="J30" s="102"/>
      <c r="K30" s="102"/>
      <c r="L30" s="94"/>
      <c r="M30" s="133">
        <v>197</v>
      </c>
      <c r="N30" s="134">
        <v>4</v>
      </c>
      <c r="O30" s="135" t="s">
        <v>71</v>
      </c>
      <c r="P30" s="94" t="s">
        <v>1976</v>
      </c>
      <c r="Q30" s="95" t="s">
        <v>1975</v>
      </c>
      <c r="R30" s="107">
        <v>753781</v>
      </c>
      <c r="S30" s="107">
        <v>9847553</v>
      </c>
      <c r="T30" s="132" t="s">
        <v>2208</v>
      </c>
    </row>
    <row r="31" spans="1:20">
      <c r="A31" s="147"/>
      <c r="B31" s="94"/>
      <c r="C31" s="94"/>
      <c r="D31" s="94"/>
      <c r="E31" s="95" t="s">
        <v>2090</v>
      </c>
      <c r="F31" s="95"/>
      <c r="G31" s="113">
        <v>0.36</v>
      </c>
      <c r="H31" s="103">
        <v>2.2000000000000002</v>
      </c>
      <c r="I31" s="114"/>
      <c r="J31" s="102"/>
      <c r="K31" s="102"/>
      <c r="L31" s="94"/>
      <c r="M31" s="133">
        <v>187</v>
      </c>
      <c r="N31" s="134">
        <v>9</v>
      </c>
      <c r="O31" s="135" t="s">
        <v>71</v>
      </c>
      <c r="P31" s="94"/>
      <c r="Q31" s="94"/>
      <c r="R31" s="107"/>
      <c r="S31" s="107"/>
      <c r="T31" s="132"/>
    </row>
    <row r="32" spans="1:20">
      <c r="A32" s="147" t="s">
        <v>2217</v>
      </c>
      <c r="B32" s="94" t="s">
        <v>14</v>
      </c>
      <c r="C32" s="94"/>
      <c r="D32" s="94" t="s">
        <v>2218</v>
      </c>
      <c r="E32" s="95" t="s">
        <v>1973</v>
      </c>
      <c r="F32" s="95" t="s">
        <v>2194</v>
      </c>
      <c r="G32" s="113">
        <v>1.85</v>
      </c>
      <c r="H32" s="103">
        <v>2.5</v>
      </c>
      <c r="I32" s="114"/>
      <c r="J32" s="102"/>
      <c r="K32" s="102"/>
      <c r="L32" s="94"/>
      <c r="M32" s="133">
        <v>172</v>
      </c>
      <c r="N32" s="134">
        <v>7</v>
      </c>
      <c r="O32" s="135" t="s">
        <v>71</v>
      </c>
      <c r="P32" s="94" t="s">
        <v>1976</v>
      </c>
      <c r="Q32" s="95" t="s">
        <v>1975</v>
      </c>
      <c r="R32" s="107">
        <v>749690</v>
      </c>
      <c r="S32" s="107">
        <v>9844256</v>
      </c>
      <c r="T32" s="132" t="s">
        <v>2208</v>
      </c>
    </row>
    <row r="33" spans="1:20">
      <c r="A33" s="147" t="s">
        <v>2219</v>
      </c>
      <c r="B33" s="94" t="s">
        <v>14</v>
      </c>
      <c r="C33" s="94"/>
      <c r="D33" s="94" t="s">
        <v>2220</v>
      </c>
      <c r="E33" s="95" t="s">
        <v>1973</v>
      </c>
      <c r="F33" s="95" t="s">
        <v>2194</v>
      </c>
      <c r="G33" s="113">
        <v>1.47</v>
      </c>
      <c r="H33" s="103">
        <v>3.2</v>
      </c>
      <c r="I33" s="114"/>
      <c r="J33" s="102"/>
      <c r="K33" s="102"/>
      <c r="L33" s="94"/>
      <c r="M33" s="133">
        <v>157</v>
      </c>
      <c r="N33" s="134">
        <v>5</v>
      </c>
      <c r="O33" s="135" t="s">
        <v>71</v>
      </c>
      <c r="P33" s="94" t="s">
        <v>1976</v>
      </c>
      <c r="Q33" s="95" t="s">
        <v>1975</v>
      </c>
      <c r="R33" s="107">
        <v>748369</v>
      </c>
      <c r="S33" s="107">
        <v>9844169</v>
      </c>
      <c r="T33" s="132" t="s">
        <v>2208</v>
      </c>
    </row>
    <row r="34" spans="1:20">
      <c r="A34" s="147" t="s">
        <v>2221</v>
      </c>
      <c r="B34" s="94" t="s">
        <v>14</v>
      </c>
      <c r="C34" s="94"/>
      <c r="D34" s="94" t="s">
        <v>2218</v>
      </c>
      <c r="E34" s="95" t="s">
        <v>2090</v>
      </c>
      <c r="F34" s="95" t="s">
        <v>2194</v>
      </c>
      <c r="G34" s="113">
        <v>0.3</v>
      </c>
      <c r="H34" s="103">
        <v>1.6</v>
      </c>
      <c r="I34" s="114"/>
      <c r="J34" s="102"/>
      <c r="K34" s="102"/>
      <c r="L34" s="94"/>
      <c r="M34" s="133">
        <v>272</v>
      </c>
      <c r="N34" s="134">
        <v>17</v>
      </c>
      <c r="O34" s="135" t="s">
        <v>71</v>
      </c>
      <c r="P34" s="94" t="s">
        <v>1976</v>
      </c>
      <c r="Q34" s="95" t="s">
        <v>1975</v>
      </c>
      <c r="R34" s="107">
        <v>749568</v>
      </c>
      <c r="S34" s="107">
        <v>9844487</v>
      </c>
      <c r="T34" s="132" t="s">
        <v>2208</v>
      </c>
    </row>
    <row r="35" spans="1:20" ht="30">
      <c r="A35" s="148" t="s">
        <v>2222</v>
      </c>
      <c r="B35" s="96" t="s">
        <v>15</v>
      </c>
      <c r="C35" s="94" t="s">
        <v>116</v>
      </c>
      <c r="D35" s="97"/>
      <c r="E35" s="95" t="s">
        <v>1973</v>
      </c>
      <c r="F35" s="95" t="s">
        <v>2194</v>
      </c>
      <c r="G35" s="113">
        <v>1.4189057975099026</v>
      </c>
      <c r="H35" s="103">
        <v>13.65</v>
      </c>
      <c r="I35" s="115">
        <v>13.211</v>
      </c>
      <c r="J35" s="104">
        <v>891</v>
      </c>
      <c r="K35" s="104">
        <v>14</v>
      </c>
      <c r="L35" s="94" t="s">
        <v>71</v>
      </c>
      <c r="M35" s="136">
        <v>898</v>
      </c>
      <c r="N35" s="137">
        <v>15</v>
      </c>
      <c r="O35" s="135" t="s">
        <v>71</v>
      </c>
      <c r="P35" s="94" t="s">
        <v>1976</v>
      </c>
      <c r="Q35" s="95" t="s">
        <v>1975</v>
      </c>
      <c r="R35" s="107">
        <v>784612</v>
      </c>
      <c r="S35" s="107">
        <v>9993716</v>
      </c>
      <c r="T35" s="132" t="s">
        <v>2223</v>
      </c>
    </row>
    <row r="36" spans="1:20">
      <c r="A36" s="148"/>
      <c r="B36" s="96"/>
      <c r="C36" s="94"/>
      <c r="D36" s="97"/>
      <c r="E36" s="95" t="s">
        <v>2090</v>
      </c>
      <c r="F36" s="95"/>
      <c r="G36" s="113">
        <v>0.2656409235485615</v>
      </c>
      <c r="H36" s="103">
        <v>9.8699999999999992</v>
      </c>
      <c r="I36" s="115">
        <v>2.5188999999999999</v>
      </c>
      <c r="J36" s="104">
        <v>908</v>
      </c>
      <c r="K36" s="104">
        <v>16</v>
      </c>
      <c r="L36" s="94" t="s">
        <v>71</v>
      </c>
      <c r="M36" s="138"/>
      <c r="N36" s="139"/>
      <c r="O36" s="140"/>
      <c r="P36" s="98"/>
      <c r="Q36" s="98"/>
      <c r="R36" s="107"/>
      <c r="S36" s="107"/>
      <c r="T36" s="132"/>
    </row>
    <row r="37" spans="1:20" ht="30">
      <c r="A37" s="148" t="s">
        <v>114</v>
      </c>
      <c r="B37" s="96" t="s">
        <v>15</v>
      </c>
      <c r="C37" s="94" t="s">
        <v>112</v>
      </c>
      <c r="D37" s="97"/>
      <c r="E37" s="95" t="s">
        <v>1973</v>
      </c>
      <c r="F37" s="95" t="s">
        <v>2194</v>
      </c>
      <c r="G37" s="113">
        <v>1.2724976640477312</v>
      </c>
      <c r="H37" s="103">
        <v>3.97</v>
      </c>
      <c r="I37" s="115">
        <v>11.097300000000001</v>
      </c>
      <c r="J37" s="104">
        <v>835</v>
      </c>
      <c r="K37" s="104">
        <v>24</v>
      </c>
      <c r="L37" s="94" t="s">
        <v>71</v>
      </c>
      <c r="M37" s="136">
        <v>833</v>
      </c>
      <c r="N37" s="137">
        <v>26</v>
      </c>
      <c r="O37" s="135" t="s">
        <v>71</v>
      </c>
      <c r="P37" s="94" t="s">
        <v>1976</v>
      </c>
      <c r="Q37" s="95" t="s">
        <v>1975</v>
      </c>
      <c r="R37" s="107">
        <v>785879</v>
      </c>
      <c r="S37" s="107">
        <v>9999667</v>
      </c>
      <c r="T37" s="132" t="s">
        <v>2223</v>
      </c>
    </row>
    <row r="38" spans="1:20">
      <c r="A38" s="148"/>
      <c r="B38" s="96"/>
      <c r="C38" s="94"/>
      <c r="D38" s="99"/>
      <c r="E38" s="100"/>
      <c r="F38" s="100"/>
      <c r="G38" s="113" t="s">
        <v>2224</v>
      </c>
      <c r="H38" s="103">
        <v>3.23</v>
      </c>
      <c r="I38" s="115">
        <v>11.0258</v>
      </c>
      <c r="J38" s="104">
        <v>830</v>
      </c>
      <c r="K38" s="104">
        <v>28</v>
      </c>
      <c r="L38" s="94" t="s">
        <v>71</v>
      </c>
      <c r="M38" s="138"/>
      <c r="N38" s="139"/>
      <c r="O38" s="140"/>
      <c r="P38" s="98"/>
      <c r="Q38" s="98"/>
      <c r="R38" s="107"/>
      <c r="S38" s="107"/>
      <c r="T38" s="132"/>
    </row>
    <row r="39" spans="1:20" ht="30">
      <c r="A39" s="148" t="s">
        <v>2225</v>
      </c>
      <c r="B39" s="96" t="s">
        <v>15</v>
      </c>
      <c r="C39" s="94"/>
      <c r="D39" s="97" t="s">
        <v>2226</v>
      </c>
      <c r="E39" s="95" t="s">
        <v>2090</v>
      </c>
      <c r="F39" s="95" t="s">
        <v>2194</v>
      </c>
      <c r="G39" s="113">
        <v>0.61596564976820689</v>
      </c>
      <c r="H39" s="103">
        <v>5.41</v>
      </c>
      <c r="I39" s="115">
        <v>7.2633999999999999</v>
      </c>
      <c r="J39" s="104">
        <v>1129</v>
      </c>
      <c r="K39" s="104">
        <v>26</v>
      </c>
      <c r="L39" s="94" t="s">
        <v>71</v>
      </c>
      <c r="M39" s="141">
        <v>1152</v>
      </c>
      <c r="N39" s="142">
        <v>30</v>
      </c>
      <c r="O39" s="135" t="s">
        <v>71</v>
      </c>
      <c r="P39" s="94" t="s">
        <v>1976</v>
      </c>
      <c r="Q39" s="95" t="s">
        <v>1975</v>
      </c>
      <c r="R39" s="107">
        <v>788555</v>
      </c>
      <c r="S39" s="107">
        <v>10000565</v>
      </c>
      <c r="T39" s="132" t="s">
        <v>2223</v>
      </c>
    </row>
    <row r="40" spans="1:20">
      <c r="A40" s="148"/>
      <c r="B40" s="96"/>
      <c r="C40" s="94"/>
      <c r="D40" s="97"/>
      <c r="E40" s="100"/>
      <c r="F40" s="100"/>
      <c r="G40" s="113">
        <v>0.61599999999999999</v>
      </c>
      <c r="H40" s="103">
        <v>3.8</v>
      </c>
      <c r="I40" s="115">
        <v>7.6281999999999996</v>
      </c>
      <c r="J40" s="104">
        <v>1185</v>
      </c>
      <c r="K40" s="104">
        <v>35</v>
      </c>
      <c r="L40" s="94" t="s">
        <v>71</v>
      </c>
      <c r="M40" s="138"/>
      <c r="N40" s="139"/>
      <c r="O40" s="140"/>
      <c r="P40" s="98"/>
      <c r="Q40" s="98"/>
      <c r="R40" s="107"/>
      <c r="S40" s="107"/>
      <c r="T40" s="132"/>
    </row>
    <row r="41" spans="1:20">
      <c r="A41" s="147" t="s">
        <v>2227</v>
      </c>
      <c r="B41" s="94" t="s">
        <v>15</v>
      </c>
      <c r="C41" s="94"/>
      <c r="D41" s="94" t="s">
        <v>2228</v>
      </c>
      <c r="E41" s="95" t="s">
        <v>1973</v>
      </c>
      <c r="F41" s="95" t="s">
        <v>2194</v>
      </c>
      <c r="G41" s="113">
        <v>1.329</v>
      </c>
      <c r="H41" s="103">
        <v>20.3</v>
      </c>
      <c r="I41" s="114">
        <v>12.1227</v>
      </c>
      <c r="J41" s="102">
        <v>873</v>
      </c>
      <c r="K41" s="102">
        <v>13</v>
      </c>
      <c r="L41" s="94" t="s">
        <v>71</v>
      </c>
      <c r="M41" s="133">
        <v>878</v>
      </c>
      <c r="N41" s="134">
        <v>13</v>
      </c>
      <c r="O41" s="135" t="s">
        <v>71</v>
      </c>
      <c r="P41" s="94" t="s">
        <v>1976</v>
      </c>
      <c r="Q41" s="95" t="s">
        <v>1975</v>
      </c>
      <c r="R41" s="107">
        <v>782567</v>
      </c>
      <c r="S41" s="107">
        <v>9995974</v>
      </c>
      <c r="T41" s="132" t="s">
        <v>120</v>
      </c>
    </row>
    <row r="42" spans="1:20">
      <c r="A42" s="147"/>
      <c r="B42" s="94"/>
      <c r="C42" s="94"/>
      <c r="D42" s="94"/>
      <c r="E42" s="94"/>
      <c r="F42" s="94"/>
      <c r="G42" s="113"/>
      <c r="H42" s="103">
        <v>19.7</v>
      </c>
      <c r="I42" s="114">
        <v>12.255599999999999</v>
      </c>
      <c r="J42" s="102">
        <v>883</v>
      </c>
      <c r="K42" s="102">
        <v>13</v>
      </c>
      <c r="L42" s="94" t="s">
        <v>71</v>
      </c>
      <c r="M42" s="133"/>
      <c r="N42" s="134"/>
      <c r="O42" s="135"/>
      <c r="P42" s="94"/>
      <c r="Q42" s="94"/>
      <c r="R42" s="107"/>
      <c r="S42" s="107"/>
      <c r="T42" s="132"/>
    </row>
    <row r="43" spans="1:20">
      <c r="A43" s="147" t="s">
        <v>2229</v>
      </c>
      <c r="B43" s="94" t="s">
        <v>15</v>
      </c>
      <c r="C43" s="94"/>
      <c r="D43" s="94" t="s">
        <v>2230</v>
      </c>
      <c r="E43" s="95" t="s">
        <v>1973</v>
      </c>
      <c r="F43" s="95" t="s">
        <v>2194</v>
      </c>
      <c r="G43" s="113">
        <v>1.411</v>
      </c>
      <c r="H43" s="103">
        <v>7.5</v>
      </c>
      <c r="I43" s="114">
        <v>11.6027</v>
      </c>
      <c r="J43" s="102">
        <v>787</v>
      </c>
      <c r="K43" s="102">
        <v>15</v>
      </c>
      <c r="L43" s="94" t="s">
        <v>71</v>
      </c>
      <c r="M43" s="133">
        <v>785</v>
      </c>
      <c r="N43" s="134">
        <v>16</v>
      </c>
      <c r="O43" s="135" t="s">
        <v>71</v>
      </c>
      <c r="P43" s="94" t="s">
        <v>1976</v>
      </c>
      <c r="Q43" s="95" t="s">
        <v>1975</v>
      </c>
      <c r="R43" s="107">
        <v>780212</v>
      </c>
      <c r="S43" s="107">
        <v>9992204</v>
      </c>
      <c r="T43" s="132" t="s">
        <v>120</v>
      </c>
    </row>
    <row r="44" spans="1:20">
      <c r="A44" s="147"/>
      <c r="B44" s="94"/>
      <c r="C44" s="94"/>
      <c r="D44" s="94"/>
      <c r="E44" s="94"/>
      <c r="F44" s="94"/>
      <c r="G44" s="113"/>
      <c r="H44" s="103">
        <v>6.9</v>
      </c>
      <c r="I44" s="114">
        <v>11.5223</v>
      </c>
      <c r="J44" s="102">
        <v>782</v>
      </c>
      <c r="K44" s="102">
        <v>16</v>
      </c>
      <c r="L44" s="94" t="s">
        <v>71</v>
      </c>
      <c r="M44" s="133"/>
      <c r="N44" s="134"/>
      <c r="O44" s="135"/>
      <c r="P44" s="94"/>
      <c r="Q44" s="94"/>
      <c r="R44" s="107"/>
      <c r="S44" s="107"/>
      <c r="T44" s="132"/>
    </row>
    <row r="45" spans="1:20">
      <c r="A45" s="147" t="s">
        <v>168</v>
      </c>
      <c r="B45" s="94" t="s">
        <v>17</v>
      </c>
      <c r="C45" s="94" t="s">
        <v>186</v>
      </c>
      <c r="D45" s="94" t="s">
        <v>2231</v>
      </c>
      <c r="E45" s="95" t="s">
        <v>1973</v>
      </c>
      <c r="F45" s="95" t="s">
        <v>2194</v>
      </c>
      <c r="G45" s="113">
        <v>1.319</v>
      </c>
      <c r="H45" s="103">
        <v>19.600000000000001</v>
      </c>
      <c r="I45" s="114">
        <v>30.753699999999998</v>
      </c>
      <c r="J45" s="102">
        <v>2232</v>
      </c>
      <c r="K45" s="102">
        <v>34</v>
      </c>
      <c r="L45" s="94" t="s">
        <v>71</v>
      </c>
      <c r="M45" s="133">
        <v>2228</v>
      </c>
      <c r="N45" s="134">
        <v>34</v>
      </c>
      <c r="O45" s="135" t="s">
        <v>71</v>
      </c>
      <c r="P45" s="94" t="s">
        <v>1976</v>
      </c>
      <c r="Q45" s="95" t="s">
        <v>1975</v>
      </c>
      <c r="R45" s="107">
        <v>795498</v>
      </c>
      <c r="S45" s="107">
        <v>9951500</v>
      </c>
      <c r="T45" s="132" t="s">
        <v>120</v>
      </c>
    </row>
    <row r="46" spans="1:20">
      <c r="A46" s="147"/>
      <c r="B46" s="94"/>
      <c r="C46" s="94"/>
      <c r="D46" s="94"/>
      <c r="E46" s="94"/>
      <c r="F46" s="94"/>
      <c r="G46" s="113"/>
      <c r="H46" s="103">
        <v>16.399999999999999</v>
      </c>
      <c r="I46" s="114">
        <v>30.648800000000001</v>
      </c>
      <c r="J46" s="102">
        <v>2224</v>
      </c>
      <c r="K46" s="102">
        <v>34</v>
      </c>
      <c r="L46" s="94" t="s">
        <v>71</v>
      </c>
      <c r="M46" s="133"/>
      <c r="N46" s="134"/>
      <c r="O46" s="135"/>
      <c r="P46" s="94"/>
      <c r="Q46" s="94"/>
      <c r="R46" s="107"/>
      <c r="S46" s="107"/>
      <c r="T46" s="132"/>
    </row>
    <row r="47" spans="1:20">
      <c r="A47" s="147" t="s">
        <v>2232</v>
      </c>
      <c r="B47" s="94" t="s">
        <v>820</v>
      </c>
      <c r="C47" s="94"/>
      <c r="D47" s="94" t="s">
        <v>182</v>
      </c>
      <c r="E47" s="95" t="s">
        <v>2233</v>
      </c>
      <c r="F47" s="95" t="s">
        <v>2194</v>
      </c>
      <c r="G47" s="113">
        <v>3.54</v>
      </c>
      <c r="H47" s="103">
        <v>5.16</v>
      </c>
      <c r="I47" s="114">
        <v>7.8559999999999999</v>
      </c>
      <c r="J47" s="102">
        <v>213</v>
      </c>
      <c r="K47" s="102">
        <v>5</v>
      </c>
      <c r="L47" s="94" t="s">
        <v>71</v>
      </c>
      <c r="M47" s="133">
        <v>216</v>
      </c>
      <c r="N47" s="134">
        <v>5</v>
      </c>
      <c r="O47" s="135" t="s">
        <v>71</v>
      </c>
      <c r="P47" s="94" t="s">
        <v>1976</v>
      </c>
      <c r="Q47" s="95" t="s">
        <v>1975</v>
      </c>
      <c r="R47" s="107">
        <v>769765</v>
      </c>
      <c r="S47" s="107">
        <v>9867875</v>
      </c>
      <c r="T47" s="132" t="s">
        <v>104</v>
      </c>
    </row>
    <row r="48" spans="1:20">
      <c r="A48" s="147"/>
      <c r="B48" s="94"/>
      <c r="C48" s="94"/>
      <c r="D48" s="94"/>
      <c r="E48" s="94"/>
      <c r="F48" s="94"/>
      <c r="G48" s="113"/>
      <c r="H48" s="103">
        <v>5.18</v>
      </c>
      <c r="I48" s="114">
        <v>8.0090000000000003</v>
      </c>
      <c r="J48" s="102">
        <v>217</v>
      </c>
      <c r="K48" s="102">
        <v>5</v>
      </c>
      <c r="L48" s="94" t="s">
        <v>71</v>
      </c>
      <c r="M48" s="133"/>
      <c r="N48" s="134"/>
      <c r="O48" s="135"/>
      <c r="P48" s="94"/>
      <c r="Q48" s="94"/>
      <c r="R48" s="107"/>
      <c r="S48" s="107"/>
      <c r="T48" s="132"/>
    </row>
    <row r="49" spans="1:20">
      <c r="A49" s="147"/>
      <c r="B49" s="94"/>
      <c r="C49" s="94"/>
      <c r="D49" s="94"/>
      <c r="E49" s="94"/>
      <c r="F49" s="94"/>
      <c r="G49" s="113"/>
      <c r="H49" s="103">
        <v>5.09</v>
      </c>
      <c r="I49" s="114">
        <v>8.0630000000000006</v>
      </c>
      <c r="J49" s="102">
        <v>218</v>
      </c>
      <c r="K49" s="102">
        <v>5</v>
      </c>
      <c r="L49" s="94" t="s">
        <v>71</v>
      </c>
      <c r="M49" s="133"/>
      <c r="N49" s="134"/>
      <c r="O49" s="135"/>
      <c r="P49" s="94"/>
      <c r="Q49" s="94"/>
      <c r="R49" s="107"/>
      <c r="S49" s="107"/>
      <c r="T49" s="132"/>
    </row>
    <row r="50" spans="1:20">
      <c r="A50" s="147" t="s">
        <v>2232</v>
      </c>
      <c r="B50" s="94" t="s">
        <v>820</v>
      </c>
      <c r="C50" s="94"/>
      <c r="D50" s="94" t="s">
        <v>182</v>
      </c>
      <c r="E50" s="94" t="s">
        <v>2234</v>
      </c>
      <c r="F50" s="95" t="s">
        <v>2194</v>
      </c>
      <c r="G50" s="113">
        <v>6.66</v>
      </c>
      <c r="H50" s="103">
        <v>12.26</v>
      </c>
      <c r="I50" s="114">
        <v>19.739999999999998</v>
      </c>
      <c r="J50" s="102">
        <v>284</v>
      </c>
      <c r="K50" s="102">
        <v>5</v>
      </c>
      <c r="L50" s="94" t="s">
        <v>71</v>
      </c>
      <c r="M50" s="133">
        <v>286</v>
      </c>
      <c r="N50" s="134">
        <v>5</v>
      </c>
      <c r="O50" s="135" t="s">
        <v>71</v>
      </c>
      <c r="P50" s="94" t="s">
        <v>1976</v>
      </c>
      <c r="Q50" s="95" t="s">
        <v>1975</v>
      </c>
      <c r="R50" s="107">
        <v>769765</v>
      </c>
      <c r="S50" s="107">
        <v>9867875</v>
      </c>
      <c r="T50" s="132" t="s">
        <v>104</v>
      </c>
    </row>
    <row r="51" spans="1:20">
      <c r="A51" s="147"/>
      <c r="B51" s="94"/>
      <c r="C51" s="94"/>
      <c r="D51" s="94"/>
      <c r="E51" s="94"/>
      <c r="F51" s="94"/>
      <c r="G51" s="113"/>
      <c r="H51" s="103">
        <v>7.14</v>
      </c>
      <c r="I51" s="114">
        <v>20.091000000000001</v>
      </c>
      <c r="J51" s="102">
        <v>289</v>
      </c>
      <c r="K51" s="102">
        <v>6</v>
      </c>
      <c r="L51" s="94" t="s">
        <v>71</v>
      </c>
      <c r="M51" s="133"/>
      <c r="N51" s="134"/>
      <c r="O51" s="135"/>
      <c r="P51" s="94"/>
      <c r="Q51" s="94"/>
      <c r="R51" s="107"/>
      <c r="S51" s="107"/>
      <c r="T51" s="132"/>
    </row>
    <row r="52" spans="1:20" ht="30">
      <c r="A52" s="149" t="s">
        <v>2235</v>
      </c>
      <c r="B52" s="93" t="s">
        <v>20</v>
      </c>
      <c r="C52" s="93" t="s">
        <v>1945</v>
      </c>
      <c r="D52" s="94" t="s">
        <v>2236</v>
      </c>
      <c r="E52" s="95" t="s">
        <v>1973</v>
      </c>
      <c r="F52" s="95" t="s">
        <v>2194</v>
      </c>
      <c r="G52" s="113"/>
      <c r="H52" s="103"/>
      <c r="I52" s="114"/>
      <c r="J52" s="102"/>
      <c r="K52" s="102"/>
      <c r="L52" s="94"/>
      <c r="M52" s="133">
        <v>883</v>
      </c>
      <c r="N52" s="134">
        <v>19</v>
      </c>
      <c r="O52" s="135" t="s">
        <v>71</v>
      </c>
      <c r="P52" s="94" t="s">
        <v>1976</v>
      </c>
      <c r="Q52" s="94" t="s">
        <v>1975</v>
      </c>
      <c r="R52" s="107">
        <v>836080</v>
      </c>
      <c r="S52" s="107">
        <v>10090157</v>
      </c>
      <c r="T52" s="132" t="s">
        <v>2237</v>
      </c>
    </row>
    <row r="53" spans="1:20" ht="30">
      <c r="A53" s="149" t="s">
        <v>2238</v>
      </c>
      <c r="B53" s="93" t="s">
        <v>20</v>
      </c>
      <c r="C53" s="93" t="s">
        <v>189</v>
      </c>
      <c r="D53" s="94" t="s">
        <v>2239</v>
      </c>
      <c r="E53" s="95" t="s">
        <v>1973</v>
      </c>
      <c r="F53" s="95" t="s">
        <v>2194</v>
      </c>
      <c r="G53" s="113"/>
      <c r="H53" s="103"/>
      <c r="I53" s="114"/>
      <c r="J53" s="102"/>
      <c r="K53" s="102"/>
      <c r="L53" s="94"/>
      <c r="M53" s="133">
        <v>572</v>
      </c>
      <c r="N53" s="134">
        <v>47</v>
      </c>
      <c r="O53" s="135" t="s">
        <v>71</v>
      </c>
      <c r="P53" s="94" t="s">
        <v>1976</v>
      </c>
      <c r="Q53" s="94" t="s">
        <v>1975</v>
      </c>
      <c r="R53" s="107">
        <v>841980</v>
      </c>
      <c r="S53" s="107">
        <v>10093827</v>
      </c>
      <c r="T53" s="132" t="s">
        <v>2237</v>
      </c>
    </row>
    <row r="54" spans="1:20" ht="30">
      <c r="A54" s="149" t="s">
        <v>2240</v>
      </c>
      <c r="B54" s="93" t="s">
        <v>20</v>
      </c>
      <c r="C54" s="93" t="s">
        <v>189</v>
      </c>
      <c r="D54" s="94" t="s">
        <v>2241</v>
      </c>
      <c r="E54" s="95" t="s">
        <v>1973</v>
      </c>
      <c r="F54" s="95" t="s">
        <v>2194</v>
      </c>
      <c r="G54" s="113"/>
      <c r="H54" s="103"/>
      <c r="I54" s="114"/>
      <c r="J54" s="102"/>
      <c r="K54" s="102"/>
      <c r="L54" s="94"/>
      <c r="M54" s="133">
        <v>53</v>
      </c>
      <c r="N54" s="134">
        <v>3</v>
      </c>
      <c r="O54" s="135" t="s">
        <v>71</v>
      </c>
      <c r="P54" s="94" t="s">
        <v>1976</v>
      </c>
      <c r="Q54" s="94" t="s">
        <v>1975</v>
      </c>
      <c r="R54" s="107">
        <v>840393</v>
      </c>
      <c r="S54" s="107">
        <v>10089221</v>
      </c>
      <c r="T54" s="132" t="s">
        <v>2237</v>
      </c>
    </row>
    <row r="55" spans="1:20" ht="30">
      <c r="A55" s="149" t="s">
        <v>2242</v>
      </c>
      <c r="B55" s="93" t="s">
        <v>20</v>
      </c>
      <c r="C55" s="93" t="s">
        <v>189</v>
      </c>
      <c r="D55" s="94" t="s">
        <v>2243</v>
      </c>
      <c r="E55" s="95" t="s">
        <v>1973</v>
      </c>
      <c r="F55" s="95" t="s">
        <v>2194</v>
      </c>
      <c r="G55" s="113"/>
      <c r="H55" s="103"/>
      <c r="I55" s="114"/>
      <c r="J55" s="102"/>
      <c r="K55" s="102"/>
      <c r="L55" s="94"/>
      <c r="M55" s="133">
        <v>52</v>
      </c>
      <c r="N55" s="134">
        <v>2</v>
      </c>
      <c r="O55" s="135" t="s">
        <v>71</v>
      </c>
      <c r="P55" s="94" t="s">
        <v>1976</v>
      </c>
      <c r="Q55" s="94" t="s">
        <v>1975</v>
      </c>
      <c r="R55" s="107">
        <v>843383</v>
      </c>
      <c r="S55" s="107">
        <v>10089167</v>
      </c>
      <c r="T55" s="132" t="s">
        <v>2237</v>
      </c>
    </row>
    <row r="56" spans="1:20">
      <c r="A56" s="147" t="s">
        <v>2244</v>
      </c>
      <c r="B56" s="94" t="s">
        <v>21</v>
      </c>
      <c r="C56" s="94"/>
      <c r="D56" s="94" t="s">
        <v>2245</v>
      </c>
      <c r="E56" s="95" t="s">
        <v>1973</v>
      </c>
      <c r="F56" s="95" t="s">
        <v>2194</v>
      </c>
      <c r="G56" s="113">
        <v>2.1320000000000001</v>
      </c>
      <c r="H56" s="103">
        <v>0.9</v>
      </c>
      <c r="I56" s="114">
        <v>0.65529999999999999</v>
      </c>
      <c r="J56" s="102">
        <v>29</v>
      </c>
      <c r="K56" s="102">
        <v>3</v>
      </c>
      <c r="L56" s="94" t="s">
        <v>71</v>
      </c>
      <c r="M56" s="133">
        <v>30</v>
      </c>
      <c r="N56" s="134">
        <v>3</v>
      </c>
      <c r="O56" s="135" t="s">
        <v>71</v>
      </c>
      <c r="P56" s="94" t="s">
        <v>1976</v>
      </c>
      <c r="Q56" s="95" t="s">
        <v>1975</v>
      </c>
      <c r="R56" s="107">
        <v>752451</v>
      </c>
      <c r="S56" s="107">
        <v>9833515</v>
      </c>
      <c r="T56" s="132" t="s">
        <v>104</v>
      </c>
    </row>
    <row r="57" spans="1:20">
      <c r="A57" s="147"/>
      <c r="B57" s="94"/>
      <c r="C57" s="94"/>
      <c r="D57" s="94"/>
      <c r="E57" s="94"/>
      <c r="F57" s="94"/>
      <c r="G57" s="113"/>
      <c r="H57" s="103">
        <v>1.02</v>
      </c>
      <c r="I57" s="114">
        <v>0.69930000000000003</v>
      </c>
      <c r="J57" s="102">
        <v>31</v>
      </c>
      <c r="K57" s="102">
        <v>3</v>
      </c>
      <c r="L57" s="94" t="s">
        <v>71</v>
      </c>
      <c r="M57" s="133"/>
      <c r="N57" s="134"/>
      <c r="O57" s="135"/>
      <c r="P57" s="94"/>
      <c r="Q57" s="94"/>
      <c r="R57" s="107"/>
      <c r="S57" s="107"/>
      <c r="T57" s="132"/>
    </row>
    <row r="58" spans="1:20">
      <c r="A58" s="147" t="s">
        <v>2246</v>
      </c>
      <c r="B58" s="94" t="s">
        <v>21</v>
      </c>
      <c r="C58" s="94"/>
      <c r="D58" s="94" t="s">
        <v>2247</v>
      </c>
      <c r="E58" s="95" t="s">
        <v>1973</v>
      </c>
      <c r="F58" s="95" t="s">
        <v>2194</v>
      </c>
      <c r="G58" s="113">
        <v>2.0289999999999999</v>
      </c>
      <c r="H58" s="103">
        <v>0.17</v>
      </c>
      <c r="I58" s="114">
        <v>0.18709999999999999</v>
      </c>
      <c r="J58" s="102">
        <v>9</v>
      </c>
      <c r="K58" s="102">
        <v>5</v>
      </c>
      <c r="L58" s="94" t="s">
        <v>71</v>
      </c>
      <c r="M58" s="133">
        <v>4</v>
      </c>
      <c r="N58" s="134">
        <v>2</v>
      </c>
      <c r="O58" s="135" t="s">
        <v>71</v>
      </c>
      <c r="P58" s="94" t="s">
        <v>1976</v>
      </c>
      <c r="Q58" s="95" t="s">
        <v>1975</v>
      </c>
      <c r="R58" s="107">
        <v>759527</v>
      </c>
      <c r="S58" s="107">
        <v>9824465</v>
      </c>
      <c r="T58" s="132" t="s">
        <v>104</v>
      </c>
    </row>
    <row r="59" spans="1:20">
      <c r="A59" s="147"/>
      <c r="B59" s="94"/>
      <c r="C59" s="94"/>
      <c r="D59" s="94"/>
      <c r="E59" s="94"/>
      <c r="F59" s="94"/>
      <c r="G59" s="113"/>
      <c r="H59" s="103">
        <v>0.1</v>
      </c>
      <c r="I59" s="114">
        <v>9.5500000000000002E-2</v>
      </c>
      <c r="J59" s="102">
        <v>5</v>
      </c>
      <c r="K59" s="102">
        <v>5</v>
      </c>
      <c r="L59" s="94" t="s">
        <v>71</v>
      </c>
      <c r="M59" s="133"/>
      <c r="N59" s="134"/>
      <c r="O59" s="135"/>
      <c r="P59" s="94"/>
      <c r="Q59" s="94"/>
      <c r="R59" s="107"/>
      <c r="S59" s="107"/>
      <c r="T59" s="132"/>
    </row>
    <row r="60" spans="1:20">
      <c r="A60" s="147"/>
      <c r="B60" s="94"/>
      <c r="C60" s="94"/>
      <c r="D60" s="94"/>
      <c r="E60" s="94"/>
      <c r="F60" s="94"/>
      <c r="G60" s="113"/>
      <c r="H60" s="103">
        <v>0.09</v>
      </c>
      <c r="I60" s="114">
        <v>9.6500000000000002E-2</v>
      </c>
      <c r="J60" s="102">
        <v>5</v>
      </c>
      <c r="K60" s="102">
        <v>5</v>
      </c>
      <c r="L60" s="94" t="s">
        <v>71</v>
      </c>
      <c r="M60" s="133"/>
      <c r="N60" s="134"/>
      <c r="O60" s="135"/>
      <c r="P60" s="94"/>
      <c r="Q60" s="94"/>
      <c r="R60" s="107"/>
      <c r="S60" s="107"/>
      <c r="T60" s="132"/>
    </row>
    <row r="61" spans="1:20">
      <c r="A61" s="147"/>
      <c r="B61" s="94"/>
      <c r="C61" s="94"/>
      <c r="D61" s="94"/>
      <c r="E61" s="94"/>
      <c r="F61" s="94"/>
      <c r="G61" s="113"/>
      <c r="H61" s="103">
        <v>0.06</v>
      </c>
      <c r="I61" s="114">
        <v>5.9799999999999999E-2</v>
      </c>
      <c r="J61" s="102">
        <v>3</v>
      </c>
      <c r="K61" s="102">
        <v>5</v>
      </c>
      <c r="L61" s="94" t="s">
        <v>71</v>
      </c>
      <c r="M61" s="133"/>
      <c r="N61" s="134"/>
      <c r="O61" s="135"/>
      <c r="P61" s="94"/>
      <c r="Q61" s="94"/>
      <c r="R61" s="107"/>
      <c r="S61" s="107"/>
      <c r="T61" s="132"/>
    </row>
    <row r="62" spans="1:20">
      <c r="A62" s="147"/>
      <c r="B62" s="94"/>
      <c r="C62" s="94"/>
      <c r="D62" s="94"/>
      <c r="E62" s="94"/>
      <c r="F62" s="94"/>
      <c r="G62" s="113"/>
      <c r="H62" s="103">
        <v>0.04</v>
      </c>
      <c r="I62" s="114">
        <v>4.0899999999999999E-2</v>
      </c>
      <c r="J62" s="102">
        <v>2</v>
      </c>
      <c r="K62" s="102">
        <v>5</v>
      </c>
      <c r="L62" s="94" t="s">
        <v>71</v>
      </c>
      <c r="M62" s="133"/>
      <c r="N62" s="134"/>
      <c r="O62" s="135"/>
      <c r="P62" s="94"/>
      <c r="Q62" s="94"/>
      <c r="R62" s="107"/>
      <c r="S62" s="107"/>
      <c r="T62" s="132"/>
    </row>
    <row r="63" spans="1:20">
      <c r="A63" s="147" t="s">
        <v>2248</v>
      </c>
      <c r="B63" s="94" t="s">
        <v>22</v>
      </c>
      <c r="C63" s="94"/>
      <c r="D63" s="94" t="s">
        <v>2249</v>
      </c>
      <c r="E63" s="95" t="s">
        <v>1973</v>
      </c>
      <c r="F63" s="95" t="s">
        <v>2194</v>
      </c>
      <c r="G63" s="113">
        <v>1.579</v>
      </c>
      <c r="H63" s="103">
        <v>0.6</v>
      </c>
      <c r="I63" s="114">
        <v>2.9028</v>
      </c>
      <c r="J63" s="102">
        <v>176</v>
      </c>
      <c r="K63" s="102">
        <v>28</v>
      </c>
      <c r="L63" s="94" t="s">
        <v>71</v>
      </c>
      <c r="M63" s="133">
        <v>178</v>
      </c>
      <c r="N63" s="134">
        <v>32</v>
      </c>
      <c r="O63" s="135" t="s">
        <v>71</v>
      </c>
      <c r="P63" s="94" t="s">
        <v>1976</v>
      </c>
      <c r="Q63" s="95" t="s">
        <v>1975</v>
      </c>
      <c r="R63" s="107">
        <v>759536</v>
      </c>
      <c r="S63" s="107">
        <v>9940634</v>
      </c>
      <c r="T63" s="132" t="s">
        <v>3262</v>
      </c>
    </row>
    <row r="64" spans="1:20">
      <c r="A64" s="147"/>
      <c r="B64" s="94"/>
      <c r="C64" s="94"/>
      <c r="D64" s="94"/>
      <c r="E64" s="94"/>
      <c r="F64" s="94"/>
      <c r="G64" s="113"/>
      <c r="H64" s="103">
        <v>0.5</v>
      </c>
      <c r="I64" s="114">
        <v>2.9836</v>
      </c>
      <c r="J64" s="102">
        <v>181</v>
      </c>
      <c r="K64" s="102">
        <v>38</v>
      </c>
      <c r="L64" s="94" t="s">
        <v>71</v>
      </c>
      <c r="M64" s="133"/>
      <c r="N64" s="134"/>
      <c r="O64" s="135"/>
      <c r="P64" s="94"/>
      <c r="Q64" s="94"/>
      <c r="R64" s="107"/>
      <c r="S64" s="107"/>
      <c r="T64" s="132"/>
    </row>
    <row r="65" spans="1:20">
      <c r="A65" s="147" t="s">
        <v>2250</v>
      </c>
      <c r="B65" s="94" t="s">
        <v>22</v>
      </c>
      <c r="C65" s="94"/>
      <c r="D65" s="94" t="s">
        <v>2249</v>
      </c>
      <c r="E65" s="95" t="s">
        <v>1973</v>
      </c>
      <c r="F65" s="95" t="s">
        <v>2194</v>
      </c>
      <c r="G65" s="113">
        <v>0.97199999999999998</v>
      </c>
      <c r="H65" s="103">
        <v>0.6</v>
      </c>
      <c r="I65" s="114">
        <v>1.7824</v>
      </c>
      <c r="J65" s="102">
        <v>176</v>
      </c>
      <c r="K65" s="102">
        <v>30</v>
      </c>
      <c r="L65" s="94" t="s">
        <v>71</v>
      </c>
      <c r="M65" s="133">
        <v>175</v>
      </c>
      <c r="N65" s="134">
        <v>30</v>
      </c>
      <c r="O65" s="135" t="s">
        <v>71</v>
      </c>
      <c r="P65" s="94" t="s">
        <v>1976</v>
      </c>
      <c r="Q65" s="95" t="s">
        <v>1975</v>
      </c>
      <c r="R65" s="107">
        <v>759883</v>
      </c>
      <c r="S65" s="107">
        <v>9940775</v>
      </c>
      <c r="T65" s="132" t="s">
        <v>3262</v>
      </c>
    </row>
    <row r="66" spans="1:20">
      <c r="A66" s="147"/>
      <c r="B66" s="94"/>
      <c r="C66" s="94"/>
      <c r="D66" s="94"/>
      <c r="E66" s="94"/>
      <c r="F66" s="94"/>
      <c r="G66" s="113"/>
      <c r="H66" s="103">
        <v>0.6</v>
      </c>
      <c r="I66" s="114">
        <v>1.7798</v>
      </c>
      <c r="J66" s="102">
        <v>175</v>
      </c>
      <c r="K66" s="102">
        <v>29</v>
      </c>
      <c r="L66" s="94" t="s">
        <v>71</v>
      </c>
      <c r="M66" s="133"/>
      <c r="N66" s="134"/>
      <c r="O66" s="135"/>
      <c r="P66" s="94"/>
      <c r="Q66" s="94"/>
      <c r="R66" s="107"/>
      <c r="S66" s="107"/>
      <c r="T66" s="132"/>
    </row>
    <row r="67" spans="1:20">
      <c r="A67" s="147" t="s">
        <v>2251</v>
      </c>
      <c r="B67" s="94" t="s">
        <v>22</v>
      </c>
      <c r="C67" s="94"/>
      <c r="D67" s="94" t="s">
        <v>2252</v>
      </c>
      <c r="E67" s="95" t="s">
        <v>1973</v>
      </c>
      <c r="F67" s="95" t="s">
        <v>2194</v>
      </c>
      <c r="G67" s="113">
        <v>1.3340000000000001</v>
      </c>
      <c r="H67" s="103">
        <v>3.9</v>
      </c>
      <c r="I67" s="114">
        <v>1.335</v>
      </c>
      <c r="J67" s="102">
        <v>96</v>
      </c>
      <c r="K67" s="102">
        <v>3</v>
      </c>
      <c r="L67" s="94" t="s">
        <v>71</v>
      </c>
      <c r="M67" s="133">
        <v>95</v>
      </c>
      <c r="N67" s="134">
        <v>3</v>
      </c>
      <c r="O67" s="135" t="s">
        <v>71</v>
      </c>
      <c r="P67" s="94" t="s">
        <v>1976</v>
      </c>
      <c r="Q67" s="95" t="s">
        <v>1975</v>
      </c>
      <c r="R67" s="107">
        <v>759112</v>
      </c>
      <c r="S67" s="107">
        <v>9938136</v>
      </c>
      <c r="T67" s="132" t="s">
        <v>3262</v>
      </c>
    </row>
    <row r="68" spans="1:20">
      <c r="A68" s="147"/>
      <c r="B68" s="94"/>
      <c r="C68" s="94"/>
      <c r="D68" s="94"/>
      <c r="E68" s="94"/>
      <c r="F68" s="94"/>
      <c r="G68" s="113"/>
      <c r="H68" s="103">
        <v>3.6</v>
      </c>
      <c r="I68" s="114">
        <v>1.2996000000000001</v>
      </c>
      <c r="J68" s="102">
        <v>93</v>
      </c>
      <c r="K68" s="102">
        <v>3</v>
      </c>
      <c r="L68" s="94" t="s">
        <v>71</v>
      </c>
      <c r="M68" s="133"/>
      <c r="N68" s="134"/>
      <c r="O68" s="135"/>
      <c r="P68" s="94"/>
      <c r="Q68" s="94"/>
      <c r="R68" s="107"/>
      <c r="S68" s="107"/>
      <c r="T68" s="132"/>
    </row>
    <row r="69" spans="1:20">
      <c r="A69" s="147" t="s">
        <v>233</v>
      </c>
      <c r="B69" s="94" t="s">
        <v>22</v>
      </c>
      <c r="C69" s="94"/>
      <c r="D69" s="94" t="s">
        <v>2253</v>
      </c>
      <c r="E69" s="95" t="s">
        <v>1973</v>
      </c>
      <c r="F69" s="95" t="s">
        <v>2194</v>
      </c>
      <c r="G69" s="113">
        <v>1.323</v>
      </c>
      <c r="H69" s="103">
        <v>0.9</v>
      </c>
      <c r="I69" s="114">
        <v>1.2222999999999999</v>
      </c>
      <c r="J69" s="102">
        <v>88</v>
      </c>
      <c r="K69" s="102">
        <v>10</v>
      </c>
      <c r="L69" s="94" t="s">
        <v>71</v>
      </c>
      <c r="M69" s="133">
        <v>91</v>
      </c>
      <c r="N69" s="134">
        <v>10</v>
      </c>
      <c r="O69" s="135" t="s">
        <v>71</v>
      </c>
      <c r="P69" s="94" t="s">
        <v>1976</v>
      </c>
      <c r="Q69" s="95" t="s">
        <v>1975</v>
      </c>
      <c r="R69" s="107">
        <v>759847</v>
      </c>
      <c r="S69" s="107">
        <v>9950892</v>
      </c>
      <c r="T69" s="132" t="s">
        <v>3262</v>
      </c>
    </row>
    <row r="70" spans="1:20">
      <c r="A70" s="147"/>
      <c r="B70" s="94"/>
      <c r="C70" s="94"/>
      <c r="D70" s="94"/>
      <c r="E70" s="94"/>
      <c r="F70" s="94"/>
      <c r="G70" s="113"/>
      <c r="H70" s="103">
        <v>1</v>
      </c>
      <c r="I70" s="114">
        <v>1.3012999999999999</v>
      </c>
      <c r="J70" s="102">
        <v>94</v>
      </c>
      <c r="K70" s="102">
        <v>10</v>
      </c>
      <c r="L70" s="94" t="s">
        <v>71</v>
      </c>
      <c r="M70" s="133"/>
      <c r="N70" s="134"/>
      <c r="O70" s="135"/>
      <c r="P70" s="94"/>
      <c r="Q70" s="94"/>
      <c r="R70" s="107"/>
      <c r="S70" s="107"/>
      <c r="T70" s="132"/>
    </row>
    <row r="71" spans="1:20">
      <c r="A71" s="147" t="s">
        <v>2254</v>
      </c>
      <c r="B71" s="94" t="s">
        <v>22</v>
      </c>
      <c r="C71" s="94"/>
      <c r="D71" s="94" t="s">
        <v>2252</v>
      </c>
      <c r="E71" s="95" t="s">
        <v>1973</v>
      </c>
      <c r="F71" s="95" t="s">
        <v>2194</v>
      </c>
      <c r="G71" s="113">
        <v>1.0569999999999999</v>
      </c>
      <c r="H71" s="103">
        <v>2.8</v>
      </c>
      <c r="I71" s="114">
        <v>0.97</v>
      </c>
      <c r="J71" s="102">
        <v>88</v>
      </c>
      <c r="K71" s="102">
        <v>3</v>
      </c>
      <c r="L71" s="94" t="s">
        <v>71</v>
      </c>
      <c r="M71" s="133">
        <v>86</v>
      </c>
      <c r="N71" s="134">
        <v>3</v>
      </c>
      <c r="O71" s="135" t="s">
        <v>71</v>
      </c>
      <c r="P71" s="94" t="s">
        <v>1976</v>
      </c>
      <c r="Q71" s="95" t="s">
        <v>1975</v>
      </c>
      <c r="R71" s="107">
        <v>759148</v>
      </c>
      <c r="S71" s="107">
        <v>9940026</v>
      </c>
      <c r="T71" s="132" t="s">
        <v>3262</v>
      </c>
    </row>
    <row r="72" spans="1:20">
      <c r="A72" s="147"/>
      <c r="B72" s="94"/>
      <c r="C72" s="94"/>
      <c r="D72" s="94"/>
      <c r="E72" s="94"/>
      <c r="F72" s="94"/>
      <c r="G72" s="113"/>
      <c r="H72" s="103">
        <v>2.7</v>
      </c>
      <c r="I72" s="114">
        <v>0.91959999999999997</v>
      </c>
      <c r="J72" s="102">
        <v>83</v>
      </c>
      <c r="K72" s="102">
        <v>3</v>
      </c>
      <c r="L72" s="94" t="s">
        <v>71</v>
      </c>
      <c r="M72" s="133"/>
      <c r="N72" s="134"/>
      <c r="O72" s="135"/>
      <c r="P72" s="94"/>
      <c r="Q72" s="94"/>
      <c r="R72" s="107"/>
      <c r="S72" s="107"/>
      <c r="T72" s="132"/>
    </row>
    <row r="73" spans="1:20">
      <c r="A73" s="147" t="s">
        <v>2255</v>
      </c>
      <c r="B73" s="94" t="s">
        <v>22</v>
      </c>
      <c r="C73" s="94"/>
      <c r="D73" s="94" t="s">
        <v>2256</v>
      </c>
      <c r="E73" s="95" t="s">
        <v>1973</v>
      </c>
      <c r="F73" s="95" t="s">
        <v>2194</v>
      </c>
      <c r="G73" s="113">
        <v>1.2789999999999999</v>
      </c>
      <c r="H73" s="103">
        <v>1.1000000000000001</v>
      </c>
      <c r="I73" s="114">
        <v>1.0225</v>
      </c>
      <c r="J73" s="102">
        <v>77</v>
      </c>
      <c r="K73" s="102">
        <v>7</v>
      </c>
      <c r="L73" s="94" t="s">
        <v>71</v>
      </c>
      <c r="M73" s="133">
        <v>75</v>
      </c>
      <c r="N73" s="134">
        <v>7</v>
      </c>
      <c r="O73" s="135" t="s">
        <v>71</v>
      </c>
      <c r="P73" s="94" t="s">
        <v>1976</v>
      </c>
      <c r="Q73" s="95" t="s">
        <v>1975</v>
      </c>
      <c r="R73" s="107">
        <v>761280</v>
      </c>
      <c r="S73" s="107">
        <v>9946424</v>
      </c>
      <c r="T73" s="132" t="s">
        <v>3262</v>
      </c>
    </row>
    <row r="74" spans="1:20">
      <c r="A74" s="147"/>
      <c r="B74" s="94"/>
      <c r="C74" s="94"/>
      <c r="D74" s="94"/>
      <c r="E74" s="94"/>
      <c r="F74" s="94"/>
      <c r="G74" s="113"/>
      <c r="H74" s="103">
        <v>1.1000000000000001</v>
      </c>
      <c r="I74" s="114">
        <v>0.97989999999999999</v>
      </c>
      <c r="J74" s="102">
        <v>73</v>
      </c>
      <c r="K74" s="102">
        <v>6</v>
      </c>
      <c r="L74" s="94" t="s">
        <v>71</v>
      </c>
      <c r="M74" s="133"/>
      <c r="N74" s="134"/>
      <c r="O74" s="135"/>
      <c r="P74" s="94"/>
      <c r="Q74" s="94"/>
      <c r="R74" s="107"/>
      <c r="S74" s="107"/>
      <c r="T74" s="132"/>
    </row>
    <row r="75" spans="1:20">
      <c r="A75" s="147" t="s">
        <v>2257</v>
      </c>
      <c r="B75" s="94" t="s">
        <v>22</v>
      </c>
      <c r="C75" s="94"/>
      <c r="D75" s="94" t="s">
        <v>2258</v>
      </c>
      <c r="E75" s="95" t="s">
        <v>1973</v>
      </c>
      <c r="F75" s="95" t="s">
        <v>2194</v>
      </c>
      <c r="G75" s="113">
        <v>0.96599999999999997</v>
      </c>
      <c r="H75" s="103">
        <v>2</v>
      </c>
      <c r="I75" s="114">
        <v>0.70309999999999995</v>
      </c>
      <c r="J75" s="102">
        <v>70</v>
      </c>
      <c r="K75" s="102">
        <v>4</v>
      </c>
      <c r="L75" s="94" t="s">
        <v>71</v>
      </c>
      <c r="M75" s="133">
        <v>67</v>
      </c>
      <c r="N75" s="134">
        <v>4</v>
      </c>
      <c r="O75" s="135" t="s">
        <v>71</v>
      </c>
      <c r="P75" s="94" t="s">
        <v>1976</v>
      </c>
      <c r="Q75" s="95" t="s">
        <v>1975</v>
      </c>
      <c r="R75" s="107">
        <v>756746</v>
      </c>
      <c r="S75" s="107">
        <v>9939943</v>
      </c>
      <c r="T75" s="132" t="s">
        <v>3262</v>
      </c>
    </row>
    <row r="76" spans="1:20">
      <c r="A76" s="147"/>
      <c r="B76" s="94"/>
      <c r="C76" s="94"/>
      <c r="D76" s="94"/>
      <c r="E76" s="94"/>
      <c r="F76" s="94"/>
      <c r="G76" s="113"/>
      <c r="H76" s="103">
        <v>1.9</v>
      </c>
      <c r="I76" s="114">
        <v>0.65390000000000004</v>
      </c>
      <c r="J76" s="102">
        <v>65</v>
      </c>
      <c r="K76" s="102">
        <v>4</v>
      </c>
      <c r="L76" s="94" t="s">
        <v>71</v>
      </c>
      <c r="M76" s="133"/>
      <c r="N76" s="134"/>
      <c r="O76" s="135"/>
      <c r="P76" s="94"/>
      <c r="Q76" s="94"/>
      <c r="R76" s="107"/>
      <c r="S76" s="107"/>
      <c r="T76" s="132"/>
    </row>
    <row r="77" spans="1:20">
      <c r="A77" s="147" t="s">
        <v>2259</v>
      </c>
      <c r="B77" s="94" t="s">
        <v>24</v>
      </c>
      <c r="C77" s="94" t="s">
        <v>907</v>
      </c>
      <c r="D77" s="94" t="s">
        <v>2260</v>
      </c>
      <c r="E77" s="95" t="s">
        <v>1973</v>
      </c>
      <c r="F77" s="95" t="s">
        <v>2194</v>
      </c>
      <c r="G77" s="113">
        <v>1.08</v>
      </c>
      <c r="H77" s="103">
        <v>4.4000000000000004</v>
      </c>
      <c r="I77" s="114"/>
      <c r="J77" s="102"/>
      <c r="K77" s="102"/>
      <c r="L77" s="94"/>
      <c r="M77" s="133">
        <v>163</v>
      </c>
      <c r="N77" s="134">
        <v>4</v>
      </c>
      <c r="O77" s="135" t="s">
        <v>71</v>
      </c>
      <c r="P77" s="94" t="s">
        <v>1976</v>
      </c>
      <c r="Q77" s="95" t="s">
        <v>1975</v>
      </c>
      <c r="R77" s="107">
        <v>799100</v>
      </c>
      <c r="S77" s="107">
        <v>10039100</v>
      </c>
      <c r="T77" s="132" t="s">
        <v>2208</v>
      </c>
    </row>
    <row r="78" spans="1:20">
      <c r="A78" s="147" t="s">
        <v>250</v>
      </c>
      <c r="B78" s="94" t="s">
        <v>24</v>
      </c>
      <c r="C78" s="94" t="s">
        <v>907</v>
      </c>
      <c r="D78" s="94" t="s">
        <v>2261</v>
      </c>
      <c r="E78" s="95" t="s">
        <v>1973</v>
      </c>
      <c r="F78" s="95" t="s">
        <v>2194</v>
      </c>
      <c r="G78" s="113">
        <v>1.38</v>
      </c>
      <c r="H78" s="103">
        <v>4.0999999999999996</v>
      </c>
      <c r="I78" s="114"/>
      <c r="J78" s="102"/>
      <c r="K78" s="102"/>
      <c r="L78" s="94"/>
      <c r="M78" s="133">
        <v>138</v>
      </c>
      <c r="N78" s="134">
        <v>4</v>
      </c>
      <c r="O78" s="135" t="s">
        <v>71</v>
      </c>
      <c r="P78" s="94" t="s">
        <v>1976</v>
      </c>
      <c r="Q78" s="95" t="s">
        <v>1975</v>
      </c>
      <c r="R78" s="107">
        <v>789687</v>
      </c>
      <c r="S78" s="107">
        <v>10035549</v>
      </c>
      <c r="T78" s="132" t="s">
        <v>2208</v>
      </c>
    </row>
    <row r="79" spans="1:20">
      <c r="A79" s="147" t="s">
        <v>2262</v>
      </c>
      <c r="B79" s="94" t="s">
        <v>24</v>
      </c>
      <c r="C79" s="94" t="s">
        <v>907</v>
      </c>
      <c r="D79" s="94" t="s">
        <v>2263</v>
      </c>
      <c r="E79" s="95" t="s">
        <v>1973</v>
      </c>
      <c r="F79" s="95" t="s">
        <v>2194</v>
      </c>
      <c r="G79" s="113">
        <v>0.95</v>
      </c>
      <c r="H79" s="103">
        <v>1.6</v>
      </c>
      <c r="I79" s="114"/>
      <c r="J79" s="102"/>
      <c r="K79" s="102"/>
      <c r="L79" s="94"/>
      <c r="M79" s="133">
        <v>133</v>
      </c>
      <c r="N79" s="134">
        <v>8</v>
      </c>
      <c r="O79" s="135" t="s">
        <v>71</v>
      </c>
      <c r="P79" s="94" t="s">
        <v>1976</v>
      </c>
      <c r="Q79" s="95" t="s">
        <v>1975</v>
      </c>
      <c r="R79" s="107">
        <v>800141</v>
      </c>
      <c r="S79" s="107">
        <v>10039050</v>
      </c>
      <c r="T79" s="132" t="s">
        <v>2208</v>
      </c>
    </row>
    <row r="80" spans="1:20">
      <c r="A80" s="147" t="s">
        <v>2264</v>
      </c>
      <c r="B80" s="94" t="s">
        <v>24</v>
      </c>
      <c r="C80" s="94" t="s">
        <v>907</v>
      </c>
      <c r="D80" s="94" t="s">
        <v>2265</v>
      </c>
      <c r="E80" s="95" t="s">
        <v>1973</v>
      </c>
      <c r="F80" s="95" t="s">
        <v>2194</v>
      </c>
      <c r="G80" s="113">
        <v>2</v>
      </c>
      <c r="H80" s="103">
        <v>5.8</v>
      </c>
      <c r="I80" s="114"/>
      <c r="J80" s="102"/>
      <c r="K80" s="102"/>
      <c r="L80" s="94"/>
      <c r="M80" s="133">
        <v>122</v>
      </c>
      <c r="N80" s="134">
        <v>8</v>
      </c>
      <c r="O80" s="135" t="s">
        <v>71</v>
      </c>
      <c r="P80" s="94" t="s">
        <v>1976</v>
      </c>
      <c r="Q80" s="95" t="s">
        <v>1975</v>
      </c>
      <c r="R80" s="107">
        <v>795416</v>
      </c>
      <c r="S80" s="107">
        <v>10038627</v>
      </c>
      <c r="T80" s="132" t="s">
        <v>2208</v>
      </c>
    </row>
    <row r="81" spans="1:20">
      <c r="A81" s="147" t="s">
        <v>2266</v>
      </c>
      <c r="B81" s="94" t="s">
        <v>24</v>
      </c>
      <c r="C81" s="94" t="s">
        <v>907</v>
      </c>
      <c r="D81" s="94" t="s">
        <v>2267</v>
      </c>
      <c r="E81" s="95" t="s">
        <v>1973</v>
      </c>
      <c r="F81" s="95" t="s">
        <v>2194</v>
      </c>
      <c r="G81" s="113">
        <v>1.1299999999999999</v>
      </c>
      <c r="H81" s="103">
        <v>2</v>
      </c>
      <c r="I81" s="114"/>
      <c r="J81" s="102"/>
      <c r="K81" s="102"/>
      <c r="L81" s="94"/>
      <c r="M81" s="133">
        <v>113</v>
      </c>
      <c r="N81" s="134">
        <v>6</v>
      </c>
      <c r="O81" s="135" t="s">
        <v>71</v>
      </c>
      <c r="P81" s="94" t="s">
        <v>1976</v>
      </c>
      <c r="Q81" s="95" t="s">
        <v>1975</v>
      </c>
      <c r="R81" s="107">
        <v>797793</v>
      </c>
      <c r="S81" s="107">
        <v>10045132</v>
      </c>
      <c r="T81" s="132" t="s">
        <v>2208</v>
      </c>
    </row>
    <row r="82" spans="1:20">
      <c r="A82" s="147" t="s">
        <v>2268</v>
      </c>
      <c r="B82" s="94" t="s">
        <v>24</v>
      </c>
      <c r="C82" s="94" t="s">
        <v>907</v>
      </c>
      <c r="D82" s="94" t="s">
        <v>2269</v>
      </c>
      <c r="E82" s="95" t="s">
        <v>1973</v>
      </c>
      <c r="F82" s="95" t="s">
        <v>2194</v>
      </c>
      <c r="G82" s="113">
        <v>1.18</v>
      </c>
      <c r="H82" s="103">
        <v>2</v>
      </c>
      <c r="I82" s="114"/>
      <c r="J82" s="102"/>
      <c r="K82" s="102"/>
      <c r="L82" s="94"/>
      <c r="M82" s="133">
        <v>110</v>
      </c>
      <c r="N82" s="134">
        <v>6</v>
      </c>
      <c r="O82" s="135" t="s">
        <v>71</v>
      </c>
      <c r="P82" s="94" t="s">
        <v>1976</v>
      </c>
      <c r="Q82" s="95" t="s">
        <v>1975</v>
      </c>
      <c r="R82" s="107">
        <v>798715</v>
      </c>
      <c r="S82" s="107">
        <v>10038058</v>
      </c>
      <c r="T82" s="132" t="s">
        <v>2208</v>
      </c>
    </row>
    <row r="83" spans="1:20">
      <c r="A83" s="147" t="s">
        <v>2270</v>
      </c>
      <c r="B83" s="94" t="s">
        <v>24</v>
      </c>
      <c r="C83" s="94" t="s">
        <v>907</v>
      </c>
      <c r="D83" s="94" t="s">
        <v>2271</v>
      </c>
      <c r="E83" s="95" t="s">
        <v>1973</v>
      </c>
      <c r="F83" s="95" t="s">
        <v>2194</v>
      </c>
      <c r="G83" s="113">
        <v>1.52</v>
      </c>
      <c r="H83" s="103">
        <v>3</v>
      </c>
      <c r="I83" s="114"/>
      <c r="J83" s="102"/>
      <c r="K83" s="102"/>
      <c r="L83" s="94"/>
      <c r="M83" s="133">
        <v>108</v>
      </c>
      <c r="N83" s="134">
        <v>4</v>
      </c>
      <c r="O83" s="135" t="s">
        <v>71</v>
      </c>
      <c r="P83" s="94" t="s">
        <v>1976</v>
      </c>
      <c r="Q83" s="95" t="s">
        <v>1975</v>
      </c>
      <c r="R83" s="107">
        <v>795354</v>
      </c>
      <c r="S83" s="107">
        <v>10036039</v>
      </c>
      <c r="T83" s="132" t="s">
        <v>2208</v>
      </c>
    </row>
    <row r="84" spans="1:20">
      <c r="A84" s="147" t="s">
        <v>2272</v>
      </c>
      <c r="B84" s="94" t="s">
        <v>24</v>
      </c>
      <c r="C84" s="94" t="s">
        <v>907</v>
      </c>
      <c r="D84" s="94" t="s">
        <v>2271</v>
      </c>
      <c r="E84" s="95" t="s">
        <v>1973</v>
      </c>
      <c r="F84" s="95" t="s">
        <v>2194</v>
      </c>
      <c r="G84" s="113">
        <v>1.1599999999999999</v>
      </c>
      <c r="H84" s="103">
        <v>2</v>
      </c>
      <c r="I84" s="114"/>
      <c r="J84" s="102"/>
      <c r="K84" s="102"/>
      <c r="L84" s="94"/>
      <c r="M84" s="133">
        <v>108</v>
      </c>
      <c r="N84" s="134">
        <v>6</v>
      </c>
      <c r="O84" s="135" t="s">
        <v>71</v>
      </c>
      <c r="P84" s="94" t="s">
        <v>1976</v>
      </c>
      <c r="Q84" s="95" t="s">
        <v>1975</v>
      </c>
      <c r="R84" s="107">
        <v>796267</v>
      </c>
      <c r="S84" s="107">
        <v>10036562</v>
      </c>
      <c r="T84" s="132" t="s">
        <v>2208</v>
      </c>
    </row>
    <row r="85" spans="1:20">
      <c r="A85" s="147" t="s">
        <v>244</v>
      </c>
      <c r="B85" s="94" t="s">
        <v>24</v>
      </c>
      <c r="C85" s="94" t="s">
        <v>907</v>
      </c>
      <c r="D85" s="95" t="s">
        <v>2273</v>
      </c>
      <c r="E85" s="95" t="s">
        <v>1973</v>
      </c>
      <c r="F85" s="95" t="s">
        <v>2194</v>
      </c>
      <c r="G85" s="113">
        <v>2.5299999999999998</v>
      </c>
      <c r="H85" s="103">
        <v>5</v>
      </c>
      <c r="I85" s="114"/>
      <c r="J85" s="102"/>
      <c r="K85" s="102"/>
      <c r="L85" s="94"/>
      <c r="M85" s="133">
        <v>65</v>
      </c>
      <c r="N85" s="134">
        <v>2</v>
      </c>
      <c r="O85" s="135" t="s">
        <v>71</v>
      </c>
      <c r="P85" s="94" t="s">
        <v>1976</v>
      </c>
      <c r="Q85" s="95" t="s">
        <v>1975</v>
      </c>
      <c r="R85" s="107">
        <v>789890</v>
      </c>
      <c r="S85" s="107">
        <v>10036255</v>
      </c>
      <c r="T85" s="132" t="s">
        <v>2208</v>
      </c>
    </row>
    <row r="86" spans="1:20">
      <c r="A86" s="147" t="s">
        <v>2274</v>
      </c>
      <c r="B86" s="94" t="s">
        <v>24</v>
      </c>
      <c r="C86" s="94" t="s">
        <v>1110</v>
      </c>
      <c r="D86" s="94" t="s">
        <v>2275</v>
      </c>
      <c r="E86" s="95" t="s">
        <v>1973</v>
      </c>
      <c r="F86" s="95" t="s">
        <v>2194</v>
      </c>
      <c r="G86" s="113">
        <v>1.3</v>
      </c>
      <c r="H86" s="103">
        <v>0</v>
      </c>
      <c r="I86" s="114"/>
      <c r="J86" s="102"/>
      <c r="K86" s="102"/>
      <c r="L86" s="94"/>
      <c r="M86" s="133">
        <v>-1</v>
      </c>
      <c r="N86" s="134">
        <v>4</v>
      </c>
      <c r="O86" s="135" t="s">
        <v>71</v>
      </c>
      <c r="P86" s="94" t="s">
        <v>1976</v>
      </c>
      <c r="Q86" s="95" t="s">
        <v>1975</v>
      </c>
      <c r="R86" s="107">
        <v>795129</v>
      </c>
      <c r="S86" s="107">
        <v>10032404</v>
      </c>
      <c r="T86" s="132" t="s">
        <v>2208</v>
      </c>
    </row>
    <row r="87" spans="1:20">
      <c r="A87" s="147" t="s">
        <v>2276</v>
      </c>
      <c r="B87" s="94" t="s">
        <v>25</v>
      </c>
      <c r="C87" s="94" t="s">
        <v>2277</v>
      </c>
      <c r="D87" s="94" t="s">
        <v>2278</v>
      </c>
      <c r="E87" s="95" t="s">
        <v>2233</v>
      </c>
      <c r="F87" s="95" t="s">
        <v>2194</v>
      </c>
      <c r="G87" s="113">
        <v>2.4300000000000002</v>
      </c>
      <c r="H87" s="103">
        <v>6.2</v>
      </c>
      <c r="I87" s="114">
        <v>13.5144</v>
      </c>
      <c r="J87" s="102">
        <v>532</v>
      </c>
      <c r="K87" s="102">
        <v>11</v>
      </c>
      <c r="L87" s="94" t="s">
        <v>71</v>
      </c>
      <c r="M87" s="133">
        <v>537</v>
      </c>
      <c r="N87" s="134">
        <v>11</v>
      </c>
      <c r="O87" s="135" t="s">
        <v>71</v>
      </c>
      <c r="P87" s="94" t="s">
        <v>1976</v>
      </c>
      <c r="Q87" s="95" t="s">
        <v>1975</v>
      </c>
      <c r="R87" s="107">
        <v>783660</v>
      </c>
      <c r="S87" s="107">
        <v>9920417</v>
      </c>
      <c r="T87" s="132" t="s">
        <v>3262</v>
      </c>
    </row>
    <row r="88" spans="1:20">
      <c r="A88" s="147"/>
      <c r="B88" s="94"/>
      <c r="C88" s="94"/>
      <c r="D88" s="94"/>
      <c r="E88" s="94"/>
      <c r="F88" s="94"/>
      <c r="G88" s="113"/>
      <c r="H88" s="103">
        <v>6.4</v>
      </c>
      <c r="I88" s="114">
        <v>13.770300000000001</v>
      </c>
      <c r="J88" s="102">
        <v>542</v>
      </c>
      <c r="K88" s="102">
        <v>11</v>
      </c>
      <c r="L88" s="94" t="s">
        <v>71</v>
      </c>
      <c r="M88" s="133"/>
      <c r="N88" s="134"/>
      <c r="O88" s="135"/>
      <c r="P88" s="94"/>
      <c r="Q88" s="94"/>
      <c r="R88" s="107"/>
      <c r="S88" s="107"/>
      <c r="T88" s="132"/>
    </row>
    <row r="89" spans="1:20">
      <c r="A89" s="147" t="s">
        <v>266</v>
      </c>
      <c r="B89" s="94" t="s">
        <v>25</v>
      </c>
      <c r="C89" s="94" t="s">
        <v>2279</v>
      </c>
      <c r="D89" s="94" t="s">
        <v>2252</v>
      </c>
      <c r="E89" s="95" t="s">
        <v>1973</v>
      </c>
      <c r="F89" s="95" t="s">
        <v>2194</v>
      </c>
      <c r="G89" s="113">
        <v>1.7430000000000001</v>
      </c>
      <c r="H89" s="103">
        <v>13</v>
      </c>
      <c r="I89" s="114">
        <v>6.1002999999999998</v>
      </c>
      <c r="J89" s="102">
        <v>335</v>
      </c>
      <c r="K89" s="102">
        <v>5</v>
      </c>
      <c r="L89" s="94" t="s">
        <v>71</v>
      </c>
      <c r="M89" s="133">
        <v>334</v>
      </c>
      <c r="N89" s="134">
        <v>5</v>
      </c>
      <c r="O89" s="135" t="s">
        <v>71</v>
      </c>
      <c r="P89" s="94" t="s">
        <v>1976</v>
      </c>
      <c r="Q89" s="95" t="s">
        <v>1975</v>
      </c>
      <c r="R89" s="107">
        <v>782119</v>
      </c>
      <c r="S89" s="107">
        <v>9919377</v>
      </c>
      <c r="T89" s="132" t="s">
        <v>3262</v>
      </c>
    </row>
    <row r="90" spans="1:20">
      <c r="A90" s="147"/>
      <c r="B90" s="94"/>
      <c r="C90" s="94"/>
      <c r="D90" s="94"/>
      <c r="E90" s="94"/>
      <c r="F90" s="94"/>
      <c r="G90" s="113"/>
      <c r="H90" s="103">
        <v>12.7</v>
      </c>
      <c r="I90" s="114">
        <v>6.0549999999999997</v>
      </c>
      <c r="J90" s="102">
        <v>333</v>
      </c>
      <c r="K90" s="102">
        <v>5</v>
      </c>
      <c r="L90" s="94" t="s">
        <v>71</v>
      </c>
      <c r="M90" s="133"/>
      <c r="N90" s="134"/>
      <c r="O90" s="135"/>
      <c r="P90" s="94"/>
      <c r="Q90" s="94"/>
      <c r="R90" s="107"/>
      <c r="S90" s="107"/>
      <c r="T90" s="132"/>
    </row>
    <row r="91" spans="1:20">
      <c r="A91" s="147" t="s">
        <v>263</v>
      </c>
      <c r="B91" s="94" t="s">
        <v>25</v>
      </c>
      <c r="C91" s="94" t="s">
        <v>2279</v>
      </c>
      <c r="D91" s="94" t="s">
        <v>2280</v>
      </c>
      <c r="E91" s="95" t="s">
        <v>1973</v>
      </c>
      <c r="F91" s="95" t="s">
        <v>2194</v>
      </c>
      <c r="G91" s="113">
        <v>1.746</v>
      </c>
      <c r="H91" s="103">
        <v>3</v>
      </c>
      <c r="I91" s="114">
        <v>5.3977000000000004</v>
      </c>
      <c r="J91" s="102">
        <v>296</v>
      </c>
      <c r="K91" s="102">
        <v>11</v>
      </c>
      <c r="L91" s="94" t="s">
        <v>71</v>
      </c>
      <c r="M91" s="133">
        <v>295</v>
      </c>
      <c r="N91" s="134">
        <v>10</v>
      </c>
      <c r="O91" s="135" t="s">
        <v>71</v>
      </c>
      <c r="P91" s="94" t="s">
        <v>1976</v>
      </c>
      <c r="Q91" s="95" t="s">
        <v>1975</v>
      </c>
      <c r="R91" s="107">
        <v>786939</v>
      </c>
      <c r="S91" s="107">
        <v>9949596</v>
      </c>
      <c r="T91" s="132" t="s">
        <v>3262</v>
      </c>
    </row>
    <row r="92" spans="1:20">
      <c r="A92" s="147"/>
      <c r="B92" s="94"/>
      <c r="C92" s="94"/>
      <c r="D92" s="94"/>
      <c r="E92" s="94"/>
      <c r="F92" s="94"/>
      <c r="G92" s="113"/>
      <c r="H92" s="103">
        <v>3.9</v>
      </c>
      <c r="I92" s="114">
        <v>5.3573000000000004</v>
      </c>
      <c r="J92" s="102">
        <v>294</v>
      </c>
      <c r="K92" s="102">
        <v>9</v>
      </c>
      <c r="L92" s="94" t="s">
        <v>71</v>
      </c>
      <c r="M92" s="133"/>
      <c r="N92" s="134"/>
      <c r="O92" s="135"/>
      <c r="P92" s="94"/>
      <c r="Q92" s="94"/>
      <c r="R92" s="107"/>
      <c r="S92" s="107"/>
      <c r="T92" s="132"/>
    </row>
    <row r="93" spans="1:20">
      <c r="A93" s="147" t="s">
        <v>270</v>
      </c>
      <c r="B93" s="94" t="s">
        <v>26</v>
      </c>
      <c r="C93" s="94"/>
      <c r="D93" s="94" t="s">
        <v>2281</v>
      </c>
      <c r="E93" s="95" t="s">
        <v>1973</v>
      </c>
      <c r="F93" s="95" t="s">
        <v>2194</v>
      </c>
      <c r="G93" s="113">
        <v>1.61</v>
      </c>
      <c r="H93" s="103">
        <v>47.7</v>
      </c>
      <c r="I93" s="114">
        <v>33.160200000000003</v>
      </c>
      <c r="J93" s="102">
        <v>1971</v>
      </c>
      <c r="K93" s="102">
        <v>28</v>
      </c>
      <c r="L93" s="94" t="s">
        <v>71</v>
      </c>
      <c r="M93" s="133">
        <v>1959</v>
      </c>
      <c r="N93" s="134">
        <v>28</v>
      </c>
      <c r="O93" s="135" t="s">
        <v>71</v>
      </c>
      <c r="P93" s="94" t="s">
        <v>1976</v>
      </c>
      <c r="Q93" s="95" t="s">
        <v>1975</v>
      </c>
      <c r="R93" s="107">
        <v>802112</v>
      </c>
      <c r="S93" s="107">
        <v>9976733</v>
      </c>
      <c r="T93" s="132" t="s">
        <v>120</v>
      </c>
    </row>
    <row r="94" spans="1:20">
      <c r="A94" s="147"/>
      <c r="B94" s="94"/>
      <c r="C94" s="94"/>
      <c r="D94" s="94"/>
      <c r="E94" s="94" t="s">
        <v>2090</v>
      </c>
      <c r="F94" s="94"/>
      <c r="G94" s="113">
        <v>1.141</v>
      </c>
      <c r="H94" s="103">
        <v>43.4</v>
      </c>
      <c r="I94" s="114">
        <v>23.219100000000001</v>
      </c>
      <c r="J94" s="102">
        <v>1948</v>
      </c>
      <c r="K94" s="102">
        <v>28</v>
      </c>
      <c r="L94" s="94" t="s">
        <v>71</v>
      </c>
      <c r="M94" s="133"/>
      <c r="N94" s="134"/>
      <c r="O94" s="135"/>
      <c r="P94" s="94"/>
      <c r="Q94" s="94"/>
      <c r="R94" s="107"/>
      <c r="S94" s="107"/>
      <c r="T94" s="132"/>
    </row>
    <row r="95" spans="1:20">
      <c r="A95" s="150" t="s">
        <v>275</v>
      </c>
      <c r="B95" s="95" t="s">
        <v>27</v>
      </c>
      <c r="C95" s="94"/>
      <c r="D95" s="95" t="s">
        <v>2282</v>
      </c>
      <c r="E95" s="95" t="s">
        <v>1973</v>
      </c>
      <c r="F95" s="95" t="s">
        <v>2194</v>
      </c>
      <c r="G95" s="119">
        <v>1.006</v>
      </c>
      <c r="H95" s="110">
        <v>1</v>
      </c>
      <c r="I95" s="116">
        <v>0.49049999999999999</v>
      </c>
      <c r="J95" s="105">
        <v>47</v>
      </c>
      <c r="K95" s="102">
        <v>5</v>
      </c>
      <c r="L95" s="94" t="s">
        <v>71</v>
      </c>
      <c r="M95" s="143">
        <v>45</v>
      </c>
      <c r="N95" s="134">
        <v>5</v>
      </c>
      <c r="O95" s="135" t="s">
        <v>71</v>
      </c>
      <c r="P95" s="94" t="s">
        <v>1976</v>
      </c>
      <c r="Q95" s="95" t="s">
        <v>1975</v>
      </c>
      <c r="R95" s="108">
        <v>819350</v>
      </c>
      <c r="S95" s="108">
        <v>10025548</v>
      </c>
      <c r="T95" s="132" t="s">
        <v>281</v>
      </c>
    </row>
    <row r="96" spans="1:20">
      <c r="A96" s="150"/>
      <c r="B96" s="95"/>
      <c r="C96" s="94"/>
      <c r="D96" s="95"/>
      <c r="E96" s="95"/>
      <c r="F96" s="95"/>
      <c r="G96" s="120"/>
      <c r="H96" s="110">
        <v>0.8</v>
      </c>
      <c r="I96" s="116">
        <v>0.44800000000000001</v>
      </c>
      <c r="J96" s="105">
        <v>43</v>
      </c>
      <c r="K96" s="102">
        <v>5</v>
      </c>
      <c r="L96" s="94" t="s">
        <v>71</v>
      </c>
      <c r="M96" s="143"/>
      <c r="N96" s="134"/>
      <c r="O96" s="135"/>
      <c r="P96" s="94"/>
      <c r="Q96" s="94"/>
      <c r="R96" s="109"/>
      <c r="S96" s="109"/>
      <c r="T96" s="132"/>
    </row>
    <row r="97" spans="1:20" ht="30">
      <c r="A97" s="150" t="s">
        <v>278</v>
      </c>
      <c r="B97" s="95" t="s">
        <v>27</v>
      </c>
      <c r="C97" s="94"/>
      <c r="D97" s="95" t="s">
        <v>2283</v>
      </c>
      <c r="E97" s="95" t="s">
        <v>1973</v>
      </c>
      <c r="F97" s="95" t="s">
        <v>2194</v>
      </c>
      <c r="G97" s="119">
        <v>1.075</v>
      </c>
      <c r="H97" s="110">
        <v>0.9</v>
      </c>
      <c r="I97" s="116">
        <v>0.45179999999999998</v>
      </c>
      <c r="J97" s="105">
        <v>40</v>
      </c>
      <c r="K97" s="102">
        <v>4</v>
      </c>
      <c r="L97" s="94" t="s">
        <v>71</v>
      </c>
      <c r="M97" s="143">
        <v>40</v>
      </c>
      <c r="N97" s="134">
        <v>5</v>
      </c>
      <c r="O97" s="135" t="s">
        <v>71</v>
      </c>
      <c r="P97" s="94" t="s">
        <v>1976</v>
      </c>
      <c r="Q97" s="95" t="s">
        <v>1975</v>
      </c>
      <c r="R97" s="108">
        <v>821064</v>
      </c>
      <c r="S97" s="108">
        <v>10028009</v>
      </c>
      <c r="T97" s="132" t="s">
        <v>281</v>
      </c>
    </row>
    <row r="98" spans="1:20">
      <c r="A98" s="150"/>
      <c r="B98" s="95"/>
      <c r="C98" s="94"/>
      <c r="D98" s="95"/>
      <c r="E98" s="95"/>
      <c r="F98" s="95"/>
      <c r="G98" s="120"/>
      <c r="H98" s="110">
        <v>0.7</v>
      </c>
      <c r="I98" s="116">
        <v>0.43480000000000002</v>
      </c>
      <c r="J98" s="105">
        <v>39</v>
      </c>
      <c r="K98" s="102">
        <v>5</v>
      </c>
      <c r="L98" s="94" t="s">
        <v>71</v>
      </c>
      <c r="M98" s="143"/>
      <c r="N98" s="134"/>
      <c r="O98" s="135"/>
      <c r="P98" s="94"/>
      <c r="Q98" s="94"/>
      <c r="R98" s="109"/>
      <c r="S98" s="109"/>
      <c r="T98" s="132"/>
    </row>
    <row r="99" spans="1:20">
      <c r="A99" s="150" t="s">
        <v>2284</v>
      </c>
      <c r="B99" s="95" t="s">
        <v>28</v>
      </c>
      <c r="C99" s="95"/>
      <c r="D99" s="95" t="s">
        <v>2285</v>
      </c>
      <c r="E99" s="95" t="s">
        <v>1973</v>
      </c>
      <c r="F99" s="95" t="s">
        <v>2194</v>
      </c>
      <c r="G99" s="119">
        <v>1.3819999999999999</v>
      </c>
      <c r="H99" s="110">
        <v>8.5</v>
      </c>
      <c r="I99" s="116">
        <v>5.9783999999999997</v>
      </c>
      <c r="J99" s="105">
        <v>414</v>
      </c>
      <c r="K99" s="102">
        <v>8</v>
      </c>
      <c r="L99" s="94" t="s">
        <v>71</v>
      </c>
      <c r="M99" s="143">
        <v>411</v>
      </c>
      <c r="N99" s="134">
        <v>8</v>
      </c>
      <c r="O99" s="135" t="s">
        <v>71</v>
      </c>
      <c r="P99" s="94" t="s">
        <v>1976</v>
      </c>
      <c r="Q99" s="95" t="s">
        <v>1975</v>
      </c>
      <c r="R99" s="108">
        <v>797677</v>
      </c>
      <c r="S99" s="108">
        <v>10026602</v>
      </c>
      <c r="T99" s="132" t="s">
        <v>281</v>
      </c>
    </row>
    <row r="100" spans="1:20">
      <c r="A100" s="150"/>
      <c r="B100" s="95"/>
      <c r="C100" s="94"/>
      <c r="D100" s="95"/>
      <c r="E100" s="95"/>
      <c r="F100" s="95"/>
      <c r="G100" s="120"/>
      <c r="H100" s="110">
        <v>6.4</v>
      </c>
      <c r="I100" s="116">
        <v>5.8658000000000001</v>
      </c>
      <c r="J100" s="105">
        <v>406</v>
      </c>
      <c r="K100" s="102">
        <v>9</v>
      </c>
      <c r="L100" s="94" t="s">
        <v>71</v>
      </c>
      <c r="M100" s="143"/>
      <c r="N100" s="134"/>
      <c r="O100" s="135"/>
      <c r="P100" s="94"/>
      <c r="Q100" s="94"/>
      <c r="R100" s="109"/>
      <c r="S100" s="109"/>
      <c r="T100" s="132"/>
    </row>
    <row r="101" spans="1:20">
      <c r="A101" s="150" t="s">
        <v>2286</v>
      </c>
      <c r="B101" s="95" t="s">
        <v>28</v>
      </c>
      <c r="C101" s="95"/>
      <c r="D101" s="95" t="s">
        <v>2287</v>
      </c>
      <c r="E101" s="95" t="s">
        <v>1973</v>
      </c>
      <c r="F101" s="95" t="s">
        <v>2194</v>
      </c>
      <c r="G101" s="119">
        <v>1.411</v>
      </c>
      <c r="H101" s="110">
        <v>20.6</v>
      </c>
      <c r="I101" s="116">
        <v>5.6981000000000002</v>
      </c>
      <c r="J101" s="105">
        <v>387</v>
      </c>
      <c r="K101" s="102">
        <v>6</v>
      </c>
      <c r="L101" s="94" t="s">
        <v>71</v>
      </c>
      <c r="M101" s="143">
        <v>383</v>
      </c>
      <c r="N101" s="134">
        <v>6</v>
      </c>
      <c r="O101" s="135" t="s">
        <v>71</v>
      </c>
      <c r="P101" s="94" t="s">
        <v>1976</v>
      </c>
      <c r="Q101" s="95" t="s">
        <v>1975</v>
      </c>
      <c r="R101" s="108">
        <v>793134</v>
      </c>
      <c r="S101" s="108">
        <v>10022847</v>
      </c>
      <c r="T101" s="132" t="s">
        <v>281</v>
      </c>
    </row>
    <row r="102" spans="1:20">
      <c r="A102" s="150"/>
      <c r="B102" s="95"/>
      <c r="C102" s="94"/>
      <c r="D102" s="95"/>
      <c r="E102" s="95"/>
      <c r="F102" s="95"/>
      <c r="G102" s="120"/>
      <c r="H102" s="110">
        <v>22.4</v>
      </c>
      <c r="I102" s="116">
        <v>5.5799000000000003</v>
      </c>
      <c r="J102" s="105">
        <v>379</v>
      </c>
      <c r="K102" s="102">
        <v>6</v>
      </c>
      <c r="L102" s="94" t="s">
        <v>71</v>
      </c>
      <c r="M102" s="143"/>
      <c r="N102" s="134"/>
      <c r="O102" s="135"/>
      <c r="P102" s="94"/>
      <c r="Q102" s="94"/>
      <c r="R102" s="109"/>
      <c r="S102" s="109"/>
      <c r="T102" s="132"/>
    </row>
    <row r="103" spans="1:20">
      <c r="A103" s="150" t="s">
        <v>2288</v>
      </c>
      <c r="B103" s="95" t="s">
        <v>29</v>
      </c>
      <c r="C103" s="94"/>
      <c r="D103" s="95" t="s">
        <v>2289</v>
      </c>
      <c r="E103" s="95" t="s">
        <v>1973</v>
      </c>
      <c r="F103" s="95" t="s">
        <v>2194</v>
      </c>
      <c r="G103" s="119">
        <v>1.3660000000000001</v>
      </c>
      <c r="H103" s="110">
        <v>18.899999999999999</v>
      </c>
      <c r="I103" s="116">
        <v>7.4581999999999997</v>
      </c>
      <c r="J103" s="105">
        <v>523</v>
      </c>
      <c r="K103" s="102">
        <v>8</v>
      </c>
      <c r="L103" s="94" t="s">
        <v>71</v>
      </c>
      <c r="M103" s="143">
        <v>517</v>
      </c>
      <c r="N103" s="134">
        <v>8</v>
      </c>
      <c r="O103" s="135" t="s">
        <v>71</v>
      </c>
      <c r="P103" s="94" t="s">
        <v>1976</v>
      </c>
      <c r="Q103" s="95" t="s">
        <v>1975</v>
      </c>
      <c r="R103" s="108">
        <v>819076</v>
      </c>
      <c r="S103" s="108">
        <v>10020622</v>
      </c>
      <c r="T103" s="132" t="s">
        <v>281</v>
      </c>
    </row>
    <row r="104" spans="1:20">
      <c r="A104" s="150"/>
      <c r="B104" s="95"/>
      <c r="C104" s="94"/>
      <c r="D104" s="95"/>
      <c r="E104" s="95"/>
      <c r="F104" s="95"/>
      <c r="G104" s="120"/>
      <c r="H104" s="110">
        <v>14.7</v>
      </c>
      <c r="I104" s="116">
        <v>7.2683999999999997</v>
      </c>
      <c r="J104" s="105">
        <v>509</v>
      </c>
      <c r="K104" s="102">
        <v>8</v>
      </c>
      <c r="L104" s="94" t="s">
        <v>71</v>
      </c>
      <c r="M104" s="143"/>
      <c r="N104" s="134"/>
      <c r="O104" s="135"/>
      <c r="P104" s="94"/>
      <c r="Q104" s="94"/>
      <c r="R104" s="109"/>
      <c r="S104" s="109"/>
      <c r="T104" s="132"/>
    </row>
    <row r="105" spans="1:20">
      <c r="A105" s="150" t="s">
        <v>2290</v>
      </c>
      <c r="B105" s="95" t="s">
        <v>29</v>
      </c>
      <c r="C105" s="94"/>
      <c r="D105" s="95" t="s">
        <v>2291</v>
      </c>
      <c r="E105" s="95" t="s">
        <v>1973</v>
      </c>
      <c r="F105" s="95" t="s">
        <v>2194</v>
      </c>
      <c r="G105" s="119">
        <v>2.7330000000000001</v>
      </c>
      <c r="H105" s="110">
        <v>11.7</v>
      </c>
      <c r="I105" s="116">
        <v>14.914</v>
      </c>
      <c r="J105" s="105">
        <v>522</v>
      </c>
      <c r="K105" s="102">
        <v>9</v>
      </c>
      <c r="L105" s="94" t="s">
        <v>71</v>
      </c>
      <c r="M105" s="143">
        <v>515</v>
      </c>
      <c r="N105" s="134">
        <v>8</v>
      </c>
      <c r="O105" s="135" t="s">
        <v>71</v>
      </c>
      <c r="P105" s="94" t="s">
        <v>1976</v>
      </c>
      <c r="Q105" s="95" t="s">
        <v>1975</v>
      </c>
      <c r="R105" s="108">
        <v>817756</v>
      </c>
      <c r="S105" s="108">
        <v>10017890</v>
      </c>
      <c r="T105" s="132" t="s">
        <v>281</v>
      </c>
    </row>
    <row r="106" spans="1:20">
      <c r="A106" s="150"/>
      <c r="B106" s="95"/>
      <c r="C106" s="94"/>
      <c r="D106" s="95"/>
      <c r="E106" s="95"/>
      <c r="F106" s="95"/>
      <c r="G106" s="120"/>
      <c r="H106" s="110">
        <v>14.6</v>
      </c>
      <c r="I106" s="116">
        <v>14.526</v>
      </c>
      <c r="J106" s="105">
        <v>509</v>
      </c>
      <c r="K106" s="102">
        <v>8</v>
      </c>
      <c r="L106" s="94" t="s">
        <v>71</v>
      </c>
      <c r="M106" s="143"/>
      <c r="N106" s="134"/>
      <c r="O106" s="135"/>
      <c r="P106" s="94"/>
      <c r="Q106" s="94"/>
      <c r="R106" s="109"/>
      <c r="S106" s="109"/>
      <c r="T106" s="132"/>
    </row>
    <row r="107" spans="1:20">
      <c r="A107" s="150" t="s">
        <v>2292</v>
      </c>
      <c r="B107" s="95" t="s">
        <v>29</v>
      </c>
      <c r="C107" s="94"/>
      <c r="D107" s="95" t="s">
        <v>2293</v>
      </c>
      <c r="E107" s="95" t="s">
        <v>1973</v>
      </c>
      <c r="F107" s="95" t="s">
        <v>2194</v>
      </c>
      <c r="G107" s="119">
        <v>1.3129999999999999</v>
      </c>
      <c r="H107" s="110">
        <v>14.5</v>
      </c>
      <c r="I107" s="116">
        <v>7.0068000000000001</v>
      </c>
      <c r="J107" s="105">
        <v>511</v>
      </c>
      <c r="K107" s="102">
        <v>8</v>
      </c>
      <c r="L107" s="94" t="s">
        <v>71</v>
      </c>
      <c r="M107" s="143">
        <v>509</v>
      </c>
      <c r="N107" s="134">
        <v>8</v>
      </c>
      <c r="O107" s="135" t="s">
        <v>71</v>
      </c>
      <c r="P107" s="94" t="s">
        <v>1976</v>
      </c>
      <c r="Q107" s="95" t="s">
        <v>1975</v>
      </c>
      <c r="R107" s="108">
        <v>819302</v>
      </c>
      <c r="S107" s="108">
        <v>10018413</v>
      </c>
      <c r="T107" s="132" t="s">
        <v>281</v>
      </c>
    </row>
    <row r="108" spans="1:20">
      <c r="A108" s="150"/>
      <c r="B108" s="95"/>
      <c r="C108" s="94"/>
      <c r="D108" s="95"/>
      <c r="E108" s="95"/>
      <c r="F108" s="95"/>
      <c r="G108" s="120"/>
      <c r="H108" s="110">
        <v>15.1</v>
      </c>
      <c r="I108" s="116">
        <v>6.9469000000000003</v>
      </c>
      <c r="J108" s="105">
        <v>506</v>
      </c>
      <c r="K108" s="102">
        <v>8</v>
      </c>
      <c r="L108" s="94" t="s">
        <v>71</v>
      </c>
      <c r="M108" s="143"/>
      <c r="N108" s="134"/>
      <c r="O108" s="135"/>
      <c r="P108" s="94"/>
      <c r="Q108" s="94"/>
      <c r="R108" s="109"/>
      <c r="S108" s="109"/>
      <c r="T108" s="132"/>
    </row>
    <row r="109" spans="1:20">
      <c r="A109" s="150" t="s">
        <v>2294</v>
      </c>
      <c r="B109" s="95" t="s">
        <v>29</v>
      </c>
      <c r="C109" s="94"/>
      <c r="D109" s="95" t="s">
        <v>2295</v>
      </c>
      <c r="E109" s="95" t="s">
        <v>1973</v>
      </c>
      <c r="F109" s="95" t="s">
        <v>2194</v>
      </c>
      <c r="G109" s="119">
        <v>1.2569999999999999</v>
      </c>
      <c r="H109" s="110">
        <v>4.5999999999999996</v>
      </c>
      <c r="I109" s="116">
        <v>6.5152000000000001</v>
      </c>
      <c r="J109" s="105">
        <v>496</v>
      </c>
      <c r="K109" s="102">
        <v>13</v>
      </c>
      <c r="L109" s="94" t="s">
        <v>71</v>
      </c>
      <c r="M109" s="143">
        <v>495</v>
      </c>
      <c r="N109" s="134">
        <v>12</v>
      </c>
      <c r="O109" s="135" t="s">
        <v>71</v>
      </c>
      <c r="P109" s="94" t="s">
        <v>1976</v>
      </c>
      <c r="Q109" s="95" t="s">
        <v>1975</v>
      </c>
      <c r="R109" s="108">
        <v>816533</v>
      </c>
      <c r="S109" s="108">
        <v>10013110</v>
      </c>
      <c r="T109" s="132" t="s">
        <v>281</v>
      </c>
    </row>
    <row r="110" spans="1:20">
      <c r="A110" s="150"/>
      <c r="B110" s="95"/>
      <c r="C110" s="94"/>
      <c r="D110" s="95"/>
      <c r="E110" s="95"/>
      <c r="F110" s="95"/>
      <c r="G110" s="120"/>
      <c r="H110" s="110">
        <v>5</v>
      </c>
      <c r="I110" s="116">
        <v>6.4897999999999998</v>
      </c>
      <c r="J110" s="105">
        <v>494</v>
      </c>
      <c r="K110" s="102">
        <v>12</v>
      </c>
      <c r="L110" s="94" t="s">
        <v>71</v>
      </c>
      <c r="M110" s="143"/>
      <c r="N110" s="134"/>
      <c r="O110" s="135"/>
      <c r="P110" s="94"/>
      <c r="Q110" s="94"/>
      <c r="R110" s="109"/>
      <c r="S110" s="109"/>
      <c r="T110" s="132"/>
    </row>
    <row r="111" spans="1:20">
      <c r="A111" s="147" t="s">
        <v>2296</v>
      </c>
      <c r="B111" s="94" t="s">
        <v>32</v>
      </c>
      <c r="C111" s="94"/>
      <c r="D111" s="94" t="s">
        <v>2297</v>
      </c>
      <c r="E111" s="95" t="s">
        <v>1973</v>
      </c>
      <c r="F111" s="95" t="s">
        <v>2194</v>
      </c>
      <c r="G111" s="113">
        <v>1.532</v>
      </c>
      <c r="H111" s="103">
        <v>10.28</v>
      </c>
      <c r="I111" s="114">
        <v>9.9303000000000008</v>
      </c>
      <c r="J111" s="102">
        <v>621</v>
      </c>
      <c r="K111" s="102">
        <v>11</v>
      </c>
      <c r="L111" s="94" t="s">
        <v>71</v>
      </c>
      <c r="M111" s="133">
        <v>612</v>
      </c>
      <c r="N111" s="134">
        <v>10</v>
      </c>
      <c r="O111" s="135" t="s">
        <v>71</v>
      </c>
      <c r="P111" s="94" t="s">
        <v>1976</v>
      </c>
      <c r="Q111" s="95" t="s">
        <v>1975</v>
      </c>
      <c r="R111" s="107">
        <v>769568</v>
      </c>
      <c r="S111" s="107">
        <v>9845822</v>
      </c>
      <c r="T111" s="132" t="s">
        <v>104</v>
      </c>
    </row>
    <row r="112" spans="1:20">
      <c r="A112" s="147"/>
      <c r="B112" s="94"/>
      <c r="C112" s="94"/>
      <c r="D112" s="94"/>
      <c r="E112" s="94"/>
      <c r="F112" s="94"/>
      <c r="G112" s="113"/>
      <c r="H112" s="103">
        <v>15.3</v>
      </c>
      <c r="I112" s="114">
        <v>9.7077000000000009</v>
      </c>
      <c r="J112" s="102">
        <v>607</v>
      </c>
      <c r="K112" s="102">
        <v>9</v>
      </c>
      <c r="L112" s="94" t="s">
        <v>71</v>
      </c>
      <c r="M112" s="133"/>
      <c r="N112" s="134"/>
      <c r="O112" s="135"/>
      <c r="P112" s="94"/>
      <c r="Q112" s="94"/>
      <c r="R112" s="107"/>
      <c r="S112" s="107"/>
      <c r="T112" s="132"/>
    </row>
    <row r="113" spans="1:20">
      <c r="A113" s="147" t="s">
        <v>2298</v>
      </c>
      <c r="B113" s="94" t="s">
        <v>32</v>
      </c>
      <c r="C113" s="94"/>
      <c r="D113" s="94" t="s">
        <v>2256</v>
      </c>
      <c r="E113" s="95" t="s">
        <v>1973</v>
      </c>
      <c r="F113" s="95" t="s">
        <v>2194</v>
      </c>
      <c r="G113" s="113">
        <v>1.8380000000000001</v>
      </c>
      <c r="H113" s="103">
        <v>14.14</v>
      </c>
      <c r="I113" s="114">
        <v>11.317</v>
      </c>
      <c r="J113" s="102">
        <v>590</v>
      </c>
      <c r="K113" s="102">
        <v>9</v>
      </c>
      <c r="L113" s="94" t="s">
        <v>71</v>
      </c>
      <c r="M113" s="133">
        <v>587</v>
      </c>
      <c r="N113" s="134">
        <v>9</v>
      </c>
      <c r="O113" s="135" t="s">
        <v>71</v>
      </c>
      <c r="P113" s="94" t="s">
        <v>1976</v>
      </c>
      <c r="Q113" s="95" t="s">
        <v>1975</v>
      </c>
      <c r="R113" s="107">
        <v>771468</v>
      </c>
      <c r="S113" s="107">
        <v>9849602</v>
      </c>
      <c r="T113" s="132" t="s">
        <v>104</v>
      </c>
    </row>
    <row r="114" spans="1:20">
      <c r="A114" s="147"/>
      <c r="B114" s="94"/>
      <c r="C114" s="94"/>
      <c r="D114" s="94"/>
      <c r="E114" s="94"/>
      <c r="F114" s="94"/>
      <c r="G114" s="113"/>
      <c r="H114" s="103">
        <v>14.15</v>
      </c>
      <c r="I114" s="114">
        <v>11.205</v>
      </c>
      <c r="J114" s="102">
        <v>584</v>
      </c>
      <c r="K114" s="102">
        <v>9</v>
      </c>
      <c r="L114" s="94" t="s">
        <v>71</v>
      </c>
      <c r="M114" s="133"/>
      <c r="N114" s="134"/>
      <c r="O114" s="135"/>
      <c r="P114" s="94"/>
      <c r="Q114" s="94"/>
      <c r="R114" s="107"/>
      <c r="S114" s="107"/>
      <c r="T114" s="132"/>
    </row>
    <row r="115" spans="1:20">
      <c r="A115" s="147" t="s">
        <v>2299</v>
      </c>
      <c r="B115" s="94" t="s">
        <v>32</v>
      </c>
      <c r="C115" s="94"/>
      <c r="D115" s="94" t="s">
        <v>2300</v>
      </c>
      <c r="E115" s="95" t="s">
        <v>1973</v>
      </c>
      <c r="F115" s="95" t="s">
        <v>2194</v>
      </c>
      <c r="G115" s="113">
        <v>1.413</v>
      </c>
      <c r="H115" s="103">
        <v>6.29</v>
      </c>
      <c r="I115" s="114">
        <v>7.9374000000000002</v>
      </c>
      <c r="J115" s="102">
        <v>538</v>
      </c>
      <c r="K115" s="102">
        <v>11</v>
      </c>
      <c r="L115" s="94" t="s">
        <v>71</v>
      </c>
      <c r="M115" s="133">
        <v>547</v>
      </c>
      <c r="N115" s="134">
        <v>11</v>
      </c>
      <c r="O115" s="135" t="s">
        <v>71</v>
      </c>
      <c r="P115" s="94" t="s">
        <v>1976</v>
      </c>
      <c r="Q115" s="95" t="s">
        <v>1975</v>
      </c>
      <c r="R115" s="107">
        <v>768948</v>
      </c>
      <c r="S115" s="107">
        <v>9846937</v>
      </c>
      <c r="T115" s="132" t="s">
        <v>104</v>
      </c>
    </row>
    <row r="116" spans="1:20">
      <c r="A116" s="147"/>
      <c r="B116" s="94"/>
      <c r="C116" s="94"/>
      <c r="D116" s="94"/>
      <c r="E116" s="94"/>
      <c r="F116" s="94"/>
      <c r="G116" s="113"/>
      <c r="H116" s="103">
        <v>6.61</v>
      </c>
      <c r="I116" s="114">
        <v>8.2139000000000006</v>
      </c>
      <c r="J116" s="102">
        <v>557</v>
      </c>
      <c r="K116" s="102">
        <v>12</v>
      </c>
      <c r="L116" s="94" t="s">
        <v>71</v>
      </c>
      <c r="M116" s="133"/>
      <c r="N116" s="134"/>
      <c r="O116" s="135"/>
      <c r="P116" s="94"/>
      <c r="Q116" s="94"/>
      <c r="R116" s="107"/>
      <c r="S116" s="107"/>
      <c r="T116" s="132"/>
    </row>
    <row r="117" spans="1:20">
      <c r="A117" s="147" t="s">
        <v>2301</v>
      </c>
      <c r="B117" s="94" t="s">
        <v>32</v>
      </c>
      <c r="C117" s="94"/>
      <c r="D117" s="94" t="s">
        <v>2297</v>
      </c>
      <c r="E117" s="95" t="s">
        <v>1973</v>
      </c>
      <c r="F117" s="95" t="s">
        <v>2194</v>
      </c>
      <c r="G117" s="113">
        <v>1.3280000000000001</v>
      </c>
      <c r="H117" s="103">
        <v>2.91</v>
      </c>
      <c r="I117" s="114">
        <v>7.1965000000000003</v>
      </c>
      <c r="J117" s="102">
        <v>519</v>
      </c>
      <c r="K117" s="102">
        <v>19</v>
      </c>
      <c r="L117" s="94" t="s">
        <v>71</v>
      </c>
      <c r="M117" s="133">
        <v>526</v>
      </c>
      <c r="N117" s="134">
        <v>20</v>
      </c>
      <c r="O117" s="135" t="s">
        <v>71</v>
      </c>
      <c r="P117" s="94" t="s">
        <v>1976</v>
      </c>
      <c r="Q117" s="95" t="s">
        <v>1975</v>
      </c>
      <c r="R117" s="107">
        <v>769181</v>
      </c>
      <c r="S117" s="107">
        <v>9845523</v>
      </c>
      <c r="T117" s="132" t="s">
        <v>104</v>
      </c>
    </row>
    <row r="118" spans="1:20">
      <c r="A118" s="147"/>
      <c r="B118" s="94"/>
      <c r="C118" s="94"/>
      <c r="D118" s="94"/>
      <c r="E118" s="94"/>
      <c r="F118" s="94"/>
      <c r="G118" s="113"/>
      <c r="H118" s="103">
        <v>2.88</v>
      </c>
      <c r="I118" s="114">
        <v>7.3924000000000003</v>
      </c>
      <c r="J118" s="102">
        <v>533</v>
      </c>
      <c r="K118" s="102">
        <v>20</v>
      </c>
      <c r="L118" s="94" t="s">
        <v>71</v>
      </c>
      <c r="M118" s="133"/>
      <c r="N118" s="134"/>
      <c r="O118" s="135"/>
      <c r="P118" s="94"/>
      <c r="Q118" s="94"/>
      <c r="R118" s="107"/>
      <c r="S118" s="107"/>
      <c r="T118" s="132"/>
    </row>
    <row r="119" spans="1:20">
      <c r="A119" s="147" t="s">
        <v>2302</v>
      </c>
      <c r="B119" s="94" t="s">
        <v>32</v>
      </c>
      <c r="C119" s="94"/>
      <c r="D119" s="94" t="s">
        <v>2256</v>
      </c>
      <c r="E119" s="95" t="s">
        <v>1973</v>
      </c>
      <c r="F119" s="95" t="s">
        <v>2194</v>
      </c>
      <c r="G119" s="113">
        <v>2.5790000000000002</v>
      </c>
      <c r="H119" s="103">
        <v>8.9700000000000006</v>
      </c>
      <c r="I119" s="114">
        <v>13.221</v>
      </c>
      <c r="J119" s="102">
        <v>491</v>
      </c>
      <c r="K119" s="102">
        <v>9</v>
      </c>
      <c r="L119" s="94" t="s">
        <v>71</v>
      </c>
      <c r="M119" s="133">
        <v>492</v>
      </c>
      <c r="N119" s="134">
        <v>9</v>
      </c>
      <c r="O119" s="135" t="s">
        <v>71</v>
      </c>
      <c r="P119" s="94" t="s">
        <v>1976</v>
      </c>
      <c r="Q119" s="95" t="s">
        <v>1975</v>
      </c>
      <c r="R119" s="107">
        <v>770536</v>
      </c>
      <c r="S119" s="107">
        <v>9848278</v>
      </c>
      <c r="T119" s="132" t="s">
        <v>104</v>
      </c>
    </row>
    <row r="120" spans="1:20">
      <c r="A120" s="147"/>
      <c r="B120" s="94"/>
      <c r="C120" s="94"/>
      <c r="D120" s="94"/>
      <c r="E120" s="94"/>
      <c r="F120" s="94"/>
      <c r="G120" s="113"/>
      <c r="H120" s="103">
        <v>9.23</v>
      </c>
      <c r="I120" s="114">
        <v>13.278</v>
      </c>
      <c r="J120" s="102">
        <v>493</v>
      </c>
      <c r="K120" s="102">
        <v>9</v>
      </c>
      <c r="L120" s="94" t="s">
        <v>71</v>
      </c>
      <c r="M120" s="133"/>
      <c r="N120" s="134"/>
      <c r="O120" s="135"/>
      <c r="P120" s="94"/>
      <c r="Q120" s="94"/>
      <c r="R120" s="107"/>
      <c r="S120" s="107"/>
      <c r="T120" s="132"/>
    </row>
    <row r="121" spans="1:20">
      <c r="A121" s="147" t="s">
        <v>2303</v>
      </c>
      <c r="B121" s="94" t="s">
        <v>33</v>
      </c>
      <c r="C121" s="94"/>
      <c r="D121" s="94" t="s">
        <v>2304</v>
      </c>
      <c r="E121" s="95" t="s">
        <v>1973</v>
      </c>
      <c r="F121" s="95" t="s">
        <v>2194</v>
      </c>
      <c r="G121" s="113">
        <v>1.7829999999999999</v>
      </c>
      <c r="H121" s="103">
        <v>4.4400000000000004</v>
      </c>
      <c r="I121" s="114">
        <v>6.9751000000000003</v>
      </c>
      <c r="J121" s="102">
        <v>374</v>
      </c>
      <c r="K121" s="102">
        <v>10</v>
      </c>
      <c r="L121" s="94" t="s">
        <v>71</v>
      </c>
      <c r="M121" s="133">
        <v>376</v>
      </c>
      <c r="N121" s="134">
        <v>10</v>
      </c>
      <c r="O121" s="135" t="s">
        <v>71</v>
      </c>
      <c r="P121" s="94" t="s">
        <v>1976</v>
      </c>
      <c r="Q121" s="95" t="s">
        <v>1975</v>
      </c>
      <c r="R121" s="107">
        <v>762559</v>
      </c>
      <c r="S121" s="107">
        <v>9834762</v>
      </c>
      <c r="T121" s="132" t="s">
        <v>104</v>
      </c>
    </row>
    <row r="122" spans="1:20">
      <c r="A122" s="147"/>
      <c r="B122" s="94"/>
      <c r="C122" s="94"/>
      <c r="D122" s="94"/>
      <c r="E122" s="94"/>
      <c r="F122" s="94"/>
      <c r="G122" s="113"/>
      <c r="H122" s="103">
        <v>3.99</v>
      </c>
      <c r="I122" s="114">
        <v>7.0388999999999999</v>
      </c>
      <c r="J122" s="102">
        <v>378</v>
      </c>
      <c r="K122" s="102">
        <v>11</v>
      </c>
      <c r="L122" s="94" t="s">
        <v>71</v>
      </c>
      <c r="M122" s="133"/>
      <c r="N122" s="134"/>
      <c r="O122" s="135"/>
      <c r="P122" s="94"/>
      <c r="Q122" s="94"/>
      <c r="R122" s="107"/>
      <c r="S122" s="107"/>
      <c r="T122" s="132"/>
    </row>
    <row r="123" spans="1:20">
      <c r="A123" s="147" t="s">
        <v>2305</v>
      </c>
      <c r="B123" s="94" t="s">
        <v>33</v>
      </c>
      <c r="C123" s="94"/>
      <c r="D123" s="94" t="s">
        <v>2306</v>
      </c>
      <c r="E123" s="95" t="s">
        <v>1973</v>
      </c>
      <c r="F123" s="95" t="s">
        <v>2194</v>
      </c>
      <c r="G123" s="113">
        <v>1.9670000000000001</v>
      </c>
      <c r="H123" s="103">
        <v>9.7799999999999994</v>
      </c>
      <c r="I123" s="114">
        <v>7.5892999999999997</v>
      </c>
      <c r="J123" s="102">
        <v>369</v>
      </c>
      <c r="K123" s="102">
        <v>6</v>
      </c>
      <c r="L123" s="94" t="s">
        <v>71</v>
      </c>
      <c r="M123" s="133">
        <v>371</v>
      </c>
      <c r="N123" s="134">
        <v>7</v>
      </c>
      <c r="O123" s="135" t="s">
        <v>71</v>
      </c>
      <c r="P123" s="94" t="s">
        <v>1976</v>
      </c>
      <c r="Q123" s="95" t="s">
        <v>1975</v>
      </c>
      <c r="R123" s="107">
        <v>776294</v>
      </c>
      <c r="S123" s="107">
        <v>9837640</v>
      </c>
      <c r="T123" s="132" t="s">
        <v>104</v>
      </c>
    </row>
    <row r="124" spans="1:20">
      <c r="A124" s="147"/>
      <c r="B124" s="94"/>
      <c r="C124" s="94"/>
      <c r="D124" s="94"/>
      <c r="E124" s="94"/>
      <c r="F124" s="94"/>
      <c r="G124" s="113"/>
      <c r="H124" s="103">
        <v>5.62</v>
      </c>
      <c r="I124" s="114">
        <v>7.6959</v>
      </c>
      <c r="J124" s="102">
        <v>375</v>
      </c>
      <c r="K124" s="102">
        <v>9</v>
      </c>
      <c r="L124" s="94" t="s">
        <v>71</v>
      </c>
      <c r="M124" s="133"/>
      <c r="N124" s="134"/>
      <c r="O124" s="135"/>
      <c r="P124" s="94"/>
      <c r="Q124" s="94"/>
      <c r="R124" s="107"/>
      <c r="S124" s="107"/>
      <c r="T124" s="132"/>
    </row>
    <row r="125" spans="1:20">
      <c r="A125" s="147" t="s">
        <v>2307</v>
      </c>
      <c r="B125" s="94" t="s">
        <v>33</v>
      </c>
      <c r="C125" s="94"/>
      <c r="D125" s="94" t="s">
        <v>2308</v>
      </c>
      <c r="E125" s="95" t="s">
        <v>1973</v>
      </c>
      <c r="F125" s="95" t="s">
        <v>2194</v>
      </c>
      <c r="G125" s="113">
        <v>1.4550000000000001</v>
      </c>
      <c r="H125" s="103">
        <v>12.87</v>
      </c>
      <c r="I125" s="114">
        <v>5.4347000000000003</v>
      </c>
      <c r="J125" s="102">
        <v>358</v>
      </c>
      <c r="K125" s="102">
        <v>6</v>
      </c>
      <c r="L125" s="94" t="s">
        <v>71</v>
      </c>
      <c r="M125" s="133">
        <v>358</v>
      </c>
      <c r="N125" s="134">
        <v>6</v>
      </c>
      <c r="O125" s="135" t="s">
        <v>71</v>
      </c>
      <c r="P125" s="94" t="s">
        <v>1976</v>
      </c>
      <c r="Q125" s="95" t="s">
        <v>1975</v>
      </c>
      <c r="R125" s="107">
        <v>770383</v>
      </c>
      <c r="S125" s="107">
        <v>9818984</v>
      </c>
      <c r="T125" s="132" t="s">
        <v>104</v>
      </c>
    </row>
    <row r="126" spans="1:20">
      <c r="A126" s="147"/>
      <c r="B126" s="94"/>
      <c r="C126" s="94"/>
      <c r="D126" s="94"/>
      <c r="E126" s="94"/>
      <c r="F126" s="94"/>
      <c r="G126" s="113"/>
      <c r="H126" s="103">
        <v>11.17</v>
      </c>
      <c r="I126" s="114">
        <v>5.4405999999999999</v>
      </c>
      <c r="J126" s="102">
        <v>358</v>
      </c>
      <c r="K126" s="102">
        <v>6</v>
      </c>
      <c r="L126" s="94" t="s">
        <v>71</v>
      </c>
      <c r="M126" s="133"/>
      <c r="N126" s="134"/>
      <c r="O126" s="135"/>
      <c r="P126" s="94"/>
      <c r="Q126" s="94"/>
      <c r="R126" s="107"/>
      <c r="S126" s="107"/>
      <c r="T126" s="132"/>
    </row>
    <row r="127" spans="1:20">
      <c r="A127" s="147" t="s">
        <v>2309</v>
      </c>
      <c r="B127" s="94" t="s">
        <v>33</v>
      </c>
      <c r="C127" s="94"/>
      <c r="D127" s="94" t="s">
        <v>2228</v>
      </c>
      <c r="E127" s="95" t="s">
        <v>1973</v>
      </c>
      <c r="F127" s="95" t="s">
        <v>2194</v>
      </c>
      <c r="G127" s="113">
        <v>1.32</v>
      </c>
      <c r="H127" s="103">
        <v>7.94</v>
      </c>
      <c r="I127" s="114">
        <v>4.6094999999999997</v>
      </c>
      <c r="J127" s="102">
        <v>334</v>
      </c>
      <c r="K127" s="102">
        <v>6</v>
      </c>
      <c r="L127" s="94" t="s">
        <v>71</v>
      </c>
      <c r="M127" s="133">
        <v>337</v>
      </c>
      <c r="N127" s="134">
        <v>7</v>
      </c>
      <c r="O127" s="135" t="s">
        <v>71</v>
      </c>
      <c r="P127" s="94" t="s">
        <v>1976</v>
      </c>
      <c r="Q127" s="95" t="s">
        <v>1975</v>
      </c>
      <c r="R127" s="107">
        <v>765091</v>
      </c>
      <c r="S127" s="107">
        <v>9834997</v>
      </c>
      <c r="T127" s="132" t="s">
        <v>104</v>
      </c>
    </row>
    <row r="128" spans="1:20">
      <c r="A128" s="147"/>
      <c r="B128" s="94"/>
      <c r="C128" s="94"/>
      <c r="D128" s="94"/>
      <c r="E128" s="94"/>
      <c r="F128" s="94"/>
      <c r="G128" s="113"/>
      <c r="H128" s="103">
        <v>6.97</v>
      </c>
      <c r="I128" s="114">
        <v>4.6993999999999998</v>
      </c>
      <c r="J128" s="102">
        <v>341</v>
      </c>
      <c r="K128" s="102">
        <v>7</v>
      </c>
      <c r="L128" s="94" t="s">
        <v>71</v>
      </c>
      <c r="M128" s="133"/>
      <c r="N128" s="134"/>
      <c r="O128" s="135"/>
      <c r="P128" s="94"/>
      <c r="Q128" s="94"/>
      <c r="R128" s="107"/>
      <c r="S128" s="107"/>
      <c r="T128" s="132"/>
    </row>
    <row r="129" spans="1:20">
      <c r="A129" s="147" t="s">
        <v>2310</v>
      </c>
      <c r="B129" s="94" t="s">
        <v>33</v>
      </c>
      <c r="C129" s="94"/>
      <c r="D129" s="94" t="s">
        <v>2311</v>
      </c>
      <c r="E129" s="95" t="s">
        <v>1973</v>
      </c>
      <c r="F129" s="95" t="s">
        <v>2194</v>
      </c>
      <c r="G129" s="113">
        <v>2.13</v>
      </c>
      <c r="H129" s="103">
        <v>2.98</v>
      </c>
      <c r="I129" s="114">
        <v>5.2629999999999999</v>
      </c>
      <c r="J129" s="102">
        <v>237</v>
      </c>
      <c r="K129" s="102">
        <v>9</v>
      </c>
      <c r="L129" s="94" t="s">
        <v>71</v>
      </c>
      <c r="M129" s="133">
        <v>237</v>
      </c>
      <c r="N129" s="134">
        <v>9</v>
      </c>
      <c r="O129" s="135" t="s">
        <v>71</v>
      </c>
      <c r="P129" s="94" t="s">
        <v>1976</v>
      </c>
      <c r="Q129" s="95" t="s">
        <v>1975</v>
      </c>
      <c r="R129" s="107">
        <v>757733</v>
      </c>
      <c r="S129" s="107">
        <v>9827827</v>
      </c>
      <c r="T129" s="132" t="s">
        <v>104</v>
      </c>
    </row>
    <row r="130" spans="1:20">
      <c r="A130" s="147"/>
      <c r="B130" s="94"/>
      <c r="C130" s="94"/>
      <c r="D130" s="94"/>
      <c r="E130" s="94"/>
      <c r="F130" s="94"/>
      <c r="G130" s="113"/>
      <c r="H130" s="103">
        <v>2.99</v>
      </c>
      <c r="I130" s="114">
        <v>5.2781000000000002</v>
      </c>
      <c r="J130" s="102">
        <v>237</v>
      </c>
      <c r="K130" s="102">
        <v>9</v>
      </c>
      <c r="L130" s="94" t="s">
        <v>71</v>
      </c>
      <c r="M130" s="133"/>
      <c r="N130" s="134"/>
      <c r="O130" s="135"/>
      <c r="P130" s="94"/>
      <c r="Q130" s="94"/>
      <c r="R130" s="107"/>
      <c r="S130" s="107"/>
      <c r="T130" s="132"/>
    </row>
    <row r="131" spans="1:20">
      <c r="A131" s="147" t="s">
        <v>2312</v>
      </c>
      <c r="B131" s="94" t="s">
        <v>33</v>
      </c>
      <c r="C131" s="94"/>
      <c r="D131" s="94" t="s">
        <v>2313</v>
      </c>
      <c r="E131" s="95" t="s">
        <v>1973</v>
      </c>
      <c r="F131" s="95" t="s">
        <v>2194</v>
      </c>
      <c r="G131" s="113">
        <v>3.0630000000000002</v>
      </c>
      <c r="H131" s="103">
        <v>1.04</v>
      </c>
      <c r="I131" s="114">
        <v>3.4470999999999998</v>
      </c>
      <c r="J131" s="102">
        <v>108</v>
      </c>
      <c r="K131" s="102">
        <v>10</v>
      </c>
      <c r="L131" s="94" t="s">
        <v>71</v>
      </c>
      <c r="M131" s="133">
        <v>107</v>
      </c>
      <c r="N131" s="134">
        <v>11</v>
      </c>
      <c r="O131" s="135" t="s">
        <v>71</v>
      </c>
      <c r="P131" s="94" t="s">
        <v>1976</v>
      </c>
      <c r="Q131" s="95" t="s">
        <v>1975</v>
      </c>
      <c r="R131" s="107">
        <v>757703</v>
      </c>
      <c r="S131" s="107">
        <v>9827809</v>
      </c>
      <c r="T131" s="132" t="s">
        <v>104</v>
      </c>
    </row>
    <row r="132" spans="1:20">
      <c r="A132" s="147"/>
      <c r="B132" s="94"/>
      <c r="C132" s="94"/>
      <c r="D132" s="94"/>
      <c r="E132" s="94"/>
      <c r="F132" s="94"/>
      <c r="G132" s="113"/>
      <c r="H132" s="103">
        <v>1.02</v>
      </c>
      <c r="I132" s="114">
        <v>3.4291</v>
      </c>
      <c r="J132" s="102">
        <v>107</v>
      </c>
      <c r="K132" s="102">
        <v>11</v>
      </c>
      <c r="L132" s="94" t="s">
        <v>71</v>
      </c>
      <c r="M132" s="133"/>
      <c r="N132" s="134"/>
      <c r="O132" s="135"/>
      <c r="P132" s="94"/>
      <c r="Q132" s="94"/>
      <c r="R132" s="107"/>
      <c r="S132" s="107"/>
      <c r="T132" s="132"/>
    </row>
    <row r="133" spans="1:20">
      <c r="A133" s="147" t="s">
        <v>2314</v>
      </c>
      <c r="B133" s="94" t="s">
        <v>34</v>
      </c>
      <c r="C133" s="94"/>
      <c r="D133" s="94" t="s">
        <v>2228</v>
      </c>
      <c r="E133" s="95" t="s">
        <v>1973</v>
      </c>
      <c r="F133" s="95" t="s">
        <v>2194</v>
      </c>
      <c r="G133" s="113">
        <v>0.96399999999999997</v>
      </c>
      <c r="H133" s="103">
        <v>14.5</v>
      </c>
      <c r="I133" s="114">
        <v>12.7775</v>
      </c>
      <c r="J133" s="102">
        <v>1273</v>
      </c>
      <c r="K133" s="102">
        <v>20</v>
      </c>
      <c r="L133" s="94" t="s">
        <v>71</v>
      </c>
      <c r="M133" s="133">
        <v>1273</v>
      </c>
      <c r="N133" s="134">
        <v>20</v>
      </c>
      <c r="O133" s="135" t="s">
        <v>71</v>
      </c>
      <c r="P133" s="94" t="s">
        <v>1976</v>
      </c>
      <c r="Q133" s="95" t="s">
        <v>1975</v>
      </c>
      <c r="R133" s="107">
        <v>784978</v>
      </c>
      <c r="S133" s="107">
        <v>9973735</v>
      </c>
      <c r="T133" s="132" t="s">
        <v>120</v>
      </c>
    </row>
    <row r="134" spans="1:20">
      <c r="A134" s="147"/>
      <c r="B134" s="94"/>
      <c r="C134" s="94"/>
      <c r="D134" s="94"/>
      <c r="E134" s="94"/>
      <c r="F134" s="94"/>
      <c r="G134" s="113"/>
      <c r="H134" s="103">
        <v>13.9</v>
      </c>
      <c r="I134" s="114">
        <v>12.8238</v>
      </c>
      <c r="J134" s="102">
        <v>1274</v>
      </c>
      <c r="K134" s="102">
        <v>20</v>
      </c>
      <c r="L134" s="94" t="s">
        <v>71</v>
      </c>
      <c r="M134" s="133"/>
      <c r="N134" s="134"/>
      <c r="O134" s="135"/>
      <c r="P134" s="94"/>
      <c r="Q134" s="94"/>
      <c r="R134" s="107"/>
      <c r="S134" s="107"/>
      <c r="T134" s="132"/>
    </row>
    <row r="135" spans="1:20">
      <c r="A135" s="147" t="s">
        <v>2315</v>
      </c>
      <c r="B135" s="94" t="s">
        <v>34</v>
      </c>
      <c r="C135" s="94"/>
      <c r="D135" s="94" t="s">
        <v>2256</v>
      </c>
      <c r="E135" s="95" t="s">
        <v>1973</v>
      </c>
      <c r="F135" s="95" t="s">
        <v>2194</v>
      </c>
      <c r="G135" s="113">
        <v>1.133</v>
      </c>
      <c r="H135" s="103">
        <v>7.1</v>
      </c>
      <c r="I135" s="114">
        <v>12.969200000000001</v>
      </c>
      <c r="J135" s="102">
        <v>1096</v>
      </c>
      <c r="K135" s="102">
        <v>22</v>
      </c>
      <c r="L135" s="94" t="s">
        <v>71</v>
      </c>
      <c r="M135" s="133">
        <v>1112</v>
      </c>
      <c r="N135" s="134">
        <v>22</v>
      </c>
      <c r="O135" s="135" t="s">
        <v>71</v>
      </c>
      <c r="P135" s="94" t="s">
        <v>1976</v>
      </c>
      <c r="Q135" s="95" t="s">
        <v>1975</v>
      </c>
      <c r="R135" s="107">
        <v>787784</v>
      </c>
      <c r="S135" s="107">
        <v>9972350</v>
      </c>
      <c r="T135" s="132" t="s">
        <v>120</v>
      </c>
    </row>
    <row r="136" spans="1:20">
      <c r="A136" s="147"/>
      <c r="B136" s="94"/>
      <c r="C136" s="94"/>
      <c r="D136" s="94"/>
      <c r="E136" s="94"/>
      <c r="F136" s="94"/>
      <c r="G136" s="113"/>
      <c r="H136" s="103">
        <v>7.1</v>
      </c>
      <c r="I136" s="114">
        <v>13.2883</v>
      </c>
      <c r="J136" s="102">
        <v>1123</v>
      </c>
      <c r="K136" s="102">
        <v>22</v>
      </c>
      <c r="L136" s="94" t="s">
        <v>71</v>
      </c>
      <c r="M136" s="133"/>
      <c r="N136" s="134"/>
      <c r="O136" s="135"/>
      <c r="P136" s="94"/>
      <c r="Q136" s="94"/>
      <c r="R136" s="107"/>
      <c r="S136" s="107"/>
      <c r="T136" s="132"/>
    </row>
    <row r="137" spans="1:20">
      <c r="A137" s="147"/>
      <c r="B137" s="94"/>
      <c r="C137" s="94"/>
      <c r="D137" s="94"/>
      <c r="E137" s="94"/>
      <c r="F137" s="94"/>
      <c r="G137" s="113"/>
      <c r="H137" s="103">
        <v>6.7</v>
      </c>
      <c r="I137" s="114">
        <v>13.212199999999999</v>
      </c>
      <c r="J137" s="102">
        <v>1116</v>
      </c>
      <c r="K137" s="102">
        <v>23</v>
      </c>
      <c r="L137" s="94" t="s">
        <v>71</v>
      </c>
      <c r="M137" s="133"/>
      <c r="N137" s="134"/>
      <c r="O137" s="135"/>
      <c r="P137" s="94"/>
      <c r="Q137" s="94"/>
      <c r="R137" s="107"/>
      <c r="S137" s="107"/>
      <c r="T137" s="132"/>
    </row>
    <row r="138" spans="1:20">
      <c r="A138" s="147" t="s">
        <v>2316</v>
      </c>
      <c r="B138" s="94" t="s">
        <v>1896</v>
      </c>
      <c r="C138" s="94" t="s">
        <v>313</v>
      </c>
      <c r="D138" s="94" t="s">
        <v>2317</v>
      </c>
      <c r="E138" s="95" t="s">
        <v>1973</v>
      </c>
      <c r="F138" s="95" t="s">
        <v>2194</v>
      </c>
      <c r="G138" s="113">
        <v>1.641</v>
      </c>
      <c r="H138" s="103">
        <v>10</v>
      </c>
      <c r="I138" s="114">
        <v>6.0595999999999997</v>
      </c>
      <c r="J138" s="102">
        <v>354</v>
      </c>
      <c r="K138" s="102">
        <v>6</v>
      </c>
      <c r="L138" s="94" t="s">
        <v>71</v>
      </c>
      <c r="M138" s="133">
        <v>353</v>
      </c>
      <c r="N138" s="134">
        <v>6</v>
      </c>
      <c r="O138" s="135" t="s">
        <v>71</v>
      </c>
      <c r="P138" s="94" t="s">
        <v>1976</v>
      </c>
      <c r="Q138" s="95" t="s">
        <v>1975</v>
      </c>
      <c r="R138" s="107">
        <v>757550</v>
      </c>
      <c r="S138" s="107">
        <v>9931731</v>
      </c>
      <c r="T138" s="132" t="s">
        <v>74</v>
      </c>
    </row>
    <row r="139" spans="1:20">
      <c r="A139" s="147"/>
      <c r="B139" s="94"/>
      <c r="C139" s="94"/>
      <c r="D139" s="94"/>
      <c r="E139" s="94"/>
      <c r="F139" s="94"/>
      <c r="G139" s="113"/>
      <c r="H139" s="103"/>
      <c r="I139" s="114">
        <v>6.0422000000000002</v>
      </c>
      <c r="J139" s="102">
        <v>352</v>
      </c>
      <c r="K139" s="102">
        <v>5</v>
      </c>
      <c r="L139" s="94" t="s">
        <v>71</v>
      </c>
      <c r="M139" s="133"/>
      <c r="N139" s="134"/>
      <c r="O139" s="135"/>
      <c r="P139" s="94"/>
      <c r="Q139" s="94"/>
      <c r="R139" s="107"/>
      <c r="S139" s="107"/>
      <c r="T139" s="132"/>
    </row>
    <row r="140" spans="1:20">
      <c r="A140" s="147" t="s">
        <v>2318</v>
      </c>
      <c r="B140" s="94" t="s">
        <v>1896</v>
      </c>
      <c r="C140" s="94" t="s">
        <v>308</v>
      </c>
      <c r="D140" s="94" t="s">
        <v>2319</v>
      </c>
      <c r="E140" s="95" t="s">
        <v>1973</v>
      </c>
      <c r="F140" s="95" t="s">
        <v>2194</v>
      </c>
      <c r="G140" s="113">
        <v>2.4039999999999999</v>
      </c>
      <c r="H140" s="103">
        <v>2</v>
      </c>
      <c r="I140" s="114">
        <v>3.0594000000000001</v>
      </c>
      <c r="J140" s="102">
        <v>122</v>
      </c>
      <c r="K140" s="102">
        <v>6</v>
      </c>
      <c r="L140" s="94" t="s">
        <v>71</v>
      </c>
      <c r="M140" s="133">
        <v>123</v>
      </c>
      <c r="N140" s="134">
        <v>6</v>
      </c>
      <c r="O140" s="135" t="s">
        <v>71</v>
      </c>
      <c r="P140" s="94" t="s">
        <v>1976</v>
      </c>
      <c r="Q140" s="95" t="s">
        <v>1975</v>
      </c>
      <c r="R140" s="107">
        <v>754150</v>
      </c>
      <c r="S140" s="107">
        <v>9930434</v>
      </c>
      <c r="T140" s="132" t="s">
        <v>74</v>
      </c>
    </row>
    <row r="141" spans="1:20">
      <c r="A141" s="147"/>
      <c r="B141" s="94"/>
      <c r="C141" s="94"/>
      <c r="D141" s="94"/>
      <c r="E141" s="94"/>
      <c r="F141" s="94"/>
      <c r="G141" s="113"/>
      <c r="H141" s="103">
        <v>2.1</v>
      </c>
      <c r="I141" s="114">
        <v>3.1021999999999998</v>
      </c>
      <c r="J141" s="102">
        <v>124</v>
      </c>
      <c r="K141" s="102">
        <v>6</v>
      </c>
      <c r="L141" s="94" t="s">
        <v>71</v>
      </c>
      <c r="M141" s="133"/>
      <c r="N141" s="134"/>
      <c r="O141" s="135"/>
      <c r="P141" s="94"/>
      <c r="Q141" s="94"/>
      <c r="R141" s="107"/>
      <c r="S141" s="107"/>
      <c r="T141" s="132"/>
    </row>
    <row r="142" spans="1:20">
      <c r="A142" s="147" t="s">
        <v>2320</v>
      </c>
      <c r="B142" s="94" t="s">
        <v>1896</v>
      </c>
      <c r="C142" s="94" t="s">
        <v>308</v>
      </c>
      <c r="D142" s="94" t="s">
        <v>2319</v>
      </c>
      <c r="E142" s="95" t="s">
        <v>1973</v>
      </c>
      <c r="F142" s="95" t="s">
        <v>2194</v>
      </c>
      <c r="G142" s="113">
        <v>2.1480000000000001</v>
      </c>
      <c r="H142" s="103">
        <v>5.5</v>
      </c>
      <c r="I142" s="114">
        <v>2.7665999999999999</v>
      </c>
      <c r="J142" s="102">
        <v>123</v>
      </c>
      <c r="K142" s="102">
        <v>3</v>
      </c>
      <c r="L142" s="94" t="s">
        <v>71</v>
      </c>
      <c r="M142" s="133">
        <v>122</v>
      </c>
      <c r="N142" s="134">
        <v>3</v>
      </c>
      <c r="O142" s="135" t="s">
        <v>71</v>
      </c>
      <c r="P142" s="94" t="s">
        <v>1976</v>
      </c>
      <c r="Q142" s="95" t="s">
        <v>1975</v>
      </c>
      <c r="R142" s="107">
        <v>753648</v>
      </c>
      <c r="S142" s="107">
        <v>9930031</v>
      </c>
      <c r="T142" s="132" t="s">
        <v>74</v>
      </c>
    </row>
    <row r="143" spans="1:20">
      <c r="A143" s="147"/>
      <c r="B143" s="94"/>
      <c r="C143" s="94"/>
      <c r="D143" s="94"/>
      <c r="E143" s="94"/>
      <c r="F143" s="94"/>
      <c r="G143" s="113"/>
      <c r="H143" s="103">
        <v>5</v>
      </c>
      <c r="I143" s="114">
        <v>2.6825000000000001</v>
      </c>
      <c r="J143" s="102">
        <v>120</v>
      </c>
      <c r="K143" s="102">
        <v>3</v>
      </c>
      <c r="L143" s="94" t="s">
        <v>71</v>
      </c>
      <c r="M143" s="133"/>
      <c r="N143" s="134"/>
      <c r="O143" s="135"/>
      <c r="P143" s="94"/>
      <c r="Q143" s="94"/>
      <c r="R143" s="107"/>
      <c r="S143" s="107"/>
      <c r="T143" s="132"/>
    </row>
    <row r="144" spans="1:20">
      <c r="A144" s="147" t="s">
        <v>311</v>
      </c>
      <c r="B144" s="94" t="s">
        <v>1896</v>
      </c>
      <c r="C144" s="94" t="s">
        <v>308</v>
      </c>
      <c r="D144" s="94" t="s">
        <v>2321</v>
      </c>
      <c r="E144" s="95" t="s">
        <v>1973</v>
      </c>
      <c r="F144" s="95" t="s">
        <v>2194</v>
      </c>
      <c r="G144" s="113">
        <v>2.226</v>
      </c>
      <c r="H144" s="103">
        <v>7.3</v>
      </c>
      <c r="I144" s="114">
        <v>2.8472</v>
      </c>
      <c r="J144" s="102">
        <v>122</v>
      </c>
      <c r="K144" s="102">
        <v>2</v>
      </c>
      <c r="L144" s="94" t="s">
        <v>71</v>
      </c>
      <c r="M144" s="133">
        <v>121</v>
      </c>
      <c r="N144" s="134">
        <v>2</v>
      </c>
      <c r="O144" s="135" t="s">
        <v>71</v>
      </c>
      <c r="P144" s="94" t="s">
        <v>1976</v>
      </c>
      <c r="Q144" s="95" t="s">
        <v>1975</v>
      </c>
      <c r="R144" s="107">
        <v>754734</v>
      </c>
      <c r="S144" s="107">
        <v>9928425</v>
      </c>
      <c r="T144" s="132" t="s">
        <v>74</v>
      </c>
    </row>
    <row r="145" spans="1:20">
      <c r="A145" s="147"/>
      <c r="B145" s="94"/>
      <c r="C145" s="94"/>
      <c r="D145" s="94"/>
      <c r="E145" s="94"/>
      <c r="F145" s="94"/>
      <c r="G145" s="113"/>
      <c r="H145" s="103">
        <v>6.8</v>
      </c>
      <c r="I145" s="114">
        <v>2.7715000000000001</v>
      </c>
      <c r="J145" s="102">
        <v>119</v>
      </c>
      <c r="K145" s="102">
        <v>2</v>
      </c>
      <c r="L145" s="94" t="s">
        <v>71</v>
      </c>
      <c r="M145" s="133"/>
      <c r="N145" s="134"/>
      <c r="O145" s="135"/>
      <c r="P145" s="94"/>
      <c r="Q145" s="94"/>
      <c r="R145" s="107"/>
      <c r="S145" s="107"/>
      <c r="T145" s="132"/>
    </row>
    <row r="146" spans="1:20">
      <c r="A146" s="147" t="s">
        <v>2322</v>
      </c>
      <c r="B146" s="94" t="s">
        <v>1896</v>
      </c>
      <c r="C146" s="94" t="s">
        <v>308</v>
      </c>
      <c r="D146" s="94" t="s">
        <v>2256</v>
      </c>
      <c r="E146" s="95" t="s">
        <v>1973</v>
      </c>
      <c r="F146" s="95" t="s">
        <v>2194</v>
      </c>
      <c r="G146" s="113">
        <v>1.8779999999999999</v>
      </c>
      <c r="H146" s="103">
        <v>8.6</v>
      </c>
      <c r="I146" s="114">
        <v>2.2906</v>
      </c>
      <c r="J146" s="102">
        <v>117</v>
      </c>
      <c r="K146" s="102">
        <v>2</v>
      </c>
      <c r="L146" s="94" t="s">
        <v>71</v>
      </c>
      <c r="M146" s="133">
        <v>116</v>
      </c>
      <c r="N146" s="134">
        <v>2</v>
      </c>
      <c r="O146" s="135" t="s">
        <v>71</v>
      </c>
      <c r="P146" s="94" t="s">
        <v>1976</v>
      </c>
      <c r="Q146" s="95" t="s">
        <v>1975</v>
      </c>
      <c r="R146" s="107">
        <v>754151</v>
      </c>
      <c r="S146" s="107">
        <v>9929036</v>
      </c>
      <c r="T146" s="132" t="s">
        <v>74</v>
      </c>
    </row>
    <row r="147" spans="1:20">
      <c r="A147" s="147"/>
      <c r="B147" s="94"/>
      <c r="C147" s="94"/>
      <c r="D147" s="94"/>
      <c r="E147" s="94"/>
      <c r="F147" s="94"/>
      <c r="G147" s="113"/>
      <c r="H147" s="103">
        <v>8.6999999999999993</v>
      </c>
      <c r="I147" s="114">
        <v>2.2671000000000001</v>
      </c>
      <c r="J147" s="102">
        <v>116</v>
      </c>
      <c r="K147" s="102">
        <v>2</v>
      </c>
      <c r="L147" s="94" t="s">
        <v>71</v>
      </c>
      <c r="M147" s="133"/>
      <c r="N147" s="134"/>
      <c r="O147" s="135"/>
      <c r="P147" s="94"/>
      <c r="Q147" s="94"/>
      <c r="R147" s="107"/>
      <c r="S147" s="107"/>
      <c r="T147" s="132"/>
    </row>
    <row r="148" spans="1:20">
      <c r="A148" s="147" t="s">
        <v>2323</v>
      </c>
      <c r="B148" s="94" t="s">
        <v>1896</v>
      </c>
      <c r="C148" s="94" t="s">
        <v>300</v>
      </c>
      <c r="D148" s="94" t="s">
        <v>2228</v>
      </c>
      <c r="E148" s="95" t="s">
        <v>1973</v>
      </c>
      <c r="F148" s="95" t="s">
        <v>2194</v>
      </c>
      <c r="G148" s="113">
        <v>1.728</v>
      </c>
      <c r="H148" s="103">
        <v>3.7</v>
      </c>
      <c r="I148" s="114">
        <v>0.85570000000000002</v>
      </c>
      <c r="J148" s="102">
        <v>47</v>
      </c>
      <c r="K148" s="102">
        <v>1</v>
      </c>
      <c r="L148" s="94" t="s">
        <v>71</v>
      </c>
      <c r="M148" s="133">
        <v>46</v>
      </c>
      <c r="N148" s="134">
        <v>1</v>
      </c>
      <c r="O148" s="135" t="s">
        <v>71</v>
      </c>
      <c r="P148" s="94" t="s">
        <v>1976</v>
      </c>
      <c r="Q148" s="95" t="s">
        <v>1975</v>
      </c>
      <c r="R148" s="107">
        <v>755922</v>
      </c>
      <c r="S148" s="107">
        <v>9925321</v>
      </c>
      <c r="T148" s="132" t="s">
        <v>74</v>
      </c>
    </row>
    <row r="149" spans="1:20">
      <c r="A149" s="147"/>
      <c r="B149" s="94"/>
      <c r="C149" s="94"/>
      <c r="D149" s="94"/>
      <c r="E149" s="94"/>
      <c r="F149" s="94"/>
      <c r="G149" s="113"/>
      <c r="H149" s="103">
        <v>3.1</v>
      </c>
      <c r="I149" s="114">
        <v>0.80059999999999998</v>
      </c>
      <c r="J149" s="102">
        <v>44</v>
      </c>
      <c r="K149" s="102">
        <v>2</v>
      </c>
      <c r="L149" s="94" t="s">
        <v>71</v>
      </c>
      <c r="M149" s="133"/>
      <c r="N149" s="134"/>
      <c r="O149" s="135"/>
      <c r="P149" s="94"/>
      <c r="Q149" s="94"/>
      <c r="R149" s="107"/>
      <c r="S149" s="107"/>
      <c r="T149" s="132"/>
    </row>
    <row r="150" spans="1:20">
      <c r="A150" s="147" t="s">
        <v>2324</v>
      </c>
      <c r="B150" s="94" t="s">
        <v>1896</v>
      </c>
      <c r="C150" s="94" t="s">
        <v>300</v>
      </c>
      <c r="D150" s="94" t="s">
        <v>2256</v>
      </c>
      <c r="E150" s="95" t="s">
        <v>1973</v>
      </c>
      <c r="F150" s="95" t="s">
        <v>2194</v>
      </c>
      <c r="G150" s="113">
        <v>1.667</v>
      </c>
      <c r="H150" s="103">
        <v>1.9</v>
      </c>
      <c r="I150" s="114">
        <v>0.79079999999999995</v>
      </c>
      <c r="J150" s="102">
        <v>45</v>
      </c>
      <c r="K150" s="102">
        <v>2</v>
      </c>
      <c r="L150" s="94" t="s">
        <v>71</v>
      </c>
      <c r="M150" s="133">
        <v>45</v>
      </c>
      <c r="N150" s="134">
        <v>2</v>
      </c>
      <c r="O150" s="135" t="s">
        <v>71</v>
      </c>
      <c r="P150" s="94" t="s">
        <v>1976</v>
      </c>
      <c r="Q150" s="95" t="s">
        <v>1975</v>
      </c>
      <c r="R150" s="107">
        <v>755052</v>
      </c>
      <c r="S150" s="107">
        <v>9928362</v>
      </c>
      <c r="T150" s="132" t="s">
        <v>74</v>
      </c>
    </row>
    <row r="151" spans="1:20">
      <c r="A151" s="147"/>
      <c r="B151" s="94"/>
      <c r="C151" s="94"/>
      <c r="D151" s="94"/>
      <c r="E151" s="94"/>
      <c r="F151" s="94"/>
      <c r="G151" s="113"/>
      <c r="H151" s="103">
        <v>1.9</v>
      </c>
      <c r="I151" s="114">
        <v>0.78259999999999996</v>
      </c>
      <c r="J151" s="102">
        <v>45</v>
      </c>
      <c r="K151" s="102">
        <v>2</v>
      </c>
      <c r="L151" s="94" t="s">
        <v>71</v>
      </c>
      <c r="M151" s="133"/>
      <c r="N151" s="134"/>
      <c r="O151" s="135"/>
      <c r="P151" s="94"/>
      <c r="Q151" s="94"/>
      <c r="R151" s="107"/>
      <c r="S151" s="107"/>
      <c r="T151" s="132"/>
    </row>
    <row r="152" spans="1:20">
      <c r="A152" s="147" t="s">
        <v>304</v>
      </c>
      <c r="B152" s="94" t="s">
        <v>1896</v>
      </c>
      <c r="C152" s="94" t="s">
        <v>300</v>
      </c>
      <c r="D152" s="94" t="s">
        <v>2325</v>
      </c>
      <c r="E152" s="95" t="s">
        <v>1973</v>
      </c>
      <c r="F152" s="95" t="s">
        <v>2194</v>
      </c>
      <c r="G152" s="113">
        <v>2.302</v>
      </c>
      <c r="H152" s="103">
        <v>3.1</v>
      </c>
      <c r="I152" s="114">
        <v>0.81440000000000001</v>
      </c>
      <c r="J152" s="102">
        <v>34</v>
      </c>
      <c r="K152" s="102">
        <v>1</v>
      </c>
      <c r="L152" s="94" t="s">
        <v>71</v>
      </c>
      <c r="M152" s="133">
        <v>34</v>
      </c>
      <c r="N152" s="134">
        <v>1</v>
      </c>
      <c r="O152" s="135" t="s">
        <v>71</v>
      </c>
      <c r="P152" s="94" t="s">
        <v>1976</v>
      </c>
      <c r="Q152" s="95" t="s">
        <v>1975</v>
      </c>
      <c r="R152" s="107">
        <v>754550</v>
      </c>
      <c r="S152" s="107">
        <v>9927424</v>
      </c>
      <c r="T152" s="132" t="s">
        <v>74</v>
      </c>
    </row>
    <row r="153" spans="1:20">
      <c r="A153" s="147"/>
      <c r="B153" s="94"/>
      <c r="C153" s="94"/>
      <c r="D153" s="94"/>
      <c r="E153" s="94"/>
      <c r="F153" s="94"/>
      <c r="G153" s="113"/>
      <c r="H153" s="103">
        <v>3.1</v>
      </c>
      <c r="I153" s="114">
        <v>0.80779999999999996</v>
      </c>
      <c r="J153" s="102">
        <v>34</v>
      </c>
      <c r="K153" s="102">
        <v>1</v>
      </c>
      <c r="L153" s="94" t="s">
        <v>71</v>
      </c>
      <c r="M153" s="133"/>
      <c r="N153" s="134"/>
      <c r="O153" s="135"/>
      <c r="P153" s="94"/>
      <c r="Q153" s="94"/>
      <c r="R153" s="107"/>
      <c r="S153" s="107"/>
      <c r="T153" s="132"/>
    </row>
    <row r="154" spans="1:20">
      <c r="A154" s="147" t="s">
        <v>2326</v>
      </c>
      <c r="B154" s="94" t="s">
        <v>1896</v>
      </c>
      <c r="C154" s="94" t="s">
        <v>300</v>
      </c>
      <c r="D154" s="94" t="s">
        <v>2327</v>
      </c>
      <c r="E154" s="95" t="s">
        <v>1973</v>
      </c>
      <c r="F154" s="95" t="s">
        <v>2194</v>
      </c>
      <c r="G154" s="113">
        <v>1.206</v>
      </c>
      <c r="H154" s="103">
        <v>0.7</v>
      </c>
      <c r="I154" s="114">
        <v>0.37880000000000003</v>
      </c>
      <c r="J154" s="102">
        <v>30</v>
      </c>
      <c r="K154" s="102">
        <v>4</v>
      </c>
      <c r="L154" s="94" t="s">
        <v>71</v>
      </c>
      <c r="M154" s="133">
        <v>31</v>
      </c>
      <c r="N154" s="134">
        <v>4</v>
      </c>
      <c r="O154" s="135" t="s">
        <v>71</v>
      </c>
      <c r="P154" s="94" t="s">
        <v>1976</v>
      </c>
      <c r="Q154" s="95" t="s">
        <v>1975</v>
      </c>
      <c r="R154" s="107">
        <v>752778</v>
      </c>
      <c r="S154" s="107">
        <v>9921934</v>
      </c>
      <c r="T154" s="132" t="s">
        <v>74</v>
      </c>
    </row>
    <row r="155" spans="1:20">
      <c r="A155" s="147"/>
      <c r="B155" s="94"/>
      <c r="C155" s="94"/>
      <c r="D155" s="94"/>
      <c r="E155" s="94"/>
      <c r="F155" s="94"/>
      <c r="G155" s="113"/>
      <c r="H155" s="103">
        <v>0.9</v>
      </c>
      <c r="I155" s="114">
        <v>0.3921</v>
      </c>
      <c r="J155" s="102">
        <v>31</v>
      </c>
      <c r="K155" s="102">
        <v>4</v>
      </c>
      <c r="L155" s="94" t="s">
        <v>71</v>
      </c>
      <c r="M155" s="133"/>
      <c r="N155" s="134"/>
      <c r="O155" s="135"/>
      <c r="P155" s="94"/>
      <c r="Q155" s="94"/>
      <c r="R155" s="107"/>
      <c r="S155" s="107"/>
      <c r="T155" s="132"/>
    </row>
    <row r="156" spans="1:20">
      <c r="A156" s="147" t="s">
        <v>2328</v>
      </c>
      <c r="B156" s="94" t="s">
        <v>1896</v>
      </c>
      <c r="C156" s="94" t="s">
        <v>300</v>
      </c>
      <c r="D156" s="94" t="s">
        <v>2329</v>
      </c>
      <c r="E156" s="95" t="s">
        <v>1973</v>
      </c>
      <c r="F156" s="95" t="s">
        <v>2194</v>
      </c>
      <c r="G156" s="113">
        <v>1.3109999999999999</v>
      </c>
      <c r="H156" s="103">
        <v>0.9</v>
      </c>
      <c r="I156" s="114">
        <v>0.32729999999999998</v>
      </c>
      <c r="J156" s="102">
        <v>24</v>
      </c>
      <c r="K156" s="102">
        <v>3</v>
      </c>
      <c r="L156" s="94" t="s">
        <v>71</v>
      </c>
      <c r="M156" s="133">
        <v>25</v>
      </c>
      <c r="N156" s="134">
        <v>3</v>
      </c>
      <c r="O156" s="135" t="s">
        <v>71</v>
      </c>
      <c r="P156" s="94" t="s">
        <v>1976</v>
      </c>
      <c r="Q156" s="95" t="s">
        <v>1975</v>
      </c>
      <c r="R156" s="107">
        <v>754997</v>
      </c>
      <c r="S156" s="107">
        <v>9928069</v>
      </c>
      <c r="T156" s="132" t="s">
        <v>74</v>
      </c>
    </row>
    <row r="157" spans="1:20">
      <c r="A157" s="147"/>
      <c r="B157" s="94"/>
      <c r="C157" s="94"/>
      <c r="D157" s="94"/>
      <c r="E157" s="94"/>
      <c r="F157" s="94"/>
      <c r="G157" s="113"/>
      <c r="H157" s="103">
        <v>0.9</v>
      </c>
      <c r="I157" s="114">
        <v>0.36309999999999998</v>
      </c>
      <c r="J157" s="102">
        <v>27</v>
      </c>
      <c r="K157" s="102">
        <v>3</v>
      </c>
      <c r="L157" s="94" t="s">
        <v>71</v>
      </c>
      <c r="M157" s="133"/>
      <c r="N157" s="134"/>
      <c r="O157" s="135"/>
      <c r="P157" s="94"/>
      <c r="Q157" s="94"/>
      <c r="R157" s="107"/>
      <c r="S157" s="107"/>
      <c r="T157" s="132"/>
    </row>
    <row r="158" spans="1:20">
      <c r="A158" s="147" t="s">
        <v>298</v>
      </c>
      <c r="B158" s="94" t="s">
        <v>1896</v>
      </c>
      <c r="C158" s="94" t="s">
        <v>2330</v>
      </c>
      <c r="D158" s="94" t="s">
        <v>2331</v>
      </c>
      <c r="E158" s="95" t="s">
        <v>1973</v>
      </c>
      <c r="F158" s="95" t="s">
        <v>2194</v>
      </c>
      <c r="G158" s="113">
        <v>1.534</v>
      </c>
      <c r="H158" s="103">
        <v>0.2</v>
      </c>
      <c r="I158" s="114">
        <v>9.2200000000000004E-2</v>
      </c>
      <c r="J158" s="102">
        <v>6</v>
      </c>
      <c r="K158" s="102">
        <v>4</v>
      </c>
      <c r="L158" s="94" t="s">
        <v>71</v>
      </c>
      <c r="M158" s="133">
        <v>6</v>
      </c>
      <c r="N158" s="134">
        <v>4</v>
      </c>
      <c r="O158" s="135" t="s">
        <v>71</v>
      </c>
      <c r="P158" s="94" t="s">
        <v>1976</v>
      </c>
      <c r="Q158" s="95" t="s">
        <v>1975</v>
      </c>
      <c r="R158" s="107">
        <v>745904</v>
      </c>
      <c r="S158" s="107">
        <v>9922305</v>
      </c>
      <c r="T158" s="132" t="s">
        <v>74</v>
      </c>
    </row>
    <row r="159" spans="1:20">
      <c r="A159" s="147"/>
      <c r="B159" s="94"/>
      <c r="C159" s="94"/>
      <c r="D159" s="94"/>
      <c r="E159" s="94"/>
      <c r="F159" s="94"/>
      <c r="G159" s="113"/>
      <c r="H159" s="103">
        <v>0.2</v>
      </c>
      <c r="I159" s="114">
        <v>0.1017</v>
      </c>
      <c r="J159" s="102">
        <v>6</v>
      </c>
      <c r="K159" s="102">
        <v>4</v>
      </c>
      <c r="L159" s="94" t="s">
        <v>71</v>
      </c>
      <c r="M159" s="133"/>
      <c r="N159" s="134"/>
      <c r="O159" s="135"/>
      <c r="P159" s="94"/>
      <c r="Q159" s="94"/>
      <c r="R159" s="107"/>
      <c r="S159" s="107"/>
      <c r="T159" s="132"/>
    </row>
    <row r="160" spans="1:20">
      <c r="A160" s="150" t="s">
        <v>2332</v>
      </c>
      <c r="B160" s="95" t="s">
        <v>36</v>
      </c>
      <c r="C160" s="94"/>
      <c r="D160" s="95" t="s">
        <v>2258</v>
      </c>
      <c r="E160" s="95" t="s">
        <v>1973</v>
      </c>
      <c r="F160" s="95" t="s">
        <v>2194</v>
      </c>
      <c r="G160" s="119">
        <v>1.052</v>
      </c>
      <c r="H160" s="110">
        <v>1</v>
      </c>
      <c r="I160" s="116">
        <v>0.33960000000000001</v>
      </c>
      <c r="J160" s="105">
        <v>31</v>
      </c>
      <c r="K160" s="102">
        <v>3</v>
      </c>
      <c r="L160" s="94" t="s">
        <v>71</v>
      </c>
      <c r="M160" s="143">
        <v>30</v>
      </c>
      <c r="N160" s="134">
        <v>3</v>
      </c>
      <c r="O160" s="135" t="s">
        <v>71</v>
      </c>
      <c r="P160" s="94" t="s">
        <v>1976</v>
      </c>
      <c r="Q160" s="95" t="s">
        <v>1975</v>
      </c>
      <c r="R160" s="108">
        <v>811806</v>
      </c>
      <c r="S160" s="108">
        <v>10028317</v>
      </c>
      <c r="T160" s="132" t="s">
        <v>281</v>
      </c>
    </row>
    <row r="161" spans="1:20">
      <c r="A161" s="150"/>
      <c r="B161" s="95"/>
      <c r="C161" s="94"/>
      <c r="D161" s="95"/>
      <c r="E161" s="95"/>
      <c r="F161" s="95"/>
      <c r="G161" s="120"/>
      <c r="H161" s="110">
        <v>0.9</v>
      </c>
      <c r="I161" s="116">
        <v>0.3241</v>
      </c>
      <c r="J161" s="105">
        <v>29</v>
      </c>
      <c r="K161" s="102">
        <v>3</v>
      </c>
      <c r="L161" s="94" t="s">
        <v>71</v>
      </c>
      <c r="M161" s="143"/>
      <c r="N161" s="134"/>
      <c r="O161" s="135"/>
      <c r="P161" s="94"/>
      <c r="Q161" s="94"/>
      <c r="R161" s="109"/>
      <c r="S161" s="109"/>
      <c r="T161" s="132"/>
    </row>
    <row r="162" spans="1:20">
      <c r="A162" s="150" t="s">
        <v>333</v>
      </c>
      <c r="B162" s="95" t="s">
        <v>36</v>
      </c>
      <c r="C162" s="94"/>
      <c r="D162" s="95" t="s">
        <v>2333</v>
      </c>
      <c r="E162" s="95" t="s">
        <v>1973</v>
      </c>
      <c r="F162" s="95" t="s">
        <v>2194</v>
      </c>
      <c r="G162" s="119">
        <v>1.232</v>
      </c>
      <c r="H162" s="110">
        <v>0.3</v>
      </c>
      <c r="I162" s="116">
        <v>0.32050000000000001</v>
      </c>
      <c r="J162" s="105">
        <v>25</v>
      </c>
      <c r="K162" s="102">
        <v>8</v>
      </c>
      <c r="L162" s="94" t="s">
        <v>71</v>
      </c>
      <c r="M162" s="143">
        <v>21</v>
      </c>
      <c r="N162" s="134">
        <v>8</v>
      </c>
      <c r="O162" s="135" t="s">
        <v>71</v>
      </c>
      <c r="P162" s="94" t="s">
        <v>1976</v>
      </c>
      <c r="Q162" s="95" t="s">
        <v>1975</v>
      </c>
      <c r="R162" s="108">
        <v>814241</v>
      </c>
      <c r="S162" s="108">
        <v>10025832</v>
      </c>
      <c r="T162" s="132" t="s">
        <v>281</v>
      </c>
    </row>
    <row r="163" spans="1:20">
      <c r="A163" s="150"/>
      <c r="B163" s="95"/>
      <c r="C163" s="94"/>
      <c r="D163" s="95"/>
      <c r="E163" s="95"/>
      <c r="F163" s="95"/>
      <c r="G163" s="120"/>
      <c r="H163" s="110">
        <v>0.2</v>
      </c>
      <c r="I163" s="116">
        <v>0.2122</v>
      </c>
      <c r="J163" s="105">
        <v>19</v>
      </c>
      <c r="K163" s="102">
        <v>8</v>
      </c>
      <c r="L163" s="94" t="s">
        <v>71</v>
      </c>
      <c r="M163" s="143"/>
      <c r="N163" s="134"/>
      <c r="O163" s="135"/>
      <c r="P163" s="94"/>
      <c r="Q163" s="94"/>
      <c r="R163" s="109"/>
      <c r="S163" s="109"/>
      <c r="T163" s="132"/>
    </row>
    <row r="164" spans="1:20">
      <c r="A164" s="147"/>
      <c r="B164" s="95"/>
      <c r="C164" s="94"/>
      <c r="D164" s="94"/>
      <c r="E164" s="94"/>
      <c r="F164" s="94"/>
      <c r="G164" s="113"/>
      <c r="H164" s="111">
        <v>0.3</v>
      </c>
      <c r="I164" s="117">
        <v>0.2475</v>
      </c>
      <c r="J164" s="105">
        <v>16</v>
      </c>
      <c r="K164" s="102">
        <v>7</v>
      </c>
      <c r="L164" s="94" t="s">
        <v>71</v>
      </c>
      <c r="M164" s="133"/>
      <c r="N164" s="134"/>
      <c r="O164" s="135"/>
      <c r="P164" s="94"/>
      <c r="Q164" s="94"/>
      <c r="R164" s="107"/>
      <c r="S164" s="107"/>
      <c r="T164" s="132"/>
    </row>
    <row r="165" spans="1:20" ht="30">
      <c r="A165" s="150" t="s">
        <v>2334</v>
      </c>
      <c r="B165" s="95" t="s">
        <v>36</v>
      </c>
      <c r="C165" s="94"/>
      <c r="D165" s="95" t="s">
        <v>2335</v>
      </c>
      <c r="E165" s="95" t="s">
        <v>1973</v>
      </c>
      <c r="F165" s="95" t="s">
        <v>2194</v>
      </c>
      <c r="G165" s="119">
        <v>1.212</v>
      </c>
      <c r="H165" s="111" t="s">
        <v>2336</v>
      </c>
      <c r="I165" s="117">
        <v>-7.4999999999999997E-3</v>
      </c>
      <c r="J165" s="105">
        <v>-1</v>
      </c>
      <c r="K165" s="102">
        <v>25</v>
      </c>
      <c r="L165" s="94" t="s">
        <v>71</v>
      </c>
      <c r="M165" s="143">
        <v>0</v>
      </c>
      <c r="N165" s="134">
        <v>27</v>
      </c>
      <c r="O165" s="135" t="s">
        <v>71</v>
      </c>
      <c r="P165" s="94" t="s">
        <v>1976</v>
      </c>
      <c r="Q165" s="95" t="s">
        <v>1975</v>
      </c>
      <c r="R165" s="108">
        <v>817527</v>
      </c>
      <c r="S165" s="108">
        <v>10027245</v>
      </c>
      <c r="T165" s="132" t="s">
        <v>281</v>
      </c>
    </row>
    <row r="166" spans="1:20">
      <c r="A166" s="150"/>
      <c r="B166" s="95"/>
      <c r="C166" s="94"/>
      <c r="D166" s="95"/>
      <c r="E166" s="95"/>
      <c r="F166" s="95"/>
      <c r="G166" s="120"/>
      <c r="H166" s="111" t="s">
        <v>2336</v>
      </c>
      <c r="I166" s="116">
        <v>3.3999999999999998E-3</v>
      </c>
      <c r="J166" s="105">
        <v>0</v>
      </c>
      <c r="K166" s="102">
        <v>28</v>
      </c>
      <c r="L166" s="94" t="s">
        <v>71</v>
      </c>
      <c r="M166" s="143"/>
      <c r="N166" s="134"/>
      <c r="O166" s="135"/>
      <c r="P166" s="94"/>
      <c r="Q166" s="94"/>
      <c r="R166" s="109"/>
      <c r="S166" s="109"/>
      <c r="T166" s="132"/>
    </row>
    <row r="167" spans="1:20" ht="30">
      <c r="A167" s="150" t="s">
        <v>2337</v>
      </c>
      <c r="B167" s="95" t="s">
        <v>36</v>
      </c>
      <c r="C167" s="94"/>
      <c r="D167" s="95" t="s">
        <v>2338</v>
      </c>
      <c r="E167" s="95" t="s">
        <v>2090</v>
      </c>
      <c r="F167" s="95" t="s">
        <v>2194</v>
      </c>
      <c r="G167" s="119">
        <v>0.82099999999999995</v>
      </c>
      <c r="H167" s="110">
        <v>0.2</v>
      </c>
      <c r="I167" s="116">
        <v>0.1328</v>
      </c>
      <c r="J167" s="105">
        <v>15</v>
      </c>
      <c r="K167" s="102">
        <v>7</v>
      </c>
      <c r="L167" s="94" t="s">
        <v>71</v>
      </c>
      <c r="M167" s="143">
        <v>15</v>
      </c>
      <c r="N167" s="134">
        <v>7</v>
      </c>
      <c r="O167" s="135" t="s">
        <v>71</v>
      </c>
      <c r="P167" s="94" t="s">
        <v>1976</v>
      </c>
      <c r="Q167" s="95" t="s">
        <v>1975</v>
      </c>
      <c r="R167" s="108">
        <v>810022</v>
      </c>
      <c r="S167" s="108">
        <v>10020360</v>
      </c>
      <c r="T167" s="132" t="s">
        <v>281</v>
      </c>
    </row>
    <row r="168" spans="1:20">
      <c r="A168" s="150"/>
      <c r="B168" s="95"/>
      <c r="C168" s="94"/>
      <c r="D168" s="95"/>
      <c r="E168" s="95"/>
      <c r="F168" s="95"/>
      <c r="G168" s="120"/>
      <c r="H168" s="110">
        <v>0.2</v>
      </c>
      <c r="I168" s="116">
        <v>0.1173</v>
      </c>
      <c r="J168" s="105">
        <v>14</v>
      </c>
      <c r="K168" s="102">
        <v>7</v>
      </c>
      <c r="L168" s="94" t="s">
        <v>71</v>
      </c>
      <c r="M168" s="143"/>
      <c r="N168" s="134"/>
      <c r="O168" s="135"/>
      <c r="P168" s="94"/>
      <c r="Q168" s="94"/>
      <c r="R168" s="109"/>
      <c r="S168" s="109"/>
      <c r="T168" s="132"/>
    </row>
    <row r="169" spans="1:20">
      <c r="A169" s="150" t="s">
        <v>2339</v>
      </c>
      <c r="B169" s="94" t="s">
        <v>38</v>
      </c>
      <c r="C169" s="95" t="s">
        <v>2340</v>
      </c>
      <c r="D169" s="95" t="s">
        <v>2341</v>
      </c>
      <c r="E169" s="95" t="s">
        <v>2233</v>
      </c>
      <c r="F169" s="95" t="s">
        <v>2194</v>
      </c>
      <c r="G169" s="119">
        <v>2.0179999999999998</v>
      </c>
      <c r="H169" s="110">
        <v>1.1000000000000001</v>
      </c>
      <c r="I169" s="116">
        <v>10.125999999999999</v>
      </c>
      <c r="J169" s="105">
        <v>480</v>
      </c>
      <c r="K169" s="102">
        <v>43</v>
      </c>
      <c r="L169" s="94" t="s">
        <v>71</v>
      </c>
      <c r="M169" s="143">
        <v>476</v>
      </c>
      <c r="N169" s="134">
        <v>38</v>
      </c>
      <c r="O169" s="135" t="s">
        <v>71</v>
      </c>
      <c r="P169" s="94" t="s">
        <v>1976</v>
      </c>
      <c r="Q169" s="95" t="s">
        <v>1975</v>
      </c>
      <c r="R169" s="108">
        <v>792301</v>
      </c>
      <c r="S169" s="108">
        <v>9993157</v>
      </c>
      <c r="T169" s="132" t="s">
        <v>281</v>
      </c>
    </row>
    <row r="170" spans="1:20">
      <c r="A170" s="150"/>
      <c r="B170" s="94"/>
      <c r="C170" s="94"/>
      <c r="D170" s="95"/>
      <c r="E170" s="95"/>
      <c r="F170" s="95"/>
      <c r="G170" s="120"/>
      <c r="H170" s="110">
        <v>1.4</v>
      </c>
      <c r="I170" s="116">
        <v>9.9617000000000004</v>
      </c>
      <c r="J170" s="105">
        <v>473</v>
      </c>
      <c r="K170" s="102">
        <v>34</v>
      </c>
      <c r="L170" s="94" t="s">
        <v>71</v>
      </c>
      <c r="M170" s="143"/>
      <c r="N170" s="134"/>
      <c r="O170" s="135"/>
      <c r="P170" s="94"/>
      <c r="Q170" s="94"/>
      <c r="R170" s="109"/>
      <c r="S170" s="109"/>
      <c r="T170" s="132"/>
    </row>
    <row r="171" spans="1:20" ht="30">
      <c r="A171" s="150" t="s">
        <v>2342</v>
      </c>
      <c r="B171" s="94" t="s">
        <v>38</v>
      </c>
      <c r="C171" s="95" t="s">
        <v>2340</v>
      </c>
      <c r="D171" s="95" t="s">
        <v>2343</v>
      </c>
      <c r="E171" s="95" t="s">
        <v>1973</v>
      </c>
      <c r="F171" s="95" t="s">
        <v>2194</v>
      </c>
      <c r="G171" s="119">
        <v>1.5589999999999999</v>
      </c>
      <c r="H171" s="110">
        <v>8.4</v>
      </c>
      <c r="I171" s="116">
        <v>5.6870000000000003</v>
      </c>
      <c r="J171" s="105">
        <v>349</v>
      </c>
      <c r="K171" s="102">
        <v>6</v>
      </c>
      <c r="L171" s="94" t="s">
        <v>71</v>
      </c>
      <c r="M171" s="143">
        <v>347</v>
      </c>
      <c r="N171" s="134">
        <v>7</v>
      </c>
      <c r="O171" s="135" t="s">
        <v>71</v>
      </c>
      <c r="P171" s="94" t="s">
        <v>1976</v>
      </c>
      <c r="Q171" s="95" t="s">
        <v>1975</v>
      </c>
      <c r="R171" s="108">
        <v>797608</v>
      </c>
      <c r="S171" s="108">
        <v>10010801</v>
      </c>
      <c r="T171" s="132" t="s">
        <v>281</v>
      </c>
    </row>
    <row r="172" spans="1:20">
      <c r="A172" s="150"/>
      <c r="B172" s="94"/>
      <c r="C172" s="94"/>
      <c r="D172" s="95"/>
      <c r="E172" s="95"/>
      <c r="F172" s="95"/>
      <c r="G172" s="120"/>
      <c r="H172" s="110">
        <v>5</v>
      </c>
      <c r="I172" s="116">
        <v>5.5963000000000003</v>
      </c>
      <c r="J172" s="105">
        <v>344</v>
      </c>
      <c r="K172" s="102">
        <v>8</v>
      </c>
      <c r="L172" s="94" t="s">
        <v>71</v>
      </c>
      <c r="M172" s="143"/>
      <c r="N172" s="134"/>
      <c r="O172" s="135"/>
      <c r="P172" s="94"/>
      <c r="Q172" s="94"/>
      <c r="R172" s="109"/>
      <c r="S172" s="109"/>
      <c r="T172" s="132"/>
    </row>
    <row r="173" spans="1:20">
      <c r="A173" s="150" t="s">
        <v>2344</v>
      </c>
      <c r="B173" s="94" t="s">
        <v>38</v>
      </c>
      <c r="C173" s="95" t="s">
        <v>2340</v>
      </c>
      <c r="D173" s="95" t="s">
        <v>2345</v>
      </c>
      <c r="E173" s="95" t="s">
        <v>1973</v>
      </c>
      <c r="F173" s="95" t="s">
        <v>2194</v>
      </c>
      <c r="G173" s="119">
        <v>1.734</v>
      </c>
      <c r="H173" s="110">
        <v>5.0999999999999996</v>
      </c>
      <c r="I173" s="116">
        <v>5.8030999999999997</v>
      </c>
      <c r="J173" s="105">
        <v>320</v>
      </c>
      <c r="K173" s="102">
        <v>8</v>
      </c>
      <c r="L173" s="94" t="s">
        <v>71</v>
      </c>
      <c r="M173" s="143">
        <v>316</v>
      </c>
      <c r="N173" s="134">
        <v>7</v>
      </c>
      <c r="O173" s="135" t="s">
        <v>71</v>
      </c>
      <c r="P173" s="94" t="s">
        <v>1976</v>
      </c>
      <c r="Q173" s="95" t="s">
        <v>1975</v>
      </c>
      <c r="R173" s="108">
        <v>798438</v>
      </c>
      <c r="S173" s="108">
        <v>10010195</v>
      </c>
      <c r="T173" s="132" t="s">
        <v>281</v>
      </c>
    </row>
    <row r="174" spans="1:20">
      <c r="A174" s="150"/>
      <c r="B174" s="94"/>
      <c r="C174" s="94"/>
      <c r="D174" s="95"/>
      <c r="E174" s="95"/>
      <c r="F174" s="95"/>
      <c r="G174" s="120"/>
      <c r="H174" s="110">
        <v>5.4</v>
      </c>
      <c r="I174" s="116">
        <v>5.6547000000000001</v>
      </c>
      <c r="J174" s="105">
        <v>312</v>
      </c>
      <c r="K174" s="102">
        <v>7</v>
      </c>
      <c r="L174" s="94" t="s">
        <v>71</v>
      </c>
      <c r="M174" s="143"/>
      <c r="N174" s="134"/>
      <c r="O174" s="135"/>
      <c r="P174" s="94"/>
      <c r="Q174" s="94"/>
      <c r="R174" s="109"/>
      <c r="S174" s="109"/>
      <c r="T174" s="132"/>
    </row>
    <row r="175" spans="1:20">
      <c r="A175" s="150" t="s">
        <v>2346</v>
      </c>
      <c r="B175" s="94" t="s">
        <v>38</v>
      </c>
      <c r="C175" s="95" t="s">
        <v>2340</v>
      </c>
      <c r="D175" s="95" t="s">
        <v>2345</v>
      </c>
      <c r="E175" s="95" t="s">
        <v>1973</v>
      </c>
      <c r="F175" s="95" t="s">
        <v>2194</v>
      </c>
      <c r="G175" s="119">
        <v>1.2909999999999999</v>
      </c>
      <c r="H175" s="110">
        <v>4</v>
      </c>
      <c r="I175" s="116">
        <v>4.0594999999999999</v>
      </c>
      <c r="J175" s="105">
        <v>301</v>
      </c>
      <c r="K175" s="102">
        <v>9</v>
      </c>
      <c r="L175" s="94" t="s">
        <v>71</v>
      </c>
      <c r="M175" s="143">
        <v>298</v>
      </c>
      <c r="N175" s="134">
        <v>8</v>
      </c>
      <c r="O175" s="135" t="s">
        <v>71</v>
      </c>
      <c r="P175" s="94" t="s">
        <v>1976</v>
      </c>
      <c r="Q175" s="95" t="s">
        <v>1975</v>
      </c>
      <c r="R175" s="108">
        <v>796935</v>
      </c>
      <c r="S175" s="108">
        <v>10011374</v>
      </c>
      <c r="T175" s="132" t="s">
        <v>281</v>
      </c>
    </row>
    <row r="176" spans="1:20">
      <c r="A176" s="150"/>
      <c r="B176" s="94"/>
      <c r="C176" s="94"/>
      <c r="D176" s="95"/>
      <c r="E176" s="95"/>
      <c r="F176" s="95"/>
      <c r="G176" s="120"/>
      <c r="H176" s="110">
        <v>4.7</v>
      </c>
      <c r="I176" s="116">
        <v>3.9733999999999998</v>
      </c>
      <c r="J176" s="105">
        <v>295</v>
      </c>
      <c r="K176" s="102">
        <v>8</v>
      </c>
      <c r="L176" s="94" t="s">
        <v>71</v>
      </c>
      <c r="M176" s="143"/>
      <c r="N176" s="134"/>
      <c r="O176" s="135"/>
      <c r="P176" s="94"/>
      <c r="Q176" s="94"/>
      <c r="R176" s="109"/>
      <c r="S176" s="109"/>
      <c r="T176" s="132"/>
    </row>
    <row r="177" spans="1:20" ht="30">
      <c r="A177" s="150" t="s">
        <v>353</v>
      </c>
      <c r="B177" s="94" t="s">
        <v>38</v>
      </c>
      <c r="C177" s="95" t="s">
        <v>2340</v>
      </c>
      <c r="D177" s="95" t="s">
        <v>2347</v>
      </c>
      <c r="E177" s="95" t="s">
        <v>1973</v>
      </c>
      <c r="F177" s="95" t="s">
        <v>2194</v>
      </c>
      <c r="G177" s="119">
        <v>1.6870000000000001</v>
      </c>
      <c r="H177" s="110">
        <v>0.6</v>
      </c>
      <c r="I177" s="116">
        <v>0.50219999999999998</v>
      </c>
      <c r="J177" s="105">
        <v>29</v>
      </c>
      <c r="K177" s="102">
        <v>5</v>
      </c>
      <c r="L177" s="94" t="s">
        <v>71</v>
      </c>
      <c r="M177" s="143">
        <v>28</v>
      </c>
      <c r="N177" s="134">
        <v>5</v>
      </c>
      <c r="O177" s="135" t="s">
        <v>71</v>
      </c>
      <c r="P177" s="94" t="s">
        <v>1976</v>
      </c>
      <c r="Q177" s="95" t="s">
        <v>1975</v>
      </c>
      <c r="R177" s="108">
        <v>803556</v>
      </c>
      <c r="S177" s="108">
        <v>10013449</v>
      </c>
      <c r="T177" s="132" t="s">
        <v>281</v>
      </c>
    </row>
    <row r="178" spans="1:20">
      <c r="A178" s="150"/>
      <c r="B178" s="94"/>
      <c r="C178" s="94"/>
      <c r="D178" s="95"/>
      <c r="E178" s="95"/>
      <c r="F178" s="95"/>
      <c r="G178" s="120"/>
      <c r="H178" s="110">
        <v>0.5</v>
      </c>
      <c r="I178" s="116">
        <v>0.47689999999999999</v>
      </c>
      <c r="J178" s="105">
        <v>27</v>
      </c>
      <c r="K178" s="102">
        <v>5</v>
      </c>
      <c r="L178" s="94" t="s">
        <v>71</v>
      </c>
      <c r="M178" s="143"/>
      <c r="N178" s="134"/>
      <c r="O178" s="135"/>
      <c r="P178" s="94"/>
      <c r="Q178" s="94"/>
      <c r="R178" s="109"/>
      <c r="S178" s="109"/>
      <c r="T178" s="132"/>
    </row>
    <row r="179" spans="1:20">
      <c r="A179" s="150" t="s">
        <v>369</v>
      </c>
      <c r="B179" s="94" t="s">
        <v>38</v>
      </c>
      <c r="C179" s="95" t="s">
        <v>1296</v>
      </c>
      <c r="D179" s="95" t="s">
        <v>2348</v>
      </c>
      <c r="E179" s="95" t="s">
        <v>1973</v>
      </c>
      <c r="F179" s="95" t="s">
        <v>2194</v>
      </c>
      <c r="G179" s="119">
        <v>1.702</v>
      </c>
      <c r="H179" s="110">
        <v>1.4</v>
      </c>
      <c r="I179" s="116">
        <v>18.523</v>
      </c>
      <c r="J179" s="105">
        <v>1042</v>
      </c>
      <c r="K179" s="102">
        <v>78</v>
      </c>
      <c r="L179" s="94" t="s">
        <v>71</v>
      </c>
      <c r="M179" s="143">
        <v>1038</v>
      </c>
      <c r="N179" s="134">
        <v>87</v>
      </c>
      <c r="O179" s="135" t="s">
        <v>71</v>
      </c>
      <c r="P179" s="94" t="s">
        <v>1976</v>
      </c>
      <c r="Q179" s="95" t="s">
        <v>1975</v>
      </c>
      <c r="R179" s="108">
        <v>801800</v>
      </c>
      <c r="S179" s="108">
        <v>10001323</v>
      </c>
      <c r="T179" s="132" t="s">
        <v>281</v>
      </c>
    </row>
    <row r="180" spans="1:20">
      <c r="A180" s="150"/>
      <c r="B180" s="94"/>
      <c r="C180" s="94"/>
      <c r="D180" s="95"/>
      <c r="E180" s="95"/>
      <c r="F180" s="95"/>
      <c r="G180" s="120"/>
      <c r="H180" s="110">
        <v>1.1000000000000001</v>
      </c>
      <c r="I180" s="116">
        <v>18.379000000000001</v>
      </c>
      <c r="J180" s="105">
        <v>1034</v>
      </c>
      <c r="K180" s="102">
        <v>97</v>
      </c>
      <c r="L180" s="94" t="s">
        <v>71</v>
      </c>
      <c r="M180" s="143"/>
      <c r="N180" s="134"/>
      <c r="O180" s="135"/>
      <c r="P180" s="94"/>
      <c r="Q180" s="94"/>
      <c r="R180" s="109"/>
      <c r="S180" s="109"/>
      <c r="T180" s="132"/>
    </row>
    <row r="181" spans="1:20">
      <c r="A181" s="150" t="s">
        <v>2349</v>
      </c>
      <c r="B181" s="94" t="s">
        <v>38</v>
      </c>
      <c r="C181" s="95" t="s">
        <v>1296</v>
      </c>
      <c r="D181" s="95" t="s">
        <v>2350</v>
      </c>
      <c r="E181" s="95" t="s">
        <v>1973</v>
      </c>
      <c r="F181" s="95" t="s">
        <v>2194</v>
      </c>
      <c r="G181" s="119">
        <v>2.3319999999999999</v>
      </c>
      <c r="H181" s="110">
        <v>10.199999999999999</v>
      </c>
      <c r="I181" s="116">
        <v>6.3479000000000001</v>
      </c>
      <c r="J181" s="105">
        <v>261</v>
      </c>
      <c r="K181" s="102">
        <v>4</v>
      </c>
      <c r="L181" s="94" t="s">
        <v>71</v>
      </c>
      <c r="M181" s="143">
        <v>260</v>
      </c>
      <c r="N181" s="134">
        <v>4</v>
      </c>
      <c r="O181" s="135" t="s">
        <v>71</v>
      </c>
      <c r="P181" s="94" t="s">
        <v>1976</v>
      </c>
      <c r="Q181" s="95" t="s">
        <v>1975</v>
      </c>
      <c r="R181" s="108">
        <v>803543</v>
      </c>
      <c r="S181" s="108">
        <v>10020365</v>
      </c>
      <c r="T181" s="132" t="s">
        <v>281</v>
      </c>
    </row>
    <row r="182" spans="1:20">
      <c r="A182" s="150"/>
      <c r="B182" s="94"/>
      <c r="C182" s="94"/>
      <c r="D182" s="95"/>
      <c r="E182" s="95"/>
      <c r="F182" s="95"/>
      <c r="G182" s="120"/>
      <c r="H182" s="110">
        <v>12.2</v>
      </c>
      <c r="I182" s="116">
        <v>6.3045</v>
      </c>
      <c r="J182" s="105">
        <v>259</v>
      </c>
      <c r="K182" s="102">
        <v>4</v>
      </c>
      <c r="L182" s="94" t="s">
        <v>71</v>
      </c>
      <c r="M182" s="143"/>
      <c r="N182" s="134"/>
      <c r="O182" s="135"/>
      <c r="P182" s="94"/>
      <c r="Q182" s="94"/>
      <c r="R182" s="109"/>
      <c r="S182" s="109"/>
      <c r="T182" s="132"/>
    </row>
    <row r="183" spans="1:20" ht="30">
      <c r="A183" s="150" t="s">
        <v>2351</v>
      </c>
      <c r="B183" s="94" t="s">
        <v>38</v>
      </c>
      <c r="C183" s="95" t="s">
        <v>1296</v>
      </c>
      <c r="D183" s="95" t="s">
        <v>2352</v>
      </c>
      <c r="E183" s="95" t="s">
        <v>1973</v>
      </c>
      <c r="F183" s="95" t="s">
        <v>2194</v>
      </c>
      <c r="G183" s="119">
        <v>1.9870000000000001</v>
      </c>
      <c r="H183" s="110">
        <v>3.9</v>
      </c>
      <c r="I183" s="116">
        <v>4.0449999999999999</v>
      </c>
      <c r="J183" s="105">
        <v>195</v>
      </c>
      <c r="K183" s="102">
        <v>6</v>
      </c>
      <c r="L183" s="94" t="s">
        <v>71</v>
      </c>
      <c r="M183" s="143">
        <v>194</v>
      </c>
      <c r="N183" s="134">
        <v>6</v>
      </c>
      <c r="O183" s="135" t="s">
        <v>71</v>
      </c>
      <c r="P183" s="94" t="s">
        <v>1976</v>
      </c>
      <c r="Q183" s="95" t="s">
        <v>1975</v>
      </c>
      <c r="R183" s="108">
        <v>801286</v>
      </c>
      <c r="S183" s="108">
        <v>10018766</v>
      </c>
      <c r="T183" s="132" t="s">
        <v>281</v>
      </c>
    </row>
    <row r="184" spans="1:20">
      <c r="A184" s="150"/>
      <c r="B184" s="94"/>
      <c r="C184" s="94"/>
      <c r="D184" s="95"/>
      <c r="E184" s="95"/>
      <c r="F184" s="95"/>
      <c r="G184" s="120"/>
      <c r="H184" s="110">
        <v>4.0999999999999996</v>
      </c>
      <c r="I184" s="116">
        <v>3.9988000000000001</v>
      </c>
      <c r="J184" s="105">
        <v>193</v>
      </c>
      <c r="K184" s="102">
        <v>5</v>
      </c>
      <c r="L184" s="94" t="s">
        <v>71</v>
      </c>
      <c r="M184" s="143"/>
      <c r="N184" s="134"/>
      <c r="O184" s="135"/>
      <c r="P184" s="94"/>
      <c r="Q184" s="94"/>
      <c r="R184" s="109"/>
      <c r="S184" s="109"/>
      <c r="T184" s="132"/>
    </row>
    <row r="185" spans="1:20">
      <c r="A185" s="147" t="s">
        <v>2353</v>
      </c>
      <c r="B185" s="94" t="s">
        <v>39</v>
      </c>
      <c r="C185" s="94"/>
      <c r="D185" s="94" t="s">
        <v>2256</v>
      </c>
      <c r="E185" s="95" t="s">
        <v>1973</v>
      </c>
      <c r="F185" s="95" t="s">
        <v>2194</v>
      </c>
      <c r="G185" s="113">
        <v>1.9330000000000001</v>
      </c>
      <c r="H185" s="103">
        <v>9.42</v>
      </c>
      <c r="I185" s="114">
        <v>3.4885000000000002</v>
      </c>
      <c r="J185" s="102">
        <v>173</v>
      </c>
      <c r="K185" s="102">
        <v>3</v>
      </c>
      <c r="L185" s="94" t="s">
        <v>71</v>
      </c>
      <c r="M185" s="133">
        <v>174</v>
      </c>
      <c r="N185" s="134">
        <v>3</v>
      </c>
      <c r="O185" s="135" t="s">
        <v>71</v>
      </c>
      <c r="P185" s="94" t="s">
        <v>1976</v>
      </c>
      <c r="Q185" s="95" t="s">
        <v>1975</v>
      </c>
      <c r="R185" s="107">
        <v>773790</v>
      </c>
      <c r="S185" s="107">
        <v>9843648</v>
      </c>
      <c r="T185" s="132" t="s">
        <v>104</v>
      </c>
    </row>
    <row r="186" spans="1:20">
      <c r="A186" s="147"/>
      <c r="B186" s="94"/>
      <c r="C186" s="94"/>
      <c r="D186" s="94"/>
      <c r="E186" s="94"/>
      <c r="F186" s="94"/>
      <c r="G186" s="113"/>
      <c r="H186" s="103">
        <v>8.14</v>
      </c>
      <c r="I186" s="114">
        <v>3.5413000000000001</v>
      </c>
      <c r="J186" s="102">
        <v>175</v>
      </c>
      <c r="K186" s="102">
        <v>3</v>
      </c>
      <c r="L186" s="94" t="s">
        <v>71</v>
      </c>
      <c r="M186" s="133"/>
      <c r="N186" s="134"/>
      <c r="O186" s="135"/>
      <c r="P186" s="94"/>
      <c r="Q186" s="94"/>
      <c r="R186" s="107"/>
      <c r="S186" s="107"/>
      <c r="T186" s="132"/>
    </row>
    <row r="187" spans="1:20">
      <c r="A187" s="147" t="s">
        <v>2354</v>
      </c>
      <c r="B187" s="94" t="s">
        <v>39</v>
      </c>
      <c r="C187" s="94"/>
      <c r="D187" s="94" t="s">
        <v>2256</v>
      </c>
      <c r="E187" s="95" t="s">
        <v>1973</v>
      </c>
      <c r="F187" s="95" t="s">
        <v>2194</v>
      </c>
      <c r="G187" s="113">
        <v>2.1539999999999999</v>
      </c>
      <c r="H187" s="103">
        <v>4.03</v>
      </c>
      <c r="I187" s="114">
        <v>3.6819999999999999</v>
      </c>
      <c r="J187" s="102">
        <v>164</v>
      </c>
      <c r="K187" s="102">
        <v>5</v>
      </c>
      <c r="L187" s="94" t="s">
        <v>71</v>
      </c>
      <c r="M187" s="133">
        <v>163</v>
      </c>
      <c r="N187" s="134">
        <v>5</v>
      </c>
      <c r="O187" s="135" t="s">
        <v>71</v>
      </c>
      <c r="P187" s="94" t="s">
        <v>1976</v>
      </c>
      <c r="Q187" s="95" t="s">
        <v>1975</v>
      </c>
      <c r="R187" s="107">
        <v>773525</v>
      </c>
      <c r="S187" s="107">
        <v>9842805</v>
      </c>
      <c r="T187" s="132" t="s">
        <v>104</v>
      </c>
    </row>
    <row r="188" spans="1:20">
      <c r="A188" s="147"/>
      <c r="B188" s="94"/>
      <c r="C188" s="94"/>
      <c r="D188" s="94"/>
      <c r="E188" s="94"/>
      <c r="F188" s="94"/>
      <c r="G188" s="113"/>
      <c r="H188" s="103">
        <v>4.34</v>
      </c>
      <c r="I188" s="114">
        <v>3.6574</v>
      </c>
      <c r="J188" s="102">
        <v>163</v>
      </c>
      <c r="K188" s="102">
        <v>4</v>
      </c>
      <c r="L188" s="94" t="s">
        <v>71</v>
      </c>
      <c r="M188" s="133"/>
      <c r="N188" s="134"/>
      <c r="O188" s="135"/>
      <c r="P188" s="94"/>
      <c r="Q188" s="94"/>
      <c r="R188" s="107"/>
      <c r="S188" s="107"/>
      <c r="T188" s="132"/>
    </row>
    <row r="189" spans="1:20">
      <c r="A189" s="147" t="s">
        <v>2355</v>
      </c>
      <c r="B189" s="94" t="s">
        <v>39</v>
      </c>
      <c r="C189" s="94"/>
      <c r="D189" s="94" t="s">
        <v>2256</v>
      </c>
      <c r="E189" s="95" t="s">
        <v>1973</v>
      </c>
      <c r="F189" s="95" t="s">
        <v>2194</v>
      </c>
      <c r="G189" s="113">
        <v>2.073</v>
      </c>
      <c r="H189" s="103">
        <v>7.09</v>
      </c>
      <c r="I189" s="114">
        <v>3.5358000000000001</v>
      </c>
      <c r="J189" s="102">
        <v>163</v>
      </c>
      <c r="K189" s="102">
        <v>3</v>
      </c>
      <c r="L189" s="94" t="s">
        <v>71</v>
      </c>
      <c r="M189" s="133">
        <v>163</v>
      </c>
      <c r="N189" s="134">
        <v>3</v>
      </c>
      <c r="O189" s="135" t="s">
        <v>71</v>
      </c>
      <c r="P189" s="94" t="s">
        <v>1976</v>
      </c>
      <c r="Q189" s="95" t="s">
        <v>1975</v>
      </c>
      <c r="R189" s="107">
        <v>773156</v>
      </c>
      <c r="S189" s="107">
        <v>9842420</v>
      </c>
      <c r="T189" s="132" t="s">
        <v>104</v>
      </c>
    </row>
    <row r="190" spans="1:20">
      <c r="A190" s="147"/>
      <c r="B190" s="94"/>
      <c r="C190" s="94"/>
      <c r="D190" s="94"/>
      <c r="E190" s="94"/>
      <c r="F190" s="94"/>
      <c r="G190" s="113"/>
      <c r="H190" s="103">
        <v>7.81</v>
      </c>
      <c r="I190" s="114">
        <v>3.5440999999999998</v>
      </c>
      <c r="J190" s="102">
        <v>164</v>
      </c>
      <c r="K190" s="102">
        <v>3</v>
      </c>
      <c r="L190" s="94" t="s">
        <v>71</v>
      </c>
      <c r="M190" s="133"/>
      <c r="N190" s="134"/>
      <c r="O190" s="135"/>
      <c r="P190" s="94"/>
      <c r="Q190" s="94"/>
      <c r="R190" s="107"/>
      <c r="S190" s="107"/>
      <c r="T190" s="132"/>
    </row>
    <row r="191" spans="1:20">
      <c r="A191" s="147" t="s">
        <v>2356</v>
      </c>
      <c r="B191" s="94" t="s">
        <v>39</v>
      </c>
      <c r="C191" s="94"/>
      <c r="D191" s="94" t="s">
        <v>2256</v>
      </c>
      <c r="E191" s="95" t="s">
        <v>1973</v>
      </c>
      <c r="F191" s="95" t="s">
        <v>2194</v>
      </c>
      <c r="G191" s="113">
        <v>1.484</v>
      </c>
      <c r="H191" s="103">
        <v>4.0999999999999996</v>
      </c>
      <c r="I191" s="114">
        <v>2.2092000000000001</v>
      </c>
      <c r="J191" s="102">
        <v>143</v>
      </c>
      <c r="K191" s="102">
        <v>4</v>
      </c>
      <c r="L191" s="94" t="s">
        <v>71</v>
      </c>
      <c r="M191" s="133">
        <v>145</v>
      </c>
      <c r="N191" s="134">
        <v>4</v>
      </c>
      <c r="O191" s="135" t="s">
        <v>71</v>
      </c>
      <c r="P191" s="94" t="s">
        <v>1976</v>
      </c>
      <c r="Q191" s="95" t="s">
        <v>1975</v>
      </c>
      <c r="R191" s="107">
        <v>772791</v>
      </c>
      <c r="S191" s="107">
        <v>9841758</v>
      </c>
      <c r="T191" s="132" t="s">
        <v>104</v>
      </c>
    </row>
    <row r="192" spans="1:20">
      <c r="A192" s="147"/>
      <c r="B192" s="94"/>
      <c r="C192" s="94"/>
      <c r="D192" s="94"/>
      <c r="E192" s="94"/>
      <c r="F192" s="94"/>
      <c r="G192" s="113"/>
      <c r="H192" s="103">
        <v>4.1500000000000004</v>
      </c>
      <c r="I192" s="114">
        <v>2.2810000000000001</v>
      </c>
      <c r="J192" s="102">
        <v>147</v>
      </c>
      <c r="K192" s="102">
        <v>4</v>
      </c>
      <c r="L192" s="94" t="s">
        <v>71</v>
      </c>
      <c r="M192" s="133"/>
      <c r="N192" s="134"/>
      <c r="O192" s="135"/>
      <c r="P192" s="94"/>
      <c r="Q192" s="94"/>
      <c r="R192" s="107"/>
      <c r="S192" s="107"/>
      <c r="T192" s="132"/>
    </row>
    <row r="193" spans="1:20">
      <c r="A193" s="147" t="s">
        <v>2357</v>
      </c>
      <c r="B193" s="94" t="s">
        <v>40</v>
      </c>
      <c r="C193" s="94"/>
      <c r="D193" s="94" t="s">
        <v>2300</v>
      </c>
      <c r="E193" s="95" t="s">
        <v>1973</v>
      </c>
      <c r="F193" s="95" t="s">
        <v>2194</v>
      </c>
      <c r="G193" s="113">
        <v>1.2410000000000001</v>
      </c>
      <c r="H193" s="103">
        <v>19.5</v>
      </c>
      <c r="I193" s="114">
        <v>17.803999999999998</v>
      </c>
      <c r="J193" s="102">
        <v>1373</v>
      </c>
      <c r="K193" s="102">
        <v>21</v>
      </c>
      <c r="L193" s="94" t="s">
        <v>71</v>
      </c>
      <c r="M193" s="133">
        <v>1374</v>
      </c>
      <c r="N193" s="134">
        <v>21</v>
      </c>
      <c r="O193" s="135" t="s">
        <v>71</v>
      </c>
      <c r="P193" s="94" t="s">
        <v>1976</v>
      </c>
      <c r="Q193" s="95" t="s">
        <v>1975</v>
      </c>
      <c r="R193" s="107">
        <v>805673</v>
      </c>
      <c r="S193" s="107">
        <v>9997815</v>
      </c>
      <c r="T193" s="132" t="s">
        <v>120</v>
      </c>
    </row>
    <row r="194" spans="1:20">
      <c r="A194" s="147"/>
      <c r="B194" s="94"/>
      <c r="C194" s="94"/>
      <c r="D194" s="94"/>
      <c r="E194" s="94"/>
      <c r="F194" s="94"/>
      <c r="G194" s="113"/>
      <c r="H194" s="103">
        <v>21.5</v>
      </c>
      <c r="I194" s="114">
        <v>17.8125</v>
      </c>
      <c r="J194" s="102">
        <v>1374</v>
      </c>
      <c r="K194" s="102">
        <v>20</v>
      </c>
      <c r="L194" s="94" t="s">
        <v>71</v>
      </c>
      <c r="M194" s="133"/>
      <c r="N194" s="134"/>
      <c r="O194" s="135"/>
      <c r="P194" s="94"/>
      <c r="Q194" s="94"/>
      <c r="R194" s="107"/>
      <c r="S194" s="107"/>
      <c r="T194" s="132"/>
    </row>
    <row r="195" spans="1:20">
      <c r="A195" s="147" t="s">
        <v>374</v>
      </c>
      <c r="B195" s="94" t="s">
        <v>40</v>
      </c>
      <c r="C195" s="94"/>
      <c r="D195" s="94" t="s">
        <v>2358</v>
      </c>
      <c r="E195" s="94" t="s">
        <v>2090</v>
      </c>
      <c r="F195" s="95" t="s">
        <v>2194</v>
      </c>
      <c r="G195" s="113">
        <v>0.38200000000000001</v>
      </c>
      <c r="H195" s="103">
        <v>12.4</v>
      </c>
      <c r="I195" s="114">
        <v>5.1261999999999999</v>
      </c>
      <c r="J195" s="102">
        <v>1285</v>
      </c>
      <c r="K195" s="102">
        <v>21</v>
      </c>
      <c r="L195" s="94" t="s">
        <v>71</v>
      </c>
      <c r="M195" s="133">
        <v>1292</v>
      </c>
      <c r="N195" s="134">
        <v>20</v>
      </c>
      <c r="O195" s="135" t="s">
        <v>71</v>
      </c>
      <c r="P195" s="94" t="s">
        <v>1976</v>
      </c>
      <c r="Q195" s="95" t="s">
        <v>1975</v>
      </c>
      <c r="R195" s="107">
        <v>810553</v>
      </c>
      <c r="S195" s="107">
        <v>9989550</v>
      </c>
      <c r="T195" s="132" t="s">
        <v>120</v>
      </c>
    </row>
    <row r="196" spans="1:20">
      <c r="A196" s="147"/>
      <c r="B196" s="94"/>
      <c r="C196" s="94"/>
      <c r="D196" s="94"/>
      <c r="E196" s="94"/>
      <c r="F196" s="94"/>
      <c r="G196" s="113"/>
      <c r="H196" s="103">
        <v>18.2</v>
      </c>
      <c r="I196" s="114">
        <v>5.1772999999999998</v>
      </c>
      <c r="J196" s="102">
        <v>1297</v>
      </c>
      <c r="K196" s="102">
        <v>20</v>
      </c>
      <c r="L196" s="94" t="s">
        <v>71</v>
      </c>
      <c r="M196" s="133"/>
      <c r="N196" s="134"/>
      <c r="O196" s="135"/>
      <c r="P196" s="94"/>
      <c r="Q196" s="94"/>
      <c r="R196" s="107"/>
      <c r="S196" s="107"/>
      <c r="T196" s="132"/>
    </row>
    <row r="197" spans="1:20">
      <c r="A197" s="147" t="s">
        <v>2359</v>
      </c>
      <c r="B197" s="94" t="s">
        <v>40</v>
      </c>
      <c r="C197" s="94"/>
      <c r="D197" s="94" t="s">
        <v>2281</v>
      </c>
      <c r="E197" s="95" t="s">
        <v>1973</v>
      </c>
      <c r="F197" s="95" t="s">
        <v>2194</v>
      </c>
      <c r="G197" s="113">
        <v>1.5860000000000001</v>
      </c>
      <c r="H197" s="103">
        <v>37.200000000000003</v>
      </c>
      <c r="I197" s="114">
        <v>20.7881</v>
      </c>
      <c r="J197" s="102">
        <v>1254</v>
      </c>
      <c r="K197" s="102">
        <v>18</v>
      </c>
      <c r="L197" s="94" t="s">
        <v>71</v>
      </c>
      <c r="M197" s="133">
        <v>1261</v>
      </c>
      <c r="N197" s="134">
        <v>18</v>
      </c>
      <c r="O197" s="135" t="s">
        <v>71</v>
      </c>
      <c r="P197" s="94" t="s">
        <v>1976</v>
      </c>
      <c r="Q197" s="95" t="s">
        <v>1975</v>
      </c>
      <c r="R197" s="107">
        <v>809077</v>
      </c>
      <c r="S197" s="107">
        <v>9991663</v>
      </c>
      <c r="T197" s="132" t="s">
        <v>120</v>
      </c>
    </row>
    <row r="198" spans="1:20">
      <c r="A198" s="147"/>
      <c r="B198" s="94"/>
      <c r="C198" s="94"/>
      <c r="D198" s="94"/>
      <c r="E198" s="94"/>
      <c r="F198" s="94"/>
      <c r="G198" s="113"/>
      <c r="H198" s="103">
        <v>39.200000000000003</v>
      </c>
      <c r="I198" s="114">
        <v>21.020299999999999</v>
      </c>
      <c r="J198" s="102">
        <v>1268</v>
      </c>
      <c r="K198" s="102">
        <v>18</v>
      </c>
      <c r="L198" s="94" t="s">
        <v>71</v>
      </c>
      <c r="M198" s="133"/>
      <c r="N198" s="134"/>
      <c r="O198" s="135"/>
      <c r="P198" s="94"/>
      <c r="Q198" s="94"/>
      <c r="R198" s="107"/>
      <c r="S198" s="107"/>
      <c r="T198" s="132"/>
    </row>
    <row r="199" spans="1:20">
      <c r="A199" s="147" t="s">
        <v>2360</v>
      </c>
      <c r="B199" s="94" t="s">
        <v>43</v>
      </c>
      <c r="C199" s="94"/>
      <c r="D199" s="94" t="s">
        <v>2256</v>
      </c>
      <c r="E199" s="95" t="s">
        <v>1973</v>
      </c>
      <c r="F199" s="95" t="s">
        <v>2194</v>
      </c>
      <c r="G199" s="113">
        <v>0.85599999999999998</v>
      </c>
      <c r="H199" s="103">
        <v>12</v>
      </c>
      <c r="I199" s="114">
        <v>4.1969000000000003</v>
      </c>
      <c r="J199" s="102">
        <v>469</v>
      </c>
      <c r="K199" s="102">
        <v>8</v>
      </c>
      <c r="L199" s="94" t="s">
        <v>71</v>
      </c>
      <c r="M199" s="133">
        <v>472</v>
      </c>
      <c r="N199" s="134">
        <v>8</v>
      </c>
      <c r="O199" s="135" t="s">
        <v>71</v>
      </c>
      <c r="P199" s="94" t="s">
        <v>1976</v>
      </c>
      <c r="Q199" s="95" t="s">
        <v>1975</v>
      </c>
      <c r="R199" s="107">
        <v>780987</v>
      </c>
      <c r="S199" s="107">
        <v>9953901</v>
      </c>
      <c r="T199" s="132" t="s">
        <v>3262</v>
      </c>
    </row>
    <row r="200" spans="1:20">
      <c r="A200" s="147"/>
      <c r="B200" s="94"/>
      <c r="C200" s="94"/>
      <c r="D200" s="94"/>
      <c r="E200" s="94"/>
      <c r="F200" s="94"/>
      <c r="G200" s="113"/>
      <c r="H200" s="103">
        <v>12.4</v>
      </c>
      <c r="I200" s="114">
        <v>4.2348999999999997</v>
      </c>
      <c r="J200" s="102">
        <v>474</v>
      </c>
      <c r="K200" s="102">
        <v>8</v>
      </c>
      <c r="L200" s="94" t="s">
        <v>71</v>
      </c>
      <c r="M200" s="133"/>
      <c r="N200" s="134"/>
      <c r="O200" s="135"/>
      <c r="P200" s="94"/>
      <c r="Q200" s="94"/>
      <c r="R200" s="107"/>
      <c r="S200" s="107"/>
      <c r="T200" s="132"/>
    </row>
    <row r="201" spans="1:20">
      <c r="A201" s="147" t="s">
        <v>2361</v>
      </c>
      <c r="B201" s="94" t="s">
        <v>43</v>
      </c>
      <c r="C201" s="94"/>
      <c r="D201" s="94" t="s">
        <v>2256</v>
      </c>
      <c r="E201" s="95" t="s">
        <v>1973</v>
      </c>
      <c r="F201" s="95" t="s">
        <v>2194</v>
      </c>
      <c r="G201" s="113">
        <v>1.8069999999999999</v>
      </c>
      <c r="H201" s="103">
        <v>26.5</v>
      </c>
      <c r="I201" s="114">
        <v>8.6492000000000004</v>
      </c>
      <c r="J201" s="102">
        <v>458</v>
      </c>
      <c r="K201" s="102">
        <v>7</v>
      </c>
      <c r="L201" s="94" t="s">
        <v>71</v>
      </c>
      <c r="M201" s="133">
        <v>459</v>
      </c>
      <c r="N201" s="134">
        <v>7</v>
      </c>
      <c r="O201" s="135" t="s">
        <v>71</v>
      </c>
      <c r="P201" s="94" t="s">
        <v>1976</v>
      </c>
      <c r="Q201" s="95" t="s">
        <v>1975</v>
      </c>
      <c r="R201" s="107">
        <v>781758</v>
      </c>
      <c r="S201" s="107">
        <v>9952313</v>
      </c>
      <c r="T201" s="132" t="s">
        <v>3262</v>
      </c>
    </row>
    <row r="202" spans="1:20">
      <c r="A202" s="147"/>
      <c r="B202" s="94"/>
      <c r="C202" s="94"/>
      <c r="D202" s="94"/>
      <c r="E202" s="94"/>
      <c r="F202" s="94"/>
      <c r="G202" s="113"/>
      <c r="H202" s="103">
        <v>28.9</v>
      </c>
      <c r="I202" s="114">
        <v>8.6626999999999992</v>
      </c>
      <c r="J202" s="102">
        <v>459</v>
      </c>
      <c r="K202" s="102">
        <v>7</v>
      </c>
      <c r="L202" s="94" t="s">
        <v>71</v>
      </c>
      <c r="M202" s="133"/>
      <c r="N202" s="134"/>
      <c r="O202" s="135"/>
      <c r="P202" s="94"/>
      <c r="Q202" s="94"/>
      <c r="R202" s="107"/>
      <c r="S202" s="107"/>
      <c r="T202" s="132"/>
    </row>
    <row r="203" spans="1:20">
      <c r="A203" s="147" t="s">
        <v>2362</v>
      </c>
      <c r="B203" s="94" t="s">
        <v>43</v>
      </c>
      <c r="C203" s="94"/>
      <c r="D203" s="94" t="s">
        <v>2228</v>
      </c>
      <c r="E203" s="95" t="s">
        <v>1973</v>
      </c>
      <c r="F203" s="95" t="s">
        <v>2194</v>
      </c>
      <c r="G203" s="113">
        <v>1.08</v>
      </c>
      <c r="H203" s="103">
        <v>11.5</v>
      </c>
      <c r="I203" s="114">
        <v>5.1295000000000002</v>
      </c>
      <c r="J203" s="102">
        <v>455</v>
      </c>
      <c r="K203" s="102">
        <v>8</v>
      </c>
      <c r="L203" s="94" t="s">
        <v>71</v>
      </c>
      <c r="M203" s="133">
        <v>450</v>
      </c>
      <c r="N203" s="134">
        <v>7</v>
      </c>
      <c r="O203" s="135" t="s">
        <v>71</v>
      </c>
      <c r="P203" s="94" t="s">
        <v>1976</v>
      </c>
      <c r="Q203" s="95" t="s">
        <v>1975</v>
      </c>
      <c r="R203" s="107">
        <v>786494</v>
      </c>
      <c r="S203" s="107">
        <v>9948763</v>
      </c>
      <c r="T203" s="132" t="s">
        <v>3262</v>
      </c>
    </row>
    <row r="204" spans="1:20">
      <c r="A204" s="147"/>
      <c r="B204" s="94"/>
      <c r="C204" s="94"/>
      <c r="D204" s="94"/>
      <c r="E204" s="94"/>
      <c r="F204" s="94"/>
      <c r="G204" s="113"/>
      <c r="H204" s="103">
        <v>13.3</v>
      </c>
      <c r="I204" s="114">
        <v>5.0254000000000003</v>
      </c>
      <c r="J204" s="102">
        <v>446</v>
      </c>
      <c r="K204" s="102">
        <v>7</v>
      </c>
      <c r="L204" s="94" t="s">
        <v>71</v>
      </c>
      <c r="M204" s="133"/>
      <c r="N204" s="134"/>
      <c r="O204" s="135"/>
      <c r="P204" s="94"/>
      <c r="Q204" s="94"/>
      <c r="R204" s="107"/>
      <c r="S204" s="107"/>
      <c r="T204" s="132"/>
    </row>
    <row r="205" spans="1:20">
      <c r="A205" s="147" t="s">
        <v>2363</v>
      </c>
      <c r="B205" s="94" t="s">
        <v>43</v>
      </c>
      <c r="C205" s="94"/>
      <c r="D205" s="94" t="s">
        <v>2300</v>
      </c>
      <c r="E205" s="95" t="s">
        <v>1973</v>
      </c>
      <c r="F205" s="95" t="s">
        <v>2194</v>
      </c>
      <c r="G205" s="113">
        <v>1.093</v>
      </c>
      <c r="H205" s="103">
        <v>6.9</v>
      </c>
      <c r="I205" s="114">
        <v>5.0002000000000004</v>
      </c>
      <c r="J205" s="102">
        <v>438</v>
      </c>
      <c r="K205" s="102">
        <v>9</v>
      </c>
      <c r="L205" s="94" t="s">
        <v>71</v>
      </c>
      <c r="M205" s="133">
        <v>441</v>
      </c>
      <c r="N205" s="134">
        <v>9</v>
      </c>
      <c r="O205" s="135" t="s">
        <v>71</v>
      </c>
      <c r="P205" s="94" t="s">
        <v>1976</v>
      </c>
      <c r="Q205" s="95" t="s">
        <v>1975</v>
      </c>
      <c r="R205" s="107">
        <v>783362</v>
      </c>
      <c r="S205" s="107">
        <v>9951701</v>
      </c>
      <c r="T205" s="132" t="s">
        <v>3262</v>
      </c>
    </row>
    <row r="206" spans="1:20">
      <c r="A206" s="147"/>
      <c r="B206" s="94"/>
      <c r="C206" s="94"/>
      <c r="D206" s="94"/>
      <c r="E206" s="94"/>
      <c r="F206" s="94"/>
      <c r="G206" s="113"/>
      <c r="H206" s="103">
        <v>7.1</v>
      </c>
      <c r="I206" s="114">
        <v>5.0664999999999996</v>
      </c>
      <c r="J206" s="102">
        <v>444</v>
      </c>
      <c r="K206" s="102">
        <v>9</v>
      </c>
      <c r="L206" s="94" t="s">
        <v>71</v>
      </c>
      <c r="M206" s="133"/>
      <c r="N206" s="134"/>
      <c r="O206" s="135"/>
      <c r="P206" s="94"/>
      <c r="Q206" s="94"/>
      <c r="R206" s="107"/>
      <c r="S206" s="107"/>
      <c r="T206" s="132"/>
    </row>
    <row r="207" spans="1:20">
      <c r="A207" s="147" t="s">
        <v>2364</v>
      </c>
      <c r="B207" s="94" t="s">
        <v>43</v>
      </c>
      <c r="C207" s="94"/>
      <c r="D207" s="94" t="s">
        <v>2252</v>
      </c>
      <c r="E207" s="95" t="s">
        <v>1973</v>
      </c>
      <c r="F207" s="95" t="s">
        <v>2194</v>
      </c>
      <c r="G207" s="113">
        <v>1.0860000000000001</v>
      </c>
      <c r="H207" s="103">
        <v>5.2</v>
      </c>
      <c r="I207" s="114">
        <v>4.7481999999999998</v>
      </c>
      <c r="J207" s="102">
        <v>419</v>
      </c>
      <c r="K207" s="102">
        <v>10</v>
      </c>
      <c r="L207" s="94" t="s">
        <v>71</v>
      </c>
      <c r="M207" s="133">
        <v>423</v>
      </c>
      <c r="N207" s="134">
        <v>10</v>
      </c>
      <c r="O207" s="135" t="s">
        <v>71</v>
      </c>
      <c r="P207" s="94" t="s">
        <v>1976</v>
      </c>
      <c r="Q207" s="95" t="s">
        <v>1975</v>
      </c>
      <c r="R207" s="107">
        <v>781599</v>
      </c>
      <c r="S207" s="107">
        <v>9945191</v>
      </c>
      <c r="T207" s="132" t="s">
        <v>3262</v>
      </c>
    </row>
    <row r="208" spans="1:20">
      <c r="A208" s="147"/>
      <c r="B208" s="94"/>
      <c r="C208" s="94"/>
      <c r="D208" s="94"/>
      <c r="E208" s="94"/>
      <c r="F208" s="94"/>
      <c r="G208" s="113"/>
      <c r="H208" s="103">
        <v>5.0999999999999996</v>
      </c>
      <c r="I208" s="114">
        <v>4.8376000000000001</v>
      </c>
      <c r="J208" s="102">
        <v>427</v>
      </c>
      <c r="K208" s="102">
        <v>10</v>
      </c>
      <c r="L208" s="94" t="s">
        <v>71</v>
      </c>
      <c r="M208" s="133"/>
      <c r="N208" s="134"/>
      <c r="O208" s="135"/>
      <c r="P208" s="94"/>
      <c r="Q208" s="94"/>
      <c r="R208" s="107"/>
      <c r="S208" s="107"/>
      <c r="T208" s="132"/>
    </row>
    <row r="209" spans="1:20" ht="30">
      <c r="A209" s="148" t="s">
        <v>2365</v>
      </c>
      <c r="B209" s="96" t="s">
        <v>44</v>
      </c>
      <c r="C209" s="94"/>
      <c r="D209" s="97" t="s">
        <v>2366</v>
      </c>
      <c r="E209" s="95" t="s">
        <v>1973</v>
      </c>
      <c r="F209" s="95" t="s">
        <v>2194</v>
      </c>
      <c r="G209" s="113">
        <v>1.3240000000000001</v>
      </c>
      <c r="H209" s="103">
        <v>12.23</v>
      </c>
      <c r="I209" s="115">
        <v>8.1687999999999992</v>
      </c>
      <c r="J209" s="104">
        <v>591</v>
      </c>
      <c r="K209" s="104">
        <v>10</v>
      </c>
      <c r="L209" s="94" t="s">
        <v>71</v>
      </c>
      <c r="M209" s="136">
        <v>589</v>
      </c>
      <c r="N209" s="137">
        <v>11</v>
      </c>
      <c r="O209" s="135" t="s">
        <v>71</v>
      </c>
      <c r="P209" s="94" t="s">
        <v>1976</v>
      </c>
      <c r="Q209" s="95" t="s">
        <v>1975</v>
      </c>
      <c r="R209" s="107">
        <v>781625</v>
      </c>
      <c r="S209" s="107">
        <v>9978591</v>
      </c>
      <c r="T209" s="132" t="s">
        <v>2223</v>
      </c>
    </row>
    <row r="210" spans="1:20">
      <c r="A210" s="148"/>
      <c r="B210" s="96"/>
      <c r="C210" s="94"/>
      <c r="D210" s="97"/>
      <c r="E210" s="100"/>
      <c r="F210" s="100"/>
      <c r="G210" s="113">
        <v>1.3240000000000001</v>
      </c>
      <c r="H210" s="103">
        <v>5.29</v>
      </c>
      <c r="I210" s="115">
        <v>8.0862999999999996</v>
      </c>
      <c r="J210" s="104">
        <v>585</v>
      </c>
      <c r="K210" s="104">
        <v>14</v>
      </c>
      <c r="L210" s="94" t="s">
        <v>71</v>
      </c>
      <c r="M210" s="138"/>
      <c r="N210" s="139"/>
      <c r="O210" s="140"/>
      <c r="P210" s="98"/>
      <c r="Q210" s="98"/>
      <c r="R210" s="107"/>
      <c r="S210" s="107"/>
      <c r="T210" s="132"/>
    </row>
    <row r="211" spans="1:20">
      <c r="A211" s="148" t="s">
        <v>2367</v>
      </c>
      <c r="B211" s="96" t="s">
        <v>46</v>
      </c>
      <c r="C211" s="94"/>
      <c r="D211" s="97" t="s">
        <v>2368</v>
      </c>
      <c r="E211" s="95" t="s">
        <v>1973</v>
      </c>
      <c r="F211" s="95" t="s">
        <v>2194</v>
      </c>
      <c r="G211" s="113">
        <v>1.3560000000000001</v>
      </c>
      <c r="H211" s="103">
        <v>0.14000000000000001</v>
      </c>
      <c r="I211" s="115">
        <v>0.51200000000000001</v>
      </c>
      <c r="J211" s="104">
        <v>4</v>
      </c>
      <c r="K211" s="104">
        <v>3</v>
      </c>
      <c r="L211" s="94" t="s">
        <v>71</v>
      </c>
      <c r="M211" s="141">
        <v>4</v>
      </c>
      <c r="N211" s="142">
        <v>3</v>
      </c>
      <c r="O211" s="140" t="s">
        <v>71</v>
      </c>
      <c r="P211" s="94" t="s">
        <v>1976</v>
      </c>
      <c r="Q211" s="95" t="s">
        <v>1975</v>
      </c>
      <c r="R211" s="107">
        <v>780700</v>
      </c>
      <c r="S211" s="107">
        <v>10007000</v>
      </c>
      <c r="T211" s="132" t="s">
        <v>2369</v>
      </c>
    </row>
    <row r="212" spans="1:20">
      <c r="A212" s="148"/>
      <c r="B212" s="96"/>
      <c r="C212" s="94"/>
      <c r="D212" s="97"/>
      <c r="E212" s="100"/>
      <c r="F212" s="100"/>
      <c r="G212" s="113"/>
      <c r="H212" s="103">
        <v>0.14000000000000001</v>
      </c>
      <c r="I212" s="115">
        <v>0.51</v>
      </c>
      <c r="J212" s="104">
        <v>4</v>
      </c>
      <c r="K212" s="104">
        <v>3</v>
      </c>
      <c r="L212" s="94" t="s">
        <v>71</v>
      </c>
      <c r="M212" s="141"/>
      <c r="N212" s="142"/>
      <c r="O212" s="140"/>
      <c r="P212" s="94"/>
      <c r="Q212" s="98"/>
      <c r="R212" s="107"/>
      <c r="S212" s="107"/>
      <c r="T212" s="132"/>
    </row>
    <row r="213" spans="1:20">
      <c r="A213" s="148" t="s">
        <v>418</v>
      </c>
      <c r="B213" s="96" t="s">
        <v>46</v>
      </c>
      <c r="C213" s="94"/>
      <c r="D213" s="97" t="s">
        <v>2370</v>
      </c>
      <c r="E213" s="95" t="s">
        <v>1973</v>
      </c>
      <c r="F213" s="95" t="s">
        <v>2194</v>
      </c>
      <c r="G213" s="113">
        <v>1.42</v>
      </c>
      <c r="H213" s="103">
        <v>0.54</v>
      </c>
      <c r="I213" s="115">
        <v>2.57</v>
      </c>
      <c r="J213" s="104">
        <v>17</v>
      </c>
      <c r="K213" s="104">
        <v>3</v>
      </c>
      <c r="L213" s="94" t="s">
        <v>71</v>
      </c>
      <c r="M213" s="141">
        <v>18</v>
      </c>
      <c r="N213" s="142">
        <v>3</v>
      </c>
      <c r="O213" s="140" t="s">
        <v>71</v>
      </c>
      <c r="P213" s="94" t="s">
        <v>1976</v>
      </c>
      <c r="Q213" s="95" t="s">
        <v>1975</v>
      </c>
      <c r="R213" s="107">
        <v>786000</v>
      </c>
      <c r="S213" s="107">
        <v>10003700</v>
      </c>
      <c r="T213" s="132" t="s">
        <v>2369</v>
      </c>
    </row>
    <row r="214" spans="1:20">
      <c r="A214" s="148"/>
      <c r="B214" s="96"/>
      <c r="C214" s="94"/>
      <c r="D214" s="97"/>
      <c r="E214" s="100"/>
      <c r="F214" s="100"/>
      <c r="G214" s="113"/>
      <c r="H214" s="103">
        <v>0.54</v>
      </c>
      <c r="I214" s="115">
        <v>2.7429999999999999</v>
      </c>
      <c r="J214" s="104">
        <v>18</v>
      </c>
      <c r="K214" s="104">
        <v>3</v>
      </c>
      <c r="L214" s="94" t="s">
        <v>71</v>
      </c>
      <c r="M214" s="138"/>
      <c r="N214" s="139"/>
      <c r="O214" s="140"/>
      <c r="P214" s="98"/>
      <c r="Q214" s="98"/>
      <c r="R214" s="107"/>
      <c r="S214" s="107"/>
      <c r="T214" s="132"/>
    </row>
    <row r="215" spans="1:20">
      <c r="A215" s="147" t="s">
        <v>2371</v>
      </c>
      <c r="B215" s="94" t="s">
        <v>48</v>
      </c>
      <c r="C215" s="94"/>
      <c r="D215" s="94" t="s">
        <v>2228</v>
      </c>
      <c r="E215" s="95" t="s">
        <v>1973</v>
      </c>
      <c r="F215" s="95" t="s">
        <v>2194</v>
      </c>
      <c r="G215" s="113">
        <v>1.4490000000000001</v>
      </c>
      <c r="H215" s="103">
        <v>31.7</v>
      </c>
      <c r="I215" s="114">
        <v>17.0642</v>
      </c>
      <c r="J215" s="102">
        <v>1127</v>
      </c>
      <c r="K215" s="102">
        <v>16</v>
      </c>
      <c r="L215" s="94" t="s">
        <v>71</v>
      </c>
      <c r="M215" s="133">
        <v>1132</v>
      </c>
      <c r="N215" s="134">
        <v>16</v>
      </c>
      <c r="O215" s="135" t="s">
        <v>71</v>
      </c>
      <c r="P215" s="94" t="s">
        <v>1976</v>
      </c>
      <c r="Q215" s="95" t="s">
        <v>1975</v>
      </c>
      <c r="R215" s="107">
        <v>809562</v>
      </c>
      <c r="S215" s="107">
        <v>9981566</v>
      </c>
      <c r="T215" s="132" t="s">
        <v>120</v>
      </c>
    </row>
    <row r="216" spans="1:20">
      <c r="A216" s="147"/>
      <c r="B216" s="94"/>
      <c r="C216" s="94"/>
      <c r="D216" s="94"/>
      <c r="E216" s="94"/>
      <c r="F216" s="94"/>
      <c r="G216" s="113"/>
      <c r="H216" s="103">
        <v>33.200000000000003</v>
      </c>
      <c r="I216" s="114">
        <v>17.2136</v>
      </c>
      <c r="J216" s="102">
        <v>1137</v>
      </c>
      <c r="K216" s="102">
        <v>16</v>
      </c>
      <c r="L216" s="94" t="s">
        <v>71</v>
      </c>
      <c r="M216" s="133"/>
      <c r="N216" s="134"/>
      <c r="O216" s="135"/>
      <c r="P216" s="94"/>
      <c r="Q216" s="94"/>
      <c r="R216" s="107"/>
      <c r="S216" s="107"/>
      <c r="T216" s="132"/>
    </row>
    <row r="217" spans="1:20">
      <c r="A217" s="147" t="s">
        <v>2372</v>
      </c>
      <c r="B217" s="94" t="s">
        <v>48</v>
      </c>
      <c r="C217" s="94"/>
      <c r="D217" s="94" t="s">
        <v>2228</v>
      </c>
      <c r="E217" s="95" t="s">
        <v>1973</v>
      </c>
      <c r="F217" s="95" t="s">
        <v>2194</v>
      </c>
      <c r="G217" s="113">
        <v>1.3620000000000001</v>
      </c>
      <c r="H217" s="103">
        <v>30.9</v>
      </c>
      <c r="I217" s="114">
        <v>16.0579</v>
      </c>
      <c r="J217" s="102">
        <v>1128</v>
      </c>
      <c r="K217" s="102">
        <v>16</v>
      </c>
      <c r="L217" s="94" t="s">
        <v>71</v>
      </c>
      <c r="M217" s="133">
        <v>1128</v>
      </c>
      <c r="N217" s="134">
        <v>16</v>
      </c>
      <c r="O217" s="135" t="s">
        <v>71</v>
      </c>
      <c r="P217" s="94" t="s">
        <v>1976</v>
      </c>
      <c r="Q217" s="95" t="s">
        <v>1975</v>
      </c>
      <c r="R217" s="107">
        <v>806008</v>
      </c>
      <c r="S217" s="107">
        <v>9982702</v>
      </c>
      <c r="T217" s="132" t="s">
        <v>120</v>
      </c>
    </row>
    <row r="218" spans="1:20">
      <c r="A218" s="147"/>
      <c r="B218" s="94"/>
      <c r="C218" s="94"/>
      <c r="D218" s="94"/>
      <c r="E218" s="94"/>
      <c r="F218" s="94"/>
      <c r="G218" s="113"/>
      <c r="H218" s="103">
        <v>33.200000000000003</v>
      </c>
      <c r="I218" s="114">
        <v>16.056999999999999</v>
      </c>
      <c r="J218" s="102">
        <v>1128</v>
      </c>
      <c r="K218" s="102">
        <v>16</v>
      </c>
      <c r="L218" s="94" t="s">
        <v>71</v>
      </c>
      <c r="M218" s="133"/>
      <c r="N218" s="134"/>
      <c r="O218" s="135"/>
      <c r="P218" s="94"/>
      <c r="Q218" s="94"/>
      <c r="R218" s="107"/>
      <c r="S218" s="107"/>
      <c r="T218" s="132"/>
    </row>
    <row r="219" spans="1:20">
      <c r="A219" s="147" t="s">
        <v>2373</v>
      </c>
      <c r="B219" s="94" t="s">
        <v>48</v>
      </c>
      <c r="C219" s="94"/>
      <c r="D219" s="94" t="s">
        <v>2228</v>
      </c>
      <c r="E219" s="95" t="s">
        <v>1973</v>
      </c>
      <c r="F219" s="95" t="s">
        <v>2194</v>
      </c>
      <c r="G219" s="113">
        <v>1.034</v>
      </c>
      <c r="H219" s="103">
        <v>14.3</v>
      </c>
      <c r="I219" s="114">
        <v>11.667</v>
      </c>
      <c r="J219" s="102">
        <v>1080</v>
      </c>
      <c r="K219" s="102">
        <v>17</v>
      </c>
      <c r="L219" s="94" t="s">
        <v>71</v>
      </c>
      <c r="M219" s="133">
        <v>1084</v>
      </c>
      <c r="N219" s="134">
        <v>17</v>
      </c>
      <c r="O219" s="135" t="s">
        <v>71</v>
      </c>
      <c r="P219" s="94" t="s">
        <v>1976</v>
      </c>
      <c r="Q219" s="95" t="s">
        <v>1975</v>
      </c>
      <c r="R219" s="107">
        <v>807261</v>
      </c>
      <c r="S219" s="107">
        <v>9982195</v>
      </c>
      <c r="T219" s="132" t="s">
        <v>120</v>
      </c>
    </row>
    <row r="220" spans="1:20">
      <c r="A220" s="147"/>
      <c r="B220" s="94"/>
      <c r="C220" s="94"/>
      <c r="D220" s="94"/>
      <c r="E220" s="94"/>
      <c r="F220" s="94"/>
      <c r="G220" s="113"/>
      <c r="H220" s="103">
        <v>12.8</v>
      </c>
      <c r="I220" s="114">
        <v>11.768700000000001</v>
      </c>
      <c r="J220" s="102">
        <v>1089</v>
      </c>
      <c r="K220" s="102">
        <v>18</v>
      </c>
      <c r="L220" s="94" t="s">
        <v>71</v>
      </c>
      <c r="M220" s="133"/>
      <c r="N220" s="134"/>
      <c r="O220" s="135"/>
      <c r="P220" s="94"/>
      <c r="Q220" s="94"/>
      <c r="R220" s="107"/>
      <c r="S220" s="107"/>
      <c r="T220" s="132"/>
    </row>
    <row r="221" spans="1:20">
      <c r="A221" s="147" t="s">
        <v>430</v>
      </c>
      <c r="B221" s="94" t="s">
        <v>49</v>
      </c>
      <c r="C221" s="94"/>
      <c r="D221" s="94" t="s">
        <v>2374</v>
      </c>
      <c r="E221" s="95" t="s">
        <v>1973</v>
      </c>
      <c r="F221" s="95" t="s">
        <v>2194</v>
      </c>
      <c r="G221" s="113">
        <v>1.409</v>
      </c>
      <c r="H221" s="103">
        <v>0.59</v>
      </c>
      <c r="I221" s="114">
        <v>0.29530000000000001</v>
      </c>
      <c r="J221" s="102">
        <v>20</v>
      </c>
      <c r="K221" s="102">
        <v>3</v>
      </c>
      <c r="L221" s="94" t="s">
        <v>71</v>
      </c>
      <c r="M221" s="133">
        <v>18</v>
      </c>
      <c r="N221" s="134">
        <v>3</v>
      </c>
      <c r="O221" s="135" t="s">
        <v>71</v>
      </c>
      <c r="P221" s="94" t="s">
        <v>1976</v>
      </c>
      <c r="Q221" s="95" t="s">
        <v>1975</v>
      </c>
      <c r="R221" s="107">
        <v>761709</v>
      </c>
      <c r="S221" s="107">
        <v>9848098</v>
      </c>
      <c r="T221" s="132" t="s">
        <v>104</v>
      </c>
    </row>
    <row r="222" spans="1:20">
      <c r="A222" s="147"/>
      <c r="B222" s="94"/>
      <c r="C222" s="94"/>
      <c r="D222" s="94"/>
      <c r="E222" s="94"/>
      <c r="F222" s="94"/>
      <c r="G222" s="113"/>
      <c r="H222" s="103">
        <v>0.52</v>
      </c>
      <c r="I222" s="114">
        <v>0.23569999999999999</v>
      </c>
      <c r="J222" s="102">
        <v>16</v>
      </c>
      <c r="K222" s="102">
        <v>3</v>
      </c>
      <c r="L222" s="94" t="s">
        <v>71</v>
      </c>
      <c r="M222" s="133"/>
      <c r="N222" s="134"/>
      <c r="O222" s="135"/>
      <c r="P222" s="94"/>
      <c r="Q222" s="94"/>
      <c r="R222" s="107"/>
      <c r="S222" s="107"/>
      <c r="T222" s="132"/>
    </row>
    <row r="223" spans="1:20">
      <c r="A223" s="147" t="s">
        <v>469</v>
      </c>
      <c r="B223" s="94" t="s">
        <v>53</v>
      </c>
      <c r="C223" s="94"/>
      <c r="D223" s="94" t="s">
        <v>2228</v>
      </c>
      <c r="E223" s="94"/>
      <c r="F223" s="95" t="s">
        <v>2194</v>
      </c>
      <c r="G223" s="113">
        <v>0.52300000000000002</v>
      </c>
      <c r="H223" s="103">
        <v>47.7</v>
      </c>
      <c r="I223" s="114">
        <v>1.0811999999999999</v>
      </c>
      <c r="J223" s="102">
        <v>198</v>
      </c>
      <c r="K223" s="102">
        <v>8</v>
      </c>
      <c r="L223" s="94" t="s">
        <v>71</v>
      </c>
      <c r="M223" s="133">
        <v>202</v>
      </c>
      <c r="N223" s="134">
        <v>8</v>
      </c>
      <c r="O223" s="135" t="s">
        <v>71</v>
      </c>
      <c r="P223" s="94" t="s">
        <v>1976</v>
      </c>
      <c r="Q223" s="95" t="s">
        <v>1975</v>
      </c>
      <c r="R223" s="107">
        <v>779336</v>
      </c>
      <c r="S223" s="107">
        <v>9933840</v>
      </c>
      <c r="T223" s="132" t="s">
        <v>3262</v>
      </c>
    </row>
    <row r="224" spans="1:20">
      <c r="A224" s="147"/>
      <c r="B224" s="94"/>
      <c r="C224" s="94"/>
      <c r="D224" s="94"/>
      <c r="E224" s="94"/>
      <c r="F224" s="94"/>
      <c r="G224" s="113"/>
      <c r="H224" s="103">
        <v>43.4</v>
      </c>
      <c r="I224" s="114">
        <v>1.1254</v>
      </c>
      <c r="J224" s="102">
        <v>206</v>
      </c>
      <c r="K224" s="102">
        <v>8</v>
      </c>
      <c r="L224" s="94" t="s">
        <v>71</v>
      </c>
      <c r="M224" s="133"/>
      <c r="N224" s="134"/>
      <c r="O224" s="135"/>
      <c r="P224" s="94"/>
      <c r="Q224" s="94"/>
      <c r="R224" s="107"/>
      <c r="S224" s="107"/>
      <c r="T224" s="132"/>
    </row>
    <row r="225" spans="1:20">
      <c r="A225" s="147" t="s">
        <v>2375</v>
      </c>
      <c r="B225" s="94" t="s">
        <v>54</v>
      </c>
      <c r="C225" s="94"/>
      <c r="D225" s="94" t="s">
        <v>2304</v>
      </c>
      <c r="E225" s="95" t="s">
        <v>1973</v>
      </c>
      <c r="F225" s="95" t="s">
        <v>2194</v>
      </c>
      <c r="G225" s="113">
        <v>2.512</v>
      </c>
      <c r="H225" s="103">
        <v>22.1</v>
      </c>
      <c r="I225" s="114">
        <v>21.661000000000001</v>
      </c>
      <c r="J225" s="102">
        <v>825</v>
      </c>
      <c r="K225" s="102">
        <v>12</v>
      </c>
      <c r="L225" s="94" t="s">
        <v>71</v>
      </c>
      <c r="M225" s="133">
        <v>826</v>
      </c>
      <c r="N225" s="134">
        <v>12</v>
      </c>
      <c r="O225" s="135" t="s">
        <v>71</v>
      </c>
      <c r="P225" s="94" t="s">
        <v>1976</v>
      </c>
      <c r="Q225" s="95" t="s">
        <v>1975</v>
      </c>
      <c r="R225" s="107">
        <v>759889</v>
      </c>
      <c r="S225" s="107">
        <v>9872238</v>
      </c>
      <c r="T225" s="132" t="s">
        <v>104</v>
      </c>
    </row>
    <row r="226" spans="1:20">
      <c r="A226" s="147"/>
      <c r="B226" s="94"/>
      <c r="C226" s="94"/>
      <c r="D226" s="94"/>
      <c r="E226" s="94"/>
      <c r="F226" s="94"/>
      <c r="G226" s="113"/>
      <c r="H226" s="103">
        <v>19.66</v>
      </c>
      <c r="I226" s="114">
        <v>21.721</v>
      </c>
      <c r="J226" s="102">
        <v>828</v>
      </c>
      <c r="K226" s="102">
        <v>12</v>
      </c>
      <c r="L226" s="94" t="s">
        <v>71</v>
      </c>
      <c r="M226" s="133"/>
      <c r="N226" s="134"/>
      <c r="O226" s="135"/>
      <c r="P226" s="94"/>
      <c r="Q226" s="94"/>
      <c r="R226" s="107"/>
      <c r="S226" s="107"/>
      <c r="T226" s="132"/>
    </row>
    <row r="227" spans="1:20">
      <c r="A227" s="147" t="s">
        <v>2376</v>
      </c>
      <c r="B227" s="94" t="s">
        <v>54</v>
      </c>
      <c r="C227" s="94"/>
      <c r="D227" s="94" t="s">
        <v>2377</v>
      </c>
      <c r="E227" s="95" t="s">
        <v>1973</v>
      </c>
      <c r="F227" s="95" t="s">
        <v>2194</v>
      </c>
      <c r="G227" s="113">
        <v>1.639</v>
      </c>
      <c r="H227" s="112">
        <v>22.1</v>
      </c>
      <c r="I227" s="118">
        <v>21.661000000000001</v>
      </c>
      <c r="J227" s="106">
        <v>825</v>
      </c>
      <c r="K227" s="106">
        <v>12</v>
      </c>
      <c r="L227" s="94" t="s">
        <v>71</v>
      </c>
      <c r="M227" s="144">
        <v>826</v>
      </c>
      <c r="N227" s="145">
        <v>12</v>
      </c>
      <c r="O227" s="135" t="s">
        <v>71</v>
      </c>
      <c r="P227" s="94" t="s">
        <v>1976</v>
      </c>
      <c r="Q227" s="95" t="s">
        <v>1975</v>
      </c>
      <c r="R227" s="107">
        <v>770638</v>
      </c>
      <c r="S227" s="107">
        <v>9869872</v>
      </c>
      <c r="T227" s="132" t="s">
        <v>104</v>
      </c>
    </row>
    <row r="228" spans="1:20">
      <c r="A228" s="147"/>
      <c r="B228" s="94"/>
      <c r="C228" s="94"/>
      <c r="D228" s="94"/>
      <c r="E228" s="94"/>
      <c r="F228" s="94"/>
      <c r="G228" s="113"/>
      <c r="H228" s="112">
        <v>19.66</v>
      </c>
      <c r="I228" s="118">
        <v>21.721</v>
      </c>
      <c r="J228" s="106">
        <v>828</v>
      </c>
      <c r="K228" s="106">
        <v>12</v>
      </c>
      <c r="L228" s="94" t="s">
        <v>71</v>
      </c>
      <c r="M228" s="144"/>
      <c r="N228" s="145"/>
      <c r="O228" s="146"/>
      <c r="P228" s="101"/>
      <c r="Q228" s="101"/>
      <c r="R228" s="107"/>
      <c r="S228" s="107"/>
      <c r="T228" s="132"/>
    </row>
    <row r="229" spans="1:20">
      <c r="A229" s="147" t="s">
        <v>491</v>
      </c>
      <c r="B229" s="94" t="s">
        <v>56</v>
      </c>
      <c r="C229" s="94" t="s">
        <v>68</v>
      </c>
      <c r="D229" s="94" t="s">
        <v>2252</v>
      </c>
      <c r="E229" s="95" t="s">
        <v>1973</v>
      </c>
      <c r="F229" s="95" t="s">
        <v>2194</v>
      </c>
      <c r="G229" s="113">
        <v>1.0960000000000001</v>
      </c>
      <c r="H229" s="103">
        <v>14.7</v>
      </c>
      <c r="I229" s="114">
        <v>7.9745999999999997</v>
      </c>
      <c r="J229" s="102">
        <v>697</v>
      </c>
      <c r="K229" s="102">
        <v>11</v>
      </c>
      <c r="L229" s="94" t="s">
        <v>71</v>
      </c>
      <c r="M229" s="133">
        <v>702</v>
      </c>
      <c r="N229" s="134">
        <v>11</v>
      </c>
      <c r="O229" s="135" t="s">
        <v>71</v>
      </c>
      <c r="P229" s="94" t="s">
        <v>1976</v>
      </c>
      <c r="Q229" s="95" t="s">
        <v>1975</v>
      </c>
      <c r="R229" s="107">
        <v>764061</v>
      </c>
      <c r="S229" s="107">
        <v>9925476</v>
      </c>
      <c r="T229" s="132" t="s">
        <v>74</v>
      </c>
    </row>
    <row r="230" spans="1:20">
      <c r="A230" s="147"/>
      <c r="B230" s="94"/>
      <c r="C230" s="94"/>
      <c r="D230" s="94"/>
      <c r="E230" s="94"/>
      <c r="F230" s="94"/>
      <c r="G230" s="113"/>
      <c r="H230" s="103">
        <v>15.4</v>
      </c>
      <c r="I230" s="114">
        <v>8.0858000000000008</v>
      </c>
      <c r="J230" s="102">
        <v>706</v>
      </c>
      <c r="K230" s="102">
        <v>11</v>
      </c>
      <c r="L230" s="94" t="s">
        <v>71</v>
      </c>
      <c r="M230" s="133"/>
      <c r="N230" s="134"/>
      <c r="O230" s="135"/>
      <c r="P230" s="94"/>
      <c r="Q230" s="94"/>
      <c r="R230" s="107"/>
      <c r="S230" s="107"/>
      <c r="T230" s="132"/>
    </row>
    <row r="231" spans="1:20">
      <c r="A231" s="147" t="s">
        <v>490</v>
      </c>
      <c r="B231" s="94" t="s">
        <v>56</v>
      </c>
      <c r="C231" s="94" t="s">
        <v>488</v>
      </c>
      <c r="D231" s="94" t="s">
        <v>2378</v>
      </c>
      <c r="E231" s="95" t="s">
        <v>1973</v>
      </c>
      <c r="F231" s="95" t="s">
        <v>2194</v>
      </c>
      <c r="G231" s="113">
        <v>1.48</v>
      </c>
      <c r="H231" s="103">
        <v>5.8</v>
      </c>
      <c r="I231" s="114">
        <v>1.2233000000000001</v>
      </c>
      <c r="J231" s="102">
        <v>79</v>
      </c>
      <c r="K231" s="102">
        <v>2</v>
      </c>
      <c r="L231" s="94" t="s">
        <v>71</v>
      </c>
      <c r="M231" s="133">
        <v>79</v>
      </c>
      <c r="N231" s="134">
        <v>2</v>
      </c>
      <c r="O231" s="135" t="s">
        <v>71</v>
      </c>
      <c r="P231" s="94" t="s">
        <v>1976</v>
      </c>
      <c r="Q231" s="95" t="s">
        <v>1975</v>
      </c>
      <c r="R231" s="107">
        <v>762285</v>
      </c>
      <c r="S231" s="107">
        <v>9929891</v>
      </c>
      <c r="T231" s="132" t="s">
        <v>74</v>
      </c>
    </row>
    <row r="232" spans="1:20">
      <c r="A232" s="147"/>
      <c r="B232" s="94"/>
      <c r="C232" s="94"/>
      <c r="D232" s="94"/>
      <c r="E232" s="94"/>
      <c r="F232" s="94"/>
      <c r="G232" s="113"/>
      <c r="H232" s="103">
        <v>6.8</v>
      </c>
      <c r="I232" s="114">
        <v>1.2282999999999999</v>
      </c>
      <c r="J232" s="102">
        <v>79</v>
      </c>
      <c r="K232" s="102">
        <v>2</v>
      </c>
      <c r="L232" s="94" t="s">
        <v>71</v>
      </c>
      <c r="M232" s="133"/>
      <c r="N232" s="134"/>
      <c r="O232" s="135"/>
      <c r="P232" s="94"/>
      <c r="Q232" s="94"/>
      <c r="R232" s="107"/>
      <c r="S232" s="107"/>
      <c r="T232" s="132"/>
    </row>
    <row r="233" spans="1:20">
      <c r="A233" s="147" t="s">
        <v>489</v>
      </c>
      <c r="B233" s="94" t="s">
        <v>56</v>
      </c>
      <c r="C233" s="94" t="s">
        <v>488</v>
      </c>
      <c r="D233" s="94" t="s">
        <v>2256</v>
      </c>
      <c r="E233" s="95" t="s">
        <v>1973</v>
      </c>
      <c r="F233" s="95" t="s">
        <v>2194</v>
      </c>
      <c r="G233" s="113">
        <v>1.417</v>
      </c>
      <c r="H233" s="103">
        <v>1.8</v>
      </c>
      <c r="I233" s="114">
        <v>0.89270000000000005</v>
      </c>
      <c r="J233" s="102">
        <v>60</v>
      </c>
      <c r="K233" s="102">
        <v>3</v>
      </c>
      <c r="L233" s="94" t="s">
        <v>71</v>
      </c>
      <c r="M233" s="133">
        <v>60</v>
      </c>
      <c r="N233" s="134">
        <v>3</v>
      </c>
      <c r="O233" s="135" t="s">
        <v>71</v>
      </c>
      <c r="P233" s="94" t="s">
        <v>1976</v>
      </c>
      <c r="Q233" s="95" t="s">
        <v>1975</v>
      </c>
      <c r="R233" s="107">
        <v>763281</v>
      </c>
      <c r="S233" s="107">
        <v>9930218</v>
      </c>
      <c r="T233" s="132" t="s">
        <v>74</v>
      </c>
    </row>
    <row r="234" spans="1:20">
      <c r="A234" s="147"/>
      <c r="B234" s="94"/>
      <c r="C234" s="94"/>
      <c r="D234" s="94"/>
      <c r="E234" s="94"/>
      <c r="F234" s="94"/>
      <c r="G234" s="113"/>
      <c r="H234" s="103">
        <v>2.2000000000000002</v>
      </c>
      <c r="I234" s="114">
        <v>0.88680000000000003</v>
      </c>
      <c r="J234" s="102">
        <v>60</v>
      </c>
      <c r="K234" s="102">
        <v>3</v>
      </c>
      <c r="L234" s="94" t="s">
        <v>71</v>
      </c>
      <c r="M234" s="133"/>
      <c r="N234" s="134"/>
      <c r="O234" s="135"/>
      <c r="P234" s="94"/>
      <c r="Q234" s="94"/>
      <c r="R234" s="107"/>
      <c r="S234" s="107"/>
      <c r="T234" s="132"/>
    </row>
    <row r="235" spans="1:20">
      <c r="A235" s="147" t="s">
        <v>493</v>
      </c>
      <c r="B235" s="94" t="s">
        <v>57</v>
      </c>
      <c r="C235" s="94"/>
      <c r="D235" s="94" t="s">
        <v>2249</v>
      </c>
      <c r="E235" s="95" t="s">
        <v>1973</v>
      </c>
      <c r="F235" s="95" t="s">
        <v>2194</v>
      </c>
      <c r="G235" s="113">
        <v>1.7390000000000001</v>
      </c>
      <c r="H235" s="103">
        <v>9</v>
      </c>
      <c r="I235" s="114">
        <v>5.6974999999999998</v>
      </c>
      <c r="J235" s="102">
        <v>314</v>
      </c>
      <c r="K235" s="102">
        <v>6</v>
      </c>
      <c r="L235" s="94" t="s">
        <v>71</v>
      </c>
      <c r="M235" s="133">
        <v>312</v>
      </c>
      <c r="N235" s="134">
        <v>6</v>
      </c>
      <c r="O235" s="135" t="s">
        <v>71</v>
      </c>
      <c r="P235" s="94" t="s">
        <v>1976</v>
      </c>
      <c r="Q235" s="95" t="s">
        <v>1975</v>
      </c>
      <c r="R235" s="107">
        <v>790298</v>
      </c>
      <c r="S235" s="107">
        <v>9939301</v>
      </c>
      <c r="T235" s="132" t="s">
        <v>3262</v>
      </c>
    </row>
    <row r="236" spans="1:20">
      <c r="A236" s="147"/>
      <c r="B236" s="94"/>
      <c r="C236" s="94"/>
      <c r="D236" s="94"/>
      <c r="E236" s="94"/>
      <c r="F236" s="94"/>
      <c r="G236" s="113"/>
      <c r="H236" s="103">
        <v>9.1999999999999993</v>
      </c>
      <c r="I236" s="114">
        <v>5.6261000000000001</v>
      </c>
      <c r="J236" s="102">
        <v>310</v>
      </c>
      <c r="K236" s="102">
        <v>6</v>
      </c>
      <c r="L236" s="94" t="s">
        <v>71</v>
      </c>
      <c r="M236" s="133"/>
      <c r="N236" s="134"/>
      <c r="O236" s="135"/>
      <c r="P236" s="94"/>
      <c r="Q236" s="94"/>
      <c r="R236" s="107"/>
      <c r="S236" s="107"/>
      <c r="T236" s="132"/>
    </row>
    <row r="237" spans="1:20">
      <c r="A237" s="147" t="s">
        <v>2379</v>
      </c>
      <c r="B237" s="94" t="s">
        <v>59</v>
      </c>
      <c r="C237" s="94"/>
      <c r="D237" s="94" t="s">
        <v>2380</v>
      </c>
      <c r="E237" s="94" t="s">
        <v>1973</v>
      </c>
      <c r="F237" s="95" t="s">
        <v>2194</v>
      </c>
      <c r="G237" s="113">
        <v>4.335</v>
      </c>
      <c r="H237" s="103">
        <v>16.53</v>
      </c>
      <c r="I237" s="114">
        <v>10.2369</v>
      </c>
      <c r="J237" s="102">
        <v>226</v>
      </c>
      <c r="K237" s="102">
        <v>3</v>
      </c>
      <c r="L237" s="94" t="s">
        <v>71</v>
      </c>
      <c r="M237" s="133">
        <v>228</v>
      </c>
      <c r="N237" s="134">
        <v>4</v>
      </c>
      <c r="O237" s="135" t="s">
        <v>71</v>
      </c>
      <c r="P237" s="94" t="s">
        <v>1976</v>
      </c>
      <c r="Q237" s="95" t="s">
        <v>1975</v>
      </c>
      <c r="R237">
        <v>874100</v>
      </c>
      <c r="S237">
        <v>9919800</v>
      </c>
      <c r="T237" s="132" t="s">
        <v>120</v>
      </c>
    </row>
    <row r="238" spans="1:20">
      <c r="A238" s="147"/>
      <c r="B238" s="94"/>
      <c r="C238" s="94"/>
      <c r="D238" s="94"/>
      <c r="E238" s="94"/>
      <c r="F238" s="94"/>
      <c r="G238" s="113"/>
      <c r="H238" s="103">
        <v>13.54</v>
      </c>
      <c r="I238" s="114">
        <v>10.3896</v>
      </c>
      <c r="J238" s="102">
        <v>229</v>
      </c>
      <c r="K238" s="102">
        <v>4</v>
      </c>
      <c r="L238" s="94" t="s">
        <v>71</v>
      </c>
      <c r="M238" s="133"/>
      <c r="N238" s="134"/>
      <c r="O238" s="135"/>
      <c r="P238" s="94"/>
      <c r="Q238" s="94"/>
      <c r="R238" s="107"/>
      <c r="S238" s="107"/>
      <c r="T238" s="132"/>
    </row>
    <row r="239" spans="1:20">
      <c r="A239" s="147" t="s">
        <v>507</v>
      </c>
      <c r="B239" s="94" t="s">
        <v>60</v>
      </c>
      <c r="C239" s="94"/>
      <c r="D239" s="94" t="s">
        <v>2381</v>
      </c>
      <c r="E239" s="95" t="s">
        <v>1973</v>
      </c>
      <c r="F239" s="95" t="s">
        <v>2194</v>
      </c>
      <c r="G239" s="113">
        <v>1.2749999999999999</v>
      </c>
      <c r="H239" s="103">
        <v>2.2400000000000002</v>
      </c>
      <c r="I239" s="114">
        <v>2.4786999999999999</v>
      </c>
      <c r="J239" s="102">
        <v>186</v>
      </c>
      <c r="K239" s="102">
        <v>9</v>
      </c>
      <c r="L239" s="94" t="s">
        <v>71</v>
      </c>
      <c r="M239" s="133">
        <v>183</v>
      </c>
      <c r="N239" s="134">
        <v>9</v>
      </c>
      <c r="O239" s="135" t="s">
        <v>71</v>
      </c>
      <c r="P239" s="94" t="s">
        <v>1976</v>
      </c>
      <c r="Q239" s="95" t="s">
        <v>1975</v>
      </c>
      <c r="R239" s="107">
        <v>766283</v>
      </c>
      <c r="S239" s="107">
        <v>9802345</v>
      </c>
      <c r="T239" s="132" t="s">
        <v>104</v>
      </c>
    </row>
    <row r="240" spans="1:20">
      <c r="A240" s="147"/>
      <c r="B240" s="94"/>
      <c r="C240" s="94"/>
      <c r="D240" s="94"/>
      <c r="E240" s="94"/>
      <c r="F240" s="94"/>
      <c r="G240" s="113"/>
      <c r="H240" s="103">
        <v>2.15</v>
      </c>
      <c r="I240" s="114">
        <v>2.4041999999999999</v>
      </c>
      <c r="J240" s="102">
        <v>181</v>
      </c>
      <c r="K240" s="102">
        <v>9</v>
      </c>
      <c r="L240" s="94" t="s">
        <v>71</v>
      </c>
      <c r="M240" s="133"/>
      <c r="N240" s="134"/>
      <c r="O240" s="135"/>
      <c r="P240" s="94"/>
      <c r="Q240" s="94"/>
      <c r="R240" s="107"/>
      <c r="S240" s="107"/>
      <c r="T240" s="132"/>
    </row>
    <row r="241" spans="1:20">
      <c r="A241" s="147" t="s">
        <v>2382</v>
      </c>
      <c r="B241" s="94" t="s">
        <v>61</v>
      </c>
      <c r="C241" s="94" t="s">
        <v>2383</v>
      </c>
      <c r="D241" s="94" t="s">
        <v>2384</v>
      </c>
      <c r="E241" s="95" t="s">
        <v>1973</v>
      </c>
      <c r="F241" s="95" t="s">
        <v>2194</v>
      </c>
      <c r="G241" s="113">
        <v>2.149</v>
      </c>
      <c r="H241" s="103">
        <v>3.26</v>
      </c>
      <c r="I241" s="114">
        <v>6.6039000000000003</v>
      </c>
      <c r="J241" s="102">
        <v>294</v>
      </c>
      <c r="K241" s="102">
        <v>10</v>
      </c>
      <c r="L241" s="94" t="s">
        <v>71</v>
      </c>
      <c r="M241" s="133">
        <v>293</v>
      </c>
      <c r="N241" s="134">
        <v>10</v>
      </c>
      <c r="O241" s="135" t="s">
        <v>71</v>
      </c>
      <c r="P241" s="94" t="s">
        <v>1976</v>
      </c>
      <c r="Q241" s="95" t="s">
        <v>1975</v>
      </c>
      <c r="R241" s="107">
        <v>782718</v>
      </c>
      <c r="S241" s="107">
        <v>9833101</v>
      </c>
      <c r="T241" s="132" t="s">
        <v>104</v>
      </c>
    </row>
    <row r="242" spans="1:20">
      <c r="A242" s="147"/>
      <c r="B242" s="94"/>
      <c r="C242" s="94"/>
      <c r="D242" s="94"/>
      <c r="E242" s="94"/>
      <c r="F242" s="94"/>
      <c r="G242" s="113"/>
      <c r="H242" s="103">
        <v>3.04</v>
      </c>
      <c r="I242" s="114">
        <v>6.5552999999999999</v>
      </c>
      <c r="J242" s="102">
        <v>292</v>
      </c>
      <c r="K242" s="102">
        <v>10</v>
      </c>
      <c r="L242" s="94" t="s">
        <v>71</v>
      </c>
      <c r="M242" s="133"/>
      <c r="N242" s="134"/>
      <c r="O242" s="135"/>
      <c r="P242" s="94"/>
      <c r="Q242" s="94"/>
      <c r="R242" s="107"/>
      <c r="S242" s="107"/>
      <c r="T242" s="132"/>
    </row>
    <row r="243" spans="1:20">
      <c r="A243" s="147" t="s">
        <v>2385</v>
      </c>
      <c r="B243" s="94" t="s">
        <v>61</v>
      </c>
      <c r="C243" s="94" t="s">
        <v>2383</v>
      </c>
      <c r="D243" s="94" t="s">
        <v>2386</v>
      </c>
      <c r="E243" s="95" t="s">
        <v>1973</v>
      </c>
      <c r="F243" s="95" t="s">
        <v>2194</v>
      </c>
      <c r="G243" s="113">
        <v>1.7949999999999999</v>
      </c>
      <c r="H243" s="103">
        <v>3.99</v>
      </c>
      <c r="I243" s="114">
        <v>5.0998000000000001</v>
      </c>
      <c r="J243" s="102">
        <v>272</v>
      </c>
      <c r="K243" s="102">
        <v>8</v>
      </c>
      <c r="L243" s="94" t="s">
        <v>71</v>
      </c>
      <c r="M243" s="133">
        <v>275</v>
      </c>
      <c r="N243" s="134">
        <v>8</v>
      </c>
      <c r="O243" s="135" t="s">
        <v>71</v>
      </c>
      <c r="P243" s="94" t="s">
        <v>1976</v>
      </c>
      <c r="Q243" s="95" t="s">
        <v>1975</v>
      </c>
      <c r="R243" s="107">
        <v>783809</v>
      </c>
      <c r="S243" s="107">
        <v>9830860</v>
      </c>
      <c r="T243" s="132" t="s">
        <v>104</v>
      </c>
    </row>
    <row r="244" spans="1:20">
      <c r="A244" s="147"/>
      <c r="B244" s="94"/>
      <c r="C244" s="94"/>
      <c r="D244" s="94"/>
      <c r="E244" s="94"/>
      <c r="F244" s="94"/>
      <c r="G244" s="113"/>
      <c r="H244" s="103">
        <v>4.17</v>
      </c>
      <c r="I244" s="114">
        <v>5.2145000000000001</v>
      </c>
      <c r="J244" s="102">
        <v>278</v>
      </c>
      <c r="K244" s="102">
        <v>8</v>
      </c>
      <c r="L244" s="94" t="s">
        <v>71</v>
      </c>
      <c r="M244" s="133"/>
      <c r="N244" s="134"/>
      <c r="O244" s="135"/>
      <c r="P244" s="94"/>
      <c r="Q244" s="94"/>
      <c r="R244" s="107"/>
      <c r="S244" s="107"/>
      <c r="T244" s="132"/>
    </row>
    <row r="245" spans="1:20">
      <c r="A245" s="147" t="s">
        <v>2387</v>
      </c>
      <c r="B245" s="94" t="s">
        <v>61</v>
      </c>
      <c r="C245" s="94" t="s">
        <v>2383</v>
      </c>
      <c r="D245" s="94" t="s">
        <v>2384</v>
      </c>
      <c r="E245" s="95" t="s">
        <v>1973</v>
      </c>
      <c r="F245" s="95" t="s">
        <v>2194</v>
      </c>
      <c r="G245" s="113">
        <v>2.7570000000000001</v>
      </c>
      <c r="H245" s="103">
        <v>1.64</v>
      </c>
      <c r="I245" s="114">
        <v>7.0768000000000004</v>
      </c>
      <c r="J245" s="102">
        <v>245</v>
      </c>
      <c r="K245" s="102">
        <v>15</v>
      </c>
      <c r="L245" s="94" t="s">
        <v>71</v>
      </c>
      <c r="M245" s="133">
        <v>246</v>
      </c>
      <c r="N245" s="134">
        <v>17</v>
      </c>
      <c r="O245" s="135" t="s">
        <v>71</v>
      </c>
      <c r="P245" s="94" t="s">
        <v>1976</v>
      </c>
      <c r="Q245" s="95" t="s">
        <v>1975</v>
      </c>
      <c r="R245" s="107">
        <v>783021</v>
      </c>
      <c r="S245" s="107">
        <v>9844175</v>
      </c>
      <c r="T245" s="132" t="s">
        <v>104</v>
      </c>
    </row>
    <row r="246" spans="1:20">
      <c r="A246" s="147"/>
      <c r="B246" s="94"/>
      <c r="C246" s="94"/>
      <c r="D246" s="94"/>
      <c r="E246" s="94"/>
      <c r="F246" s="94"/>
      <c r="G246" s="113"/>
      <c r="H246" s="103">
        <v>1.36</v>
      </c>
      <c r="I246" s="114">
        <v>7.0933999999999999</v>
      </c>
      <c r="J246" s="102">
        <v>246</v>
      </c>
      <c r="K246" s="102">
        <v>18</v>
      </c>
      <c r="L246" s="94" t="s">
        <v>71</v>
      </c>
      <c r="M246" s="133"/>
      <c r="N246" s="134"/>
      <c r="O246" s="135"/>
      <c r="P246" s="94"/>
      <c r="Q246" s="94"/>
      <c r="R246" s="107"/>
      <c r="S246" s="107"/>
      <c r="T246" s="132"/>
    </row>
    <row r="247" spans="1:20">
      <c r="A247" s="147" t="s">
        <v>2388</v>
      </c>
      <c r="B247" s="94" t="s">
        <v>61</v>
      </c>
      <c r="C247" s="94" t="s">
        <v>2383</v>
      </c>
      <c r="D247" s="94" t="s">
        <v>2386</v>
      </c>
      <c r="E247" s="95" t="s">
        <v>1973</v>
      </c>
      <c r="F247" s="95" t="s">
        <v>2194</v>
      </c>
      <c r="G247" s="113">
        <v>1.359</v>
      </c>
      <c r="H247" s="103">
        <v>2.5099999999999998</v>
      </c>
      <c r="I247" s="114">
        <v>2.7768000000000002</v>
      </c>
      <c r="J247" s="102">
        <v>196</v>
      </c>
      <c r="K247" s="102">
        <v>8</v>
      </c>
      <c r="L247" s="94" t="s">
        <v>71</v>
      </c>
      <c r="M247" s="133">
        <v>188</v>
      </c>
      <c r="N247" s="134">
        <v>7</v>
      </c>
      <c r="O247" s="135" t="s">
        <v>71</v>
      </c>
      <c r="P247" s="94" t="s">
        <v>1976</v>
      </c>
      <c r="Q247" s="95" t="s">
        <v>1975</v>
      </c>
      <c r="R247" s="107">
        <v>784134</v>
      </c>
      <c r="S247" s="107">
        <v>9831112</v>
      </c>
      <c r="T247" s="132" t="s">
        <v>104</v>
      </c>
    </row>
    <row r="248" spans="1:20">
      <c r="A248" s="147"/>
      <c r="B248" s="94"/>
      <c r="C248" s="94"/>
      <c r="D248" s="94"/>
      <c r="E248" s="94"/>
      <c r="F248" s="94"/>
      <c r="G248" s="113"/>
      <c r="H248" s="103">
        <v>2.97</v>
      </c>
      <c r="I248" s="114">
        <v>2.5861999999999998</v>
      </c>
      <c r="J248" s="102">
        <v>182</v>
      </c>
      <c r="K248" s="102">
        <v>7</v>
      </c>
      <c r="L248" s="94" t="s">
        <v>71</v>
      </c>
      <c r="M248" s="133"/>
      <c r="N248" s="134"/>
      <c r="O248" s="135"/>
      <c r="P248" s="94"/>
      <c r="Q248" s="94"/>
      <c r="R248" s="107"/>
      <c r="S248" s="107"/>
      <c r="T248" s="132"/>
    </row>
    <row r="249" spans="1:20">
      <c r="A249" s="147" t="s">
        <v>2389</v>
      </c>
      <c r="B249" s="94" t="s">
        <v>61</v>
      </c>
      <c r="C249" s="94" t="s">
        <v>2383</v>
      </c>
      <c r="D249" s="94" t="s">
        <v>2390</v>
      </c>
      <c r="E249" s="95" t="s">
        <v>1973</v>
      </c>
      <c r="F249" s="95" t="s">
        <v>2194</v>
      </c>
      <c r="G249" s="113">
        <v>1.5429999999999999</v>
      </c>
      <c r="H249" s="103">
        <v>1.18</v>
      </c>
      <c r="I249" s="114">
        <v>2.7442000000000002</v>
      </c>
      <c r="J249" s="102">
        <v>170</v>
      </c>
      <c r="K249" s="102">
        <v>15</v>
      </c>
      <c r="L249" s="94" t="s">
        <v>71</v>
      </c>
      <c r="M249" s="133">
        <v>153</v>
      </c>
      <c r="N249" s="134">
        <v>14</v>
      </c>
      <c r="O249" s="135" t="s">
        <v>71</v>
      </c>
      <c r="P249" s="94" t="s">
        <v>1976</v>
      </c>
      <c r="Q249" s="95" t="s">
        <v>1975</v>
      </c>
      <c r="R249" s="107">
        <v>787499</v>
      </c>
      <c r="S249" s="107">
        <v>9845440</v>
      </c>
      <c r="T249" s="132" t="s">
        <v>104</v>
      </c>
    </row>
    <row r="250" spans="1:20">
      <c r="A250" s="147"/>
      <c r="B250" s="94"/>
      <c r="C250" s="94"/>
      <c r="D250" s="94"/>
      <c r="E250" s="94"/>
      <c r="F250" s="94"/>
      <c r="G250" s="113"/>
      <c r="H250" s="103">
        <v>0.94</v>
      </c>
      <c r="I250" s="114">
        <v>2.1938</v>
      </c>
      <c r="J250" s="102">
        <v>136</v>
      </c>
      <c r="K250" s="102">
        <v>15</v>
      </c>
      <c r="L250" s="94" t="s">
        <v>71</v>
      </c>
      <c r="M250" s="133"/>
      <c r="N250" s="134"/>
      <c r="O250" s="135"/>
      <c r="P250" s="94"/>
      <c r="Q250" s="94"/>
      <c r="R250" s="107"/>
      <c r="S250" s="107"/>
      <c r="T250" s="132"/>
    </row>
    <row r="251" spans="1:20">
      <c r="A251" s="147"/>
      <c r="B251" s="94"/>
      <c r="C251" s="94"/>
      <c r="D251" s="94"/>
      <c r="E251" s="94"/>
      <c r="F251" s="94"/>
      <c r="G251" s="113"/>
      <c r="H251" s="103">
        <v>1.08</v>
      </c>
      <c r="I251" s="114">
        <v>2.3902999999999999</v>
      </c>
      <c r="J251" s="102">
        <v>148</v>
      </c>
      <c r="K251" s="102">
        <v>14</v>
      </c>
      <c r="L251" s="94" t="s">
        <v>71</v>
      </c>
      <c r="M251" s="133"/>
      <c r="N251" s="134"/>
      <c r="O251" s="135"/>
      <c r="P251" s="94"/>
      <c r="Q251" s="94"/>
      <c r="R251" s="107"/>
      <c r="S251" s="107"/>
      <c r="T251" s="132"/>
    </row>
    <row r="252" spans="1:20">
      <c r="A252" s="147" t="s">
        <v>2391</v>
      </c>
      <c r="B252" s="94" t="s">
        <v>61</v>
      </c>
      <c r="C252" s="94" t="s">
        <v>2383</v>
      </c>
      <c r="D252" s="94" t="s">
        <v>2392</v>
      </c>
      <c r="E252" s="95" t="s">
        <v>1973</v>
      </c>
      <c r="F252" s="95" t="s">
        <v>2194</v>
      </c>
      <c r="G252" s="113">
        <v>2.5649999999999999</v>
      </c>
      <c r="H252" s="103">
        <v>1.29</v>
      </c>
      <c r="I252" s="114">
        <v>3.7338</v>
      </c>
      <c r="J252" s="102">
        <v>139</v>
      </c>
      <c r="K252" s="102">
        <v>11</v>
      </c>
      <c r="L252" s="94" t="s">
        <v>71</v>
      </c>
      <c r="M252" s="133">
        <v>144</v>
      </c>
      <c r="N252" s="134">
        <v>11</v>
      </c>
      <c r="O252" s="135" t="s">
        <v>71</v>
      </c>
      <c r="P252" s="94" t="s">
        <v>1976</v>
      </c>
      <c r="Q252" s="95" t="s">
        <v>1975</v>
      </c>
      <c r="R252" s="107">
        <v>786008</v>
      </c>
      <c r="S252" s="107">
        <v>9837031</v>
      </c>
      <c r="T252" s="132" t="s">
        <v>104</v>
      </c>
    </row>
    <row r="253" spans="1:20">
      <c r="A253" s="147"/>
      <c r="B253" s="94"/>
      <c r="C253" s="94"/>
      <c r="D253" s="94"/>
      <c r="E253" s="94"/>
      <c r="F253" s="94"/>
      <c r="G253" s="113"/>
      <c r="H253" s="103">
        <v>1.34</v>
      </c>
      <c r="I253" s="114">
        <v>3.9735999999999998</v>
      </c>
      <c r="J253" s="102">
        <v>148</v>
      </c>
      <c r="K253" s="102">
        <v>11</v>
      </c>
      <c r="L253" s="94" t="s">
        <v>71</v>
      </c>
      <c r="M253" s="133"/>
      <c r="N253" s="134"/>
      <c r="O253" s="135"/>
      <c r="P253" s="94"/>
      <c r="Q253" s="94"/>
      <c r="R253" s="107"/>
      <c r="S253" s="107"/>
      <c r="T253" s="132"/>
    </row>
    <row r="254" spans="1:20">
      <c r="A254" s="147" t="s">
        <v>2393</v>
      </c>
      <c r="B254" s="94" t="s">
        <v>61</v>
      </c>
      <c r="C254" s="94" t="s">
        <v>2383</v>
      </c>
      <c r="D254" s="94" t="s">
        <v>2394</v>
      </c>
      <c r="E254" s="95" t="s">
        <v>1973</v>
      </c>
      <c r="F254" s="95" t="s">
        <v>2194</v>
      </c>
      <c r="G254" s="113">
        <v>1.5329999999999999</v>
      </c>
      <c r="H254" s="103">
        <v>2.2999999999999998</v>
      </c>
      <c r="I254" s="114">
        <v>1.9855</v>
      </c>
      <c r="J254" s="102">
        <v>124</v>
      </c>
      <c r="K254" s="102">
        <v>6</v>
      </c>
      <c r="L254" s="94" t="s">
        <v>71</v>
      </c>
      <c r="M254" s="133">
        <v>118</v>
      </c>
      <c r="N254" s="134">
        <v>5</v>
      </c>
      <c r="O254" s="135" t="s">
        <v>71</v>
      </c>
      <c r="P254" s="94" t="s">
        <v>1976</v>
      </c>
      <c r="Q254" s="95" t="s">
        <v>1975</v>
      </c>
      <c r="R254" s="107">
        <v>788071</v>
      </c>
      <c r="S254" s="107">
        <v>9845484</v>
      </c>
      <c r="T254" s="132" t="s">
        <v>104</v>
      </c>
    </row>
    <row r="255" spans="1:20">
      <c r="A255" s="147"/>
      <c r="B255" s="94"/>
      <c r="C255" s="94"/>
      <c r="D255" s="94"/>
      <c r="E255" s="94"/>
      <c r="F255" s="94"/>
      <c r="G255" s="113"/>
      <c r="H255" s="103">
        <v>2.2400000000000002</v>
      </c>
      <c r="I255" s="114">
        <v>1.8065</v>
      </c>
      <c r="J255" s="102">
        <v>113</v>
      </c>
      <c r="K255" s="102">
        <v>5</v>
      </c>
      <c r="L255" s="94" t="s">
        <v>71</v>
      </c>
      <c r="M255" s="133"/>
      <c r="N255" s="134"/>
      <c r="O255" s="135"/>
      <c r="P255" s="94"/>
      <c r="Q255" s="94"/>
      <c r="R255" s="107"/>
      <c r="S255" s="107"/>
      <c r="T255" s="132"/>
    </row>
    <row r="256" spans="1:20">
      <c r="A256" s="147" t="s">
        <v>2395</v>
      </c>
      <c r="B256" s="94" t="s">
        <v>61</v>
      </c>
      <c r="C256" s="94" t="s">
        <v>2383</v>
      </c>
      <c r="D256" s="94" t="s">
        <v>2396</v>
      </c>
      <c r="E256" s="95" t="s">
        <v>1973</v>
      </c>
      <c r="F256" s="95" t="s">
        <v>2194</v>
      </c>
      <c r="G256" s="113">
        <v>1.1220000000000001</v>
      </c>
      <c r="H256" s="103">
        <v>1.31</v>
      </c>
      <c r="I256" s="114">
        <v>1.3577999999999999</v>
      </c>
      <c r="J256" s="102">
        <v>116</v>
      </c>
      <c r="K256" s="102">
        <v>9</v>
      </c>
      <c r="L256" s="94" t="s">
        <v>71</v>
      </c>
      <c r="M256" s="133">
        <v>116</v>
      </c>
      <c r="N256" s="134">
        <v>8</v>
      </c>
      <c r="O256" s="135" t="s">
        <v>71</v>
      </c>
      <c r="P256" s="94" t="s">
        <v>1976</v>
      </c>
      <c r="Q256" s="95" t="s">
        <v>1975</v>
      </c>
      <c r="R256" s="107">
        <v>788555</v>
      </c>
      <c r="S256" s="107">
        <v>9841389</v>
      </c>
      <c r="T256" s="132" t="s">
        <v>104</v>
      </c>
    </row>
    <row r="257" spans="1:20">
      <c r="A257" s="147"/>
      <c r="B257" s="94"/>
      <c r="C257" s="94"/>
      <c r="D257" s="94"/>
      <c r="E257" s="94"/>
      <c r="F257" s="94"/>
      <c r="G257" s="113"/>
      <c r="H257" s="103">
        <v>1.75</v>
      </c>
      <c r="I257" s="114">
        <v>1.3601000000000001</v>
      </c>
      <c r="J257" s="102">
        <v>116</v>
      </c>
      <c r="K257" s="102">
        <v>7</v>
      </c>
      <c r="L257" s="94" t="s">
        <v>71</v>
      </c>
      <c r="M257" s="133"/>
      <c r="N257" s="134"/>
      <c r="O257" s="135"/>
      <c r="P257" s="94"/>
      <c r="Q257" s="94"/>
      <c r="R257" s="107"/>
      <c r="S257" s="107"/>
      <c r="T257" s="132"/>
    </row>
    <row r="258" spans="1:20">
      <c r="A258" s="147" t="s">
        <v>2397</v>
      </c>
      <c r="B258" s="94" t="s">
        <v>61</v>
      </c>
      <c r="C258" s="94" t="s">
        <v>2383</v>
      </c>
      <c r="D258" s="94" t="s">
        <v>2398</v>
      </c>
      <c r="E258" s="95" t="s">
        <v>1973</v>
      </c>
      <c r="F258" s="95" t="s">
        <v>2194</v>
      </c>
      <c r="G258" s="113">
        <v>3.2530000000000001</v>
      </c>
      <c r="H258" s="103">
        <v>13.72</v>
      </c>
      <c r="I258" s="114">
        <v>3.1818</v>
      </c>
      <c r="J258" s="102">
        <v>94</v>
      </c>
      <c r="K258" s="102">
        <v>1</v>
      </c>
      <c r="L258" s="94" t="s">
        <v>71</v>
      </c>
      <c r="M258" s="133">
        <v>93</v>
      </c>
      <c r="N258" s="134">
        <v>1</v>
      </c>
      <c r="O258" s="135" t="s">
        <v>71</v>
      </c>
      <c r="P258" s="94" t="s">
        <v>1976</v>
      </c>
      <c r="Q258" s="95" t="s">
        <v>1975</v>
      </c>
      <c r="R258" s="107">
        <v>788302</v>
      </c>
      <c r="S258" s="107">
        <v>9841218</v>
      </c>
      <c r="T258" s="132" t="s">
        <v>104</v>
      </c>
    </row>
    <row r="259" spans="1:20">
      <c r="A259" s="147"/>
      <c r="B259" s="94"/>
      <c r="C259" s="94"/>
      <c r="D259" s="94"/>
      <c r="E259" s="94"/>
      <c r="F259" s="94"/>
      <c r="G259" s="113"/>
      <c r="H259" s="103">
        <v>13.78</v>
      </c>
      <c r="I259" s="114">
        <v>3.1206999999999998</v>
      </c>
      <c r="J259" s="102">
        <v>92</v>
      </c>
      <c r="K259" s="102">
        <v>1</v>
      </c>
      <c r="L259" s="94" t="s">
        <v>71</v>
      </c>
      <c r="M259" s="133"/>
      <c r="N259" s="134"/>
      <c r="O259" s="135"/>
      <c r="P259" s="94"/>
      <c r="Q259" s="94"/>
      <c r="R259" s="107"/>
      <c r="S259" s="107"/>
      <c r="T259" s="132"/>
    </row>
    <row r="260" spans="1:20">
      <c r="A260" s="147" t="s">
        <v>2399</v>
      </c>
      <c r="B260" s="94" t="s">
        <v>61</v>
      </c>
      <c r="C260" s="94" t="s">
        <v>2383</v>
      </c>
      <c r="D260" s="94" t="s">
        <v>2400</v>
      </c>
      <c r="E260" s="95" t="s">
        <v>1973</v>
      </c>
      <c r="F260" s="95" t="s">
        <v>2194</v>
      </c>
      <c r="G260" s="113">
        <v>2.1840000000000002</v>
      </c>
      <c r="H260" s="103">
        <v>3.69</v>
      </c>
      <c r="I260" s="114">
        <v>1.821</v>
      </c>
      <c r="J260" s="102">
        <v>80</v>
      </c>
      <c r="K260" s="102">
        <v>2</v>
      </c>
      <c r="L260" s="94" t="s">
        <v>71</v>
      </c>
      <c r="M260" s="133">
        <v>81</v>
      </c>
      <c r="N260" s="134">
        <v>3</v>
      </c>
      <c r="O260" s="135" t="s">
        <v>71</v>
      </c>
      <c r="P260" s="94" t="s">
        <v>1976</v>
      </c>
      <c r="Q260" s="95" t="s">
        <v>1975</v>
      </c>
      <c r="R260" s="107">
        <v>784336</v>
      </c>
      <c r="S260" s="107">
        <v>9843559</v>
      </c>
      <c r="T260" s="132" t="s">
        <v>104</v>
      </c>
    </row>
    <row r="261" spans="1:20">
      <c r="A261" s="147"/>
      <c r="B261" s="94"/>
      <c r="C261" s="94"/>
      <c r="D261" s="94"/>
      <c r="E261" s="94"/>
      <c r="F261" s="94"/>
      <c r="G261" s="113"/>
      <c r="H261" s="103">
        <v>3.46</v>
      </c>
      <c r="I261" s="114">
        <v>1.8728</v>
      </c>
      <c r="J261" s="102">
        <v>82</v>
      </c>
      <c r="K261" s="102">
        <v>3</v>
      </c>
      <c r="L261" s="94" t="s">
        <v>71</v>
      </c>
      <c r="M261" s="133"/>
      <c r="N261" s="134"/>
      <c r="O261" s="135"/>
      <c r="P261" s="94"/>
      <c r="Q261" s="94"/>
      <c r="R261" s="107"/>
      <c r="S261" s="107"/>
      <c r="T261" s="132"/>
    </row>
    <row r="262" spans="1:20">
      <c r="A262" s="147" t="s">
        <v>2401</v>
      </c>
      <c r="B262" s="94" t="s">
        <v>61</v>
      </c>
      <c r="C262" s="94" t="s">
        <v>2383</v>
      </c>
      <c r="D262" s="94" t="s">
        <v>2402</v>
      </c>
      <c r="E262" s="95" t="s">
        <v>1973</v>
      </c>
      <c r="F262" s="95" t="s">
        <v>2194</v>
      </c>
      <c r="G262" s="113">
        <v>1.661</v>
      </c>
      <c r="H262" s="103">
        <v>2.98</v>
      </c>
      <c r="I262" s="114">
        <v>1.3562000000000001</v>
      </c>
      <c r="J262" s="102">
        <v>78</v>
      </c>
      <c r="K262" s="102">
        <v>3</v>
      </c>
      <c r="L262" s="94" t="s">
        <v>71</v>
      </c>
      <c r="M262" s="133">
        <v>79</v>
      </c>
      <c r="N262" s="134">
        <v>3</v>
      </c>
      <c r="O262" s="135" t="s">
        <v>71</v>
      </c>
      <c r="P262" s="94" t="s">
        <v>1976</v>
      </c>
      <c r="Q262" s="95" t="s">
        <v>1975</v>
      </c>
      <c r="R262" s="107">
        <v>787798</v>
      </c>
      <c r="S262" s="107">
        <v>9844356</v>
      </c>
      <c r="T262" s="132" t="s">
        <v>104</v>
      </c>
    </row>
    <row r="263" spans="1:20">
      <c r="A263" s="147"/>
      <c r="B263" s="94"/>
      <c r="C263" s="94"/>
      <c r="D263" s="94"/>
      <c r="E263" s="94"/>
      <c r="F263" s="94"/>
      <c r="G263" s="113"/>
      <c r="H263" s="103">
        <v>2.57</v>
      </c>
      <c r="I263" s="114">
        <v>1.3814</v>
      </c>
      <c r="J263" s="102">
        <v>80</v>
      </c>
      <c r="K263" s="102">
        <v>3</v>
      </c>
      <c r="L263" s="94" t="s">
        <v>71</v>
      </c>
      <c r="M263" s="133"/>
      <c r="N263" s="134"/>
      <c r="O263" s="135"/>
      <c r="P263" s="94"/>
      <c r="Q263" s="94"/>
      <c r="R263" s="107"/>
      <c r="S263" s="107"/>
      <c r="T263" s="132"/>
    </row>
    <row r="264" spans="1:20">
      <c r="A264" s="147" t="s">
        <v>2403</v>
      </c>
      <c r="B264" s="94" t="s">
        <v>61</v>
      </c>
      <c r="C264" s="94" t="s">
        <v>2404</v>
      </c>
      <c r="D264" s="94" t="s">
        <v>2405</v>
      </c>
      <c r="E264" s="95" t="s">
        <v>1973</v>
      </c>
      <c r="F264" s="95" t="s">
        <v>2194</v>
      </c>
      <c r="G264" s="113">
        <v>2.2450000000000001</v>
      </c>
      <c r="H264" s="103">
        <v>1.48</v>
      </c>
      <c r="I264" s="114">
        <v>0.69610000000000005</v>
      </c>
      <c r="J264" s="102">
        <v>30</v>
      </c>
      <c r="K264" s="102">
        <v>2</v>
      </c>
      <c r="L264" s="94" t="s">
        <v>71</v>
      </c>
      <c r="M264" s="133">
        <v>29</v>
      </c>
      <c r="N264" s="134">
        <v>2</v>
      </c>
      <c r="O264" s="135" t="s">
        <v>71</v>
      </c>
      <c r="P264" s="94" t="s">
        <v>1976</v>
      </c>
      <c r="Q264" s="95" t="s">
        <v>1975</v>
      </c>
      <c r="R264" s="107">
        <v>782372</v>
      </c>
      <c r="S264" s="107">
        <v>9833315</v>
      </c>
      <c r="T264" s="132" t="s">
        <v>104</v>
      </c>
    </row>
    <row r="265" spans="1:20">
      <c r="A265" s="147"/>
      <c r="B265" s="94"/>
      <c r="C265" s="94"/>
      <c r="D265" s="94"/>
      <c r="E265" s="94"/>
      <c r="F265" s="94"/>
      <c r="G265" s="113"/>
      <c r="H265" s="103">
        <v>1.94</v>
      </c>
      <c r="I265" s="114">
        <v>0.66869999999999996</v>
      </c>
      <c r="J265" s="102">
        <v>29</v>
      </c>
      <c r="K265" s="102">
        <v>2</v>
      </c>
      <c r="L265" s="94" t="s">
        <v>71</v>
      </c>
      <c r="M265" s="133"/>
      <c r="N265" s="134"/>
      <c r="O265" s="135"/>
      <c r="P265" s="94"/>
      <c r="Q265" s="94"/>
      <c r="R265" s="107"/>
      <c r="S265" s="107"/>
      <c r="T265" s="132"/>
    </row>
    <row r="266" spans="1:20">
      <c r="A266" s="147" t="s">
        <v>2406</v>
      </c>
      <c r="B266" s="94" t="s">
        <v>61</v>
      </c>
      <c r="C266" s="94" t="s">
        <v>2404</v>
      </c>
      <c r="D266" s="94" t="s">
        <v>2407</v>
      </c>
      <c r="E266" s="95" t="s">
        <v>1973</v>
      </c>
      <c r="F266" s="95" t="s">
        <v>2194</v>
      </c>
      <c r="G266" s="113">
        <v>1.768</v>
      </c>
      <c r="H266" s="103">
        <v>0.17</v>
      </c>
      <c r="I266" s="114">
        <v>8.7800000000000003E-2</v>
      </c>
      <c r="J266" s="102">
        <v>5</v>
      </c>
      <c r="K266" s="102">
        <v>3</v>
      </c>
      <c r="L266" s="94" t="s">
        <v>71</v>
      </c>
      <c r="M266" s="133">
        <v>7</v>
      </c>
      <c r="N266" s="134">
        <v>4</v>
      </c>
      <c r="O266" s="135" t="s">
        <v>71</v>
      </c>
      <c r="P266" s="94" t="s">
        <v>1976</v>
      </c>
      <c r="Q266" s="95" t="s">
        <v>1975</v>
      </c>
      <c r="R266" s="107">
        <v>781644</v>
      </c>
      <c r="S266" s="107">
        <v>9843635</v>
      </c>
      <c r="T266" s="132" t="s">
        <v>104</v>
      </c>
    </row>
    <row r="267" spans="1:20">
      <c r="A267" s="147"/>
      <c r="B267" s="94"/>
      <c r="C267" s="94"/>
      <c r="D267" s="94"/>
      <c r="E267" s="94"/>
      <c r="F267" s="94"/>
      <c r="G267" s="113"/>
      <c r="H267" s="103">
        <v>0.19</v>
      </c>
      <c r="I267" s="114">
        <v>0.17150000000000001</v>
      </c>
      <c r="J267" s="102">
        <v>9</v>
      </c>
      <c r="K267" s="102">
        <v>5</v>
      </c>
      <c r="L267" s="94" t="s">
        <v>71</v>
      </c>
      <c r="M267" s="133"/>
      <c r="N267" s="134"/>
      <c r="O267" s="135"/>
      <c r="P267" s="94"/>
      <c r="Q267" s="94"/>
      <c r="R267" s="107"/>
      <c r="S267" s="107"/>
      <c r="T267" s="132"/>
    </row>
    <row r="268" spans="1:20">
      <c r="A268" s="147" t="s">
        <v>2408</v>
      </c>
      <c r="B268" s="94" t="s">
        <v>61</v>
      </c>
      <c r="C268" s="94" t="s">
        <v>2404</v>
      </c>
      <c r="D268" s="94" t="s">
        <v>2409</v>
      </c>
      <c r="E268" s="95" t="s">
        <v>1973</v>
      </c>
      <c r="F268" s="95" t="s">
        <v>2194</v>
      </c>
      <c r="G268" s="113">
        <v>2.2799999999999998</v>
      </c>
      <c r="H268" s="103">
        <v>0.05</v>
      </c>
      <c r="I268" s="114">
        <v>7.9799999999999996E-2</v>
      </c>
      <c r="J268" s="102">
        <v>3</v>
      </c>
      <c r="K268" s="102">
        <v>7</v>
      </c>
      <c r="L268" s="94" t="s">
        <v>71</v>
      </c>
      <c r="M268" s="133">
        <v>5</v>
      </c>
      <c r="N268" s="134">
        <v>8</v>
      </c>
      <c r="O268" s="135" t="s">
        <v>71</v>
      </c>
      <c r="P268" s="94" t="s">
        <v>1976</v>
      </c>
      <c r="Q268" s="95" t="s">
        <v>1975</v>
      </c>
      <c r="R268" s="107">
        <v>780931</v>
      </c>
      <c r="S268" s="107">
        <v>9845035</v>
      </c>
      <c r="T268" s="132" t="s">
        <v>104</v>
      </c>
    </row>
    <row r="269" spans="1:20">
      <c r="A269" s="147"/>
      <c r="B269" s="94"/>
      <c r="C269" s="94"/>
      <c r="D269" s="94"/>
      <c r="E269" s="94"/>
      <c r="F269" s="94"/>
      <c r="G269" s="113"/>
      <c r="H269" s="103">
        <v>0.08</v>
      </c>
      <c r="I269" s="114">
        <v>0.1482</v>
      </c>
      <c r="J269" s="102">
        <v>6</v>
      </c>
      <c r="K269" s="102">
        <v>8</v>
      </c>
      <c r="L269" s="94" t="s">
        <v>71</v>
      </c>
      <c r="M269" s="133"/>
      <c r="N269" s="134"/>
      <c r="O269" s="135"/>
      <c r="P269" s="94"/>
      <c r="Q269" s="94"/>
      <c r="R269" s="107"/>
      <c r="S269" s="107"/>
      <c r="T269" s="132"/>
    </row>
    <row r="270" spans="1:20">
      <c r="A270" s="147" t="s">
        <v>2410</v>
      </c>
      <c r="B270" s="94" t="s">
        <v>61</v>
      </c>
      <c r="C270" s="94" t="s">
        <v>2404</v>
      </c>
      <c r="D270" s="94" t="s">
        <v>2411</v>
      </c>
      <c r="E270" s="95" t="s">
        <v>1973</v>
      </c>
      <c r="F270" s="95" t="s">
        <v>2194</v>
      </c>
      <c r="G270" s="113">
        <v>2.1139999999999999</v>
      </c>
      <c r="H270" s="103">
        <v>0.08</v>
      </c>
      <c r="I270" s="114">
        <v>6.9199999999999998E-2</v>
      </c>
      <c r="J270" s="102">
        <v>3</v>
      </c>
      <c r="K270" s="102">
        <v>4</v>
      </c>
      <c r="L270" s="94" t="s">
        <v>71</v>
      </c>
      <c r="M270" s="133">
        <v>4</v>
      </c>
      <c r="N270" s="134">
        <v>4</v>
      </c>
      <c r="O270" s="135" t="s">
        <v>71</v>
      </c>
      <c r="P270" s="94" t="s">
        <v>1976</v>
      </c>
      <c r="Q270" s="95" t="s">
        <v>1975</v>
      </c>
      <c r="R270" s="107">
        <v>781553</v>
      </c>
      <c r="S270" s="107">
        <v>9833062</v>
      </c>
      <c r="T270" s="132" t="s">
        <v>104</v>
      </c>
    </row>
    <row r="271" spans="1:20">
      <c r="A271" s="147"/>
      <c r="B271" s="94"/>
      <c r="C271" s="94"/>
      <c r="D271" s="94"/>
      <c r="E271" s="94"/>
      <c r="F271" s="94"/>
      <c r="G271" s="113"/>
      <c r="H271" s="103">
        <v>0.1</v>
      </c>
      <c r="I271" s="114">
        <v>9.0300000000000005E-2</v>
      </c>
      <c r="J271" s="102">
        <v>4</v>
      </c>
      <c r="K271" s="102">
        <v>4</v>
      </c>
      <c r="L271" s="94" t="s">
        <v>71</v>
      </c>
      <c r="M271" s="133"/>
      <c r="N271" s="134"/>
      <c r="O271" s="135"/>
      <c r="P271" s="94"/>
      <c r="Q271" s="94"/>
      <c r="R271" s="107"/>
      <c r="S271" s="107"/>
      <c r="T271" s="132"/>
    </row>
    <row r="272" spans="1:20">
      <c r="A272" s="147" t="s">
        <v>2412</v>
      </c>
      <c r="B272" s="94" t="s">
        <v>61</v>
      </c>
      <c r="C272" s="94" t="s">
        <v>2404</v>
      </c>
      <c r="D272" s="94" t="s">
        <v>2413</v>
      </c>
      <c r="E272" s="94"/>
      <c r="F272" s="95" t="s">
        <v>2194</v>
      </c>
      <c r="G272" s="113">
        <v>1.379</v>
      </c>
      <c r="H272" s="103">
        <v>-7.0000000000000007E-2</v>
      </c>
      <c r="I272" s="114">
        <v>-8.9200000000000002E-2</v>
      </c>
      <c r="J272" s="102">
        <v>-6</v>
      </c>
      <c r="K272" s="102">
        <v>9</v>
      </c>
      <c r="L272" s="94" t="s">
        <v>71</v>
      </c>
      <c r="M272" s="133">
        <v>0</v>
      </c>
      <c r="N272" s="134">
        <v>9</v>
      </c>
      <c r="O272" s="135" t="s">
        <v>71</v>
      </c>
      <c r="P272" s="94" t="s">
        <v>1976</v>
      </c>
      <c r="Q272" s="95" t="s">
        <v>1975</v>
      </c>
      <c r="R272" s="107">
        <v>789015</v>
      </c>
      <c r="S272" s="107">
        <v>9845113</v>
      </c>
      <c r="T272" s="132" t="s">
        <v>104</v>
      </c>
    </row>
    <row r="273" spans="1:20">
      <c r="A273" s="147"/>
      <c r="B273" s="94"/>
      <c r="C273" s="94"/>
      <c r="D273" s="94"/>
      <c r="E273" s="94"/>
      <c r="F273" s="94"/>
      <c r="G273" s="113"/>
      <c r="H273" s="103">
        <v>0.08</v>
      </c>
      <c r="I273" s="114">
        <v>8.7499999999999994E-2</v>
      </c>
      <c r="J273" s="102">
        <v>6</v>
      </c>
      <c r="K273" s="102">
        <v>8</v>
      </c>
      <c r="L273" s="94" t="s">
        <v>71</v>
      </c>
      <c r="M273" s="133"/>
      <c r="N273" s="134"/>
      <c r="O273" s="135"/>
      <c r="P273" s="94"/>
      <c r="Q273" s="94"/>
      <c r="R273" s="107"/>
      <c r="S273" s="107"/>
      <c r="T273" s="132"/>
    </row>
    <row r="274" spans="1:20">
      <c r="A274" s="147" t="s">
        <v>2414</v>
      </c>
      <c r="B274" s="94" t="s">
        <v>61</v>
      </c>
      <c r="C274" s="94" t="s">
        <v>2415</v>
      </c>
      <c r="D274" s="94" t="s">
        <v>2416</v>
      </c>
      <c r="E274" s="95" t="s">
        <v>1973</v>
      </c>
      <c r="F274" s="95" t="s">
        <v>2194</v>
      </c>
      <c r="G274" s="113">
        <v>1.829</v>
      </c>
      <c r="H274" s="103">
        <v>0.01</v>
      </c>
      <c r="I274" s="114">
        <v>2.4199999999999999E-2</v>
      </c>
      <c r="J274" s="102">
        <v>1</v>
      </c>
      <c r="K274" s="102">
        <v>9</v>
      </c>
      <c r="L274" s="94" t="s">
        <v>71</v>
      </c>
      <c r="M274" s="133">
        <v>6</v>
      </c>
      <c r="N274" s="134">
        <v>9</v>
      </c>
      <c r="O274" s="135" t="s">
        <v>71</v>
      </c>
      <c r="P274" s="94" t="s">
        <v>1976</v>
      </c>
      <c r="Q274" s="95" t="s">
        <v>1975</v>
      </c>
      <c r="R274" s="107">
        <v>784878</v>
      </c>
      <c r="S274" s="107">
        <v>9845592</v>
      </c>
      <c r="T274" s="132" t="s">
        <v>104</v>
      </c>
    </row>
    <row r="275" spans="1:20">
      <c r="A275" s="147"/>
      <c r="B275" s="94"/>
      <c r="C275" s="94"/>
      <c r="D275" s="94"/>
      <c r="E275" s="94"/>
      <c r="F275" s="94"/>
      <c r="G275" s="113"/>
      <c r="H275" s="103">
        <v>0.12</v>
      </c>
      <c r="I275" s="114">
        <v>0.22020000000000001</v>
      </c>
      <c r="J275" s="102">
        <v>11</v>
      </c>
      <c r="K275" s="102">
        <v>9</v>
      </c>
      <c r="L275" s="94" t="s">
        <v>71</v>
      </c>
      <c r="M275" s="133"/>
      <c r="N275" s="134"/>
      <c r="O275" s="135"/>
      <c r="P275" s="94"/>
      <c r="Q275" s="94"/>
      <c r="R275" s="107"/>
      <c r="S275" s="107"/>
      <c r="T275" s="132"/>
    </row>
    <row r="276" spans="1:20">
      <c r="A276" s="147" t="s">
        <v>521</v>
      </c>
      <c r="B276" s="94" t="s">
        <v>2417</v>
      </c>
      <c r="C276" s="94"/>
      <c r="D276" s="94" t="s">
        <v>2418</v>
      </c>
      <c r="E276" s="95" t="s">
        <v>1973</v>
      </c>
      <c r="F276" s="95" t="s">
        <v>2194</v>
      </c>
      <c r="G276" s="113">
        <v>1.829</v>
      </c>
      <c r="H276" s="103">
        <v>5.96</v>
      </c>
      <c r="I276" s="114">
        <v>4.9371</v>
      </c>
      <c r="J276" s="102">
        <v>258</v>
      </c>
      <c r="K276" s="102">
        <v>6</v>
      </c>
      <c r="L276" s="94" t="s">
        <v>71</v>
      </c>
      <c r="M276" s="133">
        <v>253</v>
      </c>
      <c r="N276" s="134">
        <v>5</v>
      </c>
      <c r="O276" s="135" t="s">
        <v>71</v>
      </c>
      <c r="P276" s="94" t="s">
        <v>1976</v>
      </c>
      <c r="Q276" s="95" t="s">
        <v>1975</v>
      </c>
      <c r="R276" s="107">
        <v>789052</v>
      </c>
      <c r="S276" s="107">
        <v>9847110</v>
      </c>
      <c r="T276" s="132" t="s">
        <v>104</v>
      </c>
    </row>
    <row r="277" spans="1:20">
      <c r="A277" s="94"/>
      <c r="B277" s="94"/>
      <c r="C277" s="94"/>
      <c r="D277" s="94"/>
      <c r="E277" s="94"/>
      <c r="F277" s="94"/>
      <c r="G277" s="121"/>
      <c r="H277" s="103">
        <v>8.94</v>
      </c>
      <c r="I277" s="114">
        <v>4.7794999999999996</v>
      </c>
      <c r="J277" s="102">
        <v>250</v>
      </c>
      <c r="K277" s="102">
        <v>5</v>
      </c>
      <c r="L277" s="94" t="s">
        <v>71</v>
      </c>
      <c r="M277" s="133"/>
      <c r="N277" s="134"/>
      <c r="O277" s="135"/>
      <c r="P277" s="94"/>
      <c r="Q277" s="94"/>
      <c r="R277" s="107"/>
      <c r="S277" s="107"/>
      <c r="T277" s="132"/>
    </row>
  </sheetData>
  <mergeCells count="14">
    <mergeCell ref="A1:V1"/>
    <mergeCell ref="A3:A4"/>
    <mergeCell ref="B3:B4"/>
    <mergeCell ref="C3:C4"/>
    <mergeCell ref="D3:D4"/>
    <mergeCell ref="E3:E4"/>
    <mergeCell ref="F3:F4"/>
    <mergeCell ref="J3:L3"/>
    <mergeCell ref="T3:T4"/>
    <mergeCell ref="G3:G4"/>
    <mergeCell ref="H3:H4"/>
    <mergeCell ref="I3:I4"/>
    <mergeCell ref="M3:O3"/>
    <mergeCell ref="P3:S3"/>
  </mergeCells>
  <phoneticPr fontId="23" type="noConversion"/>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L397"/>
  <sheetViews>
    <sheetView topLeftCell="A10" workbookViewId="0">
      <selection sqref="A1:R1"/>
    </sheetView>
  </sheetViews>
  <sheetFormatPr baseColWidth="10" defaultColWidth="11.42578125" defaultRowHeight="15"/>
  <cols>
    <col min="1" max="1" width="19.28515625" style="2" customWidth="1"/>
    <col min="2" max="2" width="22.85546875" style="2" customWidth="1"/>
    <col min="3" max="3" width="25.5703125" style="2" customWidth="1"/>
    <col min="4" max="5" width="29.28515625" style="2" customWidth="1"/>
    <col min="6" max="6" width="19.140625" customWidth="1"/>
    <col min="7" max="7" width="16.5703125" style="2" customWidth="1"/>
    <col min="8" max="9" width="10.140625" style="2" customWidth="1"/>
    <col min="10" max="10" width="5.42578125" style="2" customWidth="1"/>
    <col min="11" max="11" width="13.5703125" style="2" customWidth="1"/>
    <col min="12" max="12" width="10.140625" style="3" customWidth="1"/>
    <col min="13" max="13" width="5.28515625" style="3" customWidth="1"/>
    <col min="14" max="14" width="9.42578125" style="3" customWidth="1"/>
    <col min="15" max="15" width="10.140625" style="3" customWidth="1"/>
    <col min="16" max="16" width="5.28515625" style="3" customWidth="1"/>
    <col min="17" max="17" width="10.140625" style="3" customWidth="1"/>
    <col min="18" max="18" width="5.28515625" style="3" customWidth="1"/>
    <col min="19" max="19" width="9.42578125" style="3" customWidth="1"/>
    <col min="20" max="20" width="10.140625" style="3" customWidth="1"/>
    <col min="21" max="21" width="5.28515625" style="3" customWidth="1"/>
    <col min="22" max="22" width="8.7109375" style="2" customWidth="1"/>
    <col min="23" max="23" width="9" style="2" customWidth="1"/>
    <col min="24" max="27" width="11.42578125" style="2"/>
    <col min="28" max="28" width="28.140625" style="2" customWidth="1"/>
    <col min="29" max="29" width="11.42578125" style="2"/>
    <col min="30" max="30" width="18.42578125" style="2" customWidth="1"/>
    <col min="31" max="16384" width="11.42578125" style="2"/>
  </cols>
  <sheetData>
    <row r="1" spans="1:38" ht="52.5" customHeight="1">
      <c r="A1" s="181" t="s">
        <v>2419</v>
      </c>
      <c r="B1" s="181"/>
      <c r="C1" s="181"/>
      <c r="D1" s="181"/>
      <c r="E1" s="181"/>
      <c r="F1" s="181"/>
      <c r="G1" s="181"/>
      <c r="H1" s="181"/>
      <c r="I1" s="181"/>
      <c r="J1" s="181"/>
      <c r="K1" s="181"/>
      <c r="L1" s="181"/>
      <c r="M1" s="181"/>
      <c r="N1" s="181"/>
      <c r="O1" s="181"/>
      <c r="P1" s="181"/>
      <c r="Q1" s="181"/>
      <c r="R1" s="181"/>
      <c r="S1" s="62"/>
      <c r="T1" s="62"/>
      <c r="U1" s="62"/>
      <c r="V1" s="16"/>
      <c r="W1" s="16"/>
      <c r="X1" s="16"/>
      <c r="Y1" s="16"/>
      <c r="Z1" s="16"/>
      <c r="AA1" s="16"/>
      <c r="AB1" s="16"/>
    </row>
    <row r="2" spans="1:38" ht="14.25" customHeight="1">
      <c r="A2" s="9"/>
      <c r="B2" s="9"/>
      <c r="C2" s="9"/>
      <c r="D2" s="9"/>
      <c r="E2" s="9"/>
      <c r="F2" s="60"/>
      <c r="G2" s="9"/>
      <c r="H2" s="9"/>
      <c r="I2" s="9"/>
      <c r="J2" s="9"/>
      <c r="K2" s="9"/>
      <c r="L2" s="165"/>
      <c r="M2" s="165"/>
      <c r="N2" s="165"/>
      <c r="O2" s="165"/>
      <c r="P2" s="165"/>
      <c r="Q2" s="165"/>
      <c r="R2" s="165"/>
      <c r="S2" s="62"/>
      <c r="T2" s="62"/>
      <c r="U2" s="62"/>
      <c r="V2" s="16"/>
      <c r="W2" s="16"/>
      <c r="X2" s="16"/>
      <c r="Y2" s="16"/>
      <c r="Z2" s="16"/>
      <c r="AA2" s="16"/>
      <c r="AB2" s="16"/>
    </row>
    <row r="3" spans="1:38" s="7" customFormat="1">
      <c r="A3" s="195" t="s">
        <v>557</v>
      </c>
      <c r="B3" s="193" t="s">
        <v>2420</v>
      </c>
      <c r="C3" s="193" t="s">
        <v>2421</v>
      </c>
      <c r="D3" s="193" t="s">
        <v>543</v>
      </c>
      <c r="E3" s="193" t="s">
        <v>2422</v>
      </c>
      <c r="F3" s="193" t="s">
        <v>2423</v>
      </c>
      <c r="G3" s="199" t="s">
        <v>2424</v>
      </c>
      <c r="H3" s="195" t="s">
        <v>2425</v>
      </c>
      <c r="I3" s="193"/>
      <c r="J3" s="193"/>
      <c r="K3" s="199"/>
      <c r="L3" s="195" t="s">
        <v>2426</v>
      </c>
      <c r="M3" s="193"/>
      <c r="N3" s="193"/>
      <c r="O3" s="193"/>
      <c r="P3" s="199"/>
      <c r="Q3" s="195" t="s">
        <v>2427</v>
      </c>
      <c r="R3" s="193"/>
      <c r="S3" s="193"/>
      <c r="T3" s="193"/>
      <c r="U3" s="199"/>
      <c r="V3" s="201" t="s">
        <v>2428</v>
      </c>
      <c r="W3" s="203" t="s">
        <v>2429</v>
      </c>
      <c r="X3" s="195" t="s">
        <v>2430</v>
      </c>
      <c r="Y3" s="193"/>
      <c r="Z3" s="193"/>
      <c r="AA3" s="199"/>
      <c r="AB3" s="197" t="s">
        <v>558</v>
      </c>
    </row>
    <row r="4" spans="1:38" s="7" customFormat="1">
      <c r="A4" s="196"/>
      <c r="B4" s="194"/>
      <c r="C4" s="194"/>
      <c r="D4" s="194"/>
      <c r="E4" s="194"/>
      <c r="F4" s="194"/>
      <c r="G4" s="200"/>
      <c r="H4" s="176" t="s">
        <v>2431</v>
      </c>
      <c r="I4" s="172" t="s">
        <v>2432</v>
      </c>
      <c r="J4" s="172"/>
      <c r="K4" s="173" t="s">
        <v>2433</v>
      </c>
      <c r="L4" s="172" t="s">
        <v>2434</v>
      </c>
      <c r="M4" s="172"/>
      <c r="N4" s="172" t="s">
        <v>2435</v>
      </c>
      <c r="O4" s="172" t="s">
        <v>2436</v>
      </c>
      <c r="P4" s="172"/>
      <c r="Q4" s="176" t="s">
        <v>2437</v>
      </c>
      <c r="R4" s="172"/>
      <c r="S4" s="172" t="s">
        <v>2438</v>
      </c>
      <c r="T4" s="172" t="s">
        <v>2436</v>
      </c>
      <c r="U4" s="173"/>
      <c r="V4" s="202"/>
      <c r="W4" s="204"/>
      <c r="X4" s="174" t="s">
        <v>548</v>
      </c>
      <c r="Y4" s="68" t="s">
        <v>1970</v>
      </c>
      <c r="Z4" s="68" t="s">
        <v>972</v>
      </c>
      <c r="AA4" s="175" t="s">
        <v>967</v>
      </c>
      <c r="AB4" s="198"/>
    </row>
    <row r="5" spans="1:38">
      <c r="A5" s="55" t="s">
        <v>2439</v>
      </c>
      <c r="B5" s="56" t="s">
        <v>12</v>
      </c>
      <c r="C5" s="56" t="s">
        <v>200</v>
      </c>
      <c r="D5" s="56" t="s">
        <v>2440</v>
      </c>
      <c r="E5" s="56" t="s">
        <v>2441</v>
      </c>
      <c r="F5" s="61" t="s">
        <v>2442</v>
      </c>
      <c r="G5" s="57" t="s">
        <v>2443</v>
      </c>
      <c r="H5" s="55">
        <v>2220</v>
      </c>
      <c r="I5" s="56">
        <v>40</v>
      </c>
      <c r="J5" s="56" t="s">
        <v>1781</v>
      </c>
      <c r="K5" s="57" t="s">
        <v>2444</v>
      </c>
      <c r="L5" s="3">
        <v>370</v>
      </c>
      <c r="M5" s="3" t="s">
        <v>597</v>
      </c>
      <c r="N5" s="3">
        <v>8.1999999999999993</v>
      </c>
      <c r="O5" s="3">
        <v>340</v>
      </c>
      <c r="P5" s="3" t="s">
        <v>597</v>
      </c>
      <c r="Q5" s="63">
        <v>390</v>
      </c>
      <c r="R5" s="3" t="s">
        <v>597</v>
      </c>
      <c r="S5" s="3">
        <v>95.4</v>
      </c>
      <c r="T5" s="3">
        <v>170</v>
      </c>
      <c r="U5" s="64" t="s">
        <v>597</v>
      </c>
      <c r="V5" s="56">
        <v>-25.51</v>
      </c>
      <c r="W5" s="56">
        <v>66.7</v>
      </c>
      <c r="X5" s="55"/>
      <c r="Y5" s="56"/>
      <c r="Z5" s="56"/>
      <c r="AA5" s="57"/>
      <c r="AB5" s="84" t="s">
        <v>608</v>
      </c>
      <c r="AD5" s="2" t="str">
        <f>IF(A5&lt;&gt;"",A5,IF(A5="",AD4,"ERR"))</f>
        <v>SA-42D</v>
      </c>
      <c r="AE5" s="2">
        <f>N5</f>
        <v>8.1999999999999993</v>
      </c>
      <c r="AF5" s="2">
        <f>S5</f>
        <v>95.4</v>
      </c>
      <c r="AG5" s="2">
        <f>IF(AD5&lt;&gt;AD4,AE5,IF(AD5=AD4,AE5+AG4))</f>
        <v>8.1999999999999993</v>
      </c>
      <c r="AH5" s="2">
        <f>IF(AD5&lt;&gt;AD4,AF5,IF(AD5=AD4,AF5+AH4))</f>
        <v>95.4</v>
      </c>
      <c r="AI5" s="2" t="str">
        <f>IF(AD6=AD5,"",AG5)</f>
        <v/>
      </c>
      <c r="AJ5" s="2" t="str">
        <f>IF(AD6=AD5,"",AH5)</f>
        <v/>
      </c>
      <c r="AK5" s="2" t="str">
        <f>IF(AI5="","",IF(AI5=68.2,"ok","REV"))</f>
        <v/>
      </c>
      <c r="AL5" s="2" t="str">
        <f>IF(AJ5="","",IF(AJ5=95.4,"ok","REV"))</f>
        <v/>
      </c>
    </row>
    <row r="6" spans="1:38">
      <c r="A6" s="55"/>
      <c r="B6" s="56"/>
      <c r="C6" s="56"/>
      <c r="D6" s="56"/>
      <c r="E6" s="56"/>
      <c r="F6" s="61"/>
      <c r="G6" s="57"/>
      <c r="H6" s="55"/>
      <c r="I6" s="56"/>
      <c r="J6" s="56"/>
      <c r="K6" s="57"/>
      <c r="L6" s="3">
        <v>330</v>
      </c>
      <c r="M6" s="3" t="s">
        <v>597</v>
      </c>
      <c r="N6" s="3">
        <v>60</v>
      </c>
      <c r="O6" s="3">
        <v>200</v>
      </c>
      <c r="P6" s="3" t="s">
        <v>597</v>
      </c>
      <c r="Q6" s="63"/>
      <c r="U6" s="64"/>
      <c r="V6" s="56"/>
      <c r="W6" s="56"/>
      <c r="X6" s="55"/>
      <c r="Y6" s="56"/>
      <c r="Z6" s="56"/>
      <c r="AA6" s="57"/>
      <c r="AB6" s="13"/>
      <c r="AD6" s="2" t="str">
        <f t="shared" ref="AD6:AD69" si="0">IF(A6&lt;&gt;"",A6,IF(A6="",AD5,"ERR"))</f>
        <v>SA-42D</v>
      </c>
      <c r="AE6" s="2">
        <f t="shared" ref="AE6:AE69" si="1">N6</f>
        <v>60</v>
      </c>
      <c r="AF6" s="2">
        <f t="shared" ref="AF6:AF69" si="2">S6</f>
        <v>0</v>
      </c>
      <c r="AG6" s="2">
        <f t="shared" ref="AG6:AG69" si="3">IF(AD6&lt;&gt;AD5,AE6,IF(AD6=AD5,AE6+AG5))</f>
        <v>68.2</v>
      </c>
      <c r="AH6" s="2">
        <f t="shared" ref="AH6:AH69" si="4">IF(AD6&lt;&gt;AD5,AF6,IF(AD6=AD5,AF6+AH5))</f>
        <v>95.4</v>
      </c>
      <c r="AI6" s="2">
        <f t="shared" ref="AI6:AI69" si="5">IF(AD7=AD6,"",AG6)</f>
        <v>68.2</v>
      </c>
      <c r="AJ6" s="2">
        <f t="shared" ref="AJ6:AJ69" si="6">IF(AD7=AD6,"",AH6)</f>
        <v>95.4</v>
      </c>
      <c r="AK6" s="2" t="str">
        <f t="shared" ref="AK6:AK69" si="7">IF(AI6="","",IF(AI6=68.2,"ok","REV"))</f>
        <v>ok</v>
      </c>
      <c r="AL6" s="2" t="str">
        <f t="shared" ref="AL6:AL69" si="8">IF(AJ6="","",IF(AJ6=95.4,"ok","REV"))</f>
        <v>ok</v>
      </c>
    </row>
    <row r="7" spans="1:38">
      <c r="A7" s="55" t="s">
        <v>2445</v>
      </c>
      <c r="B7" s="56" t="s">
        <v>12</v>
      </c>
      <c r="C7" s="56" t="s">
        <v>200</v>
      </c>
      <c r="D7" s="56" t="s">
        <v>2440</v>
      </c>
      <c r="E7" s="56" t="s">
        <v>2441</v>
      </c>
      <c r="F7" s="61" t="s">
        <v>2442</v>
      </c>
      <c r="G7" s="57" t="s">
        <v>2446</v>
      </c>
      <c r="H7" s="55">
        <v>2230</v>
      </c>
      <c r="I7" s="56">
        <v>40</v>
      </c>
      <c r="J7" s="56" t="s">
        <v>1781</v>
      </c>
      <c r="K7" s="57" t="s">
        <v>2444</v>
      </c>
      <c r="L7" s="3">
        <v>380</v>
      </c>
      <c r="M7" s="3" t="s">
        <v>597</v>
      </c>
      <c r="N7" s="3">
        <v>12.5</v>
      </c>
      <c r="O7" s="3">
        <v>350</v>
      </c>
      <c r="P7" s="3" t="s">
        <v>597</v>
      </c>
      <c r="Q7" s="63">
        <v>390</v>
      </c>
      <c r="R7" s="3" t="s">
        <v>597</v>
      </c>
      <c r="S7" s="3">
        <v>95.4</v>
      </c>
      <c r="T7" s="3">
        <v>190</v>
      </c>
      <c r="U7" s="64" t="s">
        <v>597</v>
      </c>
      <c r="V7" s="56">
        <v>-24.87</v>
      </c>
      <c r="W7" s="56">
        <v>76.3</v>
      </c>
      <c r="X7" s="55" t="s">
        <v>2447</v>
      </c>
      <c r="Y7" s="56" t="s">
        <v>2448</v>
      </c>
      <c r="Z7" s="56">
        <v>765719</v>
      </c>
      <c r="AA7" s="57">
        <v>9953645</v>
      </c>
      <c r="AB7" s="13" t="s">
        <v>608</v>
      </c>
      <c r="AD7" s="2" t="str">
        <f t="shared" si="0"/>
        <v>SA-52B</v>
      </c>
      <c r="AE7" s="2">
        <f t="shared" si="1"/>
        <v>12.5</v>
      </c>
      <c r="AF7" s="2">
        <f t="shared" si="2"/>
        <v>95.4</v>
      </c>
      <c r="AG7" s="2">
        <f t="shared" si="3"/>
        <v>12.5</v>
      </c>
      <c r="AH7" s="2">
        <f t="shared" si="4"/>
        <v>95.4</v>
      </c>
      <c r="AI7" s="2" t="str">
        <f t="shared" si="5"/>
        <v/>
      </c>
      <c r="AJ7" s="2" t="str">
        <f t="shared" si="6"/>
        <v/>
      </c>
      <c r="AK7" s="2" t="str">
        <f t="shared" si="7"/>
        <v/>
      </c>
      <c r="AL7" s="2" t="str">
        <f t="shared" si="8"/>
        <v/>
      </c>
    </row>
    <row r="8" spans="1:38">
      <c r="A8" s="55"/>
      <c r="B8" s="56"/>
      <c r="C8" s="56"/>
      <c r="D8" s="56"/>
      <c r="E8" s="56"/>
      <c r="F8" s="61"/>
      <c r="G8" s="57"/>
      <c r="H8" s="55"/>
      <c r="I8" s="56"/>
      <c r="J8" s="56"/>
      <c r="K8" s="57"/>
      <c r="L8" s="3">
        <v>320</v>
      </c>
      <c r="M8" s="3" t="s">
        <v>597</v>
      </c>
      <c r="N8" s="3">
        <v>55.7</v>
      </c>
      <c r="O8" s="3">
        <v>200</v>
      </c>
      <c r="P8" s="3" t="s">
        <v>597</v>
      </c>
      <c r="Q8" s="63"/>
      <c r="U8" s="64"/>
      <c r="V8" s="56"/>
      <c r="W8" s="56"/>
      <c r="X8" s="55"/>
      <c r="Y8" s="56"/>
      <c r="Z8" s="56"/>
      <c r="AA8" s="57"/>
      <c r="AB8" s="13"/>
      <c r="AD8" s="2" t="str">
        <f t="shared" si="0"/>
        <v>SA-52B</v>
      </c>
      <c r="AE8" s="2">
        <f t="shared" si="1"/>
        <v>55.7</v>
      </c>
      <c r="AF8" s="2">
        <f t="shared" si="2"/>
        <v>0</v>
      </c>
      <c r="AG8" s="2">
        <f t="shared" si="3"/>
        <v>68.2</v>
      </c>
      <c r="AH8" s="2">
        <f t="shared" si="4"/>
        <v>95.4</v>
      </c>
      <c r="AI8" s="2">
        <f t="shared" si="5"/>
        <v>68.2</v>
      </c>
      <c r="AJ8" s="2">
        <f t="shared" si="6"/>
        <v>95.4</v>
      </c>
      <c r="AK8" s="2" t="str">
        <f t="shared" si="7"/>
        <v>ok</v>
      </c>
      <c r="AL8" s="2" t="str">
        <f t="shared" si="8"/>
        <v>ok</v>
      </c>
    </row>
    <row r="9" spans="1:38">
      <c r="A9" s="55" t="s">
        <v>2449</v>
      </c>
      <c r="B9" s="56" t="s">
        <v>12</v>
      </c>
      <c r="C9" s="56" t="s">
        <v>2450</v>
      </c>
      <c r="D9" s="56" t="s">
        <v>2440</v>
      </c>
      <c r="E9" s="56" t="s">
        <v>2451</v>
      </c>
      <c r="F9" s="61" t="s">
        <v>2442</v>
      </c>
      <c r="G9" s="57" t="s">
        <v>2452</v>
      </c>
      <c r="H9" s="55">
        <v>2250</v>
      </c>
      <c r="I9" s="56">
        <v>30</v>
      </c>
      <c r="J9" s="56" t="s">
        <v>1781</v>
      </c>
      <c r="K9" s="57" t="s">
        <v>2444</v>
      </c>
      <c r="L9" s="3">
        <v>390</v>
      </c>
      <c r="M9" s="3" t="s">
        <v>597</v>
      </c>
      <c r="N9" s="3">
        <v>24.7</v>
      </c>
      <c r="O9" s="3">
        <v>350</v>
      </c>
      <c r="P9" s="3" t="s">
        <v>597</v>
      </c>
      <c r="Q9" s="63">
        <v>400</v>
      </c>
      <c r="R9" s="3" t="s">
        <v>597</v>
      </c>
      <c r="S9" s="3">
        <v>30.2</v>
      </c>
      <c r="T9" s="3">
        <v>340</v>
      </c>
      <c r="U9" s="64" t="s">
        <v>597</v>
      </c>
      <c r="V9" s="56">
        <v>-22.24</v>
      </c>
      <c r="W9" s="56">
        <v>59.9</v>
      </c>
      <c r="X9" s="55" t="s">
        <v>2447</v>
      </c>
      <c r="Y9" s="56" t="s">
        <v>2448</v>
      </c>
      <c r="Z9" s="56">
        <v>764902</v>
      </c>
      <c r="AA9" s="57">
        <v>9951307</v>
      </c>
      <c r="AB9" s="13" t="s">
        <v>608</v>
      </c>
      <c r="AD9" s="2" t="str">
        <f t="shared" si="0"/>
        <v>SA-38C1</v>
      </c>
      <c r="AE9" s="2">
        <f t="shared" si="1"/>
        <v>24.7</v>
      </c>
      <c r="AF9" s="2">
        <f t="shared" si="2"/>
        <v>30.2</v>
      </c>
      <c r="AG9" s="2">
        <f t="shared" si="3"/>
        <v>24.7</v>
      </c>
      <c r="AH9" s="2">
        <f t="shared" si="4"/>
        <v>30.2</v>
      </c>
      <c r="AI9" s="2" t="str">
        <f t="shared" si="5"/>
        <v/>
      </c>
      <c r="AJ9" s="2" t="str">
        <f t="shared" si="6"/>
        <v/>
      </c>
      <c r="AK9" s="2" t="str">
        <f t="shared" si="7"/>
        <v/>
      </c>
      <c r="AL9" s="2" t="str">
        <f t="shared" si="8"/>
        <v/>
      </c>
    </row>
    <row r="10" spans="1:38">
      <c r="A10" s="55"/>
      <c r="B10" s="56"/>
      <c r="C10" s="56"/>
      <c r="D10" s="56"/>
      <c r="E10" s="56"/>
      <c r="F10" s="61"/>
      <c r="G10" s="57"/>
      <c r="H10" s="55"/>
      <c r="I10" s="56"/>
      <c r="J10" s="56"/>
      <c r="K10" s="57"/>
      <c r="L10" s="3">
        <v>300</v>
      </c>
      <c r="M10" s="3" t="s">
        <v>597</v>
      </c>
      <c r="N10" s="3">
        <v>39.5</v>
      </c>
      <c r="O10" s="3">
        <v>230</v>
      </c>
      <c r="P10" s="3" t="s">
        <v>597</v>
      </c>
      <c r="Q10" s="63">
        <v>330</v>
      </c>
      <c r="R10" s="3" t="s">
        <v>597</v>
      </c>
      <c r="S10" s="3">
        <v>65.2</v>
      </c>
      <c r="T10" s="3">
        <v>200</v>
      </c>
      <c r="U10" s="64" t="s">
        <v>597</v>
      </c>
      <c r="V10" s="56"/>
      <c r="W10" s="56"/>
      <c r="X10" s="55"/>
      <c r="Y10" s="56"/>
      <c r="Z10" s="56"/>
      <c r="AA10" s="57"/>
      <c r="AB10" s="13"/>
      <c r="AD10" s="2" t="str">
        <f t="shared" si="0"/>
        <v>SA-38C1</v>
      </c>
      <c r="AE10" s="2">
        <f t="shared" si="1"/>
        <v>39.5</v>
      </c>
      <c r="AF10" s="2">
        <f t="shared" si="2"/>
        <v>65.2</v>
      </c>
      <c r="AG10" s="2">
        <f t="shared" si="3"/>
        <v>64.2</v>
      </c>
      <c r="AH10" s="2">
        <f t="shared" si="4"/>
        <v>95.4</v>
      </c>
      <c r="AI10" s="2" t="str">
        <f t="shared" si="5"/>
        <v/>
      </c>
      <c r="AJ10" s="2" t="str">
        <f t="shared" si="6"/>
        <v/>
      </c>
      <c r="AK10" s="2" t="str">
        <f t="shared" si="7"/>
        <v/>
      </c>
      <c r="AL10" s="2" t="str">
        <f t="shared" si="8"/>
        <v/>
      </c>
    </row>
    <row r="11" spans="1:38">
      <c r="A11" s="55"/>
      <c r="B11" s="56"/>
      <c r="C11" s="56"/>
      <c r="D11" s="56"/>
      <c r="E11" s="56"/>
      <c r="F11" s="61"/>
      <c r="G11" s="57"/>
      <c r="H11" s="55"/>
      <c r="I11" s="56"/>
      <c r="J11" s="56"/>
      <c r="K11" s="57"/>
      <c r="L11" s="3">
        <v>220</v>
      </c>
      <c r="M11" s="3" t="s">
        <v>597</v>
      </c>
      <c r="N11" s="3">
        <v>4</v>
      </c>
      <c r="O11" s="3">
        <v>210</v>
      </c>
      <c r="P11" s="3" t="s">
        <v>597</v>
      </c>
      <c r="Q11" s="63"/>
      <c r="U11" s="64"/>
      <c r="V11" s="56"/>
      <c r="W11" s="56"/>
      <c r="X11" s="55"/>
      <c r="Y11" s="56"/>
      <c r="Z11" s="56"/>
      <c r="AA11" s="57"/>
      <c r="AB11" s="13"/>
      <c r="AD11" s="2" t="str">
        <f t="shared" si="0"/>
        <v>SA-38C1</v>
      </c>
      <c r="AE11" s="2">
        <f t="shared" si="1"/>
        <v>4</v>
      </c>
      <c r="AF11" s="2">
        <f t="shared" si="2"/>
        <v>0</v>
      </c>
      <c r="AG11" s="2">
        <f t="shared" si="3"/>
        <v>68.2</v>
      </c>
      <c r="AH11" s="2">
        <f t="shared" si="4"/>
        <v>95.4</v>
      </c>
      <c r="AI11" s="2">
        <f t="shared" si="5"/>
        <v>68.2</v>
      </c>
      <c r="AJ11" s="2">
        <f t="shared" si="6"/>
        <v>95.4</v>
      </c>
      <c r="AK11" s="2" t="str">
        <f t="shared" si="7"/>
        <v>ok</v>
      </c>
      <c r="AL11" s="2" t="str">
        <f t="shared" si="8"/>
        <v>ok</v>
      </c>
    </row>
    <row r="12" spans="1:38">
      <c r="A12" s="55" t="s">
        <v>2453</v>
      </c>
      <c r="B12" s="56" t="s">
        <v>12</v>
      </c>
      <c r="C12" s="56" t="s">
        <v>200</v>
      </c>
      <c r="D12" s="56" t="s">
        <v>2440</v>
      </c>
      <c r="E12" s="56" t="s">
        <v>2441</v>
      </c>
      <c r="F12" s="61" t="s">
        <v>2442</v>
      </c>
      <c r="G12" s="57" t="s">
        <v>2454</v>
      </c>
      <c r="H12" s="55">
        <v>2260</v>
      </c>
      <c r="I12" s="56">
        <v>30</v>
      </c>
      <c r="J12" s="56" t="s">
        <v>1781</v>
      </c>
      <c r="K12" s="57" t="s">
        <v>2444</v>
      </c>
      <c r="L12" s="3">
        <v>390</v>
      </c>
      <c r="M12" s="3" t="s">
        <v>597</v>
      </c>
      <c r="N12" s="3">
        <v>32.1</v>
      </c>
      <c r="O12" s="3">
        <v>350</v>
      </c>
      <c r="P12" s="3" t="s">
        <v>597</v>
      </c>
      <c r="Q12" s="63">
        <v>400</v>
      </c>
      <c r="R12" s="3" t="s">
        <v>597</v>
      </c>
      <c r="S12" s="3">
        <v>36.200000000000003</v>
      </c>
      <c r="T12" s="3">
        <v>340</v>
      </c>
      <c r="U12" s="64" t="s">
        <v>597</v>
      </c>
      <c r="V12" s="56">
        <v>-23.06</v>
      </c>
      <c r="W12" s="56">
        <v>68.8</v>
      </c>
      <c r="X12" s="55"/>
      <c r="Y12" s="56"/>
      <c r="Z12" s="56"/>
      <c r="AA12" s="57"/>
      <c r="AB12" s="13" t="s">
        <v>608</v>
      </c>
      <c r="AD12" s="2" t="str">
        <f t="shared" si="0"/>
        <v>SA-45B</v>
      </c>
      <c r="AE12" s="2">
        <f t="shared" si="1"/>
        <v>32.1</v>
      </c>
      <c r="AF12" s="2">
        <f t="shared" si="2"/>
        <v>36.200000000000003</v>
      </c>
      <c r="AG12" s="2">
        <f t="shared" si="3"/>
        <v>32.1</v>
      </c>
      <c r="AH12" s="2">
        <f t="shared" si="4"/>
        <v>36.200000000000003</v>
      </c>
      <c r="AI12" s="2" t="str">
        <f t="shared" si="5"/>
        <v/>
      </c>
      <c r="AJ12" s="2" t="str">
        <f t="shared" si="6"/>
        <v/>
      </c>
      <c r="AK12" s="2" t="str">
        <f t="shared" si="7"/>
        <v/>
      </c>
      <c r="AL12" s="2" t="str">
        <f t="shared" si="8"/>
        <v/>
      </c>
    </row>
    <row r="13" spans="1:38">
      <c r="A13" s="55"/>
      <c r="B13" s="56"/>
      <c r="C13" s="56"/>
      <c r="D13" s="56"/>
      <c r="E13" s="56"/>
      <c r="F13" s="61"/>
      <c r="G13" s="57"/>
      <c r="H13" s="55"/>
      <c r="I13" s="56"/>
      <c r="J13" s="56"/>
      <c r="K13" s="57"/>
      <c r="L13" s="3">
        <v>290</v>
      </c>
      <c r="M13" s="3" t="s">
        <v>597</v>
      </c>
      <c r="N13" s="3">
        <v>36.1</v>
      </c>
      <c r="O13" s="3">
        <v>230</v>
      </c>
      <c r="P13" s="3" t="s">
        <v>597</v>
      </c>
      <c r="Q13" s="63">
        <v>320</v>
      </c>
      <c r="R13" s="3" t="s">
        <v>597</v>
      </c>
      <c r="S13" s="3">
        <v>59.2</v>
      </c>
      <c r="T13" s="3">
        <v>200</v>
      </c>
      <c r="U13" s="64" t="s">
        <v>597</v>
      </c>
      <c r="V13" s="56"/>
      <c r="W13" s="56"/>
      <c r="X13" s="55"/>
      <c r="Y13" s="56"/>
      <c r="Z13" s="56"/>
      <c r="AA13" s="57"/>
      <c r="AB13" s="13"/>
      <c r="AD13" s="2" t="str">
        <f t="shared" si="0"/>
        <v>SA-45B</v>
      </c>
      <c r="AE13" s="2">
        <f t="shared" si="1"/>
        <v>36.1</v>
      </c>
      <c r="AF13" s="2">
        <f t="shared" si="2"/>
        <v>59.2</v>
      </c>
      <c r="AG13" s="2">
        <f t="shared" si="3"/>
        <v>68.2</v>
      </c>
      <c r="AH13" s="2">
        <f t="shared" si="4"/>
        <v>95.4</v>
      </c>
      <c r="AI13" s="2">
        <f t="shared" si="5"/>
        <v>68.2</v>
      </c>
      <c r="AJ13" s="2">
        <f t="shared" si="6"/>
        <v>95.4</v>
      </c>
      <c r="AK13" s="2" t="str">
        <f t="shared" si="7"/>
        <v>ok</v>
      </c>
      <c r="AL13" s="2" t="str">
        <f t="shared" si="8"/>
        <v>ok</v>
      </c>
    </row>
    <row r="14" spans="1:38">
      <c r="A14" s="55" t="s">
        <v>598</v>
      </c>
      <c r="B14" s="56" t="s">
        <v>12</v>
      </c>
      <c r="C14" s="56"/>
      <c r="D14" s="56" t="s">
        <v>2440</v>
      </c>
      <c r="E14" s="56"/>
      <c r="F14" s="61"/>
      <c r="G14" s="57"/>
      <c r="H14" s="55">
        <v>2267</v>
      </c>
      <c r="I14" s="56">
        <v>17</v>
      </c>
      <c r="J14" s="56" t="s">
        <v>1781</v>
      </c>
      <c r="K14" s="57" t="s">
        <v>2444</v>
      </c>
      <c r="L14" s="3">
        <v>390</v>
      </c>
      <c r="M14" s="3" t="s">
        <v>597</v>
      </c>
      <c r="N14" s="3">
        <v>49.1</v>
      </c>
      <c r="O14" s="3">
        <v>350</v>
      </c>
      <c r="P14" s="3" t="s">
        <v>597</v>
      </c>
      <c r="Q14" s="63">
        <v>400</v>
      </c>
      <c r="R14" s="3" t="s">
        <v>597</v>
      </c>
      <c r="S14" s="3">
        <v>53.7</v>
      </c>
      <c r="T14" s="3">
        <v>350</v>
      </c>
      <c r="U14" s="64" t="s">
        <v>597</v>
      </c>
      <c r="V14" s="56"/>
      <c r="W14" s="56"/>
      <c r="X14" s="55"/>
      <c r="Y14" s="56"/>
      <c r="Z14" s="56"/>
      <c r="AA14" s="57"/>
      <c r="AB14" s="13" t="s">
        <v>608</v>
      </c>
      <c r="AD14" s="2" t="str">
        <f t="shared" si="0"/>
        <v>Promedio N6</v>
      </c>
      <c r="AE14" s="2">
        <f t="shared" si="1"/>
        <v>49.1</v>
      </c>
      <c r="AF14" s="2">
        <f t="shared" si="2"/>
        <v>53.7</v>
      </c>
      <c r="AG14" s="2">
        <f t="shared" si="3"/>
        <v>49.1</v>
      </c>
      <c r="AH14" s="2">
        <f t="shared" si="4"/>
        <v>53.7</v>
      </c>
      <c r="AI14" s="2" t="str">
        <f t="shared" si="5"/>
        <v/>
      </c>
      <c r="AJ14" s="2" t="str">
        <f t="shared" si="6"/>
        <v/>
      </c>
      <c r="AK14" s="2" t="str">
        <f t="shared" si="7"/>
        <v/>
      </c>
      <c r="AL14" s="2" t="str">
        <f t="shared" si="8"/>
        <v/>
      </c>
    </row>
    <row r="15" spans="1:38">
      <c r="A15" s="55"/>
      <c r="B15" s="56"/>
      <c r="C15" s="56"/>
      <c r="D15" s="56"/>
      <c r="E15" s="56"/>
      <c r="F15" s="61"/>
      <c r="G15" s="57"/>
      <c r="H15" s="55"/>
      <c r="I15" s="56"/>
      <c r="J15" s="56"/>
      <c r="K15" s="57"/>
      <c r="L15" s="3">
        <v>280</v>
      </c>
      <c r="M15" s="3" t="s">
        <v>597</v>
      </c>
      <c r="N15" s="3">
        <v>19.100000000000001</v>
      </c>
      <c r="O15" s="3">
        <v>260</v>
      </c>
      <c r="P15" s="3" t="s">
        <v>597</v>
      </c>
      <c r="Q15" s="63">
        <v>300</v>
      </c>
      <c r="R15" s="3" t="s">
        <v>597</v>
      </c>
      <c r="S15" s="3">
        <v>40.4</v>
      </c>
      <c r="T15" s="3">
        <v>23</v>
      </c>
      <c r="U15" s="64" t="s">
        <v>597</v>
      </c>
      <c r="V15" s="56"/>
      <c r="W15" s="56"/>
      <c r="X15" s="55"/>
      <c r="Y15" s="56"/>
      <c r="Z15" s="56"/>
      <c r="AA15" s="57"/>
      <c r="AB15" s="13"/>
      <c r="AD15" s="2" t="str">
        <f t="shared" si="0"/>
        <v>Promedio N6</v>
      </c>
      <c r="AE15" s="2">
        <f t="shared" si="1"/>
        <v>19.100000000000001</v>
      </c>
      <c r="AF15" s="2">
        <f t="shared" si="2"/>
        <v>40.4</v>
      </c>
      <c r="AG15" s="2">
        <f t="shared" si="3"/>
        <v>68.2</v>
      </c>
      <c r="AH15" s="2">
        <f t="shared" si="4"/>
        <v>94.1</v>
      </c>
      <c r="AI15" s="2" t="str">
        <f t="shared" si="5"/>
        <v/>
      </c>
      <c r="AJ15" s="2" t="str">
        <f t="shared" si="6"/>
        <v/>
      </c>
      <c r="AK15" s="2" t="str">
        <f t="shared" si="7"/>
        <v/>
      </c>
      <c r="AL15" s="2" t="str">
        <f t="shared" si="8"/>
        <v/>
      </c>
    </row>
    <row r="16" spans="1:38">
      <c r="A16" s="55"/>
      <c r="B16" s="56"/>
      <c r="C16" s="56"/>
      <c r="D16" s="56"/>
      <c r="E16" s="56"/>
      <c r="F16" s="61"/>
      <c r="G16" s="57"/>
      <c r="H16" s="55"/>
      <c r="I16" s="56"/>
      <c r="J16" s="56"/>
      <c r="K16" s="57"/>
      <c r="Q16" s="63">
        <v>220</v>
      </c>
      <c r="R16" s="3" t="s">
        <v>597</v>
      </c>
      <c r="S16" s="3">
        <v>1.2</v>
      </c>
      <c r="T16" s="3">
        <v>210</v>
      </c>
      <c r="U16" s="64" t="s">
        <v>597</v>
      </c>
      <c r="V16" s="56"/>
      <c r="W16" s="56"/>
      <c r="X16" s="55"/>
      <c r="Y16" s="56"/>
      <c r="Z16" s="56"/>
      <c r="AA16" s="57"/>
      <c r="AB16" s="13"/>
      <c r="AD16" s="2" t="str">
        <f t="shared" si="0"/>
        <v>Promedio N6</v>
      </c>
      <c r="AE16" s="2">
        <f t="shared" si="1"/>
        <v>0</v>
      </c>
      <c r="AF16" s="2">
        <f t="shared" si="2"/>
        <v>1.2</v>
      </c>
      <c r="AG16" s="2">
        <f t="shared" si="3"/>
        <v>68.2</v>
      </c>
      <c r="AH16" s="2">
        <f t="shared" si="4"/>
        <v>95.3</v>
      </c>
      <c r="AI16" s="2">
        <f t="shared" si="5"/>
        <v>68.2</v>
      </c>
      <c r="AJ16" s="2">
        <f t="shared" si="6"/>
        <v>95.3</v>
      </c>
      <c r="AK16" s="2" t="str">
        <f t="shared" si="7"/>
        <v>ok</v>
      </c>
      <c r="AL16" s="2" t="str">
        <f t="shared" si="8"/>
        <v>REV</v>
      </c>
    </row>
    <row r="17" spans="1:38" ht="30">
      <c r="A17" s="55" t="s">
        <v>1019</v>
      </c>
      <c r="B17" s="56" t="s">
        <v>12</v>
      </c>
      <c r="C17" s="56" t="s">
        <v>2455</v>
      </c>
      <c r="D17" s="56"/>
      <c r="E17" s="56"/>
      <c r="F17" s="61"/>
      <c r="G17" s="57"/>
      <c r="H17" s="55">
        <v>2269</v>
      </c>
      <c r="I17" s="56">
        <v>16</v>
      </c>
      <c r="J17" s="56" t="s">
        <v>1781</v>
      </c>
      <c r="K17" s="57" t="s">
        <v>2456</v>
      </c>
      <c r="L17" s="3">
        <v>390</v>
      </c>
      <c r="M17" s="3" t="s">
        <v>597</v>
      </c>
      <c r="N17" s="3">
        <v>64.599999999999994</v>
      </c>
      <c r="O17" s="3">
        <v>360</v>
      </c>
      <c r="P17" s="3" t="s">
        <v>597</v>
      </c>
      <c r="Q17" s="63">
        <v>396</v>
      </c>
      <c r="R17" s="3" t="s">
        <v>597</v>
      </c>
      <c r="S17" s="3">
        <v>69.5</v>
      </c>
      <c r="T17" s="3">
        <v>356</v>
      </c>
      <c r="U17" s="64" t="s">
        <v>597</v>
      </c>
      <c r="V17" s="56"/>
      <c r="W17" s="56"/>
      <c r="X17" s="55"/>
      <c r="Y17" s="56"/>
      <c r="Z17" s="56"/>
      <c r="AA17" s="57"/>
      <c r="AB17" s="13" t="s">
        <v>256</v>
      </c>
      <c r="AD17" s="2" t="str">
        <f t="shared" si="0"/>
        <v>ATZ 2</v>
      </c>
      <c r="AE17" s="2">
        <f t="shared" si="1"/>
        <v>64.599999999999994</v>
      </c>
      <c r="AF17" s="2">
        <f t="shared" si="2"/>
        <v>69.5</v>
      </c>
      <c r="AG17" s="2">
        <f t="shared" si="3"/>
        <v>64.599999999999994</v>
      </c>
      <c r="AH17" s="2">
        <f t="shared" si="4"/>
        <v>69.5</v>
      </c>
      <c r="AI17" s="2" t="str">
        <f t="shared" si="5"/>
        <v/>
      </c>
      <c r="AJ17" s="2" t="str">
        <f t="shared" si="6"/>
        <v/>
      </c>
      <c r="AK17" s="2" t="str">
        <f t="shared" si="7"/>
        <v/>
      </c>
      <c r="AL17" s="2" t="str">
        <f t="shared" si="8"/>
        <v/>
      </c>
    </row>
    <row r="18" spans="1:38">
      <c r="A18" s="55"/>
      <c r="B18" s="56"/>
      <c r="C18" s="56"/>
      <c r="D18" s="56"/>
      <c r="E18" s="56"/>
      <c r="F18" s="61"/>
      <c r="G18" s="57"/>
      <c r="H18" s="55"/>
      <c r="I18" s="56"/>
      <c r="J18" s="56"/>
      <c r="K18" s="57"/>
      <c r="L18" s="3">
        <v>268</v>
      </c>
      <c r="M18" s="3" t="s">
        <v>597</v>
      </c>
      <c r="N18" s="3">
        <v>3.6</v>
      </c>
      <c r="O18" s="3">
        <v>264</v>
      </c>
      <c r="P18" s="3" t="s">
        <v>597</v>
      </c>
      <c r="Q18" s="63">
        <v>286</v>
      </c>
      <c r="R18" s="3" t="s">
        <v>597</v>
      </c>
      <c r="S18" s="3">
        <v>25.9</v>
      </c>
      <c r="T18" s="3">
        <v>234</v>
      </c>
      <c r="U18" s="64" t="s">
        <v>597</v>
      </c>
      <c r="V18" s="56"/>
      <c r="W18" s="56"/>
      <c r="X18" s="55"/>
      <c r="Y18" s="56"/>
      <c r="Z18" s="56"/>
      <c r="AA18" s="57"/>
      <c r="AB18" s="13"/>
      <c r="AD18" s="2" t="str">
        <f t="shared" si="0"/>
        <v>ATZ 2</v>
      </c>
      <c r="AE18" s="2">
        <f t="shared" si="1"/>
        <v>3.6</v>
      </c>
      <c r="AF18" s="2">
        <f t="shared" si="2"/>
        <v>25.9</v>
      </c>
      <c r="AG18" s="2">
        <f t="shared" si="3"/>
        <v>68.199999999999989</v>
      </c>
      <c r="AH18" s="2">
        <f t="shared" si="4"/>
        <v>95.4</v>
      </c>
      <c r="AI18" s="2">
        <f t="shared" si="5"/>
        <v>68.199999999999989</v>
      </c>
      <c r="AJ18" s="2">
        <f t="shared" si="6"/>
        <v>95.4</v>
      </c>
      <c r="AK18" s="2" t="str">
        <f t="shared" si="7"/>
        <v>ok</v>
      </c>
      <c r="AL18" s="2" t="str">
        <f t="shared" si="8"/>
        <v>ok</v>
      </c>
    </row>
    <row r="19" spans="1:38">
      <c r="A19" s="55" t="s">
        <v>2457</v>
      </c>
      <c r="B19" s="56" t="s">
        <v>12</v>
      </c>
      <c r="C19" s="56" t="s">
        <v>2458</v>
      </c>
      <c r="D19" s="56" t="s">
        <v>2440</v>
      </c>
      <c r="E19" s="56" t="s">
        <v>2459</v>
      </c>
      <c r="F19" s="61" t="s">
        <v>2442</v>
      </c>
      <c r="G19" s="57" t="s">
        <v>2460</v>
      </c>
      <c r="H19" s="55">
        <v>2300</v>
      </c>
      <c r="I19" s="56">
        <v>30</v>
      </c>
      <c r="J19" s="56" t="s">
        <v>1781</v>
      </c>
      <c r="K19" s="57" t="s">
        <v>2444</v>
      </c>
      <c r="L19" s="3">
        <v>400</v>
      </c>
      <c r="M19" s="3" t="s">
        <v>597</v>
      </c>
      <c r="N19" s="3">
        <v>59.4</v>
      </c>
      <c r="O19" s="3">
        <v>360</v>
      </c>
      <c r="P19" s="3" t="s">
        <v>597</v>
      </c>
      <c r="Q19" s="63">
        <v>4110</v>
      </c>
      <c r="R19" s="3" t="s">
        <v>597</v>
      </c>
      <c r="S19" s="3">
        <v>69.099999999999994</v>
      </c>
      <c r="T19" s="3">
        <v>350</v>
      </c>
      <c r="U19" s="64" t="s">
        <v>597</v>
      </c>
      <c r="V19" s="56">
        <v>-26.09</v>
      </c>
      <c r="W19" s="56">
        <v>67.2</v>
      </c>
      <c r="X19" s="55" t="s">
        <v>2447</v>
      </c>
      <c r="Y19" s="56" t="s">
        <v>2448</v>
      </c>
      <c r="Z19" s="56">
        <v>745830</v>
      </c>
      <c r="AA19" s="57">
        <v>9953413</v>
      </c>
      <c r="AB19" s="13" t="s">
        <v>608</v>
      </c>
      <c r="AD19" s="2" t="str">
        <f t="shared" si="0"/>
        <v>SA-22A</v>
      </c>
      <c r="AE19" s="2">
        <f t="shared" si="1"/>
        <v>59.4</v>
      </c>
      <c r="AF19" s="2">
        <f t="shared" si="2"/>
        <v>69.099999999999994</v>
      </c>
      <c r="AG19" s="2">
        <f t="shared" si="3"/>
        <v>59.4</v>
      </c>
      <c r="AH19" s="2">
        <f t="shared" si="4"/>
        <v>69.099999999999994</v>
      </c>
      <c r="AI19" s="2" t="str">
        <f t="shared" si="5"/>
        <v/>
      </c>
      <c r="AJ19" s="2" t="str">
        <f t="shared" si="6"/>
        <v/>
      </c>
      <c r="AK19" s="2" t="str">
        <f t="shared" si="7"/>
        <v/>
      </c>
      <c r="AL19" s="2" t="str">
        <f t="shared" si="8"/>
        <v/>
      </c>
    </row>
    <row r="20" spans="1:38">
      <c r="A20" s="55"/>
      <c r="B20" s="56"/>
      <c r="C20" s="56"/>
      <c r="D20" s="56"/>
      <c r="E20" s="56"/>
      <c r="F20" s="61"/>
      <c r="G20" s="57"/>
      <c r="H20" s="55"/>
      <c r="I20" s="56"/>
      <c r="J20" s="56"/>
      <c r="K20" s="57"/>
      <c r="L20" s="3">
        <v>270</v>
      </c>
      <c r="M20" s="3" t="s">
        <v>597</v>
      </c>
      <c r="N20" s="3">
        <v>8.8000000000000007</v>
      </c>
      <c r="O20" s="3">
        <v>260</v>
      </c>
      <c r="P20" s="3" t="s">
        <v>597</v>
      </c>
      <c r="Q20" s="63">
        <v>300</v>
      </c>
      <c r="R20" s="3" t="s">
        <v>597</v>
      </c>
      <c r="S20" s="3">
        <v>26.3</v>
      </c>
      <c r="T20" s="3">
        <v>230</v>
      </c>
      <c r="U20" s="64" t="s">
        <v>597</v>
      </c>
      <c r="V20" s="56"/>
      <c r="W20" s="56"/>
      <c r="X20" s="55"/>
      <c r="Y20" s="56"/>
      <c r="Z20" s="56"/>
      <c r="AA20" s="57"/>
      <c r="AB20" s="13"/>
      <c r="AD20" s="2" t="str">
        <f t="shared" si="0"/>
        <v>SA-22A</v>
      </c>
      <c r="AE20" s="2">
        <f t="shared" si="1"/>
        <v>8.8000000000000007</v>
      </c>
      <c r="AF20" s="2">
        <f t="shared" si="2"/>
        <v>26.3</v>
      </c>
      <c r="AG20" s="2">
        <f t="shared" si="3"/>
        <v>68.2</v>
      </c>
      <c r="AH20" s="2">
        <f t="shared" si="4"/>
        <v>95.399999999999991</v>
      </c>
      <c r="AI20" s="2">
        <f t="shared" si="5"/>
        <v>68.2</v>
      </c>
      <c r="AJ20" s="2">
        <f t="shared" si="6"/>
        <v>95.399999999999991</v>
      </c>
      <c r="AK20" s="2" t="str">
        <f t="shared" si="7"/>
        <v>ok</v>
      </c>
      <c r="AL20" s="2" t="str">
        <f t="shared" si="8"/>
        <v>ok</v>
      </c>
    </row>
    <row r="21" spans="1:38">
      <c r="A21" s="55" t="s">
        <v>2461</v>
      </c>
      <c r="B21" s="56" t="s">
        <v>12</v>
      </c>
      <c r="C21" s="56" t="s">
        <v>200</v>
      </c>
      <c r="D21" s="56" t="s">
        <v>2440</v>
      </c>
      <c r="E21" s="56" t="s">
        <v>2441</v>
      </c>
      <c r="F21" s="61" t="s">
        <v>2442</v>
      </c>
      <c r="G21" s="57" t="s">
        <v>2462</v>
      </c>
      <c r="H21" s="55">
        <v>2320</v>
      </c>
      <c r="I21" s="56">
        <v>30</v>
      </c>
      <c r="J21" s="56" t="s">
        <v>1781</v>
      </c>
      <c r="K21" s="57" t="s">
        <v>2444</v>
      </c>
      <c r="L21" s="3">
        <v>410</v>
      </c>
      <c r="M21" s="3" t="s">
        <v>597</v>
      </c>
      <c r="N21" s="3">
        <v>67.099999999999994</v>
      </c>
      <c r="O21" s="3">
        <v>370</v>
      </c>
      <c r="P21" s="3" t="s">
        <v>597</v>
      </c>
      <c r="Q21" s="63">
        <v>420</v>
      </c>
      <c r="R21" s="3" t="s">
        <v>597</v>
      </c>
      <c r="S21" s="3">
        <v>82.4</v>
      </c>
      <c r="T21" s="3">
        <v>350</v>
      </c>
      <c r="U21" s="64" t="s">
        <v>597</v>
      </c>
      <c r="V21" s="56">
        <v>-23.33</v>
      </c>
      <c r="W21" s="56">
        <v>67.3</v>
      </c>
      <c r="X21" s="55" t="s">
        <v>2447</v>
      </c>
      <c r="Y21" s="56" t="s">
        <v>2448</v>
      </c>
      <c r="Z21" s="56">
        <v>745830</v>
      </c>
      <c r="AA21" s="57">
        <v>9953413</v>
      </c>
      <c r="AB21" s="13" t="s">
        <v>608</v>
      </c>
      <c r="AD21" s="2" t="str">
        <f t="shared" si="0"/>
        <v>SA-22E4</v>
      </c>
      <c r="AE21" s="2">
        <f t="shared" si="1"/>
        <v>67.099999999999994</v>
      </c>
      <c r="AF21" s="2">
        <f t="shared" si="2"/>
        <v>82.4</v>
      </c>
      <c r="AG21" s="2">
        <f t="shared" si="3"/>
        <v>67.099999999999994</v>
      </c>
      <c r="AH21" s="2">
        <f t="shared" si="4"/>
        <v>82.4</v>
      </c>
      <c r="AI21" s="2" t="str">
        <f t="shared" si="5"/>
        <v/>
      </c>
      <c r="AJ21" s="2" t="str">
        <f t="shared" si="6"/>
        <v/>
      </c>
      <c r="AK21" s="2" t="str">
        <f t="shared" si="7"/>
        <v/>
      </c>
      <c r="AL21" s="2" t="str">
        <f t="shared" si="8"/>
        <v/>
      </c>
    </row>
    <row r="22" spans="1:38">
      <c r="A22" s="55"/>
      <c r="B22" s="56"/>
      <c r="C22" s="56"/>
      <c r="D22" s="56"/>
      <c r="E22" s="56"/>
      <c r="F22" s="61"/>
      <c r="G22" s="57"/>
      <c r="H22" s="55"/>
      <c r="I22" s="56"/>
      <c r="J22" s="56"/>
      <c r="K22" s="57"/>
      <c r="L22" s="3">
        <v>270</v>
      </c>
      <c r="M22" s="3" t="s">
        <v>597</v>
      </c>
      <c r="N22" s="3">
        <v>1.1000000000000001</v>
      </c>
      <c r="O22" s="3">
        <v>260</v>
      </c>
      <c r="P22" s="3" t="s">
        <v>597</v>
      </c>
      <c r="Q22" s="63">
        <v>290</v>
      </c>
      <c r="R22" s="3" t="s">
        <v>597</v>
      </c>
      <c r="S22" s="3">
        <v>13</v>
      </c>
      <c r="T22" s="3">
        <v>230</v>
      </c>
      <c r="U22" s="64" t="s">
        <v>597</v>
      </c>
      <c r="V22" s="56"/>
      <c r="W22" s="56"/>
      <c r="X22" s="55"/>
      <c r="Y22" s="56"/>
      <c r="Z22" s="56"/>
      <c r="AA22" s="57"/>
      <c r="AB22" s="13"/>
      <c r="AD22" s="2" t="str">
        <f t="shared" si="0"/>
        <v>SA-22E4</v>
      </c>
      <c r="AE22" s="2">
        <f t="shared" si="1"/>
        <v>1.1000000000000001</v>
      </c>
      <c r="AF22" s="2">
        <f t="shared" si="2"/>
        <v>13</v>
      </c>
      <c r="AG22" s="2">
        <f t="shared" si="3"/>
        <v>68.199999999999989</v>
      </c>
      <c r="AH22" s="2">
        <f t="shared" si="4"/>
        <v>95.4</v>
      </c>
      <c r="AI22" s="2">
        <f t="shared" si="5"/>
        <v>68.199999999999989</v>
      </c>
      <c r="AJ22" s="2">
        <f t="shared" si="6"/>
        <v>95.4</v>
      </c>
      <c r="AK22" s="2" t="str">
        <f t="shared" si="7"/>
        <v>ok</v>
      </c>
      <c r="AL22" s="2" t="str">
        <f t="shared" si="8"/>
        <v>ok</v>
      </c>
    </row>
    <row r="23" spans="1:38">
      <c r="A23" s="55" t="s">
        <v>2463</v>
      </c>
      <c r="B23" s="56" t="s">
        <v>12</v>
      </c>
      <c r="C23" s="56"/>
      <c r="D23" s="56" t="s">
        <v>2440</v>
      </c>
      <c r="E23" s="56"/>
      <c r="F23" s="61"/>
      <c r="G23" s="57"/>
      <c r="H23" s="55">
        <v>2370</v>
      </c>
      <c r="I23" s="56">
        <v>70</v>
      </c>
      <c r="J23" s="56" t="s">
        <v>1781</v>
      </c>
      <c r="K23" s="57" t="s">
        <v>2444</v>
      </c>
      <c r="L23" s="3">
        <v>760</v>
      </c>
      <c r="M23" s="3" t="s">
        <v>597</v>
      </c>
      <c r="N23" s="3">
        <v>14.6</v>
      </c>
      <c r="O23" s="3">
        <v>690</v>
      </c>
      <c r="P23" s="3" t="s">
        <v>597</v>
      </c>
      <c r="Q23" s="63">
        <v>800</v>
      </c>
      <c r="R23" s="3" t="s">
        <v>597</v>
      </c>
      <c r="S23" s="3">
        <v>90.6</v>
      </c>
      <c r="T23" s="3">
        <v>350</v>
      </c>
      <c r="U23" s="64" t="s">
        <v>597</v>
      </c>
      <c r="V23" s="56"/>
      <c r="W23" s="56"/>
      <c r="X23" s="55"/>
      <c r="Y23" s="56"/>
      <c r="Z23" s="56"/>
      <c r="AA23" s="57"/>
      <c r="AB23" s="13" t="s">
        <v>608</v>
      </c>
      <c r="AD23" s="2" t="str">
        <f t="shared" si="0"/>
        <v>Aquater (1980)</v>
      </c>
      <c r="AE23" s="2">
        <f t="shared" si="1"/>
        <v>14.6</v>
      </c>
      <c r="AF23" s="2">
        <f t="shared" si="2"/>
        <v>90.6</v>
      </c>
      <c r="AG23" s="2">
        <f t="shared" si="3"/>
        <v>14.6</v>
      </c>
      <c r="AH23" s="2">
        <f t="shared" si="4"/>
        <v>90.6</v>
      </c>
      <c r="AI23" s="2" t="str">
        <f t="shared" si="5"/>
        <v/>
      </c>
      <c r="AJ23" s="2" t="str">
        <f t="shared" si="6"/>
        <v/>
      </c>
      <c r="AK23" s="2" t="str">
        <f t="shared" si="7"/>
        <v/>
      </c>
      <c r="AL23" s="2" t="str">
        <f t="shared" si="8"/>
        <v/>
      </c>
    </row>
    <row r="24" spans="1:38">
      <c r="A24" s="55"/>
      <c r="B24" s="56"/>
      <c r="C24" s="56"/>
      <c r="D24" s="56"/>
      <c r="E24" s="56"/>
      <c r="F24" s="61"/>
      <c r="G24" s="57"/>
      <c r="H24" s="55"/>
      <c r="I24" s="56"/>
      <c r="J24" s="56"/>
      <c r="K24" s="57"/>
      <c r="L24" s="3">
        <v>550</v>
      </c>
      <c r="M24" s="3" t="s">
        <v>597</v>
      </c>
      <c r="N24" s="3">
        <v>53.6</v>
      </c>
      <c r="O24" s="3">
        <v>380</v>
      </c>
      <c r="P24" s="3" t="s">
        <v>597</v>
      </c>
      <c r="Q24" s="63">
        <v>300</v>
      </c>
      <c r="R24" s="3" t="s">
        <v>597</v>
      </c>
      <c r="S24" s="3">
        <v>4.8</v>
      </c>
      <c r="T24" s="3">
        <v>200</v>
      </c>
      <c r="U24" s="64" t="s">
        <v>597</v>
      </c>
      <c r="V24" s="56"/>
      <c r="W24" s="56"/>
      <c r="X24" s="55"/>
      <c r="Y24" s="56"/>
      <c r="Z24" s="56"/>
      <c r="AA24" s="57"/>
      <c r="AB24" s="13"/>
      <c r="AD24" s="2" t="str">
        <f t="shared" si="0"/>
        <v>Aquater (1980)</v>
      </c>
      <c r="AE24" s="2">
        <f t="shared" si="1"/>
        <v>53.6</v>
      </c>
      <c r="AF24" s="2">
        <f t="shared" si="2"/>
        <v>4.8</v>
      </c>
      <c r="AG24" s="2">
        <f t="shared" si="3"/>
        <v>68.2</v>
      </c>
      <c r="AH24" s="2">
        <f t="shared" si="4"/>
        <v>95.399999999999991</v>
      </c>
      <c r="AI24" s="2">
        <f t="shared" si="5"/>
        <v>68.2</v>
      </c>
      <c r="AJ24" s="2">
        <f t="shared" si="6"/>
        <v>95.399999999999991</v>
      </c>
      <c r="AK24" s="2" t="str">
        <f t="shared" si="7"/>
        <v>ok</v>
      </c>
      <c r="AL24" s="2" t="str">
        <f t="shared" si="8"/>
        <v>ok</v>
      </c>
    </row>
    <row r="25" spans="1:38">
      <c r="A25" s="55" t="s">
        <v>2464</v>
      </c>
      <c r="B25" s="56" t="s">
        <v>12</v>
      </c>
      <c r="C25" s="56" t="s">
        <v>200</v>
      </c>
      <c r="D25" s="56" t="s">
        <v>2465</v>
      </c>
      <c r="E25" s="56" t="s">
        <v>2441</v>
      </c>
      <c r="F25" s="61" t="s">
        <v>2442</v>
      </c>
      <c r="G25" s="57" t="s">
        <v>2466</v>
      </c>
      <c r="H25" s="55">
        <v>4360</v>
      </c>
      <c r="I25" s="56">
        <v>50</v>
      </c>
      <c r="J25" s="56" t="s">
        <v>1781</v>
      </c>
      <c r="K25" s="57" t="s">
        <v>2444</v>
      </c>
      <c r="L25" s="3">
        <v>3080</v>
      </c>
      <c r="M25" s="3" t="s">
        <v>597</v>
      </c>
      <c r="N25" s="3">
        <v>2.1</v>
      </c>
      <c r="O25" s="3">
        <v>3070</v>
      </c>
      <c r="P25" s="3" t="s">
        <v>597</v>
      </c>
      <c r="Q25" s="63">
        <v>3270</v>
      </c>
      <c r="R25" s="3" t="s">
        <v>597</v>
      </c>
      <c r="S25" s="3">
        <v>1.6</v>
      </c>
      <c r="T25" s="3">
        <v>3240</v>
      </c>
      <c r="U25" s="64" t="s">
        <v>597</v>
      </c>
      <c r="V25" s="56">
        <v>-27.72</v>
      </c>
      <c r="W25" s="56">
        <v>73.8</v>
      </c>
      <c r="X25" s="55" t="s">
        <v>2447</v>
      </c>
      <c r="Y25" s="56" t="s">
        <v>2448</v>
      </c>
      <c r="Z25" s="56">
        <v>751399</v>
      </c>
      <c r="AA25" s="57">
        <v>9951798</v>
      </c>
      <c r="AB25" s="13" t="s">
        <v>608</v>
      </c>
      <c r="AD25" s="2" t="str">
        <f t="shared" si="0"/>
        <v>SA-24C</v>
      </c>
      <c r="AE25" s="2">
        <f t="shared" si="1"/>
        <v>2.1</v>
      </c>
      <c r="AF25" s="2">
        <f t="shared" si="2"/>
        <v>1.6</v>
      </c>
      <c r="AG25" s="2">
        <f t="shared" si="3"/>
        <v>2.1</v>
      </c>
      <c r="AH25" s="2">
        <f t="shared" si="4"/>
        <v>1.6</v>
      </c>
      <c r="AI25" s="2" t="str">
        <f t="shared" si="5"/>
        <v/>
      </c>
      <c r="AJ25" s="2" t="str">
        <f t="shared" si="6"/>
        <v/>
      </c>
      <c r="AK25" s="2" t="str">
        <f t="shared" si="7"/>
        <v/>
      </c>
      <c r="AL25" s="2" t="str">
        <f t="shared" si="8"/>
        <v/>
      </c>
    </row>
    <row r="26" spans="1:38">
      <c r="A26" s="55"/>
      <c r="B26" s="56"/>
      <c r="C26" s="56"/>
      <c r="D26" s="56"/>
      <c r="E26" s="56"/>
      <c r="F26" s="61"/>
      <c r="G26" s="57"/>
      <c r="H26" s="55"/>
      <c r="I26" s="56"/>
      <c r="J26" s="56"/>
      <c r="K26" s="57"/>
      <c r="L26" s="3">
        <v>3030</v>
      </c>
      <c r="M26" s="3" t="s">
        <v>597</v>
      </c>
      <c r="N26" s="3">
        <v>66.099999999999994</v>
      </c>
      <c r="O26" s="3">
        <v>2900</v>
      </c>
      <c r="P26" s="3" t="s">
        <v>597</v>
      </c>
      <c r="Q26" s="63">
        <v>3100</v>
      </c>
      <c r="R26" s="3" t="s">
        <v>597</v>
      </c>
      <c r="S26" s="3">
        <v>93.8</v>
      </c>
      <c r="T26" s="3">
        <v>2880</v>
      </c>
      <c r="U26" s="64" t="s">
        <v>597</v>
      </c>
      <c r="V26" s="56"/>
      <c r="W26" s="56"/>
      <c r="X26" s="55"/>
      <c r="Y26" s="56"/>
      <c r="Z26" s="56"/>
      <c r="AA26" s="57"/>
      <c r="AB26" s="13"/>
      <c r="AD26" s="2" t="str">
        <f t="shared" si="0"/>
        <v>SA-24C</v>
      </c>
      <c r="AE26" s="2">
        <f t="shared" si="1"/>
        <v>66.099999999999994</v>
      </c>
      <c r="AF26" s="2">
        <f t="shared" si="2"/>
        <v>93.8</v>
      </c>
      <c r="AG26" s="2">
        <f t="shared" si="3"/>
        <v>68.199999999999989</v>
      </c>
      <c r="AH26" s="2">
        <f t="shared" si="4"/>
        <v>95.399999999999991</v>
      </c>
      <c r="AI26" s="2">
        <f t="shared" si="5"/>
        <v>68.199999999999989</v>
      </c>
      <c r="AJ26" s="2">
        <f t="shared" si="6"/>
        <v>95.399999999999991</v>
      </c>
      <c r="AK26" s="2" t="str">
        <f t="shared" si="7"/>
        <v>ok</v>
      </c>
      <c r="AL26" s="2" t="str">
        <f t="shared" si="8"/>
        <v>ok</v>
      </c>
    </row>
    <row r="27" spans="1:38">
      <c r="A27" s="55" t="s">
        <v>603</v>
      </c>
      <c r="B27" s="56" t="s">
        <v>12</v>
      </c>
      <c r="C27" s="56"/>
      <c r="D27" s="56" t="s">
        <v>2465</v>
      </c>
      <c r="E27" s="56"/>
      <c r="F27" s="61"/>
      <c r="G27" s="57"/>
      <c r="H27" s="55">
        <v>4400</v>
      </c>
      <c r="I27" s="56">
        <v>35</v>
      </c>
      <c r="J27" s="56" t="s">
        <v>1781</v>
      </c>
      <c r="K27" s="57" t="s">
        <v>2444</v>
      </c>
      <c r="L27" s="3">
        <v>3090</v>
      </c>
      <c r="M27" s="3" t="s">
        <v>597</v>
      </c>
      <c r="N27" s="3">
        <v>11.6</v>
      </c>
      <c r="O27" s="3">
        <v>3060</v>
      </c>
      <c r="P27" s="3" t="s">
        <v>597</v>
      </c>
      <c r="Q27" s="63">
        <v>3270</v>
      </c>
      <c r="R27" s="3" t="s">
        <v>597</v>
      </c>
      <c r="S27" s="3">
        <v>3.2</v>
      </c>
      <c r="T27" s="3">
        <v>3230</v>
      </c>
      <c r="U27" s="64" t="s">
        <v>597</v>
      </c>
      <c r="V27" s="56"/>
      <c r="W27" s="56"/>
      <c r="X27" s="55"/>
      <c r="Y27" s="56"/>
      <c r="Z27" s="56"/>
      <c r="AA27" s="57"/>
      <c r="AB27" s="13" t="s">
        <v>608</v>
      </c>
      <c r="AD27" s="2" t="str">
        <f t="shared" si="0"/>
        <v>Promedio N5</v>
      </c>
      <c r="AE27" s="2">
        <f t="shared" si="1"/>
        <v>11.6</v>
      </c>
      <c r="AF27" s="2">
        <f t="shared" si="2"/>
        <v>3.2</v>
      </c>
      <c r="AG27" s="2">
        <f t="shared" si="3"/>
        <v>11.6</v>
      </c>
      <c r="AH27" s="2">
        <f t="shared" si="4"/>
        <v>3.2</v>
      </c>
      <c r="AI27" s="2" t="str">
        <f t="shared" si="5"/>
        <v/>
      </c>
      <c r="AJ27" s="2" t="str">
        <f t="shared" si="6"/>
        <v/>
      </c>
      <c r="AK27" s="2" t="str">
        <f t="shared" si="7"/>
        <v/>
      </c>
      <c r="AL27" s="2" t="str">
        <f t="shared" si="8"/>
        <v/>
      </c>
    </row>
    <row r="28" spans="1:38">
      <c r="A28" s="55"/>
      <c r="B28" s="56"/>
      <c r="C28" s="56"/>
      <c r="D28" s="56"/>
      <c r="E28" s="56"/>
      <c r="F28" s="61"/>
      <c r="G28" s="57"/>
      <c r="H28" s="55"/>
      <c r="I28" s="56"/>
      <c r="J28" s="56"/>
      <c r="K28" s="57"/>
      <c r="L28" s="3">
        <v>3040</v>
      </c>
      <c r="M28" s="3" t="s">
        <v>597</v>
      </c>
      <c r="N28" s="3">
        <v>56.6</v>
      </c>
      <c r="O28" s="3">
        <v>2920</v>
      </c>
      <c r="P28" s="3" t="s">
        <v>597</v>
      </c>
      <c r="Q28" s="63">
        <v>3110</v>
      </c>
      <c r="R28" s="3" t="s">
        <v>597</v>
      </c>
      <c r="S28" s="3">
        <v>92.2</v>
      </c>
      <c r="T28" s="3">
        <v>2910</v>
      </c>
      <c r="U28" s="64" t="s">
        <v>597</v>
      </c>
      <c r="V28" s="56"/>
      <c r="W28" s="56"/>
      <c r="X28" s="55"/>
      <c r="Y28" s="56"/>
      <c r="Z28" s="56"/>
      <c r="AA28" s="57"/>
      <c r="AB28" s="13"/>
      <c r="AD28" s="2" t="str">
        <f t="shared" si="0"/>
        <v>Promedio N5</v>
      </c>
      <c r="AE28" s="2">
        <f t="shared" si="1"/>
        <v>56.6</v>
      </c>
      <c r="AF28" s="2">
        <f t="shared" si="2"/>
        <v>92.2</v>
      </c>
      <c r="AG28" s="2">
        <f t="shared" si="3"/>
        <v>68.2</v>
      </c>
      <c r="AH28" s="2">
        <f t="shared" si="4"/>
        <v>95.4</v>
      </c>
      <c r="AI28" s="2">
        <f t="shared" si="5"/>
        <v>68.2</v>
      </c>
      <c r="AJ28" s="2">
        <f t="shared" si="6"/>
        <v>95.4</v>
      </c>
      <c r="AK28" s="2" t="str">
        <f t="shared" si="7"/>
        <v>ok</v>
      </c>
      <c r="AL28" s="2" t="str">
        <f t="shared" si="8"/>
        <v>ok</v>
      </c>
    </row>
    <row r="29" spans="1:38">
      <c r="A29" s="55" t="s">
        <v>2467</v>
      </c>
      <c r="B29" s="56" t="s">
        <v>12</v>
      </c>
      <c r="C29" s="56" t="s">
        <v>200</v>
      </c>
      <c r="D29" s="56" t="s">
        <v>2465</v>
      </c>
      <c r="E29" s="56" t="s">
        <v>2441</v>
      </c>
      <c r="F29" s="61" t="s">
        <v>2442</v>
      </c>
      <c r="G29" s="57" t="s">
        <v>2468</v>
      </c>
      <c r="H29" s="55">
        <v>4440</v>
      </c>
      <c r="I29" s="56">
        <v>50</v>
      </c>
      <c r="J29" s="56" t="s">
        <v>1781</v>
      </c>
      <c r="K29" s="57" t="s">
        <v>2444</v>
      </c>
      <c r="L29" s="3">
        <v>3330</v>
      </c>
      <c r="M29" s="3" t="s">
        <v>597</v>
      </c>
      <c r="N29" s="3">
        <v>23.8</v>
      </c>
      <c r="O29" s="3">
        <v>3230</v>
      </c>
      <c r="P29" s="3" t="s">
        <v>597</v>
      </c>
      <c r="Q29" s="63">
        <v>3340</v>
      </c>
      <c r="R29" s="3" t="s">
        <v>597</v>
      </c>
      <c r="S29" s="3">
        <v>39.5</v>
      </c>
      <c r="T29" s="3">
        <v>3150</v>
      </c>
      <c r="U29" s="64" t="s">
        <v>597</v>
      </c>
      <c r="V29" s="56">
        <v>-25.46</v>
      </c>
      <c r="W29" s="56">
        <v>70.900000000000006</v>
      </c>
      <c r="X29" s="55" t="s">
        <v>2447</v>
      </c>
      <c r="Y29" s="56" t="s">
        <v>2448</v>
      </c>
      <c r="Z29" s="56">
        <v>751399</v>
      </c>
      <c r="AA29" s="57">
        <v>9951798</v>
      </c>
      <c r="AB29" s="13" t="s">
        <v>608</v>
      </c>
      <c r="AD29" s="2" t="str">
        <f t="shared" si="0"/>
        <v>SA-24 I</v>
      </c>
      <c r="AE29" s="2">
        <f t="shared" si="1"/>
        <v>23.8</v>
      </c>
      <c r="AF29" s="2">
        <f t="shared" si="2"/>
        <v>39.5</v>
      </c>
      <c r="AG29" s="2">
        <f t="shared" si="3"/>
        <v>23.8</v>
      </c>
      <c r="AH29" s="2">
        <f t="shared" si="4"/>
        <v>39.5</v>
      </c>
      <c r="AI29" s="2" t="str">
        <f t="shared" si="5"/>
        <v/>
      </c>
      <c r="AJ29" s="2" t="str">
        <f t="shared" si="6"/>
        <v/>
      </c>
      <c r="AK29" s="2" t="str">
        <f t="shared" si="7"/>
        <v/>
      </c>
      <c r="AL29" s="2" t="str">
        <f t="shared" si="8"/>
        <v/>
      </c>
    </row>
    <row r="30" spans="1:38">
      <c r="A30" s="55"/>
      <c r="B30" s="56"/>
      <c r="C30" s="56"/>
      <c r="D30" s="56"/>
      <c r="E30" s="56"/>
      <c r="F30" s="61"/>
      <c r="G30" s="57"/>
      <c r="H30" s="55"/>
      <c r="I30" s="56"/>
      <c r="J30" s="56"/>
      <c r="K30" s="57"/>
      <c r="L30" s="3">
        <v>3180</v>
      </c>
      <c r="M30" s="3" t="s">
        <v>597</v>
      </c>
      <c r="N30" s="3">
        <v>3.4</v>
      </c>
      <c r="O30" s="3">
        <v>3150</v>
      </c>
      <c r="P30" s="3" t="s">
        <v>597</v>
      </c>
      <c r="Q30" s="63">
        <v>3140</v>
      </c>
      <c r="R30" s="3" t="s">
        <v>597</v>
      </c>
      <c r="S30" s="3">
        <v>55.9</v>
      </c>
      <c r="T30" s="3">
        <v>2910</v>
      </c>
      <c r="U30" s="64" t="s">
        <v>597</v>
      </c>
      <c r="V30" s="56"/>
      <c r="W30" s="56"/>
      <c r="X30" s="55"/>
      <c r="Y30" s="56"/>
      <c r="Z30" s="56"/>
      <c r="AA30" s="57"/>
      <c r="AB30" s="13"/>
      <c r="AD30" s="2" t="str">
        <f t="shared" si="0"/>
        <v>SA-24 I</v>
      </c>
      <c r="AE30" s="2">
        <f t="shared" si="1"/>
        <v>3.4</v>
      </c>
      <c r="AF30" s="2">
        <f t="shared" si="2"/>
        <v>55.9</v>
      </c>
      <c r="AG30" s="2">
        <f t="shared" si="3"/>
        <v>27.2</v>
      </c>
      <c r="AH30" s="2">
        <f t="shared" si="4"/>
        <v>95.4</v>
      </c>
      <c r="AI30" s="2" t="str">
        <f t="shared" si="5"/>
        <v/>
      </c>
      <c r="AJ30" s="2" t="str">
        <f t="shared" si="6"/>
        <v/>
      </c>
      <c r="AK30" s="2" t="str">
        <f t="shared" si="7"/>
        <v/>
      </c>
      <c r="AL30" s="2" t="str">
        <f t="shared" si="8"/>
        <v/>
      </c>
    </row>
    <row r="31" spans="1:38">
      <c r="A31" s="55"/>
      <c r="B31" s="56"/>
      <c r="C31" s="56"/>
      <c r="D31" s="56"/>
      <c r="E31" s="56"/>
      <c r="F31" s="61"/>
      <c r="G31" s="57"/>
      <c r="H31" s="55"/>
      <c r="I31" s="56"/>
      <c r="J31" s="56"/>
      <c r="K31" s="57"/>
      <c r="L31" s="3">
        <v>3120</v>
      </c>
      <c r="M31" s="3" t="s">
        <v>597</v>
      </c>
      <c r="N31" s="3">
        <v>32.299999999999997</v>
      </c>
      <c r="O31" s="3">
        <v>3010</v>
      </c>
      <c r="P31" s="3" t="s">
        <v>597</v>
      </c>
      <c r="Q31" s="63"/>
      <c r="U31" s="64"/>
      <c r="V31" s="56"/>
      <c r="W31" s="56"/>
      <c r="X31" s="55"/>
      <c r="Y31" s="56"/>
      <c r="Z31" s="56"/>
      <c r="AA31" s="57"/>
      <c r="AB31" s="13"/>
      <c r="AD31" s="2" t="str">
        <f t="shared" si="0"/>
        <v>SA-24 I</v>
      </c>
      <c r="AE31" s="2">
        <f t="shared" si="1"/>
        <v>32.299999999999997</v>
      </c>
      <c r="AF31" s="2">
        <f t="shared" si="2"/>
        <v>0</v>
      </c>
      <c r="AG31" s="2">
        <f t="shared" si="3"/>
        <v>59.5</v>
      </c>
      <c r="AH31" s="2">
        <f t="shared" si="4"/>
        <v>95.4</v>
      </c>
      <c r="AI31" s="2" t="str">
        <f t="shared" si="5"/>
        <v/>
      </c>
      <c r="AJ31" s="2" t="str">
        <f t="shared" si="6"/>
        <v/>
      </c>
      <c r="AK31" s="2" t="str">
        <f t="shared" si="7"/>
        <v/>
      </c>
      <c r="AL31" s="2" t="str">
        <f t="shared" si="8"/>
        <v/>
      </c>
    </row>
    <row r="32" spans="1:38">
      <c r="A32" s="55"/>
      <c r="B32" s="56"/>
      <c r="C32" s="56"/>
      <c r="D32" s="56"/>
      <c r="E32" s="56"/>
      <c r="F32" s="61"/>
      <c r="G32" s="57"/>
      <c r="H32" s="55"/>
      <c r="I32" s="56"/>
      <c r="J32" s="56"/>
      <c r="K32" s="57"/>
      <c r="L32" s="3">
        <v>2980</v>
      </c>
      <c r="M32" s="3" t="s">
        <v>597</v>
      </c>
      <c r="N32" s="3">
        <v>3.5</v>
      </c>
      <c r="O32" s="3">
        <v>2960</v>
      </c>
      <c r="P32" s="3" t="s">
        <v>597</v>
      </c>
      <c r="Q32" s="63"/>
      <c r="U32" s="64"/>
      <c r="V32" s="56"/>
      <c r="W32" s="56"/>
      <c r="X32" s="55"/>
      <c r="Y32" s="56"/>
      <c r="Z32" s="56"/>
      <c r="AA32" s="57"/>
      <c r="AB32" s="13"/>
      <c r="AD32" s="2" t="str">
        <f t="shared" si="0"/>
        <v>SA-24 I</v>
      </c>
      <c r="AE32" s="2">
        <f t="shared" si="1"/>
        <v>3.5</v>
      </c>
      <c r="AF32" s="2">
        <f t="shared" si="2"/>
        <v>0</v>
      </c>
      <c r="AG32" s="2">
        <f t="shared" si="3"/>
        <v>63</v>
      </c>
      <c r="AH32" s="2">
        <f t="shared" si="4"/>
        <v>95.4</v>
      </c>
      <c r="AI32" s="2" t="str">
        <f t="shared" si="5"/>
        <v/>
      </c>
      <c r="AJ32" s="2" t="str">
        <f t="shared" si="6"/>
        <v/>
      </c>
      <c r="AK32" s="2" t="str">
        <f t="shared" si="7"/>
        <v/>
      </c>
      <c r="AL32" s="2" t="str">
        <f t="shared" si="8"/>
        <v/>
      </c>
    </row>
    <row r="33" spans="1:38">
      <c r="A33" s="55"/>
      <c r="B33" s="56"/>
      <c r="C33" s="56"/>
      <c r="D33" s="56"/>
      <c r="E33" s="56"/>
      <c r="F33" s="61"/>
      <c r="G33" s="57"/>
      <c r="H33" s="55"/>
      <c r="I33" s="56"/>
      <c r="J33" s="56"/>
      <c r="K33" s="57"/>
      <c r="L33" s="3">
        <v>2950</v>
      </c>
      <c r="M33" s="3" t="s">
        <v>597</v>
      </c>
      <c r="N33" s="3">
        <v>5.2</v>
      </c>
      <c r="O33" s="3">
        <v>2920</v>
      </c>
      <c r="P33" s="3" t="s">
        <v>597</v>
      </c>
      <c r="Q33" s="63"/>
      <c r="U33" s="64"/>
      <c r="V33" s="56"/>
      <c r="W33" s="56"/>
      <c r="X33" s="55"/>
      <c r="Y33" s="56"/>
      <c r="Z33" s="56"/>
      <c r="AA33" s="57"/>
      <c r="AB33" s="13"/>
      <c r="AD33" s="2" t="str">
        <f t="shared" si="0"/>
        <v>SA-24 I</v>
      </c>
      <c r="AE33" s="2">
        <f t="shared" si="1"/>
        <v>5.2</v>
      </c>
      <c r="AF33" s="2">
        <f t="shared" si="2"/>
        <v>0</v>
      </c>
      <c r="AG33" s="2">
        <f t="shared" si="3"/>
        <v>68.2</v>
      </c>
      <c r="AH33" s="2">
        <f t="shared" si="4"/>
        <v>95.4</v>
      </c>
      <c r="AI33" s="2">
        <f t="shared" si="5"/>
        <v>68.2</v>
      </c>
      <c r="AJ33" s="2">
        <f t="shared" si="6"/>
        <v>95.4</v>
      </c>
      <c r="AK33" s="2" t="str">
        <f t="shared" si="7"/>
        <v>ok</v>
      </c>
      <c r="AL33" s="2" t="str">
        <f t="shared" si="8"/>
        <v>ok</v>
      </c>
    </row>
    <row r="34" spans="1:38" ht="30">
      <c r="A34" s="55" t="s">
        <v>2469</v>
      </c>
      <c r="B34" s="56" t="s">
        <v>12</v>
      </c>
      <c r="C34" s="56" t="s">
        <v>2455</v>
      </c>
      <c r="D34" s="56"/>
      <c r="E34" s="56"/>
      <c r="F34" s="61"/>
      <c r="G34" s="57"/>
      <c r="H34" s="55">
        <v>4460</v>
      </c>
      <c r="I34" s="56">
        <v>35</v>
      </c>
      <c r="J34" s="56" t="s">
        <v>1781</v>
      </c>
      <c r="K34" s="57" t="s">
        <v>2456</v>
      </c>
      <c r="L34" s="3">
        <v>3326</v>
      </c>
      <c r="M34" s="3" t="s">
        <v>597</v>
      </c>
      <c r="N34" s="3">
        <v>38.200000000000003</v>
      </c>
      <c r="O34" s="3">
        <v>3232</v>
      </c>
      <c r="P34" s="3" t="s">
        <v>597</v>
      </c>
      <c r="Q34" s="63">
        <v>3340</v>
      </c>
      <c r="R34" s="3" t="s">
        <v>597</v>
      </c>
      <c r="S34" s="3">
        <v>95.4</v>
      </c>
      <c r="T34" s="3">
        <v>3016</v>
      </c>
      <c r="U34" s="64" t="s">
        <v>597</v>
      </c>
      <c r="V34" s="56"/>
      <c r="W34" s="56"/>
      <c r="X34" s="55"/>
      <c r="Y34" s="56"/>
      <c r="Z34" s="56"/>
      <c r="AA34" s="57"/>
      <c r="AB34" s="13" t="s">
        <v>256</v>
      </c>
      <c r="AD34" s="2" t="str">
        <f t="shared" si="0"/>
        <v>ATZ 1</v>
      </c>
      <c r="AE34" s="2">
        <f t="shared" si="1"/>
        <v>38.200000000000003</v>
      </c>
      <c r="AF34" s="2">
        <f t="shared" si="2"/>
        <v>95.4</v>
      </c>
      <c r="AG34" s="2">
        <f t="shared" si="3"/>
        <v>38.200000000000003</v>
      </c>
      <c r="AH34" s="2">
        <f t="shared" si="4"/>
        <v>95.4</v>
      </c>
      <c r="AI34" s="2" t="str">
        <f t="shared" si="5"/>
        <v/>
      </c>
      <c r="AJ34" s="2" t="str">
        <f t="shared" si="6"/>
        <v/>
      </c>
      <c r="AK34" s="2" t="str">
        <f t="shared" si="7"/>
        <v/>
      </c>
      <c r="AL34" s="2" t="str">
        <f t="shared" si="8"/>
        <v/>
      </c>
    </row>
    <row r="35" spans="1:38">
      <c r="A35" s="55"/>
      <c r="B35" s="56"/>
      <c r="C35" s="56"/>
      <c r="D35" s="56"/>
      <c r="E35" s="56"/>
      <c r="F35" s="61"/>
      <c r="G35" s="57"/>
      <c r="H35" s="55"/>
      <c r="I35" s="56"/>
      <c r="J35" s="56"/>
      <c r="K35" s="57"/>
      <c r="L35" s="3">
        <v>3224</v>
      </c>
      <c r="M35" s="3" t="s">
        <v>597</v>
      </c>
      <c r="N35" s="3">
        <v>1.1000000000000001</v>
      </c>
      <c r="O35" s="3">
        <v>3220</v>
      </c>
      <c r="P35" s="3" t="s">
        <v>597</v>
      </c>
      <c r="Q35" s="63"/>
      <c r="U35" s="64"/>
      <c r="V35" s="56"/>
      <c r="W35" s="56"/>
      <c r="X35" s="55"/>
      <c r="Y35" s="56"/>
      <c r="Z35" s="56"/>
      <c r="AA35" s="57"/>
      <c r="AB35" s="13"/>
      <c r="AD35" s="2" t="str">
        <f t="shared" si="0"/>
        <v>ATZ 1</v>
      </c>
      <c r="AE35" s="2">
        <f t="shared" si="1"/>
        <v>1.1000000000000001</v>
      </c>
      <c r="AF35" s="2">
        <f t="shared" si="2"/>
        <v>0</v>
      </c>
      <c r="AG35" s="2">
        <f t="shared" si="3"/>
        <v>39.300000000000004</v>
      </c>
      <c r="AH35" s="2">
        <f t="shared" si="4"/>
        <v>95.4</v>
      </c>
      <c r="AI35" s="2" t="str">
        <f t="shared" si="5"/>
        <v/>
      </c>
      <c r="AJ35" s="2" t="str">
        <f t="shared" si="6"/>
        <v/>
      </c>
      <c r="AK35" s="2" t="str">
        <f t="shared" si="7"/>
        <v/>
      </c>
      <c r="AL35" s="2" t="str">
        <f t="shared" si="8"/>
        <v/>
      </c>
    </row>
    <row r="36" spans="1:38">
      <c r="A36" s="55"/>
      <c r="B36" s="56"/>
      <c r="C36" s="56"/>
      <c r="D36" s="56"/>
      <c r="E36" s="56"/>
      <c r="F36" s="61"/>
      <c r="G36" s="57"/>
      <c r="H36" s="55"/>
      <c r="I36" s="56"/>
      <c r="J36" s="56"/>
      <c r="K36" s="57"/>
      <c r="L36" s="3">
        <v>3174</v>
      </c>
      <c r="M36" s="3" t="s">
        <v>597</v>
      </c>
      <c r="N36" s="3">
        <v>4.4000000000000004</v>
      </c>
      <c r="O36" s="3">
        <v>3161</v>
      </c>
      <c r="P36" s="3" t="s">
        <v>597</v>
      </c>
      <c r="Q36" s="63"/>
      <c r="U36" s="64"/>
      <c r="V36" s="56"/>
      <c r="W36" s="56"/>
      <c r="X36" s="55"/>
      <c r="Y36" s="56"/>
      <c r="Z36" s="56"/>
      <c r="AA36" s="57"/>
      <c r="AB36" s="13"/>
      <c r="AD36" s="2" t="str">
        <f t="shared" si="0"/>
        <v>ATZ 1</v>
      </c>
      <c r="AE36" s="2">
        <f t="shared" si="1"/>
        <v>4.4000000000000004</v>
      </c>
      <c r="AF36" s="2">
        <f t="shared" si="2"/>
        <v>0</v>
      </c>
      <c r="AG36" s="2">
        <f t="shared" si="3"/>
        <v>43.7</v>
      </c>
      <c r="AH36" s="2">
        <f t="shared" si="4"/>
        <v>95.4</v>
      </c>
      <c r="AI36" s="2" t="str">
        <f t="shared" si="5"/>
        <v/>
      </c>
      <c r="AJ36" s="2" t="str">
        <f t="shared" si="6"/>
        <v/>
      </c>
      <c r="AK36" s="2" t="str">
        <f t="shared" si="7"/>
        <v/>
      </c>
      <c r="AL36" s="2" t="str">
        <f t="shared" si="8"/>
        <v/>
      </c>
    </row>
    <row r="37" spans="1:38">
      <c r="A37" s="55"/>
      <c r="B37" s="56"/>
      <c r="C37" s="56"/>
      <c r="D37" s="56"/>
      <c r="E37" s="56"/>
      <c r="F37" s="61"/>
      <c r="G37" s="57"/>
      <c r="H37" s="55"/>
      <c r="I37" s="56"/>
      <c r="J37" s="56"/>
      <c r="K37" s="57"/>
      <c r="L37" s="3">
        <v>3118</v>
      </c>
      <c r="M37" s="3" t="s">
        <v>597</v>
      </c>
      <c r="N37" s="3">
        <v>12.9</v>
      </c>
      <c r="O37" s="3">
        <v>3086</v>
      </c>
      <c r="P37" s="3" t="s">
        <v>597</v>
      </c>
      <c r="Q37" s="63"/>
      <c r="U37" s="64"/>
      <c r="V37" s="56"/>
      <c r="W37" s="56"/>
      <c r="X37" s="55"/>
      <c r="Y37" s="56"/>
      <c r="Z37" s="56"/>
      <c r="AA37" s="57"/>
      <c r="AB37" s="13"/>
      <c r="AD37" s="2" t="str">
        <f t="shared" si="0"/>
        <v>ATZ 1</v>
      </c>
      <c r="AE37" s="2">
        <f t="shared" si="1"/>
        <v>12.9</v>
      </c>
      <c r="AF37" s="2">
        <f t="shared" si="2"/>
        <v>0</v>
      </c>
      <c r="AG37" s="2">
        <f t="shared" si="3"/>
        <v>56.6</v>
      </c>
      <c r="AH37" s="2">
        <f t="shared" si="4"/>
        <v>95.4</v>
      </c>
      <c r="AI37" s="2" t="str">
        <f t="shared" si="5"/>
        <v/>
      </c>
      <c r="AJ37" s="2" t="str">
        <f t="shared" si="6"/>
        <v/>
      </c>
      <c r="AK37" s="2" t="str">
        <f t="shared" si="7"/>
        <v/>
      </c>
      <c r="AL37" s="2" t="str">
        <f t="shared" si="8"/>
        <v/>
      </c>
    </row>
    <row r="38" spans="1:38">
      <c r="A38" s="55"/>
      <c r="B38" s="56"/>
      <c r="C38" s="56"/>
      <c r="D38" s="56"/>
      <c r="E38" s="56"/>
      <c r="F38" s="61"/>
      <c r="G38" s="57"/>
      <c r="H38" s="55"/>
      <c r="I38" s="56"/>
      <c r="J38" s="56"/>
      <c r="K38" s="57"/>
      <c r="L38" s="3">
        <v>3061</v>
      </c>
      <c r="M38" s="3" t="s">
        <v>597</v>
      </c>
      <c r="N38" s="3">
        <v>11.6</v>
      </c>
      <c r="O38" s="3">
        <v>3030</v>
      </c>
      <c r="P38" s="3" t="s">
        <v>597</v>
      </c>
      <c r="Q38" s="63"/>
      <c r="U38" s="64"/>
      <c r="V38" s="56"/>
      <c r="W38" s="56"/>
      <c r="X38" s="55"/>
      <c r="Y38" s="56"/>
      <c r="Z38" s="56"/>
      <c r="AA38" s="57"/>
      <c r="AB38" s="13"/>
      <c r="AD38" s="2" t="str">
        <f t="shared" si="0"/>
        <v>ATZ 1</v>
      </c>
      <c r="AE38" s="2">
        <f t="shared" si="1"/>
        <v>11.6</v>
      </c>
      <c r="AF38" s="2">
        <f t="shared" si="2"/>
        <v>0</v>
      </c>
      <c r="AG38" s="2">
        <f t="shared" si="3"/>
        <v>68.2</v>
      </c>
      <c r="AH38" s="2">
        <f t="shared" si="4"/>
        <v>95.4</v>
      </c>
      <c r="AI38" s="2">
        <f t="shared" si="5"/>
        <v>68.2</v>
      </c>
      <c r="AJ38" s="2">
        <f t="shared" si="6"/>
        <v>95.4</v>
      </c>
      <c r="AK38" s="2" t="str">
        <f t="shared" si="7"/>
        <v>ok</v>
      </c>
      <c r="AL38" s="2" t="str">
        <f t="shared" si="8"/>
        <v>ok</v>
      </c>
    </row>
    <row r="39" spans="1:38">
      <c r="A39" s="55" t="s">
        <v>2470</v>
      </c>
      <c r="B39" s="56" t="s">
        <v>12</v>
      </c>
      <c r="C39" s="56" t="s">
        <v>2450</v>
      </c>
      <c r="D39" s="56" t="s">
        <v>2465</v>
      </c>
      <c r="E39" s="56" t="s">
        <v>2451</v>
      </c>
      <c r="F39" s="61" t="s">
        <v>2442</v>
      </c>
      <c r="G39" s="57" t="s">
        <v>2471</v>
      </c>
      <c r="H39" s="55">
        <v>4600</v>
      </c>
      <c r="I39" s="56">
        <v>40</v>
      </c>
      <c r="J39" s="56" t="s">
        <v>1781</v>
      </c>
      <c r="K39" s="57" t="s">
        <v>2444</v>
      </c>
      <c r="L39" s="3">
        <v>3500</v>
      </c>
      <c r="M39" s="3" t="s">
        <v>597</v>
      </c>
      <c r="N39" s="3">
        <v>30.5</v>
      </c>
      <c r="O39" s="3">
        <v>3450</v>
      </c>
      <c r="P39" s="3" t="s">
        <v>597</v>
      </c>
      <c r="Q39" s="63">
        <v>3520</v>
      </c>
      <c r="R39" s="3" t="s">
        <v>597</v>
      </c>
      <c r="S39" s="3">
        <v>42.4</v>
      </c>
      <c r="T39" s="3">
        <v>3400</v>
      </c>
      <c r="U39" s="64" t="s">
        <v>597</v>
      </c>
      <c r="V39" s="56">
        <v>-25.46</v>
      </c>
      <c r="W39" s="56">
        <v>54.2</v>
      </c>
      <c r="X39" s="55" t="s">
        <v>2447</v>
      </c>
      <c r="Y39" s="56" t="s">
        <v>2448</v>
      </c>
      <c r="Z39" s="56">
        <v>764902</v>
      </c>
      <c r="AA39" s="57">
        <v>9951307</v>
      </c>
      <c r="AB39" s="13" t="s">
        <v>608</v>
      </c>
      <c r="AD39" s="2" t="str">
        <f t="shared" si="0"/>
        <v>SA-38A</v>
      </c>
      <c r="AE39" s="2">
        <f t="shared" si="1"/>
        <v>30.5</v>
      </c>
      <c r="AF39" s="2">
        <f t="shared" si="2"/>
        <v>42.4</v>
      </c>
      <c r="AG39" s="2">
        <f t="shared" si="3"/>
        <v>30.5</v>
      </c>
      <c r="AH39" s="2">
        <f t="shared" si="4"/>
        <v>42.4</v>
      </c>
      <c r="AI39" s="2" t="str">
        <f t="shared" si="5"/>
        <v/>
      </c>
      <c r="AJ39" s="2" t="str">
        <f t="shared" si="6"/>
        <v/>
      </c>
      <c r="AK39" s="2" t="str">
        <f t="shared" si="7"/>
        <v/>
      </c>
      <c r="AL39" s="2" t="str">
        <f t="shared" si="8"/>
        <v/>
      </c>
    </row>
    <row r="40" spans="1:38">
      <c r="A40" s="55"/>
      <c r="B40" s="56"/>
      <c r="C40" s="56"/>
      <c r="D40" s="56"/>
      <c r="E40" s="56"/>
      <c r="F40" s="61"/>
      <c r="G40" s="57"/>
      <c r="H40" s="55"/>
      <c r="I40" s="56"/>
      <c r="J40" s="56"/>
      <c r="K40" s="57"/>
      <c r="L40" s="3">
        <v>3440</v>
      </c>
      <c r="M40" s="3" t="s">
        <v>597</v>
      </c>
      <c r="N40" s="3">
        <v>1.2</v>
      </c>
      <c r="O40" s="3">
        <v>3430</v>
      </c>
      <c r="P40" s="3" t="s">
        <v>597</v>
      </c>
      <c r="Q40" s="63">
        <v>3390</v>
      </c>
      <c r="R40" s="3" t="s">
        <v>597</v>
      </c>
      <c r="S40" s="3">
        <v>34.200000000000003</v>
      </c>
      <c r="T40" s="3">
        <v>3310</v>
      </c>
      <c r="U40" s="64" t="s">
        <v>597</v>
      </c>
      <c r="V40" s="56"/>
      <c r="W40" s="56"/>
      <c r="X40" s="55"/>
      <c r="Y40" s="56"/>
      <c r="Z40" s="56"/>
      <c r="AA40" s="57"/>
      <c r="AB40" s="13"/>
      <c r="AD40" s="2" t="str">
        <f t="shared" si="0"/>
        <v>SA-38A</v>
      </c>
      <c r="AE40" s="2">
        <f t="shared" si="1"/>
        <v>1.2</v>
      </c>
      <c r="AF40" s="2">
        <f t="shared" si="2"/>
        <v>34.200000000000003</v>
      </c>
      <c r="AG40" s="2">
        <f t="shared" si="3"/>
        <v>31.7</v>
      </c>
      <c r="AH40" s="2">
        <f t="shared" si="4"/>
        <v>76.599999999999994</v>
      </c>
      <c r="AI40" s="2" t="str">
        <f t="shared" si="5"/>
        <v/>
      </c>
      <c r="AJ40" s="2" t="str">
        <f t="shared" si="6"/>
        <v/>
      </c>
      <c r="AK40" s="2" t="str">
        <f t="shared" si="7"/>
        <v/>
      </c>
      <c r="AL40" s="2" t="str">
        <f t="shared" si="8"/>
        <v/>
      </c>
    </row>
    <row r="41" spans="1:38">
      <c r="A41" s="55"/>
      <c r="B41" s="56"/>
      <c r="C41" s="56"/>
      <c r="D41" s="56"/>
      <c r="E41" s="56"/>
      <c r="F41" s="61"/>
      <c r="G41" s="57"/>
      <c r="H41" s="55"/>
      <c r="I41" s="56"/>
      <c r="J41" s="56"/>
      <c r="K41" s="57"/>
      <c r="L41" s="3">
        <v>3380</v>
      </c>
      <c r="M41" s="3" t="s">
        <v>597</v>
      </c>
      <c r="N41" s="3">
        <v>30</v>
      </c>
      <c r="O41" s="3">
        <v>3330</v>
      </c>
      <c r="P41" s="3" t="s">
        <v>597</v>
      </c>
      <c r="Q41" s="63">
        <v>3230</v>
      </c>
      <c r="R41" s="3" t="s">
        <v>597</v>
      </c>
      <c r="S41" s="3">
        <v>9.1</v>
      </c>
      <c r="T41" s="3">
        <v>3170</v>
      </c>
      <c r="U41" s="64" t="s">
        <v>597</v>
      </c>
      <c r="V41" s="56"/>
      <c r="W41" s="56"/>
      <c r="X41" s="55"/>
      <c r="Y41" s="56"/>
      <c r="Z41" s="56"/>
      <c r="AA41" s="57"/>
      <c r="AB41" s="13"/>
      <c r="AD41" s="2" t="str">
        <f t="shared" si="0"/>
        <v>SA-38A</v>
      </c>
      <c r="AE41" s="2">
        <f t="shared" si="1"/>
        <v>30</v>
      </c>
      <c r="AF41" s="2">
        <f t="shared" si="2"/>
        <v>9.1</v>
      </c>
      <c r="AG41" s="2">
        <f t="shared" si="3"/>
        <v>61.7</v>
      </c>
      <c r="AH41" s="2">
        <f t="shared" si="4"/>
        <v>85.699999999999989</v>
      </c>
      <c r="AI41" s="2" t="str">
        <f t="shared" si="5"/>
        <v/>
      </c>
      <c r="AJ41" s="2" t="str">
        <f t="shared" si="6"/>
        <v/>
      </c>
      <c r="AK41" s="2" t="str">
        <f t="shared" si="7"/>
        <v/>
      </c>
      <c r="AL41" s="2" t="str">
        <f t="shared" si="8"/>
        <v/>
      </c>
    </row>
    <row r="42" spans="1:38">
      <c r="A42" s="55"/>
      <c r="B42" s="56"/>
      <c r="C42" s="56"/>
      <c r="D42" s="56"/>
      <c r="E42" s="56"/>
      <c r="F42" s="61"/>
      <c r="G42" s="57"/>
      <c r="H42" s="55"/>
      <c r="I42" s="56"/>
      <c r="J42" s="56"/>
      <c r="K42" s="57"/>
      <c r="L42" s="3">
        <v>3210</v>
      </c>
      <c r="M42" s="3" t="s">
        <v>597</v>
      </c>
      <c r="N42" s="3">
        <v>3</v>
      </c>
      <c r="O42" s="3">
        <v>3190</v>
      </c>
      <c r="P42" s="3" t="s">
        <v>597</v>
      </c>
      <c r="Q42" s="63">
        <v>3160</v>
      </c>
      <c r="R42" s="3" t="s">
        <v>597</v>
      </c>
      <c r="S42" s="3">
        <v>9.6999999999999993</v>
      </c>
      <c r="T42" s="3">
        <v>3100</v>
      </c>
      <c r="U42" s="64" t="s">
        <v>597</v>
      </c>
      <c r="V42" s="56"/>
      <c r="W42" s="56"/>
      <c r="X42" s="55"/>
      <c r="Y42" s="56"/>
      <c r="Z42" s="56"/>
      <c r="AA42" s="57"/>
      <c r="AB42" s="13"/>
      <c r="AD42" s="2" t="str">
        <f t="shared" si="0"/>
        <v>SA-38A</v>
      </c>
      <c r="AE42" s="2">
        <f t="shared" si="1"/>
        <v>3</v>
      </c>
      <c r="AF42" s="2">
        <f t="shared" si="2"/>
        <v>9.6999999999999993</v>
      </c>
      <c r="AG42" s="2">
        <f t="shared" si="3"/>
        <v>64.7</v>
      </c>
      <c r="AH42" s="2">
        <f t="shared" si="4"/>
        <v>95.399999999999991</v>
      </c>
      <c r="AI42" s="2" t="str">
        <f t="shared" si="5"/>
        <v/>
      </c>
      <c r="AJ42" s="2" t="str">
        <f t="shared" si="6"/>
        <v/>
      </c>
      <c r="AK42" s="2" t="str">
        <f t="shared" si="7"/>
        <v/>
      </c>
      <c r="AL42" s="2" t="str">
        <f t="shared" si="8"/>
        <v/>
      </c>
    </row>
    <row r="43" spans="1:38">
      <c r="A43" s="55"/>
      <c r="B43" s="56"/>
      <c r="C43" s="56"/>
      <c r="D43" s="56"/>
      <c r="E43" s="56"/>
      <c r="F43" s="61"/>
      <c r="G43" s="57"/>
      <c r="H43" s="55"/>
      <c r="I43" s="56"/>
      <c r="J43" s="56"/>
      <c r="K43" s="57"/>
      <c r="L43" s="3">
        <v>3150</v>
      </c>
      <c r="M43" s="3" t="s">
        <v>597</v>
      </c>
      <c r="N43" s="3">
        <v>3.5</v>
      </c>
      <c r="O43" s="3">
        <v>3130</v>
      </c>
      <c r="P43" s="3" t="s">
        <v>597</v>
      </c>
      <c r="Q43" s="63"/>
      <c r="U43" s="64"/>
      <c r="V43" s="56"/>
      <c r="W43" s="56"/>
      <c r="X43" s="55"/>
      <c r="Y43" s="56"/>
      <c r="Z43" s="56"/>
      <c r="AA43" s="57"/>
      <c r="AB43" s="13"/>
      <c r="AD43" s="2" t="str">
        <f t="shared" si="0"/>
        <v>SA-38A</v>
      </c>
      <c r="AE43" s="2">
        <f t="shared" si="1"/>
        <v>3.5</v>
      </c>
      <c r="AF43" s="2">
        <f t="shared" si="2"/>
        <v>0</v>
      </c>
      <c r="AG43" s="2">
        <f t="shared" si="3"/>
        <v>68.2</v>
      </c>
      <c r="AH43" s="2">
        <f t="shared" si="4"/>
        <v>95.399999999999991</v>
      </c>
      <c r="AI43" s="2">
        <f t="shared" si="5"/>
        <v>68.2</v>
      </c>
      <c r="AJ43" s="2">
        <f t="shared" si="6"/>
        <v>95.399999999999991</v>
      </c>
      <c r="AK43" s="2" t="str">
        <f t="shared" si="7"/>
        <v>ok</v>
      </c>
      <c r="AL43" s="2" t="str">
        <f t="shared" si="8"/>
        <v>ok</v>
      </c>
    </row>
    <row r="44" spans="1:38">
      <c r="A44" s="55" t="s">
        <v>607</v>
      </c>
      <c r="B44" s="56" t="s">
        <v>12</v>
      </c>
      <c r="C44" s="56" t="s">
        <v>2472</v>
      </c>
      <c r="D44" s="56" t="s">
        <v>2473</v>
      </c>
      <c r="E44" s="56" t="s">
        <v>2459</v>
      </c>
      <c r="F44" s="61" t="s">
        <v>2442</v>
      </c>
      <c r="G44" s="57"/>
      <c r="H44" s="55">
        <v>5440</v>
      </c>
      <c r="I44" s="56">
        <v>111</v>
      </c>
      <c r="J44" s="56" t="s">
        <v>1781</v>
      </c>
      <c r="K44" s="57" t="s">
        <v>2444</v>
      </c>
      <c r="L44" s="3">
        <v>4440</v>
      </c>
      <c r="M44" s="3" t="s">
        <v>597</v>
      </c>
      <c r="N44" s="3">
        <v>2.6</v>
      </c>
      <c r="O44" s="3">
        <v>4420</v>
      </c>
      <c r="P44" s="3" t="s">
        <v>597</v>
      </c>
      <c r="Q44" s="63">
        <v>4500</v>
      </c>
      <c r="R44" s="3" t="s">
        <v>597</v>
      </c>
      <c r="S44" s="3">
        <v>95.4</v>
      </c>
      <c r="T44" s="3">
        <v>3990</v>
      </c>
      <c r="U44" s="64" t="s">
        <v>597</v>
      </c>
      <c r="V44" s="56"/>
      <c r="W44" s="56"/>
      <c r="X44" s="55"/>
      <c r="Y44" s="56"/>
      <c r="Z44" s="56"/>
      <c r="AA44" s="57"/>
      <c r="AB44" s="13" t="s">
        <v>608</v>
      </c>
      <c r="AD44" s="2" t="str">
        <f t="shared" si="0"/>
        <v>Almeida (1996)</v>
      </c>
      <c r="AE44" s="2">
        <f t="shared" si="1"/>
        <v>2.6</v>
      </c>
      <c r="AF44" s="2">
        <f t="shared" si="2"/>
        <v>95.4</v>
      </c>
      <c r="AG44" s="2">
        <f t="shared" si="3"/>
        <v>2.6</v>
      </c>
      <c r="AH44" s="2">
        <f t="shared" si="4"/>
        <v>95.4</v>
      </c>
      <c r="AI44" s="2" t="str">
        <f t="shared" si="5"/>
        <v/>
      </c>
      <c r="AJ44" s="2" t="str">
        <f t="shared" si="6"/>
        <v/>
      </c>
      <c r="AK44" s="2" t="str">
        <f t="shared" si="7"/>
        <v/>
      </c>
      <c r="AL44" s="2" t="str">
        <f t="shared" si="8"/>
        <v/>
      </c>
    </row>
    <row r="45" spans="1:38">
      <c r="A45" s="55"/>
      <c r="B45" s="56"/>
      <c r="C45" s="56"/>
      <c r="D45" s="56"/>
      <c r="E45" s="56"/>
      <c r="F45" s="61"/>
      <c r="G45" s="57"/>
      <c r="H45" s="55"/>
      <c r="I45" s="56"/>
      <c r="J45" s="56"/>
      <c r="K45" s="57"/>
      <c r="L45" s="3">
        <v>4370</v>
      </c>
      <c r="M45" s="3" t="s">
        <v>597</v>
      </c>
      <c r="N45" s="3">
        <v>44.4</v>
      </c>
      <c r="O45" s="3">
        <v>4210</v>
      </c>
      <c r="P45" s="3" t="s">
        <v>597</v>
      </c>
      <c r="Q45" s="63"/>
      <c r="U45" s="64"/>
      <c r="V45" s="56"/>
      <c r="W45" s="56"/>
      <c r="X45" s="55"/>
      <c r="Y45" s="56"/>
      <c r="Z45" s="56"/>
      <c r="AA45" s="57"/>
      <c r="AB45" s="13"/>
      <c r="AD45" s="2" t="str">
        <f t="shared" si="0"/>
        <v>Almeida (1996)</v>
      </c>
      <c r="AE45" s="2">
        <f t="shared" si="1"/>
        <v>44.4</v>
      </c>
      <c r="AF45" s="2">
        <f t="shared" si="2"/>
        <v>0</v>
      </c>
      <c r="AG45" s="2">
        <f t="shared" si="3"/>
        <v>47</v>
      </c>
      <c r="AH45" s="2">
        <f t="shared" si="4"/>
        <v>95.4</v>
      </c>
      <c r="AI45" s="2" t="str">
        <f t="shared" si="5"/>
        <v/>
      </c>
      <c r="AJ45" s="2" t="str">
        <f t="shared" si="6"/>
        <v/>
      </c>
      <c r="AK45" s="2" t="str">
        <f t="shared" si="7"/>
        <v/>
      </c>
      <c r="AL45" s="2" t="str">
        <f t="shared" si="8"/>
        <v/>
      </c>
    </row>
    <row r="46" spans="1:38">
      <c r="A46" s="55"/>
      <c r="B46" s="56"/>
      <c r="C46" s="56"/>
      <c r="D46" s="56"/>
      <c r="E46" s="56"/>
      <c r="F46" s="61"/>
      <c r="G46" s="57"/>
      <c r="H46" s="55"/>
      <c r="I46" s="56"/>
      <c r="J46" s="56"/>
      <c r="K46" s="57"/>
      <c r="L46" s="3">
        <v>4200</v>
      </c>
      <c r="M46" s="3" t="s">
        <v>597</v>
      </c>
      <c r="N46" s="3">
        <v>8.9</v>
      </c>
      <c r="O46" s="3">
        <v>4160</v>
      </c>
      <c r="P46" s="3" t="s">
        <v>597</v>
      </c>
      <c r="Q46" s="63"/>
      <c r="U46" s="64"/>
      <c r="V46" s="56"/>
      <c r="W46" s="56"/>
      <c r="X46" s="55"/>
      <c r="Y46" s="56"/>
      <c r="Z46" s="56"/>
      <c r="AA46" s="57"/>
      <c r="AB46" s="13"/>
      <c r="AD46" s="2" t="str">
        <f t="shared" si="0"/>
        <v>Almeida (1996)</v>
      </c>
      <c r="AE46" s="2">
        <f t="shared" si="1"/>
        <v>8.9</v>
      </c>
      <c r="AF46" s="2">
        <f t="shared" si="2"/>
        <v>0</v>
      </c>
      <c r="AG46" s="2">
        <f t="shared" si="3"/>
        <v>55.9</v>
      </c>
      <c r="AH46" s="2">
        <f t="shared" si="4"/>
        <v>95.4</v>
      </c>
      <c r="AI46" s="2" t="str">
        <f t="shared" si="5"/>
        <v/>
      </c>
      <c r="AJ46" s="2" t="str">
        <f t="shared" si="6"/>
        <v/>
      </c>
      <c r="AK46" s="2" t="str">
        <f t="shared" si="7"/>
        <v/>
      </c>
      <c r="AL46" s="2" t="str">
        <f t="shared" si="8"/>
        <v/>
      </c>
    </row>
    <row r="47" spans="1:38">
      <c r="A47" s="55"/>
      <c r="B47" s="56"/>
      <c r="C47" s="56"/>
      <c r="D47" s="56"/>
      <c r="E47" s="56"/>
      <c r="F47" s="61"/>
      <c r="G47" s="57"/>
      <c r="H47" s="55"/>
      <c r="I47" s="56"/>
      <c r="J47" s="56"/>
      <c r="K47" s="57"/>
      <c r="L47" s="3">
        <v>4150</v>
      </c>
      <c r="M47" s="3" t="s">
        <v>597</v>
      </c>
      <c r="N47" s="3">
        <v>1</v>
      </c>
      <c r="O47" s="3">
        <v>4140</v>
      </c>
      <c r="P47" s="3" t="s">
        <v>597</v>
      </c>
      <c r="Q47" s="63"/>
      <c r="U47" s="64"/>
      <c r="V47" s="56"/>
      <c r="W47" s="56"/>
      <c r="X47" s="55"/>
      <c r="Y47" s="56"/>
      <c r="Z47" s="56"/>
      <c r="AA47" s="57"/>
      <c r="AB47" s="13"/>
      <c r="AD47" s="2" t="str">
        <f t="shared" si="0"/>
        <v>Almeida (1996)</v>
      </c>
      <c r="AE47" s="2">
        <f t="shared" si="1"/>
        <v>1</v>
      </c>
      <c r="AF47" s="2">
        <f t="shared" si="2"/>
        <v>0</v>
      </c>
      <c r="AG47" s="2">
        <f t="shared" si="3"/>
        <v>56.9</v>
      </c>
      <c r="AH47" s="2">
        <f t="shared" si="4"/>
        <v>95.4</v>
      </c>
      <c r="AI47" s="2" t="str">
        <f t="shared" si="5"/>
        <v/>
      </c>
      <c r="AJ47" s="2" t="str">
        <f t="shared" si="6"/>
        <v/>
      </c>
      <c r="AK47" s="2" t="str">
        <f t="shared" si="7"/>
        <v/>
      </c>
      <c r="AL47" s="2" t="str">
        <f t="shared" si="8"/>
        <v/>
      </c>
    </row>
    <row r="48" spans="1:38">
      <c r="A48" s="55"/>
      <c r="B48" s="56"/>
      <c r="C48" s="56"/>
      <c r="D48" s="56"/>
      <c r="E48" s="56"/>
      <c r="F48" s="61"/>
      <c r="G48" s="57"/>
      <c r="H48" s="55"/>
      <c r="I48" s="56"/>
      <c r="J48" s="56"/>
      <c r="K48" s="57"/>
      <c r="L48" s="3">
        <v>4130</v>
      </c>
      <c r="M48" s="3" t="s">
        <v>597</v>
      </c>
      <c r="N48" s="3">
        <v>11.3</v>
      </c>
      <c r="O48" s="3">
        <v>4050</v>
      </c>
      <c r="P48" s="3" t="s">
        <v>597</v>
      </c>
      <c r="Q48" s="63"/>
      <c r="U48" s="64"/>
      <c r="V48" s="56"/>
      <c r="W48" s="56"/>
      <c r="X48" s="55"/>
      <c r="Y48" s="56"/>
      <c r="Z48" s="56"/>
      <c r="AA48" s="57"/>
      <c r="AB48" s="13"/>
      <c r="AD48" s="2" t="str">
        <f t="shared" si="0"/>
        <v>Almeida (1996)</v>
      </c>
      <c r="AE48" s="2">
        <f t="shared" si="1"/>
        <v>11.3</v>
      </c>
      <c r="AF48" s="2">
        <f t="shared" si="2"/>
        <v>0</v>
      </c>
      <c r="AG48" s="2">
        <f t="shared" si="3"/>
        <v>68.2</v>
      </c>
      <c r="AH48" s="2">
        <f t="shared" si="4"/>
        <v>95.4</v>
      </c>
      <c r="AI48" s="2">
        <f t="shared" si="5"/>
        <v>68.2</v>
      </c>
      <c r="AJ48" s="2">
        <f t="shared" si="6"/>
        <v>95.4</v>
      </c>
      <c r="AK48" s="2" t="str">
        <f t="shared" si="7"/>
        <v>ok</v>
      </c>
      <c r="AL48" s="2" t="str">
        <f t="shared" si="8"/>
        <v>ok</v>
      </c>
    </row>
    <row r="49" spans="1:38">
      <c r="A49" s="55" t="s">
        <v>612</v>
      </c>
      <c r="B49" s="56" t="s">
        <v>12</v>
      </c>
      <c r="C49" s="56" t="s">
        <v>2450</v>
      </c>
      <c r="D49" s="56" t="s">
        <v>2474</v>
      </c>
      <c r="E49" s="56" t="s">
        <v>2475</v>
      </c>
      <c r="F49" s="61" t="s">
        <v>2442</v>
      </c>
      <c r="G49" s="57" t="s">
        <v>2476</v>
      </c>
      <c r="H49" s="55">
        <v>8860</v>
      </c>
      <c r="I49" s="56">
        <v>70</v>
      </c>
      <c r="J49" s="56" t="s">
        <v>1781</v>
      </c>
      <c r="K49" s="57" t="s">
        <v>2444</v>
      </c>
      <c r="L49" s="3">
        <v>8210</v>
      </c>
      <c r="M49" s="3" t="s">
        <v>597</v>
      </c>
      <c r="N49" s="3">
        <v>60.9</v>
      </c>
      <c r="O49" s="3">
        <v>7940</v>
      </c>
      <c r="P49" s="3" t="s">
        <v>597</v>
      </c>
      <c r="Q49" s="63">
        <v>8240</v>
      </c>
      <c r="R49" s="3" t="s">
        <v>597</v>
      </c>
      <c r="S49" s="3">
        <v>95.4</v>
      </c>
      <c r="T49" s="3">
        <v>7750</v>
      </c>
      <c r="U49" s="64" t="s">
        <v>597</v>
      </c>
      <c r="V49" s="56">
        <v>-25.26</v>
      </c>
      <c r="W49" s="56">
        <v>59.1</v>
      </c>
      <c r="X49" s="55" t="s">
        <v>2447</v>
      </c>
      <c r="Y49" s="56" t="s">
        <v>2448</v>
      </c>
      <c r="Z49" s="56">
        <v>766886</v>
      </c>
      <c r="AA49" s="57">
        <v>9963910</v>
      </c>
      <c r="AB49" s="13" t="s">
        <v>608</v>
      </c>
      <c r="AD49" s="2" t="str">
        <f t="shared" si="0"/>
        <v>SA-67H</v>
      </c>
      <c r="AE49" s="2">
        <f t="shared" si="1"/>
        <v>60.9</v>
      </c>
      <c r="AF49" s="2">
        <f t="shared" si="2"/>
        <v>95.4</v>
      </c>
      <c r="AG49" s="2">
        <f t="shared" si="3"/>
        <v>60.9</v>
      </c>
      <c r="AH49" s="2">
        <f t="shared" si="4"/>
        <v>95.4</v>
      </c>
      <c r="AI49" s="2" t="str">
        <f t="shared" si="5"/>
        <v/>
      </c>
      <c r="AJ49" s="2" t="str">
        <f t="shared" si="6"/>
        <v/>
      </c>
      <c r="AK49" s="2" t="str">
        <f t="shared" si="7"/>
        <v/>
      </c>
      <c r="AL49" s="2" t="str">
        <f t="shared" si="8"/>
        <v/>
      </c>
    </row>
    <row r="50" spans="1:38">
      <c r="A50" s="55"/>
      <c r="B50" s="56"/>
      <c r="C50" s="56"/>
      <c r="D50" s="56"/>
      <c r="E50" s="56"/>
      <c r="F50" s="61"/>
      <c r="G50" s="57"/>
      <c r="H50" s="55"/>
      <c r="I50" s="56"/>
      <c r="J50" s="56"/>
      <c r="K50" s="57"/>
      <c r="L50" s="3">
        <v>7930</v>
      </c>
      <c r="M50" s="3" t="s">
        <v>597</v>
      </c>
      <c r="N50" s="3">
        <v>2.2000000000000002</v>
      </c>
      <c r="O50" s="3">
        <v>7910</v>
      </c>
      <c r="P50" s="3" t="s">
        <v>597</v>
      </c>
      <c r="Q50" s="63"/>
      <c r="U50" s="64"/>
      <c r="V50" s="56"/>
      <c r="W50" s="56"/>
      <c r="X50" s="55"/>
      <c r="Y50" s="56"/>
      <c r="Z50" s="56"/>
      <c r="AA50" s="57"/>
      <c r="AB50" s="13"/>
      <c r="AD50" s="2" t="str">
        <f t="shared" si="0"/>
        <v>SA-67H</v>
      </c>
      <c r="AE50" s="2">
        <f t="shared" si="1"/>
        <v>2.2000000000000002</v>
      </c>
      <c r="AF50" s="2">
        <f t="shared" si="2"/>
        <v>0</v>
      </c>
      <c r="AG50" s="2">
        <f t="shared" si="3"/>
        <v>63.1</v>
      </c>
      <c r="AH50" s="2">
        <f t="shared" si="4"/>
        <v>95.4</v>
      </c>
      <c r="AI50" s="2" t="str">
        <f t="shared" si="5"/>
        <v/>
      </c>
      <c r="AJ50" s="2" t="str">
        <f t="shared" si="6"/>
        <v/>
      </c>
      <c r="AK50" s="2" t="str">
        <f t="shared" si="7"/>
        <v/>
      </c>
      <c r="AL50" s="2" t="str">
        <f t="shared" si="8"/>
        <v/>
      </c>
    </row>
    <row r="51" spans="1:38">
      <c r="A51" s="55"/>
      <c r="B51" s="56"/>
      <c r="C51" s="56"/>
      <c r="D51" s="56"/>
      <c r="E51" s="56"/>
      <c r="F51" s="61"/>
      <c r="G51" s="57"/>
      <c r="H51" s="55"/>
      <c r="I51" s="56"/>
      <c r="J51" s="56"/>
      <c r="K51" s="57"/>
      <c r="L51" s="3">
        <v>7900</v>
      </c>
      <c r="M51" s="3" t="s">
        <v>597</v>
      </c>
      <c r="N51" s="3">
        <v>3.4</v>
      </c>
      <c r="O51" s="3">
        <v>7870</v>
      </c>
      <c r="P51" s="3" t="s">
        <v>597</v>
      </c>
      <c r="Q51" s="63"/>
      <c r="U51" s="64"/>
      <c r="V51" s="56"/>
      <c r="W51" s="56"/>
      <c r="X51" s="55"/>
      <c r="Y51" s="56"/>
      <c r="Z51" s="56"/>
      <c r="AA51" s="57"/>
      <c r="AB51" s="13"/>
      <c r="AD51" s="2" t="str">
        <f t="shared" si="0"/>
        <v>SA-67H</v>
      </c>
      <c r="AE51" s="2">
        <f t="shared" si="1"/>
        <v>3.4</v>
      </c>
      <c r="AF51" s="2">
        <f t="shared" si="2"/>
        <v>0</v>
      </c>
      <c r="AG51" s="2">
        <f t="shared" si="3"/>
        <v>66.5</v>
      </c>
      <c r="AH51" s="2">
        <f t="shared" si="4"/>
        <v>95.4</v>
      </c>
      <c r="AI51" s="2" t="str">
        <f t="shared" si="5"/>
        <v/>
      </c>
      <c r="AJ51" s="2" t="str">
        <f t="shared" si="6"/>
        <v/>
      </c>
      <c r="AK51" s="2" t="str">
        <f t="shared" si="7"/>
        <v/>
      </c>
      <c r="AL51" s="2" t="str">
        <f t="shared" si="8"/>
        <v/>
      </c>
    </row>
    <row r="52" spans="1:38">
      <c r="A52" s="55"/>
      <c r="B52" s="56"/>
      <c r="C52" s="56"/>
      <c r="D52" s="56"/>
      <c r="E52" s="56"/>
      <c r="F52" s="61"/>
      <c r="G52" s="57"/>
      <c r="H52" s="55"/>
      <c r="I52" s="56"/>
      <c r="J52" s="56"/>
      <c r="K52" s="57"/>
      <c r="L52" s="3">
        <v>7860</v>
      </c>
      <c r="M52" s="3" t="s">
        <v>597</v>
      </c>
      <c r="N52" s="3">
        <v>1.7</v>
      </c>
      <c r="O52" s="3">
        <v>7840</v>
      </c>
      <c r="P52" s="3" t="s">
        <v>597</v>
      </c>
      <c r="Q52" s="63"/>
      <c r="U52" s="64"/>
      <c r="V52" s="56"/>
      <c r="W52" s="56"/>
      <c r="X52" s="55"/>
      <c r="Y52" s="56"/>
      <c r="Z52" s="56"/>
      <c r="AA52" s="57"/>
      <c r="AB52" s="13"/>
      <c r="AD52" s="2" t="str">
        <f t="shared" si="0"/>
        <v>SA-67H</v>
      </c>
      <c r="AE52" s="2">
        <f t="shared" si="1"/>
        <v>1.7</v>
      </c>
      <c r="AF52" s="2">
        <f t="shared" si="2"/>
        <v>0</v>
      </c>
      <c r="AG52" s="2">
        <f t="shared" si="3"/>
        <v>68.2</v>
      </c>
      <c r="AH52" s="2">
        <f t="shared" si="4"/>
        <v>95.4</v>
      </c>
      <c r="AI52" s="2">
        <f t="shared" si="5"/>
        <v>68.2</v>
      </c>
      <c r="AJ52" s="2">
        <f t="shared" si="6"/>
        <v>95.4</v>
      </c>
      <c r="AK52" s="2" t="str">
        <f t="shared" si="7"/>
        <v>ok</v>
      </c>
      <c r="AL52" s="2" t="str">
        <f t="shared" si="8"/>
        <v>ok</v>
      </c>
    </row>
    <row r="53" spans="1:38" ht="30">
      <c r="A53" s="55" t="s">
        <v>688</v>
      </c>
      <c r="B53" s="15" t="s">
        <v>2477</v>
      </c>
      <c r="C53" s="56" t="s">
        <v>200</v>
      </c>
      <c r="D53" s="56" t="s">
        <v>2478</v>
      </c>
      <c r="E53" s="56" t="s">
        <v>2479</v>
      </c>
      <c r="F53" s="61" t="s">
        <v>2480</v>
      </c>
      <c r="G53" s="57" t="s">
        <v>2481</v>
      </c>
      <c r="H53" s="55">
        <v>360</v>
      </c>
      <c r="I53" s="56">
        <v>70</v>
      </c>
      <c r="J53" s="56" t="s">
        <v>1781</v>
      </c>
      <c r="K53" s="57" t="s">
        <v>2444</v>
      </c>
      <c r="L53" s="3">
        <v>1544</v>
      </c>
      <c r="M53" s="3" t="s">
        <v>124</v>
      </c>
      <c r="O53" s="3">
        <v>1636</v>
      </c>
      <c r="P53" s="3" t="s">
        <v>124</v>
      </c>
      <c r="Q53" s="63">
        <v>1436</v>
      </c>
      <c r="R53" s="3" t="s">
        <v>124</v>
      </c>
      <c r="T53" s="3">
        <v>1660</v>
      </c>
      <c r="U53" s="64" t="s">
        <v>124</v>
      </c>
      <c r="V53" s="56"/>
      <c r="W53" s="56"/>
      <c r="X53" s="55" t="s">
        <v>2447</v>
      </c>
      <c r="Y53" s="56" t="s">
        <v>2482</v>
      </c>
      <c r="Z53" s="56">
        <v>167414</v>
      </c>
      <c r="AA53" s="57">
        <v>6610</v>
      </c>
      <c r="AB53" s="13" t="s">
        <v>676</v>
      </c>
      <c r="AD53" s="2" t="str">
        <f t="shared" si="0"/>
        <v>CAY 2G</v>
      </c>
      <c r="AE53" s="2">
        <f t="shared" si="1"/>
        <v>0</v>
      </c>
      <c r="AF53" s="2">
        <f t="shared" si="2"/>
        <v>0</v>
      </c>
      <c r="AG53" s="2">
        <f t="shared" si="3"/>
        <v>0</v>
      </c>
      <c r="AH53" s="2">
        <f t="shared" si="4"/>
        <v>0</v>
      </c>
      <c r="AI53" s="2" t="str">
        <f t="shared" si="5"/>
        <v/>
      </c>
      <c r="AJ53" s="2" t="str">
        <f t="shared" si="6"/>
        <v/>
      </c>
      <c r="AK53" s="2" t="str">
        <f t="shared" si="7"/>
        <v/>
      </c>
      <c r="AL53" s="2" t="str">
        <f t="shared" si="8"/>
        <v/>
      </c>
    </row>
    <row r="54" spans="1:38">
      <c r="A54" s="55"/>
      <c r="B54" s="56"/>
      <c r="C54" s="56"/>
      <c r="D54" s="56"/>
      <c r="E54" s="56"/>
      <c r="F54" s="61"/>
      <c r="G54" s="57"/>
      <c r="H54" s="55"/>
      <c r="I54" s="56"/>
      <c r="J54" s="56"/>
      <c r="K54" s="57"/>
      <c r="L54" s="3">
        <v>1470</v>
      </c>
      <c r="M54" s="3" t="s">
        <v>124</v>
      </c>
      <c r="O54" s="3">
        <v>1532</v>
      </c>
      <c r="P54" s="3" t="s">
        <v>124</v>
      </c>
      <c r="Q54" s="63"/>
      <c r="U54" s="64"/>
      <c r="V54" s="56"/>
      <c r="W54" s="56"/>
      <c r="X54" s="55"/>
      <c r="Y54" s="56"/>
      <c r="Z54" s="56"/>
      <c r="AA54" s="57"/>
      <c r="AB54" s="13"/>
      <c r="AD54" s="2" t="str">
        <f t="shared" si="0"/>
        <v>CAY 2G</v>
      </c>
      <c r="AE54" s="2">
        <f t="shared" si="1"/>
        <v>0</v>
      </c>
      <c r="AF54" s="2">
        <f t="shared" si="2"/>
        <v>0</v>
      </c>
      <c r="AG54" s="2">
        <f t="shared" si="3"/>
        <v>0</v>
      </c>
      <c r="AH54" s="2">
        <f t="shared" si="4"/>
        <v>0</v>
      </c>
      <c r="AI54" s="2">
        <f t="shared" si="5"/>
        <v>0</v>
      </c>
      <c r="AJ54" s="2">
        <f t="shared" si="6"/>
        <v>0</v>
      </c>
      <c r="AK54" s="2" t="str">
        <f t="shared" si="7"/>
        <v>REV</v>
      </c>
      <c r="AL54" s="2" t="str">
        <f t="shared" si="8"/>
        <v>REV</v>
      </c>
    </row>
    <row r="55" spans="1:38" ht="30">
      <c r="A55" s="55" t="s">
        <v>692</v>
      </c>
      <c r="B55" s="15" t="s">
        <v>2477</v>
      </c>
      <c r="C55" s="56" t="s">
        <v>200</v>
      </c>
      <c r="D55" s="56" t="s">
        <v>2483</v>
      </c>
      <c r="E55" s="56" t="s">
        <v>2484</v>
      </c>
      <c r="F55" s="61" t="s">
        <v>2480</v>
      </c>
      <c r="G55" s="57" t="s">
        <v>2485</v>
      </c>
      <c r="H55" s="55">
        <v>400</v>
      </c>
      <c r="I55" s="56">
        <v>40</v>
      </c>
      <c r="J55" s="56" t="s">
        <v>1781</v>
      </c>
      <c r="K55" s="57" t="s">
        <v>2444</v>
      </c>
      <c r="L55" s="3">
        <v>1598</v>
      </c>
      <c r="M55" s="3" t="s">
        <v>124</v>
      </c>
      <c r="O55" s="3">
        <v>1618</v>
      </c>
      <c r="P55" s="3" t="s">
        <v>124</v>
      </c>
      <c r="Q55" s="63">
        <v>1554</v>
      </c>
      <c r="R55" s="3" t="s">
        <v>124</v>
      </c>
      <c r="T55" s="3">
        <v>1632</v>
      </c>
      <c r="U55" s="64" t="s">
        <v>124</v>
      </c>
      <c r="V55" s="56"/>
      <c r="W55" s="56"/>
      <c r="X55" s="55" t="s">
        <v>2447</v>
      </c>
      <c r="Y55" s="56" t="s">
        <v>2486</v>
      </c>
      <c r="Z55" s="56">
        <v>832060</v>
      </c>
      <c r="AA55" s="57">
        <v>1138</v>
      </c>
      <c r="AB55" s="13" t="s">
        <v>676</v>
      </c>
      <c r="AD55" s="2" t="str">
        <f t="shared" si="0"/>
        <v>CAY 47E</v>
      </c>
      <c r="AE55" s="2">
        <f t="shared" si="1"/>
        <v>0</v>
      </c>
      <c r="AF55" s="2">
        <f t="shared" si="2"/>
        <v>0</v>
      </c>
      <c r="AG55" s="2">
        <f t="shared" si="3"/>
        <v>0</v>
      </c>
      <c r="AH55" s="2">
        <f t="shared" si="4"/>
        <v>0</v>
      </c>
      <c r="AI55" s="2" t="str">
        <f t="shared" si="5"/>
        <v/>
      </c>
      <c r="AJ55" s="2" t="str">
        <f t="shared" si="6"/>
        <v/>
      </c>
      <c r="AK55" s="2" t="str">
        <f t="shared" si="7"/>
        <v/>
      </c>
      <c r="AL55" s="2" t="str">
        <f t="shared" si="8"/>
        <v/>
      </c>
    </row>
    <row r="56" spans="1:38">
      <c r="A56" s="55"/>
      <c r="B56" s="56"/>
      <c r="C56" s="56"/>
      <c r="D56" s="56"/>
      <c r="E56" s="56"/>
      <c r="F56" s="61"/>
      <c r="G56" s="57"/>
      <c r="H56" s="55"/>
      <c r="I56" s="56"/>
      <c r="J56" s="56"/>
      <c r="K56" s="57"/>
      <c r="L56" s="3">
        <v>1446</v>
      </c>
      <c r="M56" s="3" t="s">
        <v>124</v>
      </c>
      <c r="O56" s="3">
        <v>1508</v>
      </c>
      <c r="P56" s="3" t="s">
        <v>124</v>
      </c>
      <c r="Q56" s="63">
        <v>1436</v>
      </c>
      <c r="R56" s="3" t="s">
        <v>124</v>
      </c>
      <c r="T56" s="3">
        <v>1526</v>
      </c>
      <c r="U56" s="64" t="s">
        <v>124</v>
      </c>
      <c r="V56" s="56"/>
      <c r="W56" s="56"/>
      <c r="X56" s="55"/>
      <c r="Y56" s="56"/>
      <c r="Z56" s="56"/>
      <c r="AA56" s="57"/>
      <c r="AB56" s="13"/>
      <c r="AD56" s="2" t="str">
        <f t="shared" si="0"/>
        <v>CAY 47E</v>
      </c>
      <c r="AE56" s="2">
        <f t="shared" si="1"/>
        <v>0</v>
      </c>
      <c r="AF56" s="2">
        <f t="shared" si="2"/>
        <v>0</v>
      </c>
      <c r="AG56" s="2">
        <f t="shared" si="3"/>
        <v>0</v>
      </c>
      <c r="AH56" s="2">
        <f t="shared" si="4"/>
        <v>0</v>
      </c>
      <c r="AI56" s="2">
        <f t="shared" si="5"/>
        <v>0</v>
      </c>
      <c r="AJ56" s="2">
        <f t="shared" si="6"/>
        <v>0</v>
      </c>
      <c r="AK56" s="2" t="str">
        <f t="shared" si="7"/>
        <v>REV</v>
      </c>
      <c r="AL56" s="2" t="str">
        <f t="shared" si="8"/>
        <v>REV</v>
      </c>
    </row>
    <row r="57" spans="1:38" ht="30">
      <c r="A57" s="55" t="s">
        <v>697</v>
      </c>
      <c r="B57" s="15" t="s">
        <v>2477</v>
      </c>
      <c r="C57" s="56" t="s">
        <v>200</v>
      </c>
      <c r="D57" s="56" t="s">
        <v>2487</v>
      </c>
      <c r="E57" s="56" t="s">
        <v>2484</v>
      </c>
      <c r="F57" s="61" t="s">
        <v>2480</v>
      </c>
      <c r="G57" s="57" t="s">
        <v>2488</v>
      </c>
      <c r="H57" s="55">
        <v>700</v>
      </c>
      <c r="I57" s="56">
        <v>40</v>
      </c>
      <c r="J57" s="56" t="s">
        <v>1781</v>
      </c>
      <c r="K57" s="57" t="s">
        <v>2444</v>
      </c>
      <c r="L57" s="3">
        <v>1358</v>
      </c>
      <c r="M57" s="3" t="s">
        <v>124</v>
      </c>
      <c r="O57" s="3">
        <v>1382</v>
      </c>
      <c r="P57" s="3" t="s">
        <v>124</v>
      </c>
      <c r="Q57" s="63">
        <v>1338</v>
      </c>
      <c r="R57" s="3" t="s">
        <v>124</v>
      </c>
      <c r="T57" s="3">
        <v>1394</v>
      </c>
      <c r="U57" s="64" t="s">
        <v>124</v>
      </c>
      <c r="V57" s="56"/>
      <c r="W57" s="56"/>
      <c r="X57" s="55" t="s">
        <v>2447</v>
      </c>
      <c r="Y57" s="56" t="s">
        <v>2486</v>
      </c>
      <c r="Z57" s="56">
        <v>832060</v>
      </c>
      <c r="AA57" s="57">
        <v>1138</v>
      </c>
      <c r="AB57" s="13" t="s">
        <v>676</v>
      </c>
      <c r="AD57" s="2" t="str">
        <f t="shared" si="0"/>
        <v>CAY 47I</v>
      </c>
      <c r="AE57" s="2">
        <f t="shared" si="1"/>
        <v>0</v>
      </c>
      <c r="AF57" s="2">
        <f t="shared" si="2"/>
        <v>0</v>
      </c>
      <c r="AG57" s="2">
        <f t="shared" si="3"/>
        <v>0</v>
      </c>
      <c r="AH57" s="2">
        <f t="shared" si="4"/>
        <v>0</v>
      </c>
      <c r="AI57" s="2" t="str">
        <f t="shared" si="5"/>
        <v/>
      </c>
      <c r="AJ57" s="2" t="str">
        <f t="shared" si="6"/>
        <v/>
      </c>
      <c r="AK57" s="2" t="str">
        <f t="shared" si="7"/>
        <v/>
      </c>
      <c r="AL57" s="2" t="str">
        <f t="shared" si="8"/>
        <v/>
      </c>
    </row>
    <row r="58" spans="1:38">
      <c r="A58" s="55"/>
      <c r="B58" s="56"/>
      <c r="C58" s="56"/>
      <c r="D58" s="56"/>
      <c r="E58" s="56"/>
      <c r="F58" s="61"/>
      <c r="G58" s="57"/>
      <c r="H58" s="55"/>
      <c r="I58" s="56"/>
      <c r="J58" s="56"/>
      <c r="K58" s="57"/>
      <c r="L58" s="3">
        <v>1281</v>
      </c>
      <c r="M58" s="3" t="s">
        <v>124</v>
      </c>
      <c r="O58" s="3">
        <v>1306</v>
      </c>
      <c r="P58" s="3" t="s">
        <v>124</v>
      </c>
      <c r="Q58" s="63">
        <v>1257</v>
      </c>
      <c r="R58" s="3" t="s">
        <v>124</v>
      </c>
      <c r="T58" s="3">
        <v>1320</v>
      </c>
      <c r="U58" s="64" t="s">
        <v>124</v>
      </c>
      <c r="V58" s="56"/>
      <c r="W58" s="56"/>
      <c r="X58" s="55"/>
      <c r="Y58" s="56"/>
      <c r="Z58" s="56"/>
      <c r="AA58" s="57"/>
      <c r="AB58" s="13"/>
      <c r="AD58" s="2" t="str">
        <f t="shared" si="0"/>
        <v>CAY 47I</v>
      </c>
      <c r="AE58" s="2">
        <f t="shared" si="1"/>
        <v>0</v>
      </c>
      <c r="AF58" s="2">
        <f t="shared" si="2"/>
        <v>0</v>
      </c>
      <c r="AG58" s="2">
        <f t="shared" si="3"/>
        <v>0</v>
      </c>
      <c r="AH58" s="2">
        <f t="shared" si="4"/>
        <v>0</v>
      </c>
      <c r="AI58" s="2">
        <f t="shared" si="5"/>
        <v>0</v>
      </c>
      <c r="AJ58" s="2">
        <f t="shared" si="6"/>
        <v>0</v>
      </c>
      <c r="AK58" s="2" t="str">
        <f t="shared" si="7"/>
        <v>REV</v>
      </c>
      <c r="AL58" s="2" t="str">
        <f t="shared" si="8"/>
        <v>REV</v>
      </c>
    </row>
    <row r="59" spans="1:38" ht="30">
      <c r="A59" s="55" t="s">
        <v>702</v>
      </c>
      <c r="B59" s="15" t="s">
        <v>2477</v>
      </c>
      <c r="C59" s="56" t="s">
        <v>200</v>
      </c>
      <c r="D59" s="56" t="s">
        <v>2489</v>
      </c>
      <c r="E59" s="56" t="s">
        <v>2484</v>
      </c>
      <c r="F59" s="61" t="s">
        <v>2480</v>
      </c>
      <c r="G59" s="57" t="s">
        <v>2490</v>
      </c>
      <c r="H59" s="55">
        <v>1100</v>
      </c>
      <c r="I59" s="56">
        <v>30</v>
      </c>
      <c r="J59" s="56" t="s">
        <v>1781</v>
      </c>
      <c r="K59" s="57" t="s">
        <v>2444</v>
      </c>
      <c r="L59" s="3">
        <v>952</v>
      </c>
      <c r="M59" s="3" t="s">
        <v>124</v>
      </c>
      <c r="O59" s="3">
        <v>994</v>
      </c>
      <c r="P59" s="3" t="s">
        <v>124</v>
      </c>
      <c r="Q59" s="63">
        <v>890</v>
      </c>
      <c r="R59" s="3" t="s">
        <v>124</v>
      </c>
      <c r="T59" s="3">
        <v>1004</v>
      </c>
      <c r="U59" s="64" t="s">
        <v>124</v>
      </c>
      <c r="V59" s="56"/>
      <c r="W59" s="56"/>
      <c r="X59" s="55" t="s">
        <v>2447</v>
      </c>
      <c r="Y59" s="56" t="s">
        <v>2486</v>
      </c>
      <c r="Z59" s="56">
        <v>832060</v>
      </c>
      <c r="AA59" s="57">
        <v>1138</v>
      </c>
      <c r="AB59" s="13" t="s">
        <v>676</v>
      </c>
      <c r="AD59" s="2" t="str">
        <f t="shared" si="0"/>
        <v>CAY 47M</v>
      </c>
      <c r="AE59" s="2">
        <f t="shared" si="1"/>
        <v>0</v>
      </c>
      <c r="AF59" s="2">
        <f t="shared" si="2"/>
        <v>0</v>
      </c>
      <c r="AG59" s="2">
        <f t="shared" si="3"/>
        <v>0</v>
      </c>
      <c r="AH59" s="2">
        <f t="shared" si="4"/>
        <v>0</v>
      </c>
      <c r="AI59" s="2" t="str">
        <f t="shared" si="5"/>
        <v/>
      </c>
      <c r="AJ59" s="2" t="str">
        <f t="shared" si="6"/>
        <v/>
      </c>
      <c r="AK59" s="2" t="str">
        <f t="shared" si="7"/>
        <v/>
      </c>
      <c r="AL59" s="2" t="str">
        <f t="shared" si="8"/>
        <v/>
      </c>
    </row>
    <row r="60" spans="1:38">
      <c r="A60" s="55"/>
      <c r="B60" s="56"/>
      <c r="C60" s="56"/>
      <c r="D60" s="56"/>
      <c r="E60" s="56"/>
      <c r="F60" s="61"/>
      <c r="G60" s="57"/>
      <c r="H60" s="55"/>
      <c r="I60" s="56"/>
      <c r="J60" s="56"/>
      <c r="K60" s="57"/>
      <c r="L60" s="3">
        <v>892</v>
      </c>
      <c r="M60" s="3" t="s">
        <v>124</v>
      </c>
      <c r="O60" s="3">
        <v>920</v>
      </c>
      <c r="P60" s="3" t="s">
        <v>124</v>
      </c>
      <c r="Q60" s="63"/>
      <c r="U60" s="64"/>
      <c r="V60" s="56"/>
      <c r="W60" s="56"/>
      <c r="X60" s="55"/>
      <c r="Y60" s="56"/>
      <c r="Z60" s="56"/>
      <c r="AA60" s="57"/>
      <c r="AB60" s="13"/>
      <c r="AD60" s="2" t="str">
        <f t="shared" si="0"/>
        <v>CAY 47M</v>
      </c>
      <c r="AE60" s="2">
        <f t="shared" si="1"/>
        <v>0</v>
      </c>
      <c r="AF60" s="2">
        <f t="shared" si="2"/>
        <v>0</v>
      </c>
      <c r="AG60" s="2">
        <f t="shared" si="3"/>
        <v>0</v>
      </c>
      <c r="AH60" s="2">
        <f t="shared" si="4"/>
        <v>0</v>
      </c>
      <c r="AI60" s="2">
        <f t="shared" si="5"/>
        <v>0</v>
      </c>
      <c r="AJ60" s="2">
        <f t="shared" si="6"/>
        <v>0</v>
      </c>
      <c r="AK60" s="2" t="str">
        <f t="shared" si="7"/>
        <v>REV</v>
      </c>
      <c r="AL60" s="2" t="str">
        <f t="shared" si="8"/>
        <v>REV</v>
      </c>
    </row>
    <row r="61" spans="1:38" ht="30">
      <c r="A61" s="55" t="s">
        <v>707</v>
      </c>
      <c r="B61" s="15" t="s">
        <v>2477</v>
      </c>
      <c r="C61" s="56" t="s">
        <v>2491</v>
      </c>
      <c r="D61" s="56" t="s">
        <v>2492</v>
      </c>
      <c r="E61" s="56" t="s">
        <v>2484</v>
      </c>
      <c r="F61" s="61" t="s">
        <v>2480</v>
      </c>
      <c r="G61" s="57" t="s">
        <v>2493</v>
      </c>
      <c r="H61" s="55">
        <v>2040</v>
      </c>
      <c r="I61" s="56">
        <v>40</v>
      </c>
      <c r="J61" s="56" t="s">
        <v>1781</v>
      </c>
      <c r="K61" s="57" t="s">
        <v>2444</v>
      </c>
      <c r="L61" s="3">
        <v>68</v>
      </c>
      <c r="M61" s="3" t="s">
        <v>597</v>
      </c>
      <c r="O61" s="3">
        <v>18</v>
      </c>
      <c r="P61" s="3" t="s">
        <v>124</v>
      </c>
      <c r="Q61" s="63">
        <v>120</v>
      </c>
      <c r="R61" s="3" t="s">
        <v>597</v>
      </c>
      <c r="T61" s="3">
        <v>66</v>
      </c>
      <c r="U61" s="64" t="s">
        <v>124</v>
      </c>
      <c r="V61" s="56"/>
      <c r="W61" s="56"/>
      <c r="X61" s="55" t="s">
        <v>2447</v>
      </c>
      <c r="Y61" s="56" t="s">
        <v>2486</v>
      </c>
      <c r="Z61" s="56">
        <v>832060</v>
      </c>
      <c r="AA61" s="57">
        <v>1138</v>
      </c>
      <c r="AB61" s="13" t="s">
        <v>676</v>
      </c>
      <c r="AD61" s="2" t="str">
        <f t="shared" si="0"/>
        <v>CAY 34O</v>
      </c>
      <c r="AE61" s="2">
        <f t="shared" si="1"/>
        <v>0</v>
      </c>
      <c r="AF61" s="2">
        <f t="shared" si="2"/>
        <v>0</v>
      </c>
      <c r="AG61" s="2">
        <f t="shared" si="3"/>
        <v>0</v>
      </c>
      <c r="AH61" s="2">
        <f t="shared" si="4"/>
        <v>0</v>
      </c>
      <c r="AI61" s="2" t="str">
        <f t="shared" si="5"/>
        <v/>
      </c>
      <c r="AJ61" s="2" t="str">
        <f t="shared" si="6"/>
        <v/>
      </c>
      <c r="AK61" s="2" t="str">
        <f t="shared" si="7"/>
        <v/>
      </c>
      <c r="AL61" s="2" t="str">
        <f t="shared" si="8"/>
        <v/>
      </c>
    </row>
    <row r="62" spans="1:38">
      <c r="A62" s="55"/>
      <c r="B62" s="56"/>
      <c r="C62" s="56"/>
      <c r="D62" s="56"/>
      <c r="E62" s="56"/>
      <c r="F62" s="61"/>
      <c r="G62" s="57"/>
      <c r="H62" s="55"/>
      <c r="I62" s="56"/>
      <c r="J62" s="56"/>
      <c r="K62" s="57"/>
      <c r="L62" s="3">
        <v>96</v>
      </c>
      <c r="M62" s="3" t="s">
        <v>597</v>
      </c>
      <c r="O62" s="3">
        <v>80</v>
      </c>
      <c r="P62" s="3" t="s">
        <v>597</v>
      </c>
      <c r="Q62" s="63">
        <v>158</v>
      </c>
      <c r="R62" s="3" t="s">
        <v>597</v>
      </c>
      <c r="T62" s="3">
        <v>138</v>
      </c>
      <c r="U62" s="64" t="s">
        <v>597</v>
      </c>
      <c r="V62" s="56"/>
      <c r="W62" s="56"/>
      <c r="X62" s="55"/>
      <c r="Y62" s="56"/>
      <c r="Z62" s="56"/>
      <c r="AA62" s="57"/>
      <c r="AB62" s="13"/>
      <c r="AD62" s="2" t="str">
        <f t="shared" si="0"/>
        <v>CAY 34O</v>
      </c>
      <c r="AE62" s="2">
        <f t="shared" si="1"/>
        <v>0</v>
      </c>
      <c r="AF62" s="2">
        <f t="shared" si="2"/>
        <v>0</v>
      </c>
      <c r="AG62" s="2">
        <f t="shared" si="3"/>
        <v>0</v>
      </c>
      <c r="AH62" s="2">
        <f t="shared" si="4"/>
        <v>0</v>
      </c>
      <c r="AI62" s="2">
        <f t="shared" si="5"/>
        <v>0</v>
      </c>
      <c r="AJ62" s="2">
        <f t="shared" si="6"/>
        <v>0</v>
      </c>
      <c r="AK62" s="2" t="str">
        <f t="shared" si="7"/>
        <v>REV</v>
      </c>
      <c r="AL62" s="2" t="str">
        <f t="shared" si="8"/>
        <v>REV</v>
      </c>
    </row>
    <row r="63" spans="1:38" ht="30">
      <c r="A63" s="55" t="s">
        <v>714</v>
      </c>
      <c r="B63" s="15" t="s">
        <v>2477</v>
      </c>
      <c r="C63" s="56" t="s">
        <v>2494</v>
      </c>
      <c r="D63" s="56" t="s">
        <v>2492</v>
      </c>
      <c r="E63" s="56" t="s">
        <v>2484</v>
      </c>
      <c r="F63" s="61" t="s">
        <v>2480</v>
      </c>
      <c r="G63" s="57" t="s">
        <v>2495</v>
      </c>
      <c r="H63" s="55">
        <v>2580</v>
      </c>
      <c r="I63" s="56">
        <v>40</v>
      </c>
      <c r="J63" s="56" t="s">
        <v>1781</v>
      </c>
      <c r="K63" s="57" t="s">
        <v>2444</v>
      </c>
      <c r="L63" s="3">
        <v>626</v>
      </c>
      <c r="M63" s="3" t="s">
        <v>597</v>
      </c>
      <c r="O63" s="3">
        <v>598</v>
      </c>
      <c r="P63" s="3" t="s">
        <v>597</v>
      </c>
      <c r="Q63" s="63">
        <v>682</v>
      </c>
      <c r="R63" s="3" t="s">
        <v>597</v>
      </c>
      <c r="T63" s="3">
        <v>544</v>
      </c>
      <c r="U63" s="64" t="s">
        <v>597</v>
      </c>
      <c r="V63" s="56"/>
      <c r="W63" s="56"/>
      <c r="X63" s="55" t="s">
        <v>2447</v>
      </c>
      <c r="Y63" s="56" t="s">
        <v>2486</v>
      </c>
      <c r="Z63" s="56">
        <v>832060</v>
      </c>
      <c r="AA63" s="57">
        <v>1138</v>
      </c>
      <c r="AB63" s="13" t="s">
        <v>676</v>
      </c>
      <c r="AD63" s="2" t="str">
        <f t="shared" si="0"/>
        <v>CAY 34I</v>
      </c>
      <c r="AE63" s="2">
        <f t="shared" si="1"/>
        <v>0</v>
      </c>
      <c r="AF63" s="2">
        <f t="shared" si="2"/>
        <v>0</v>
      </c>
      <c r="AG63" s="2">
        <f t="shared" si="3"/>
        <v>0</v>
      </c>
      <c r="AH63" s="2">
        <f t="shared" si="4"/>
        <v>0</v>
      </c>
      <c r="AI63" s="2" t="str">
        <f t="shared" si="5"/>
        <v/>
      </c>
      <c r="AJ63" s="2" t="str">
        <f t="shared" si="6"/>
        <v/>
      </c>
      <c r="AK63" s="2" t="str">
        <f t="shared" si="7"/>
        <v/>
      </c>
      <c r="AL63" s="2" t="str">
        <f t="shared" si="8"/>
        <v/>
      </c>
    </row>
    <row r="64" spans="1:38">
      <c r="A64" s="55"/>
      <c r="B64" s="56"/>
      <c r="C64" s="56"/>
      <c r="D64" s="56"/>
      <c r="E64" s="56"/>
      <c r="F64" s="61"/>
      <c r="G64" s="57"/>
      <c r="H64" s="55"/>
      <c r="I64" s="56"/>
      <c r="J64" s="56"/>
      <c r="K64" s="57"/>
      <c r="L64" s="3">
        <v>808</v>
      </c>
      <c r="M64" s="3" t="s">
        <v>597</v>
      </c>
      <c r="O64" s="3">
        <v>762</v>
      </c>
      <c r="P64" s="3" t="s">
        <v>597</v>
      </c>
      <c r="Q64" s="63">
        <v>814</v>
      </c>
      <c r="R64" s="3" t="s">
        <v>597</v>
      </c>
      <c r="T64" s="3">
        <v>758</v>
      </c>
      <c r="U64" s="64" t="s">
        <v>597</v>
      </c>
      <c r="V64" s="56"/>
      <c r="W64" s="56"/>
      <c r="X64" s="55"/>
      <c r="Y64" s="56"/>
      <c r="Z64" s="56"/>
      <c r="AA64" s="57"/>
      <c r="AB64" s="13"/>
      <c r="AD64" s="2" t="str">
        <f t="shared" si="0"/>
        <v>CAY 34I</v>
      </c>
      <c r="AE64" s="2">
        <f t="shared" si="1"/>
        <v>0</v>
      </c>
      <c r="AF64" s="2">
        <f t="shared" si="2"/>
        <v>0</v>
      </c>
      <c r="AG64" s="2">
        <f t="shared" si="3"/>
        <v>0</v>
      </c>
      <c r="AH64" s="2">
        <f t="shared" si="4"/>
        <v>0</v>
      </c>
      <c r="AI64" s="2">
        <f t="shared" si="5"/>
        <v>0</v>
      </c>
      <c r="AJ64" s="2">
        <f t="shared" si="6"/>
        <v>0</v>
      </c>
      <c r="AK64" s="2" t="str">
        <f t="shared" si="7"/>
        <v>REV</v>
      </c>
      <c r="AL64" s="2" t="str">
        <f t="shared" si="8"/>
        <v>REV</v>
      </c>
    </row>
    <row r="65" spans="1:38" ht="30">
      <c r="A65" s="55" t="s">
        <v>717</v>
      </c>
      <c r="B65" s="15" t="s">
        <v>2477</v>
      </c>
      <c r="C65" s="56" t="s">
        <v>2491</v>
      </c>
      <c r="D65" s="56" t="s">
        <v>2496</v>
      </c>
      <c r="E65" s="56" t="s">
        <v>2484</v>
      </c>
      <c r="F65" s="61" t="s">
        <v>2480</v>
      </c>
      <c r="G65" s="57" t="s">
        <v>2497</v>
      </c>
      <c r="H65" s="55">
        <v>3880</v>
      </c>
      <c r="I65" s="56">
        <v>30</v>
      </c>
      <c r="J65" s="56" t="s">
        <v>1781</v>
      </c>
      <c r="K65" s="57" t="s">
        <v>2444</v>
      </c>
      <c r="L65" s="3">
        <v>2306</v>
      </c>
      <c r="O65" s="3">
        <v>2295</v>
      </c>
      <c r="P65" s="3" t="s">
        <v>597</v>
      </c>
      <c r="Q65" s="63">
        <v>2224</v>
      </c>
      <c r="R65" s="3" t="s">
        <v>597</v>
      </c>
      <c r="T65" s="3">
        <v>2208</v>
      </c>
      <c r="U65" s="64" t="s">
        <v>597</v>
      </c>
      <c r="V65" s="56"/>
      <c r="W65" s="56"/>
      <c r="X65" s="55" t="s">
        <v>2447</v>
      </c>
      <c r="Y65" s="56" t="s">
        <v>2486</v>
      </c>
      <c r="Z65" s="56">
        <v>832060</v>
      </c>
      <c r="AA65" s="57">
        <v>1138</v>
      </c>
      <c r="AB65" s="13" t="s">
        <v>676</v>
      </c>
      <c r="AD65" s="2" t="str">
        <f t="shared" si="0"/>
        <v>CAY 34A</v>
      </c>
      <c r="AE65" s="2">
        <f t="shared" si="1"/>
        <v>0</v>
      </c>
      <c r="AF65" s="2">
        <f t="shared" si="2"/>
        <v>0</v>
      </c>
      <c r="AG65" s="2">
        <f t="shared" si="3"/>
        <v>0</v>
      </c>
      <c r="AH65" s="2">
        <f t="shared" si="4"/>
        <v>0</v>
      </c>
      <c r="AI65" s="2" t="str">
        <f t="shared" si="5"/>
        <v/>
      </c>
      <c r="AJ65" s="2" t="str">
        <f t="shared" si="6"/>
        <v/>
      </c>
      <c r="AK65" s="2" t="str">
        <f t="shared" si="7"/>
        <v/>
      </c>
      <c r="AL65" s="2" t="str">
        <f t="shared" si="8"/>
        <v/>
      </c>
    </row>
    <row r="66" spans="1:38">
      <c r="A66" s="55"/>
      <c r="B66" s="56"/>
      <c r="C66" s="15"/>
      <c r="D66" s="15"/>
      <c r="E66" s="56"/>
      <c r="F66" s="61"/>
      <c r="G66" s="57"/>
      <c r="H66" s="55"/>
      <c r="I66" s="56"/>
      <c r="J66" s="56"/>
      <c r="K66" s="57"/>
      <c r="L66" s="3">
        <v>2402</v>
      </c>
      <c r="O66" s="3">
        <v>2370</v>
      </c>
      <c r="P66" s="3" t="s">
        <v>597</v>
      </c>
      <c r="Q66" s="63"/>
      <c r="U66" s="64"/>
      <c r="V66" s="56"/>
      <c r="W66" s="56"/>
      <c r="X66" s="55"/>
      <c r="Y66" s="56"/>
      <c r="Z66" s="56"/>
      <c r="AA66" s="57"/>
      <c r="AB66" s="13"/>
      <c r="AD66" s="2" t="str">
        <f t="shared" si="0"/>
        <v>CAY 34A</v>
      </c>
      <c r="AE66" s="2">
        <f t="shared" si="1"/>
        <v>0</v>
      </c>
      <c r="AF66" s="2">
        <f t="shared" si="2"/>
        <v>0</v>
      </c>
      <c r="AG66" s="2">
        <f t="shared" si="3"/>
        <v>0</v>
      </c>
      <c r="AH66" s="2">
        <f t="shared" si="4"/>
        <v>0</v>
      </c>
      <c r="AI66" s="2" t="str">
        <f t="shared" si="5"/>
        <v/>
      </c>
      <c r="AJ66" s="2" t="str">
        <f t="shared" si="6"/>
        <v/>
      </c>
      <c r="AK66" s="2" t="str">
        <f t="shared" si="7"/>
        <v/>
      </c>
      <c r="AL66" s="2" t="str">
        <f t="shared" si="8"/>
        <v/>
      </c>
    </row>
    <row r="67" spans="1:38">
      <c r="A67" s="55"/>
      <c r="B67" s="56"/>
      <c r="C67" s="15"/>
      <c r="D67" s="15"/>
      <c r="E67" s="56"/>
      <c r="F67" s="61"/>
      <c r="G67" s="57"/>
      <c r="H67" s="55"/>
      <c r="I67" s="56"/>
      <c r="J67" s="56"/>
      <c r="K67" s="57"/>
      <c r="L67" s="3">
        <v>2452</v>
      </c>
      <c r="O67" s="3">
        <v>2430</v>
      </c>
      <c r="P67" s="3" t="s">
        <v>597</v>
      </c>
      <c r="Q67" s="63"/>
      <c r="U67" s="64"/>
      <c r="V67" s="56"/>
      <c r="W67" s="56"/>
      <c r="X67" s="55"/>
      <c r="Y67" s="56"/>
      <c r="Z67" s="56"/>
      <c r="AA67" s="57"/>
      <c r="AB67" s="13"/>
      <c r="AD67" s="2" t="str">
        <f t="shared" si="0"/>
        <v>CAY 34A</v>
      </c>
      <c r="AE67" s="2">
        <f t="shared" si="1"/>
        <v>0</v>
      </c>
      <c r="AF67" s="2">
        <f t="shared" si="2"/>
        <v>0</v>
      </c>
      <c r="AG67" s="2">
        <f t="shared" si="3"/>
        <v>0</v>
      </c>
      <c r="AH67" s="2">
        <f t="shared" si="4"/>
        <v>0</v>
      </c>
      <c r="AI67" s="2">
        <f t="shared" si="5"/>
        <v>0</v>
      </c>
      <c r="AJ67" s="2">
        <f t="shared" si="6"/>
        <v>0</v>
      </c>
      <c r="AK67" s="2" t="str">
        <f t="shared" si="7"/>
        <v>REV</v>
      </c>
      <c r="AL67" s="2" t="str">
        <f t="shared" si="8"/>
        <v>REV</v>
      </c>
    </row>
    <row r="68" spans="1:38" ht="30">
      <c r="A68" s="55" t="s">
        <v>198</v>
      </c>
      <c r="B68" s="56" t="s">
        <v>1945</v>
      </c>
      <c r="C68" s="56" t="s">
        <v>650</v>
      </c>
      <c r="D68" s="56" t="s">
        <v>2498</v>
      </c>
      <c r="E68" s="56"/>
      <c r="F68" s="61" t="s">
        <v>2499</v>
      </c>
      <c r="G68" s="57"/>
      <c r="H68" s="55">
        <v>6065</v>
      </c>
      <c r="I68" s="56">
        <v>130</v>
      </c>
      <c r="J68" s="56" t="s">
        <v>1781</v>
      </c>
      <c r="K68" s="57" t="s">
        <v>2456</v>
      </c>
      <c r="L68" s="3">
        <v>5206</v>
      </c>
      <c r="M68" s="3" t="s">
        <v>597</v>
      </c>
      <c r="N68" s="3">
        <v>8.6</v>
      </c>
      <c r="O68" s="3">
        <v>5158</v>
      </c>
      <c r="P68" s="3" t="s">
        <v>597</v>
      </c>
      <c r="Q68" s="63">
        <v>5309</v>
      </c>
      <c r="R68" s="3" t="s">
        <v>597</v>
      </c>
      <c r="S68" s="3">
        <v>95.4</v>
      </c>
      <c r="T68" s="3">
        <v>4696</v>
      </c>
      <c r="U68" s="64" t="s">
        <v>597</v>
      </c>
      <c r="V68" s="56"/>
      <c r="W68" s="56"/>
      <c r="X68" s="55"/>
      <c r="Y68" s="56"/>
      <c r="Z68" s="56"/>
      <c r="AA68" s="57"/>
      <c r="AB68" s="13" t="s">
        <v>199</v>
      </c>
      <c r="AD68" s="2" t="str">
        <f t="shared" si="0"/>
        <v>CNM 1</v>
      </c>
      <c r="AE68" s="2">
        <f t="shared" si="1"/>
        <v>8.6</v>
      </c>
      <c r="AF68" s="2">
        <f t="shared" si="2"/>
        <v>95.4</v>
      </c>
      <c r="AG68" s="2">
        <f t="shared" si="3"/>
        <v>8.6</v>
      </c>
      <c r="AH68" s="2">
        <f t="shared" si="4"/>
        <v>95.4</v>
      </c>
      <c r="AI68" s="2" t="str">
        <f t="shared" si="5"/>
        <v/>
      </c>
      <c r="AJ68" s="2" t="str">
        <f t="shared" si="6"/>
        <v/>
      </c>
      <c r="AK68" s="2" t="str">
        <f t="shared" si="7"/>
        <v/>
      </c>
      <c r="AL68" s="2" t="str">
        <f t="shared" si="8"/>
        <v/>
      </c>
    </row>
    <row r="69" spans="1:38">
      <c r="A69" s="55"/>
      <c r="B69" s="56"/>
      <c r="C69" s="56"/>
      <c r="D69" s="56"/>
      <c r="E69" s="56"/>
      <c r="F69" s="61"/>
      <c r="G69" s="57"/>
      <c r="H69" s="55"/>
      <c r="I69" s="56"/>
      <c r="J69" s="56"/>
      <c r="K69" s="57"/>
      <c r="L69" s="3">
        <v>5154</v>
      </c>
      <c r="M69" s="3" t="s">
        <v>597</v>
      </c>
      <c r="N69" s="3">
        <v>0.8</v>
      </c>
      <c r="O69" s="3">
        <v>5148</v>
      </c>
      <c r="P69" s="3" t="s">
        <v>597</v>
      </c>
      <c r="Q69" s="63"/>
      <c r="U69" s="64"/>
      <c r="V69" s="56"/>
      <c r="W69" s="56"/>
      <c r="X69" s="55"/>
      <c r="Y69" s="56"/>
      <c r="Z69" s="56"/>
      <c r="AA69" s="57"/>
      <c r="AB69" s="13"/>
      <c r="AD69" s="2" t="str">
        <f t="shared" si="0"/>
        <v>CNM 1</v>
      </c>
      <c r="AE69" s="2">
        <f t="shared" si="1"/>
        <v>0.8</v>
      </c>
      <c r="AF69" s="2">
        <f t="shared" si="2"/>
        <v>0</v>
      </c>
      <c r="AG69" s="2">
        <f t="shared" si="3"/>
        <v>9.4</v>
      </c>
      <c r="AH69" s="2">
        <f t="shared" si="4"/>
        <v>95.4</v>
      </c>
      <c r="AI69" s="2" t="str">
        <f t="shared" si="5"/>
        <v/>
      </c>
      <c r="AJ69" s="2" t="str">
        <f t="shared" si="6"/>
        <v/>
      </c>
      <c r="AK69" s="2" t="str">
        <f t="shared" si="7"/>
        <v/>
      </c>
      <c r="AL69" s="2" t="str">
        <f t="shared" si="8"/>
        <v/>
      </c>
    </row>
    <row r="70" spans="1:38">
      <c r="A70" s="55"/>
      <c r="B70" s="56"/>
      <c r="C70" s="56"/>
      <c r="D70" s="56"/>
      <c r="E70" s="56"/>
      <c r="F70" s="61"/>
      <c r="G70" s="57"/>
      <c r="H70" s="55"/>
      <c r="I70" s="56"/>
      <c r="J70" s="56"/>
      <c r="K70" s="57"/>
      <c r="L70" s="3">
        <v>5138</v>
      </c>
      <c r="M70" s="3" t="s">
        <v>597</v>
      </c>
      <c r="N70" s="3">
        <v>1.5</v>
      </c>
      <c r="O70" s="3">
        <v>5128</v>
      </c>
      <c r="P70" s="3" t="s">
        <v>597</v>
      </c>
      <c r="Q70" s="63"/>
      <c r="U70" s="64"/>
      <c r="V70" s="56"/>
      <c r="W70" s="56"/>
      <c r="X70" s="55"/>
      <c r="Y70" s="56"/>
      <c r="Z70" s="56"/>
      <c r="AA70" s="57"/>
      <c r="AB70" s="13"/>
      <c r="AD70" s="2" t="str">
        <f t="shared" ref="AD70:AD133" si="9">IF(A70&lt;&gt;"",A70,IF(A70="",AD69,"ERR"))</f>
        <v>CNM 1</v>
      </c>
      <c r="AE70" s="2">
        <f t="shared" ref="AE70:AE133" si="10">N70</f>
        <v>1.5</v>
      </c>
      <c r="AF70" s="2">
        <f t="shared" ref="AF70:AF133" si="11">S70</f>
        <v>0</v>
      </c>
      <c r="AG70" s="2">
        <f t="shared" ref="AG70:AG133" si="12">IF(AD70&lt;&gt;AD69,AE70,IF(AD70=AD69,AE70+AG69))</f>
        <v>10.9</v>
      </c>
      <c r="AH70" s="2">
        <f t="shared" ref="AH70:AH133" si="13">IF(AD70&lt;&gt;AD69,AF70,IF(AD70=AD69,AF70+AH69))</f>
        <v>95.4</v>
      </c>
      <c r="AI70" s="2" t="str">
        <f t="shared" ref="AI70:AI133" si="14">IF(AD71=AD70,"",AG70)</f>
        <v/>
      </c>
      <c r="AJ70" s="2" t="str">
        <f t="shared" ref="AJ70:AJ133" si="15">IF(AD71=AD70,"",AH70)</f>
        <v/>
      </c>
      <c r="AK70" s="2" t="str">
        <f t="shared" ref="AK70:AK133" si="16">IF(AI70="","",IF(AI70=68.2,"ok","REV"))</f>
        <v/>
      </c>
      <c r="AL70" s="2" t="str">
        <f t="shared" ref="AL70:AL133" si="17">IF(AJ70="","",IF(AJ70=95.4,"ok","REV"))</f>
        <v/>
      </c>
    </row>
    <row r="71" spans="1:38">
      <c r="A71" s="55"/>
      <c r="B71" s="56"/>
      <c r="C71" s="56"/>
      <c r="D71" s="56"/>
      <c r="E71" s="56"/>
      <c r="F71" s="61"/>
      <c r="G71" s="57"/>
      <c r="H71" s="55"/>
      <c r="I71" s="56"/>
      <c r="J71" s="56"/>
      <c r="K71" s="57"/>
      <c r="L71" s="3">
        <v>5120</v>
      </c>
      <c r="M71" s="3" t="s">
        <v>597</v>
      </c>
      <c r="N71" s="3">
        <v>4.3</v>
      </c>
      <c r="O71" s="3">
        <v>5094</v>
      </c>
      <c r="P71" s="3" t="s">
        <v>597</v>
      </c>
      <c r="Q71" s="63"/>
      <c r="U71" s="64"/>
      <c r="V71" s="56"/>
      <c r="W71" s="56"/>
      <c r="X71" s="55"/>
      <c r="Y71" s="56"/>
      <c r="Z71" s="56"/>
      <c r="AA71" s="57"/>
      <c r="AB71" s="13"/>
      <c r="AD71" s="2" t="str">
        <f t="shared" si="9"/>
        <v>CNM 1</v>
      </c>
      <c r="AE71" s="2">
        <f t="shared" si="10"/>
        <v>4.3</v>
      </c>
      <c r="AF71" s="2">
        <f t="shared" si="11"/>
        <v>0</v>
      </c>
      <c r="AG71" s="2">
        <f t="shared" si="12"/>
        <v>15.2</v>
      </c>
      <c r="AH71" s="2">
        <f t="shared" si="13"/>
        <v>95.4</v>
      </c>
      <c r="AI71" s="2" t="str">
        <f t="shared" si="14"/>
        <v/>
      </c>
      <c r="AJ71" s="2" t="str">
        <f t="shared" si="15"/>
        <v/>
      </c>
      <c r="AK71" s="2" t="str">
        <f t="shared" si="16"/>
        <v/>
      </c>
      <c r="AL71" s="2" t="str">
        <f t="shared" si="17"/>
        <v/>
      </c>
    </row>
    <row r="72" spans="1:38">
      <c r="A72" s="55"/>
      <c r="B72" s="56"/>
      <c r="C72" s="56"/>
      <c r="D72" s="56"/>
      <c r="E72" s="56"/>
      <c r="F72" s="61"/>
      <c r="G72" s="57"/>
      <c r="H72" s="55"/>
      <c r="I72" s="56"/>
      <c r="J72" s="56"/>
      <c r="K72" s="57"/>
      <c r="L72" s="3">
        <v>5080</v>
      </c>
      <c r="M72" s="3" t="s">
        <v>597</v>
      </c>
      <c r="N72" s="3">
        <v>52.4</v>
      </c>
      <c r="O72" s="3">
        <v>4832</v>
      </c>
      <c r="P72" s="3" t="s">
        <v>597</v>
      </c>
      <c r="Q72" s="63"/>
      <c r="U72" s="64"/>
      <c r="V72" s="56"/>
      <c r="W72" s="56"/>
      <c r="X72" s="55"/>
      <c r="Y72" s="56"/>
      <c r="Z72" s="56"/>
      <c r="AA72" s="57"/>
      <c r="AB72" s="13"/>
      <c r="AD72" s="2" t="str">
        <f t="shared" si="9"/>
        <v>CNM 1</v>
      </c>
      <c r="AE72" s="2">
        <f t="shared" si="10"/>
        <v>52.4</v>
      </c>
      <c r="AF72" s="2">
        <f t="shared" si="11"/>
        <v>0</v>
      </c>
      <c r="AG72" s="2">
        <f t="shared" si="12"/>
        <v>67.599999999999994</v>
      </c>
      <c r="AH72" s="2">
        <f t="shared" si="13"/>
        <v>95.4</v>
      </c>
      <c r="AI72" s="2" t="str">
        <f t="shared" si="14"/>
        <v/>
      </c>
      <c r="AJ72" s="2" t="str">
        <f t="shared" si="15"/>
        <v/>
      </c>
      <c r="AK72" s="2" t="str">
        <f t="shared" si="16"/>
        <v/>
      </c>
      <c r="AL72" s="2" t="str">
        <f t="shared" si="17"/>
        <v/>
      </c>
    </row>
    <row r="73" spans="1:38">
      <c r="A73" s="55"/>
      <c r="B73" s="56"/>
      <c r="C73" s="56"/>
      <c r="D73" s="56"/>
      <c r="E73" s="56"/>
      <c r="F73" s="61"/>
      <c r="G73" s="57"/>
      <c r="H73" s="55"/>
      <c r="I73" s="56"/>
      <c r="J73" s="56"/>
      <c r="K73" s="57"/>
      <c r="L73" s="3">
        <v>4812</v>
      </c>
      <c r="M73" s="3" t="s">
        <v>597</v>
      </c>
      <c r="N73" s="3">
        <v>0.6</v>
      </c>
      <c r="O73" s="3">
        <v>4809</v>
      </c>
      <c r="P73" s="3" t="s">
        <v>597</v>
      </c>
      <c r="Q73" s="63"/>
      <c r="U73" s="64"/>
      <c r="V73" s="56"/>
      <c r="W73" s="56"/>
      <c r="X73" s="55"/>
      <c r="Y73" s="56"/>
      <c r="Z73" s="56"/>
      <c r="AA73" s="57"/>
      <c r="AB73" s="13"/>
      <c r="AD73" s="2" t="str">
        <f t="shared" si="9"/>
        <v>CNM 1</v>
      </c>
      <c r="AE73" s="2">
        <f t="shared" si="10"/>
        <v>0.6</v>
      </c>
      <c r="AF73" s="2">
        <f t="shared" si="11"/>
        <v>0</v>
      </c>
      <c r="AG73" s="2">
        <f t="shared" si="12"/>
        <v>68.199999999999989</v>
      </c>
      <c r="AH73" s="2">
        <f t="shared" si="13"/>
        <v>95.4</v>
      </c>
      <c r="AI73" s="2">
        <f t="shared" si="14"/>
        <v>68.199999999999989</v>
      </c>
      <c r="AJ73" s="2">
        <f t="shared" si="15"/>
        <v>95.4</v>
      </c>
      <c r="AK73" s="2" t="str">
        <f t="shared" si="16"/>
        <v>ok</v>
      </c>
      <c r="AL73" s="2" t="str">
        <f t="shared" si="17"/>
        <v>ok</v>
      </c>
    </row>
    <row r="74" spans="1:38" ht="30">
      <c r="A74" s="55" t="s">
        <v>2500</v>
      </c>
      <c r="B74" s="56" t="s">
        <v>18</v>
      </c>
      <c r="C74" s="56" t="s">
        <v>2501</v>
      </c>
      <c r="D74" s="56" t="s">
        <v>2502</v>
      </c>
      <c r="E74" s="56" t="s">
        <v>2503</v>
      </c>
      <c r="F74" s="61" t="s">
        <v>2504</v>
      </c>
      <c r="G74" s="57" t="s">
        <v>2505</v>
      </c>
      <c r="H74" s="55">
        <v>4615</v>
      </c>
      <c r="I74" s="56">
        <v>40</v>
      </c>
      <c r="J74" s="56" t="s">
        <v>1781</v>
      </c>
      <c r="K74" s="57" t="s">
        <v>2506</v>
      </c>
      <c r="L74" s="3">
        <v>3500</v>
      </c>
      <c r="M74" s="3" t="s">
        <v>597</v>
      </c>
      <c r="N74" s="3">
        <v>46.4</v>
      </c>
      <c r="O74" s="3">
        <v>3430</v>
      </c>
      <c r="P74" s="3" t="s">
        <v>597</v>
      </c>
      <c r="Q74" s="63">
        <v>3520</v>
      </c>
      <c r="R74" s="3" t="s">
        <v>597</v>
      </c>
      <c r="S74" s="3">
        <v>90.2</v>
      </c>
      <c r="T74" s="3">
        <v>3330</v>
      </c>
      <c r="U74" s="64" t="s">
        <v>597</v>
      </c>
      <c r="V74" s="56">
        <v>-26.4</v>
      </c>
      <c r="W74" s="56"/>
      <c r="X74" s="55" t="s">
        <v>2447</v>
      </c>
      <c r="Y74" s="56" t="s">
        <v>2486</v>
      </c>
      <c r="Z74" s="56">
        <v>795231</v>
      </c>
      <c r="AA74" s="57">
        <v>48958</v>
      </c>
      <c r="AB74" s="13" t="s">
        <v>172</v>
      </c>
      <c r="AD74" s="2" t="str">
        <f t="shared" si="9"/>
        <v>CHA-BB-016</v>
      </c>
      <c r="AE74" s="2">
        <f t="shared" si="10"/>
        <v>46.4</v>
      </c>
      <c r="AF74" s="2">
        <f t="shared" si="11"/>
        <v>90.2</v>
      </c>
      <c r="AG74" s="2">
        <f t="shared" si="12"/>
        <v>46.4</v>
      </c>
      <c r="AH74" s="2">
        <f t="shared" si="13"/>
        <v>90.2</v>
      </c>
      <c r="AI74" s="2" t="str">
        <f t="shared" si="14"/>
        <v/>
      </c>
      <c r="AJ74" s="2" t="str">
        <f t="shared" si="15"/>
        <v/>
      </c>
      <c r="AK74" s="2" t="str">
        <f t="shared" si="16"/>
        <v/>
      </c>
      <c r="AL74" s="2" t="str">
        <f t="shared" si="17"/>
        <v/>
      </c>
    </row>
    <row r="75" spans="1:38">
      <c r="A75" s="55"/>
      <c r="B75" s="56"/>
      <c r="C75" s="56"/>
      <c r="D75" s="56"/>
      <c r="E75" s="56"/>
      <c r="F75" s="61"/>
      <c r="G75" s="57"/>
      <c r="H75" s="55"/>
      <c r="I75" s="56"/>
      <c r="J75" s="56"/>
      <c r="K75" s="57"/>
      <c r="L75" s="3">
        <v>3380</v>
      </c>
      <c r="M75" s="3" t="s">
        <v>597</v>
      </c>
      <c r="N75" s="3">
        <v>21.8</v>
      </c>
      <c r="O75" s="3">
        <v>3350</v>
      </c>
      <c r="P75" s="3" t="s">
        <v>597</v>
      </c>
      <c r="Q75" s="63">
        <v>3220</v>
      </c>
      <c r="R75" s="3" t="s">
        <v>597</v>
      </c>
      <c r="S75" s="3">
        <v>2.9</v>
      </c>
      <c r="T75" s="3">
        <v>3180</v>
      </c>
      <c r="U75" s="64" t="s">
        <v>597</v>
      </c>
      <c r="V75" s="56"/>
      <c r="W75" s="56"/>
      <c r="X75" s="55"/>
      <c r="Y75" s="56"/>
      <c r="Z75" s="56"/>
      <c r="AA75" s="57"/>
      <c r="AB75" s="13"/>
      <c r="AD75" s="2" t="str">
        <f t="shared" si="9"/>
        <v>CHA-BB-016</v>
      </c>
      <c r="AE75" s="2">
        <f t="shared" si="10"/>
        <v>21.8</v>
      </c>
      <c r="AF75" s="2">
        <f t="shared" si="11"/>
        <v>2.9</v>
      </c>
      <c r="AG75" s="2">
        <f t="shared" si="12"/>
        <v>68.2</v>
      </c>
      <c r="AH75" s="2">
        <f t="shared" si="13"/>
        <v>93.100000000000009</v>
      </c>
      <c r="AI75" s="2" t="str">
        <f t="shared" si="14"/>
        <v/>
      </c>
      <c r="AJ75" s="2" t="str">
        <f t="shared" si="15"/>
        <v/>
      </c>
      <c r="AK75" s="2" t="str">
        <f t="shared" si="16"/>
        <v/>
      </c>
      <c r="AL75" s="2" t="str">
        <f t="shared" si="17"/>
        <v/>
      </c>
    </row>
    <row r="76" spans="1:38">
      <c r="A76" s="55"/>
      <c r="B76" s="56"/>
      <c r="C76" s="56"/>
      <c r="D76" s="56"/>
      <c r="E76" s="56"/>
      <c r="F76" s="61"/>
      <c r="G76" s="57"/>
      <c r="H76" s="55"/>
      <c r="I76" s="56"/>
      <c r="J76" s="56"/>
      <c r="K76" s="57"/>
      <c r="Q76" s="63">
        <v>3160</v>
      </c>
      <c r="R76" s="3" t="s">
        <v>597</v>
      </c>
      <c r="S76" s="3">
        <v>2.2999999999999998</v>
      </c>
      <c r="T76" s="3">
        <v>3130</v>
      </c>
      <c r="U76" s="64" t="s">
        <v>597</v>
      </c>
      <c r="V76" s="56"/>
      <c r="W76" s="56"/>
      <c r="X76" s="55"/>
      <c r="Y76" s="56"/>
      <c r="Z76" s="56"/>
      <c r="AA76" s="57"/>
      <c r="AB76" s="13"/>
      <c r="AD76" s="2" t="str">
        <f t="shared" si="9"/>
        <v>CHA-BB-016</v>
      </c>
      <c r="AE76" s="2">
        <f t="shared" si="10"/>
        <v>0</v>
      </c>
      <c r="AF76" s="2">
        <f t="shared" si="11"/>
        <v>2.2999999999999998</v>
      </c>
      <c r="AG76" s="2">
        <f t="shared" si="12"/>
        <v>68.2</v>
      </c>
      <c r="AH76" s="2">
        <f t="shared" si="13"/>
        <v>95.4</v>
      </c>
      <c r="AI76" s="2">
        <f t="shared" si="14"/>
        <v>68.2</v>
      </c>
      <c r="AJ76" s="2">
        <f t="shared" si="15"/>
        <v>95.4</v>
      </c>
      <c r="AK76" s="2" t="str">
        <f t="shared" si="16"/>
        <v>ok</v>
      </c>
      <c r="AL76" s="2" t="str">
        <f t="shared" si="17"/>
        <v>ok</v>
      </c>
    </row>
    <row r="77" spans="1:38" ht="30">
      <c r="A77" s="55" t="s">
        <v>2507</v>
      </c>
      <c r="B77" s="56" t="s">
        <v>18</v>
      </c>
      <c r="C77" s="56" t="s">
        <v>2508</v>
      </c>
      <c r="D77" s="56" t="s">
        <v>73</v>
      </c>
      <c r="E77" s="56" t="s">
        <v>2509</v>
      </c>
      <c r="F77" s="61" t="s">
        <v>2504</v>
      </c>
      <c r="G77" s="57" t="s">
        <v>2510</v>
      </c>
      <c r="H77" s="55">
        <v>4760</v>
      </c>
      <c r="I77" s="56">
        <v>40</v>
      </c>
      <c r="J77" s="56" t="s">
        <v>1781</v>
      </c>
      <c r="K77" s="57" t="s">
        <v>2506</v>
      </c>
      <c r="L77" s="3">
        <v>3640</v>
      </c>
      <c r="M77" s="3" t="s">
        <v>597</v>
      </c>
      <c r="N77" s="3">
        <v>68.2</v>
      </c>
      <c r="O77" s="3">
        <v>3520</v>
      </c>
      <c r="P77" s="3" t="s">
        <v>597</v>
      </c>
      <c r="Q77" s="63">
        <v>3640</v>
      </c>
      <c r="R77" s="3" t="s">
        <v>597</v>
      </c>
      <c r="S77" s="3">
        <v>81.3</v>
      </c>
      <c r="T77" s="3">
        <v>3490</v>
      </c>
      <c r="U77" s="64" t="s">
        <v>597</v>
      </c>
      <c r="V77" s="56">
        <v>-25</v>
      </c>
      <c r="W77" s="56"/>
      <c r="X77" s="55" t="s">
        <v>2447</v>
      </c>
      <c r="Y77" s="56" t="s">
        <v>2486</v>
      </c>
      <c r="Z77" s="56">
        <v>811359</v>
      </c>
      <c r="AA77" s="57">
        <v>47400</v>
      </c>
      <c r="AB77" s="13" t="s">
        <v>172</v>
      </c>
      <c r="AD77" s="2" t="str">
        <f t="shared" si="9"/>
        <v>CHA-BB-022</v>
      </c>
      <c r="AE77" s="2">
        <f t="shared" si="10"/>
        <v>68.2</v>
      </c>
      <c r="AF77" s="2">
        <f t="shared" si="11"/>
        <v>81.3</v>
      </c>
      <c r="AG77" s="2">
        <f t="shared" si="12"/>
        <v>68.2</v>
      </c>
      <c r="AH77" s="2">
        <f t="shared" si="13"/>
        <v>81.3</v>
      </c>
      <c r="AI77" s="2" t="str">
        <f t="shared" si="14"/>
        <v/>
      </c>
      <c r="AJ77" s="2" t="str">
        <f t="shared" si="15"/>
        <v/>
      </c>
      <c r="AK77" s="2" t="str">
        <f t="shared" si="16"/>
        <v/>
      </c>
      <c r="AL77" s="2" t="str">
        <f t="shared" si="17"/>
        <v/>
      </c>
    </row>
    <row r="78" spans="1:38">
      <c r="A78" s="55"/>
      <c r="B78" s="56"/>
      <c r="C78" s="56"/>
      <c r="D78" s="56"/>
      <c r="E78" s="56"/>
      <c r="F78" s="61"/>
      <c r="G78" s="57"/>
      <c r="H78" s="55"/>
      <c r="I78" s="56"/>
      <c r="J78" s="56"/>
      <c r="K78" s="57"/>
      <c r="Q78" s="63">
        <v>3430</v>
      </c>
      <c r="R78" s="3" t="s">
        <v>597</v>
      </c>
      <c r="S78" s="3">
        <v>14.1</v>
      </c>
      <c r="T78" s="3">
        <v>3370</v>
      </c>
      <c r="U78" s="64" t="s">
        <v>597</v>
      </c>
      <c r="V78" s="56"/>
      <c r="W78" s="56"/>
      <c r="X78" s="55"/>
      <c r="Y78" s="56"/>
      <c r="Z78" s="56"/>
      <c r="AA78" s="57"/>
      <c r="AB78" s="13"/>
      <c r="AD78" s="2" t="str">
        <f t="shared" si="9"/>
        <v>CHA-BB-022</v>
      </c>
      <c r="AE78" s="2">
        <f t="shared" si="10"/>
        <v>0</v>
      </c>
      <c r="AF78" s="2">
        <f t="shared" si="11"/>
        <v>14.1</v>
      </c>
      <c r="AG78" s="2">
        <f t="shared" si="12"/>
        <v>68.2</v>
      </c>
      <c r="AH78" s="2">
        <f t="shared" si="13"/>
        <v>95.399999999999991</v>
      </c>
      <c r="AI78" s="2">
        <f t="shared" si="14"/>
        <v>68.2</v>
      </c>
      <c r="AJ78" s="2">
        <f t="shared" si="15"/>
        <v>95.399999999999991</v>
      </c>
      <c r="AK78" s="2" t="str">
        <f t="shared" si="16"/>
        <v>ok</v>
      </c>
      <c r="AL78" s="2" t="str">
        <f t="shared" si="17"/>
        <v>ok</v>
      </c>
    </row>
    <row r="79" spans="1:38" ht="30">
      <c r="A79" s="55" t="s">
        <v>2511</v>
      </c>
      <c r="B79" s="56" t="s">
        <v>18</v>
      </c>
      <c r="C79" s="56" t="s">
        <v>2508</v>
      </c>
      <c r="D79" s="56" t="s">
        <v>73</v>
      </c>
      <c r="E79" s="56" t="s">
        <v>2509</v>
      </c>
      <c r="F79" s="61" t="s">
        <v>2512</v>
      </c>
      <c r="G79" s="57" t="s">
        <v>2513</v>
      </c>
      <c r="H79" s="55">
        <v>4765</v>
      </c>
      <c r="I79" s="56">
        <v>50</v>
      </c>
      <c r="J79" s="56" t="s">
        <v>1781</v>
      </c>
      <c r="K79" s="57" t="s">
        <v>2506</v>
      </c>
      <c r="L79" s="3">
        <v>3640</v>
      </c>
      <c r="M79" s="3" t="s">
        <v>597</v>
      </c>
      <c r="N79" s="3">
        <v>68.2</v>
      </c>
      <c r="O79" s="3">
        <v>3510</v>
      </c>
      <c r="P79" s="3" t="s">
        <v>597</v>
      </c>
      <c r="Q79" s="63">
        <v>3650</v>
      </c>
      <c r="R79" s="3" t="s">
        <v>597</v>
      </c>
      <c r="S79" s="3">
        <v>77</v>
      </c>
      <c r="T79" s="3">
        <v>3490</v>
      </c>
      <c r="U79" s="64" t="s">
        <v>597</v>
      </c>
      <c r="V79" s="56">
        <v>-23.58</v>
      </c>
      <c r="W79" s="56"/>
      <c r="X79" s="55" t="s">
        <v>2447</v>
      </c>
      <c r="Y79" s="56" t="s">
        <v>2486</v>
      </c>
      <c r="Z79" s="56">
        <v>811661</v>
      </c>
      <c r="AA79" s="57">
        <v>47322</v>
      </c>
      <c r="AB79" s="13" t="s">
        <v>172</v>
      </c>
      <c r="AD79" s="2" t="str">
        <f t="shared" si="9"/>
        <v>CHA-BB-021</v>
      </c>
      <c r="AE79" s="2">
        <f t="shared" si="10"/>
        <v>68.2</v>
      </c>
      <c r="AF79" s="2">
        <f t="shared" si="11"/>
        <v>77</v>
      </c>
      <c r="AG79" s="2">
        <f t="shared" si="12"/>
        <v>68.2</v>
      </c>
      <c r="AH79" s="2">
        <f t="shared" si="13"/>
        <v>77</v>
      </c>
      <c r="AI79" s="2" t="str">
        <f t="shared" si="14"/>
        <v/>
      </c>
      <c r="AJ79" s="2" t="str">
        <f t="shared" si="15"/>
        <v/>
      </c>
      <c r="AK79" s="2" t="str">
        <f t="shared" si="16"/>
        <v/>
      </c>
      <c r="AL79" s="2" t="str">
        <f t="shared" si="17"/>
        <v/>
      </c>
    </row>
    <row r="80" spans="1:38">
      <c r="A80" s="55"/>
      <c r="B80" s="56"/>
      <c r="C80" s="56"/>
      <c r="D80" s="56"/>
      <c r="E80" s="56"/>
      <c r="F80" s="61"/>
      <c r="G80" s="57"/>
      <c r="H80" s="55"/>
      <c r="I80" s="56"/>
      <c r="J80" s="56"/>
      <c r="K80" s="57"/>
      <c r="Q80" s="63">
        <v>3460</v>
      </c>
      <c r="R80" s="3" t="s">
        <v>597</v>
      </c>
      <c r="S80" s="3">
        <v>18.399999999999999</v>
      </c>
      <c r="T80" s="3">
        <v>3370</v>
      </c>
      <c r="U80" s="64" t="s">
        <v>597</v>
      </c>
      <c r="V80" s="56"/>
      <c r="W80" s="56"/>
      <c r="X80" s="55"/>
      <c r="Y80" s="56"/>
      <c r="Z80" s="56"/>
      <c r="AA80" s="57"/>
      <c r="AB80" s="13"/>
      <c r="AD80" s="2" t="str">
        <f t="shared" si="9"/>
        <v>CHA-BB-021</v>
      </c>
      <c r="AE80" s="2">
        <f t="shared" si="10"/>
        <v>0</v>
      </c>
      <c r="AF80" s="2">
        <f t="shared" si="11"/>
        <v>18.399999999999999</v>
      </c>
      <c r="AG80" s="2">
        <f t="shared" si="12"/>
        <v>68.2</v>
      </c>
      <c r="AH80" s="2">
        <f t="shared" si="13"/>
        <v>95.4</v>
      </c>
      <c r="AI80" s="2">
        <f t="shared" si="14"/>
        <v>68.2</v>
      </c>
      <c r="AJ80" s="2">
        <f t="shared" si="15"/>
        <v>95.4</v>
      </c>
      <c r="AK80" s="2" t="str">
        <f t="shared" si="16"/>
        <v>ok</v>
      </c>
      <c r="AL80" s="2" t="str">
        <f t="shared" si="17"/>
        <v>ok</v>
      </c>
    </row>
    <row r="81" spans="1:38" ht="30">
      <c r="A81" s="55" t="s">
        <v>2514</v>
      </c>
      <c r="B81" s="56" t="s">
        <v>18</v>
      </c>
      <c r="C81" s="56" t="s">
        <v>2508</v>
      </c>
      <c r="D81" s="56" t="s">
        <v>84</v>
      </c>
      <c r="E81" s="56" t="s">
        <v>2509</v>
      </c>
      <c r="F81" s="61" t="s">
        <v>2512</v>
      </c>
      <c r="G81" s="57" t="s">
        <v>2515</v>
      </c>
      <c r="H81" s="55">
        <v>4790</v>
      </c>
      <c r="I81" s="56">
        <v>65</v>
      </c>
      <c r="J81" s="56" t="s">
        <v>1781</v>
      </c>
      <c r="K81" s="57" t="s">
        <v>2506</v>
      </c>
      <c r="L81" s="3">
        <v>3650</v>
      </c>
      <c r="M81" s="3" t="s">
        <v>597</v>
      </c>
      <c r="N81" s="3">
        <v>68.2</v>
      </c>
      <c r="O81" s="3">
        <v>3510</v>
      </c>
      <c r="P81" s="3" t="s">
        <v>597</v>
      </c>
      <c r="Q81" s="63">
        <v>3700</v>
      </c>
      <c r="R81" s="3" t="s">
        <v>597</v>
      </c>
      <c r="S81" s="3">
        <v>78.5</v>
      </c>
      <c r="T81" s="3">
        <v>3490</v>
      </c>
      <c r="U81" s="64" t="s">
        <v>597</v>
      </c>
      <c r="V81" s="56">
        <v>-26.83</v>
      </c>
      <c r="W81" s="56"/>
      <c r="X81" s="55" t="s">
        <v>2447</v>
      </c>
      <c r="Y81" s="56" t="s">
        <v>2486</v>
      </c>
      <c r="Z81" s="56">
        <v>810882</v>
      </c>
      <c r="AA81" s="57">
        <v>50134</v>
      </c>
      <c r="AB81" s="13" t="s">
        <v>172</v>
      </c>
      <c r="AD81" s="2" t="str">
        <f t="shared" si="9"/>
        <v>CHA-BB-009</v>
      </c>
      <c r="AE81" s="2">
        <f t="shared" si="10"/>
        <v>68.2</v>
      </c>
      <c r="AF81" s="2">
        <f t="shared" si="11"/>
        <v>78.5</v>
      </c>
      <c r="AG81" s="2">
        <f t="shared" si="12"/>
        <v>68.2</v>
      </c>
      <c r="AH81" s="2">
        <f t="shared" si="13"/>
        <v>78.5</v>
      </c>
      <c r="AI81" s="2" t="str">
        <f t="shared" si="14"/>
        <v/>
      </c>
      <c r="AJ81" s="2" t="str">
        <f t="shared" si="15"/>
        <v/>
      </c>
      <c r="AK81" s="2" t="str">
        <f t="shared" si="16"/>
        <v/>
      </c>
      <c r="AL81" s="2" t="str">
        <f t="shared" si="17"/>
        <v/>
      </c>
    </row>
    <row r="82" spans="1:38">
      <c r="A82" s="55"/>
      <c r="B82" s="56"/>
      <c r="C82" s="56"/>
      <c r="D82" s="56"/>
      <c r="E82" s="56"/>
      <c r="F82" s="61"/>
      <c r="G82" s="57"/>
      <c r="H82" s="55"/>
      <c r="I82" s="56"/>
      <c r="J82" s="56"/>
      <c r="K82" s="57"/>
      <c r="Q82" s="63">
        <v>3460</v>
      </c>
      <c r="R82" s="3" t="s">
        <v>597</v>
      </c>
      <c r="S82" s="3">
        <v>16.899999999999999</v>
      </c>
      <c r="T82" s="3">
        <v>3370</v>
      </c>
      <c r="U82" s="64" t="s">
        <v>597</v>
      </c>
      <c r="V82" s="56"/>
      <c r="W82" s="56"/>
      <c r="X82" s="55"/>
      <c r="Y82" s="56"/>
      <c r="Z82" s="56"/>
      <c r="AA82" s="57"/>
      <c r="AB82" s="13"/>
      <c r="AD82" s="2" t="str">
        <f t="shared" si="9"/>
        <v>CHA-BB-009</v>
      </c>
      <c r="AE82" s="2">
        <f t="shared" si="10"/>
        <v>0</v>
      </c>
      <c r="AF82" s="2">
        <f t="shared" si="11"/>
        <v>16.899999999999999</v>
      </c>
      <c r="AG82" s="2">
        <f t="shared" si="12"/>
        <v>68.2</v>
      </c>
      <c r="AH82" s="2">
        <f t="shared" si="13"/>
        <v>95.4</v>
      </c>
      <c r="AI82" s="2">
        <f t="shared" si="14"/>
        <v>68.2</v>
      </c>
      <c r="AJ82" s="2">
        <f t="shared" si="15"/>
        <v>95.4</v>
      </c>
      <c r="AK82" s="2" t="str">
        <f t="shared" si="16"/>
        <v>ok</v>
      </c>
      <c r="AL82" s="2" t="str">
        <f t="shared" si="17"/>
        <v>ok</v>
      </c>
    </row>
    <row r="83" spans="1:38" ht="30">
      <c r="A83" s="55" t="s">
        <v>2500</v>
      </c>
      <c r="B83" s="56" t="s">
        <v>18</v>
      </c>
      <c r="C83" s="56" t="s">
        <v>2501</v>
      </c>
      <c r="D83" s="56" t="s">
        <v>2516</v>
      </c>
      <c r="E83" s="56" t="s">
        <v>2484</v>
      </c>
      <c r="F83" s="61" t="s">
        <v>2504</v>
      </c>
      <c r="G83" s="57" t="s">
        <v>2517</v>
      </c>
      <c r="H83" s="55">
        <v>5190</v>
      </c>
      <c r="I83" s="56">
        <v>40</v>
      </c>
      <c r="J83" s="56" t="s">
        <v>1781</v>
      </c>
      <c r="K83" s="57" t="s">
        <v>2506</v>
      </c>
      <c r="L83" s="3">
        <v>4040</v>
      </c>
      <c r="M83" s="3" t="s">
        <v>597</v>
      </c>
      <c r="N83" s="3">
        <v>26.4</v>
      </c>
      <c r="O83" s="3">
        <v>4010</v>
      </c>
      <c r="P83" s="3" t="s">
        <v>597</v>
      </c>
      <c r="Q83" s="63">
        <v>4230</v>
      </c>
      <c r="R83" s="3" t="s">
        <v>597</v>
      </c>
      <c r="S83" s="3">
        <v>1.3</v>
      </c>
      <c r="T83" s="3">
        <v>4200</v>
      </c>
      <c r="U83" s="64" t="s">
        <v>597</v>
      </c>
      <c r="V83" s="56">
        <v>-27.7</v>
      </c>
      <c r="W83" s="56"/>
      <c r="X83" s="55" t="s">
        <v>2447</v>
      </c>
      <c r="Y83" s="56" t="s">
        <v>2486</v>
      </c>
      <c r="Z83" s="56">
        <v>795231</v>
      </c>
      <c r="AA83" s="57">
        <v>48958</v>
      </c>
      <c r="AB83" s="13" t="s">
        <v>172</v>
      </c>
      <c r="AD83" s="2" t="str">
        <f t="shared" si="9"/>
        <v>CHA-BB-016</v>
      </c>
      <c r="AE83" s="2">
        <f t="shared" si="10"/>
        <v>26.4</v>
      </c>
      <c r="AF83" s="2">
        <f t="shared" si="11"/>
        <v>1.3</v>
      </c>
      <c r="AG83" s="2">
        <f t="shared" si="12"/>
        <v>26.4</v>
      </c>
      <c r="AH83" s="2">
        <f t="shared" si="13"/>
        <v>1.3</v>
      </c>
      <c r="AI83" s="2" t="str">
        <f t="shared" si="14"/>
        <v/>
      </c>
      <c r="AJ83" s="2" t="str">
        <f t="shared" si="15"/>
        <v/>
      </c>
      <c r="AK83" s="2" t="str">
        <f t="shared" si="16"/>
        <v/>
      </c>
      <c r="AL83" s="2" t="str">
        <f t="shared" si="17"/>
        <v/>
      </c>
    </row>
    <row r="84" spans="1:38">
      <c r="A84" s="55"/>
      <c r="B84" s="56"/>
      <c r="C84" s="56"/>
      <c r="D84" s="56"/>
      <c r="E84" s="56"/>
      <c r="F84" s="61"/>
      <c r="G84" s="57"/>
      <c r="H84" s="55"/>
      <c r="I84" s="56"/>
      <c r="J84" s="56"/>
      <c r="K84" s="57"/>
      <c r="L84" s="3">
        <v>4000</v>
      </c>
      <c r="M84" s="3" t="s">
        <v>597</v>
      </c>
      <c r="N84" s="3">
        <v>41.8</v>
      </c>
      <c r="O84" s="3">
        <v>3960</v>
      </c>
      <c r="P84" s="3" t="s">
        <v>597</v>
      </c>
      <c r="Q84" s="63">
        <v>4160</v>
      </c>
      <c r="R84" s="3" t="s">
        <v>597</v>
      </c>
      <c r="S84" s="3">
        <v>2.4</v>
      </c>
      <c r="T84" s="3">
        <v>4130</v>
      </c>
      <c r="U84" s="64" t="s">
        <v>597</v>
      </c>
      <c r="V84" s="56"/>
      <c r="W84" s="56"/>
      <c r="X84" s="55"/>
      <c r="Y84" s="56"/>
      <c r="Z84" s="56"/>
      <c r="AA84" s="57"/>
      <c r="AB84" s="13"/>
      <c r="AD84" s="2" t="str">
        <f t="shared" si="9"/>
        <v>CHA-BB-016</v>
      </c>
      <c r="AE84" s="2">
        <f t="shared" si="10"/>
        <v>41.8</v>
      </c>
      <c r="AF84" s="2">
        <f t="shared" si="11"/>
        <v>2.4</v>
      </c>
      <c r="AG84" s="2">
        <f t="shared" si="12"/>
        <v>68.199999999999989</v>
      </c>
      <c r="AH84" s="2">
        <f t="shared" si="13"/>
        <v>3.7</v>
      </c>
      <c r="AI84" s="2" t="str">
        <f t="shared" si="14"/>
        <v/>
      </c>
      <c r="AJ84" s="2" t="str">
        <f t="shared" si="15"/>
        <v/>
      </c>
      <c r="AK84" s="2" t="str">
        <f t="shared" si="16"/>
        <v/>
      </c>
      <c r="AL84" s="2" t="str">
        <f t="shared" si="17"/>
        <v/>
      </c>
    </row>
    <row r="85" spans="1:38">
      <c r="A85" s="55"/>
      <c r="B85" s="56"/>
      <c r="C85" s="56"/>
      <c r="D85" s="56"/>
      <c r="E85" s="56"/>
      <c r="F85" s="61"/>
      <c r="G85" s="57"/>
      <c r="H85" s="55"/>
      <c r="I85" s="56"/>
      <c r="J85" s="56"/>
      <c r="K85" s="57"/>
      <c r="Q85" s="63">
        <v>4070</v>
      </c>
      <c r="R85" s="3" t="s">
        <v>597</v>
      </c>
      <c r="S85" s="3">
        <v>90.6</v>
      </c>
      <c r="T85" s="3">
        <v>3940</v>
      </c>
      <c r="U85" s="64" t="s">
        <v>597</v>
      </c>
      <c r="V85" s="56"/>
      <c r="W85" s="56"/>
      <c r="X85" s="55"/>
      <c r="Y85" s="56"/>
      <c r="Z85" s="56"/>
      <c r="AA85" s="57"/>
      <c r="AB85" s="13"/>
      <c r="AD85" s="2" t="str">
        <f t="shared" si="9"/>
        <v>CHA-BB-016</v>
      </c>
      <c r="AE85" s="2">
        <f t="shared" si="10"/>
        <v>0</v>
      </c>
      <c r="AF85" s="2">
        <f t="shared" si="11"/>
        <v>90.6</v>
      </c>
      <c r="AG85" s="2">
        <f t="shared" si="12"/>
        <v>68.199999999999989</v>
      </c>
      <c r="AH85" s="2">
        <f t="shared" si="13"/>
        <v>94.3</v>
      </c>
      <c r="AI85" s="2" t="str">
        <f t="shared" si="14"/>
        <v/>
      </c>
      <c r="AJ85" s="2" t="str">
        <f t="shared" si="15"/>
        <v/>
      </c>
      <c r="AK85" s="2" t="str">
        <f t="shared" si="16"/>
        <v/>
      </c>
      <c r="AL85" s="2" t="str">
        <f t="shared" si="17"/>
        <v/>
      </c>
    </row>
    <row r="86" spans="1:38">
      <c r="A86" s="55"/>
      <c r="B86" s="56"/>
      <c r="C86" s="56"/>
      <c r="D86" s="56"/>
      <c r="E86" s="56"/>
      <c r="F86" s="61"/>
      <c r="G86" s="57"/>
      <c r="H86" s="55"/>
      <c r="I86" s="56"/>
      <c r="J86" s="56"/>
      <c r="K86" s="57"/>
      <c r="Q86" s="63">
        <v>3860</v>
      </c>
      <c r="R86" s="3" t="s">
        <v>597</v>
      </c>
      <c r="S86" s="3">
        <v>1.1000000000000001</v>
      </c>
      <c r="T86" s="3">
        <v>4220</v>
      </c>
      <c r="U86" s="64" t="s">
        <v>597</v>
      </c>
      <c r="V86" s="56"/>
      <c r="W86" s="56"/>
      <c r="X86" s="55"/>
      <c r="Y86" s="56"/>
      <c r="Z86" s="56"/>
      <c r="AA86" s="57"/>
      <c r="AB86" s="13"/>
      <c r="AD86" s="2" t="str">
        <f t="shared" si="9"/>
        <v>CHA-BB-016</v>
      </c>
      <c r="AE86" s="2">
        <f t="shared" si="10"/>
        <v>0</v>
      </c>
      <c r="AF86" s="2">
        <f t="shared" si="11"/>
        <v>1.1000000000000001</v>
      </c>
      <c r="AG86" s="2">
        <f t="shared" si="12"/>
        <v>68.199999999999989</v>
      </c>
      <c r="AH86" s="2">
        <f t="shared" si="13"/>
        <v>95.399999999999991</v>
      </c>
      <c r="AI86" s="2">
        <f t="shared" si="14"/>
        <v>68.199999999999989</v>
      </c>
      <c r="AJ86" s="2">
        <f t="shared" si="15"/>
        <v>95.399999999999991</v>
      </c>
      <c r="AK86" s="2" t="str">
        <f t="shared" si="16"/>
        <v>ok</v>
      </c>
      <c r="AL86" s="2" t="str">
        <f t="shared" si="17"/>
        <v>ok</v>
      </c>
    </row>
    <row r="87" spans="1:38" ht="30">
      <c r="A87" s="55" t="s">
        <v>2518</v>
      </c>
      <c r="B87" s="56" t="s">
        <v>18</v>
      </c>
      <c r="C87" s="56" t="s">
        <v>2501</v>
      </c>
      <c r="D87" s="56" t="s">
        <v>73</v>
      </c>
      <c r="E87" s="56" t="s">
        <v>2519</v>
      </c>
      <c r="F87" s="61" t="s">
        <v>2504</v>
      </c>
      <c r="G87" s="57" t="s">
        <v>2520</v>
      </c>
      <c r="H87" s="55">
        <v>5420</v>
      </c>
      <c r="I87" s="56">
        <v>40</v>
      </c>
      <c r="J87" s="56" t="s">
        <v>1781</v>
      </c>
      <c r="K87" s="57" t="s">
        <v>2506</v>
      </c>
      <c r="L87" s="3">
        <v>4335</v>
      </c>
      <c r="M87" s="3" t="s">
        <v>597</v>
      </c>
      <c r="N87" s="3">
        <v>68.2</v>
      </c>
      <c r="O87" s="3">
        <v>4255</v>
      </c>
      <c r="P87" s="3" t="s">
        <v>597</v>
      </c>
      <c r="Q87" s="63">
        <v>4360</v>
      </c>
      <c r="R87" s="3" t="s">
        <v>597</v>
      </c>
      <c r="S87" s="3">
        <v>90.8</v>
      </c>
      <c r="T87" s="3">
        <v>4220</v>
      </c>
      <c r="U87" s="64" t="s">
        <v>597</v>
      </c>
      <c r="V87" s="56">
        <v>-23.1</v>
      </c>
      <c r="W87" s="56"/>
      <c r="X87" s="55" t="s">
        <v>2447</v>
      </c>
      <c r="Y87" s="56" t="s">
        <v>2486</v>
      </c>
      <c r="Z87" s="56">
        <v>804574</v>
      </c>
      <c r="AA87" s="57">
        <v>49391</v>
      </c>
      <c r="AB87" s="13" t="s">
        <v>172</v>
      </c>
      <c r="AD87" s="2" t="str">
        <f t="shared" si="9"/>
        <v>CHA-BB-014</v>
      </c>
      <c r="AE87" s="2">
        <f t="shared" si="10"/>
        <v>68.2</v>
      </c>
      <c r="AF87" s="2">
        <f t="shared" si="11"/>
        <v>90.8</v>
      </c>
      <c r="AG87" s="2">
        <f t="shared" si="12"/>
        <v>68.2</v>
      </c>
      <c r="AH87" s="2">
        <f t="shared" si="13"/>
        <v>90.8</v>
      </c>
      <c r="AI87" s="2" t="str">
        <f t="shared" si="14"/>
        <v/>
      </c>
      <c r="AJ87" s="2" t="str">
        <f t="shared" si="15"/>
        <v/>
      </c>
      <c r="AK87" s="2" t="str">
        <f t="shared" si="16"/>
        <v/>
      </c>
      <c r="AL87" s="2" t="str">
        <f t="shared" si="17"/>
        <v/>
      </c>
    </row>
    <row r="88" spans="1:38">
      <c r="A88" s="55"/>
      <c r="B88" s="56"/>
      <c r="C88" s="56"/>
      <c r="D88" s="56"/>
      <c r="E88" s="56"/>
      <c r="F88" s="61"/>
      <c r="G88" s="57"/>
      <c r="H88" s="55"/>
      <c r="I88" s="56"/>
      <c r="J88" s="56"/>
      <c r="K88" s="57"/>
      <c r="Q88" s="63">
        <v>4200</v>
      </c>
      <c r="R88" s="3" t="s">
        <v>597</v>
      </c>
      <c r="S88" s="3">
        <v>4.5999999999999996</v>
      </c>
      <c r="T88" s="3">
        <v>4160</v>
      </c>
      <c r="U88" s="64" t="s">
        <v>597</v>
      </c>
      <c r="V88" s="56"/>
      <c r="W88" s="56"/>
      <c r="X88" s="55"/>
      <c r="Y88" s="56"/>
      <c r="Z88" s="56"/>
      <c r="AA88" s="57"/>
      <c r="AB88" s="13"/>
      <c r="AD88" s="2" t="str">
        <f t="shared" si="9"/>
        <v>CHA-BB-014</v>
      </c>
      <c r="AE88" s="2">
        <f t="shared" si="10"/>
        <v>0</v>
      </c>
      <c r="AF88" s="2">
        <f t="shared" si="11"/>
        <v>4.5999999999999996</v>
      </c>
      <c r="AG88" s="2">
        <f t="shared" si="12"/>
        <v>68.2</v>
      </c>
      <c r="AH88" s="2">
        <f t="shared" si="13"/>
        <v>95.399999999999991</v>
      </c>
      <c r="AI88" s="2">
        <f t="shared" si="14"/>
        <v>68.2</v>
      </c>
      <c r="AJ88" s="2">
        <f t="shared" si="15"/>
        <v>95.399999999999991</v>
      </c>
      <c r="AK88" s="2" t="str">
        <f t="shared" si="16"/>
        <v>ok</v>
      </c>
      <c r="AL88" s="2" t="str">
        <f t="shared" si="17"/>
        <v>ok</v>
      </c>
    </row>
    <row r="89" spans="1:38">
      <c r="A89" s="55" t="s">
        <v>2521</v>
      </c>
      <c r="B89" s="56" t="s">
        <v>61</v>
      </c>
      <c r="C89" s="56" t="s">
        <v>2455</v>
      </c>
      <c r="D89" s="56"/>
      <c r="E89" s="56" t="s">
        <v>2519</v>
      </c>
      <c r="F89" s="61" t="s">
        <v>2480</v>
      </c>
      <c r="G89" s="57" t="s">
        <v>2522</v>
      </c>
      <c r="H89" s="55">
        <v>880</v>
      </c>
      <c r="I89" s="56">
        <v>70</v>
      </c>
      <c r="J89" s="56" t="s">
        <v>1781</v>
      </c>
      <c r="K89" s="57" t="s">
        <v>2444</v>
      </c>
      <c r="L89" s="3">
        <v>1045</v>
      </c>
      <c r="M89" s="3" t="s">
        <v>124</v>
      </c>
      <c r="O89" s="3">
        <v>1096</v>
      </c>
      <c r="P89" s="3" t="s">
        <v>124</v>
      </c>
      <c r="Q89" s="65">
        <v>1026</v>
      </c>
      <c r="R89" s="66" t="s">
        <v>124</v>
      </c>
      <c r="S89" s="66"/>
      <c r="T89" s="66">
        <v>1262</v>
      </c>
      <c r="U89" s="67" t="s">
        <v>124</v>
      </c>
      <c r="V89" s="56"/>
      <c r="W89" s="56"/>
      <c r="X89" s="55" t="s">
        <v>2447</v>
      </c>
      <c r="Y89" s="56" t="s">
        <v>2448</v>
      </c>
      <c r="Z89" s="56">
        <v>748114</v>
      </c>
      <c r="AA89" s="57">
        <v>9838245</v>
      </c>
      <c r="AB89" s="13" t="s">
        <v>835</v>
      </c>
      <c r="AD89" s="2" t="str">
        <f t="shared" si="9"/>
        <v>CH DB 55 B</v>
      </c>
      <c r="AE89" s="2">
        <f t="shared" si="10"/>
        <v>0</v>
      </c>
      <c r="AF89" s="2">
        <f t="shared" si="11"/>
        <v>0</v>
      </c>
      <c r="AG89" s="2">
        <f t="shared" si="12"/>
        <v>0</v>
      </c>
      <c r="AH89" s="2">
        <f t="shared" si="13"/>
        <v>0</v>
      </c>
      <c r="AI89" s="2" t="str">
        <f t="shared" si="14"/>
        <v/>
      </c>
      <c r="AJ89" s="2" t="str">
        <f t="shared" si="15"/>
        <v/>
      </c>
      <c r="AK89" s="2" t="str">
        <f t="shared" si="16"/>
        <v/>
      </c>
      <c r="AL89" s="2" t="str">
        <f t="shared" si="17"/>
        <v/>
      </c>
    </row>
    <row r="90" spans="1:38">
      <c r="A90" s="55"/>
      <c r="B90" s="56"/>
      <c r="C90" s="56"/>
      <c r="D90" s="56"/>
      <c r="E90" s="56"/>
      <c r="F90" s="61"/>
      <c r="G90" s="57"/>
      <c r="H90" s="55"/>
      <c r="I90" s="56"/>
      <c r="J90" s="56"/>
      <c r="K90" s="57"/>
      <c r="L90" s="3">
        <v>1119</v>
      </c>
      <c r="M90" s="3" t="s">
        <v>124</v>
      </c>
      <c r="O90" s="3">
        <v>1141</v>
      </c>
      <c r="P90" s="3" t="s">
        <v>124</v>
      </c>
      <c r="Q90" s="63"/>
      <c r="U90" s="64"/>
      <c r="V90" s="56"/>
      <c r="W90" s="56"/>
      <c r="X90" s="55"/>
      <c r="Y90" s="56"/>
      <c r="Z90" s="56"/>
      <c r="AA90" s="57"/>
      <c r="AB90" s="13"/>
      <c r="AD90" s="2" t="str">
        <f t="shared" si="9"/>
        <v>CH DB 55 B</v>
      </c>
      <c r="AE90" s="2">
        <f t="shared" si="10"/>
        <v>0</v>
      </c>
      <c r="AF90" s="2">
        <f t="shared" si="11"/>
        <v>0</v>
      </c>
      <c r="AG90" s="2">
        <f t="shared" si="12"/>
        <v>0</v>
      </c>
      <c r="AH90" s="2">
        <f t="shared" si="13"/>
        <v>0</v>
      </c>
      <c r="AI90" s="2" t="str">
        <f t="shared" si="14"/>
        <v/>
      </c>
      <c r="AJ90" s="2" t="str">
        <f t="shared" si="15"/>
        <v/>
      </c>
      <c r="AK90" s="2" t="str">
        <f t="shared" si="16"/>
        <v/>
      </c>
      <c r="AL90" s="2" t="str">
        <f t="shared" si="17"/>
        <v/>
      </c>
    </row>
    <row r="91" spans="1:38">
      <c r="A91" s="55"/>
      <c r="B91" s="56"/>
      <c r="C91" s="56"/>
      <c r="D91" s="56"/>
      <c r="E91" s="56"/>
      <c r="F91" s="61"/>
      <c r="G91" s="57"/>
      <c r="H91" s="55"/>
      <c r="I91" s="56"/>
      <c r="J91" s="56"/>
      <c r="K91" s="57"/>
      <c r="L91" s="66">
        <v>1147</v>
      </c>
      <c r="M91" s="66" t="s">
        <v>124</v>
      </c>
      <c r="N91" s="66"/>
      <c r="O91" s="66">
        <v>1219</v>
      </c>
      <c r="P91" s="66" t="s">
        <v>124</v>
      </c>
      <c r="Q91" s="63"/>
      <c r="U91" s="64"/>
      <c r="V91" s="56"/>
      <c r="W91" s="56"/>
      <c r="X91" s="55"/>
      <c r="Y91" s="56"/>
      <c r="Z91" s="56"/>
      <c r="AA91" s="57"/>
      <c r="AB91" s="13"/>
      <c r="AD91" s="2" t="str">
        <f t="shared" si="9"/>
        <v>CH DB 55 B</v>
      </c>
      <c r="AE91" s="2">
        <f t="shared" si="10"/>
        <v>0</v>
      </c>
      <c r="AF91" s="2">
        <f t="shared" si="11"/>
        <v>0</v>
      </c>
      <c r="AG91" s="2">
        <f t="shared" si="12"/>
        <v>0</v>
      </c>
      <c r="AH91" s="2">
        <f t="shared" si="13"/>
        <v>0</v>
      </c>
      <c r="AI91" s="2">
        <f t="shared" si="14"/>
        <v>0</v>
      </c>
      <c r="AJ91" s="2">
        <f t="shared" si="15"/>
        <v>0</v>
      </c>
      <c r="AK91" s="2" t="str">
        <f t="shared" si="16"/>
        <v>REV</v>
      </c>
      <c r="AL91" s="2" t="str">
        <f t="shared" si="17"/>
        <v>REV</v>
      </c>
    </row>
    <row r="92" spans="1:38">
      <c r="A92" s="55" t="s">
        <v>834</v>
      </c>
      <c r="B92" s="56" t="s">
        <v>21</v>
      </c>
      <c r="C92" s="56" t="s">
        <v>2523</v>
      </c>
      <c r="D92" s="56" t="s">
        <v>2524</v>
      </c>
      <c r="E92" s="56" t="s">
        <v>2519</v>
      </c>
      <c r="F92" s="61" t="s">
        <v>2480</v>
      </c>
      <c r="G92" s="57" t="s">
        <v>2525</v>
      </c>
      <c r="H92" s="55">
        <v>1530</v>
      </c>
      <c r="I92" s="56">
        <v>50</v>
      </c>
      <c r="J92" s="56" t="s">
        <v>1781</v>
      </c>
      <c r="K92" s="57" t="s">
        <v>2444</v>
      </c>
      <c r="L92" s="3">
        <v>437</v>
      </c>
      <c r="M92" s="3" t="s">
        <v>124</v>
      </c>
      <c r="O92" s="3">
        <v>489</v>
      </c>
      <c r="P92" s="3" t="s">
        <v>124</v>
      </c>
      <c r="Q92" s="65">
        <v>422</v>
      </c>
      <c r="R92" s="66" t="s">
        <v>124</v>
      </c>
      <c r="S92" s="66"/>
      <c r="T92" s="66">
        <v>624</v>
      </c>
      <c r="U92" s="67" t="s">
        <v>124</v>
      </c>
      <c r="V92" s="56"/>
      <c r="W92" s="56"/>
      <c r="X92" s="55" t="s">
        <v>2447</v>
      </c>
      <c r="Y92" s="56" t="s">
        <v>2448</v>
      </c>
      <c r="Z92" s="56">
        <v>748114</v>
      </c>
      <c r="AA92" s="57">
        <v>9838245</v>
      </c>
      <c r="AB92" s="13" t="s">
        <v>835</v>
      </c>
      <c r="AD92" s="2" t="str">
        <f t="shared" si="9"/>
        <v>CH DB 55 O</v>
      </c>
      <c r="AE92" s="2">
        <f t="shared" si="10"/>
        <v>0</v>
      </c>
      <c r="AF92" s="2">
        <f t="shared" si="11"/>
        <v>0</v>
      </c>
      <c r="AG92" s="2">
        <f t="shared" si="12"/>
        <v>0</v>
      </c>
      <c r="AH92" s="2">
        <f t="shared" si="13"/>
        <v>0</v>
      </c>
      <c r="AI92" s="2" t="str">
        <f t="shared" si="14"/>
        <v/>
      </c>
      <c r="AJ92" s="2" t="str">
        <f t="shared" si="15"/>
        <v/>
      </c>
      <c r="AK92" s="2" t="str">
        <f t="shared" si="16"/>
        <v/>
      </c>
      <c r="AL92" s="2" t="str">
        <f t="shared" si="17"/>
        <v/>
      </c>
    </row>
    <row r="93" spans="1:38">
      <c r="A93" s="55"/>
      <c r="B93" s="56"/>
      <c r="C93" s="56"/>
      <c r="D93" s="56"/>
      <c r="E93" s="56"/>
      <c r="F93" s="61"/>
      <c r="G93" s="57"/>
      <c r="H93" s="55"/>
      <c r="I93" s="56"/>
      <c r="J93" s="56"/>
      <c r="K93" s="57"/>
      <c r="L93" s="3">
        <v>512</v>
      </c>
      <c r="M93" s="3" t="s">
        <v>124</v>
      </c>
      <c r="O93" s="3">
        <v>516</v>
      </c>
      <c r="P93" s="3" t="s">
        <v>124</v>
      </c>
      <c r="Q93" s="63">
        <v>629</v>
      </c>
      <c r="R93" s="3" t="s">
        <v>124</v>
      </c>
      <c r="T93" s="3">
        <v>630</v>
      </c>
      <c r="U93" s="64" t="s">
        <v>124</v>
      </c>
      <c r="V93" s="56"/>
      <c r="W93" s="56"/>
      <c r="X93" s="55"/>
      <c r="Y93" s="56"/>
      <c r="Z93" s="56"/>
      <c r="AA93" s="57"/>
      <c r="AB93" s="13"/>
      <c r="AD93" s="2" t="str">
        <f t="shared" si="9"/>
        <v>CH DB 55 O</v>
      </c>
      <c r="AE93" s="2">
        <f t="shared" si="10"/>
        <v>0</v>
      </c>
      <c r="AF93" s="2">
        <f t="shared" si="11"/>
        <v>0</v>
      </c>
      <c r="AG93" s="2">
        <f t="shared" si="12"/>
        <v>0</v>
      </c>
      <c r="AH93" s="2">
        <f t="shared" si="13"/>
        <v>0</v>
      </c>
      <c r="AI93" s="2" t="str">
        <f t="shared" si="14"/>
        <v/>
      </c>
      <c r="AJ93" s="2" t="str">
        <f t="shared" si="15"/>
        <v/>
      </c>
      <c r="AK93" s="2" t="str">
        <f t="shared" si="16"/>
        <v/>
      </c>
      <c r="AL93" s="2" t="str">
        <f t="shared" si="17"/>
        <v/>
      </c>
    </row>
    <row r="94" spans="1:38">
      <c r="A94" s="55"/>
      <c r="B94" s="56"/>
      <c r="C94" s="56"/>
      <c r="D94" s="56"/>
      <c r="E94" s="56"/>
      <c r="F94" s="61"/>
      <c r="G94" s="57"/>
      <c r="H94" s="55"/>
      <c r="I94" s="56"/>
      <c r="J94" s="56"/>
      <c r="K94" s="57"/>
      <c r="L94" s="66">
        <v>530</v>
      </c>
      <c r="M94" s="66" t="s">
        <v>124</v>
      </c>
      <c r="N94" s="66"/>
      <c r="O94" s="66">
        <v>594</v>
      </c>
      <c r="P94" s="66" t="s">
        <v>124</v>
      </c>
      <c r="Q94" s="63"/>
      <c r="U94" s="64"/>
      <c r="V94" s="56"/>
      <c r="W94" s="56"/>
      <c r="X94" s="55"/>
      <c r="Y94" s="56"/>
      <c r="Z94" s="56"/>
      <c r="AA94" s="57"/>
      <c r="AB94" s="13"/>
      <c r="AD94" s="2" t="str">
        <f t="shared" si="9"/>
        <v>CH DB 55 O</v>
      </c>
      <c r="AE94" s="2">
        <f t="shared" si="10"/>
        <v>0</v>
      </c>
      <c r="AF94" s="2">
        <f t="shared" si="11"/>
        <v>0</v>
      </c>
      <c r="AG94" s="2">
        <f t="shared" si="12"/>
        <v>0</v>
      </c>
      <c r="AH94" s="2">
        <f t="shared" si="13"/>
        <v>0</v>
      </c>
      <c r="AI94" s="2">
        <f t="shared" si="14"/>
        <v>0</v>
      </c>
      <c r="AJ94" s="2">
        <f t="shared" si="15"/>
        <v>0</v>
      </c>
      <c r="AK94" s="2" t="str">
        <f t="shared" si="16"/>
        <v>REV</v>
      </c>
      <c r="AL94" s="2" t="str">
        <f t="shared" si="17"/>
        <v>REV</v>
      </c>
    </row>
    <row r="95" spans="1:38">
      <c r="A95" s="55" t="s">
        <v>842</v>
      </c>
      <c r="B95" s="56" t="s">
        <v>21</v>
      </c>
      <c r="C95" s="56" t="s">
        <v>2455</v>
      </c>
      <c r="D95" s="56" t="s">
        <v>2526</v>
      </c>
      <c r="E95" s="56" t="s">
        <v>2509</v>
      </c>
      <c r="F95" s="61" t="s">
        <v>2480</v>
      </c>
      <c r="G95" s="57" t="s">
        <v>2527</v>
      </c>
      <c r="H95" s="55">
        <v>1750</v>
      </c>
      <c r="I95" s="56">
        <v>40</v>
      </c>
      <c r="J95" s="56" t="s">
        <v>1781</v>
      </c>
      <c r="K95" s="57" t="s">
        <v>2444</v>
      </c>
      <c r="L95" s="66">
        <v>237</v>
      </c>
      <c r="M95" s="66" t="s">
        <v>124</v>
      </c>
      <c r="N95" s="66"/>
      <c r="O95" s="66">
        <v>342</v>
      </c>
      <c r="P95" s="66" t="s">
        <v>124</v>
      </c>
      <c r="Q95" s="63">
        <v>140</v>
      </c>
      <c r="R95" s="3" t="s">
        <v>124</v>
      </c>
      <c r="T95" s="3">
        <v>154</v>
      </c>
      <c r="U95" s="64" t="s">
        <v>124</v>
      </c>
      <c r="V95" s="56"/>
      <c r="W95" s="56"/>
      <c r="X95" s="55" t="s">
        <v>2447</v>
      </c>
      <c r="Y95" s="56" t="s">
        <v>2448</v>
      </c>
      <c r="Z95" s="56">
        <v>748114</v>
      </c>
      <c r="AA95" s="57">
        <v>9838245</v>
      </c>
      <c r="AB95" s="13" t="s">
        <v>835</v>
      </c>
      <c r="AD95" s="2" t="str">
        <f t="shared" si="9"/>
        <v>CH DB 55 C</v>
      </c>
      <c r="AE95" s="2">
        <f t="shared" si="10"/>
        <v>0</v>
      </c>
      <c r="AF95" s="2">
        <f t="shared" si="11"/>
        <v>0</v>
      </c>
      <c r="AG95" s="2">
        <f t="shared" si="12"/>
        <v>0</v>
      </c>
      <c r="AH95" s="2">
        <f t="shared" si="13"/>
        <v>0</v>
      </c>
      <c r="AI95" s="2" t="str">
        <f t="shared" si="14"/>
        <v/>
      </c>
      <c r="AJ95" s="2" t="str">
        <f t="shared" si="15"/>
        <v/>
      </c>
      <c r="AK95" s="2" t="str">
        <f t="shared" si="16"/>
        <v/>
      </c>
      <c r="AL95" s="2" t="str">
        <f t="shared" si="17"/>
        <v/>
      </c>
    </row>
    <row r="96" spans="1:38">
      <c r="A96" s="55"/>
      <c r="B96" s="56"/>
      <c r="C96" s="56"/>
      <c r="D96" s="56"/>
      <c r="E96" s="56"/>
      <c r="F96" s="61"/>
      <c r="G96" s="57"/>
      <c r="H96" s="55"/>
      <c r="I96" s="56"/>
      <c r="J96" s="56"/>
      <c r="K96" s="57"/>
      <c r="Q96" s="63">
        <v>167</v>
      </c>
      <c r="R96" s="3" t="s">
        <v>124</v>
      </c>
      <c r="T96" s="3">
        <v>195</v>
      </c>
      <c r="U96" s="64" t="s">
        <v>124</v>
      </c>
      <c r="V96" s="56"/>
      <c r="W96" s="56"/>
      <c r="X96" s="55"/>
      <c r="Y96" s="56"/>
      <c r="Z96" s="56"/>
      <c r="AA96" s="57"/>
      <c r="AB96" s="13"/>
      <c r="AD96" s="2" t="str">
        <f t="shared" si="9"/>
        <v>CH DB 55 C</v>
      </c>
      <c r="AE96" s="2">
        <f t="shared" si="10"/>
        <v>0</v>
      </c>
      <c r="AF96" s="2">
        <f t="shared" si="11"/>
        <v>0</v>
      </c>
      <c r="AG96" s="2">
        <f t="shared" si="12"/>
        <v>0</v>
      </c>
      <c r="AH96" s="2">
        <f t="shared" si="13"/>
        <v>0</v>
      </c>
      <c r="AI96" s="2" t="str">
        <f t="shared" si="14"/>
        <v/>
      </c>
      <c r="AJ96" s="2" t="str">
        <f t="shared" si="15"/>
        <v/>
      </c>
      <c r="AK96" s="2" t="str">
        <f t="shared" si="16"/>
        <v/>
      </c>
      <c r="AL96" s="2" t="str">
        <f t="shared" si="17"/>
        <v/>
      </c>
    </row>
    <row r="97" spans="1:38">
      <c r="A97" s="55"/>
      <c r="B97" s="56"/>
      <c r="C97" s="56"/>
      <c r="D97" s="56"/>
      <c r="E97" s="56"/>
      <c r="F97" s="61"/>
      <c r="G97" s="57"/>
      <c r="H97" s="55"/>
      <c r="I97" s="56"/>
      <c r="J97" s="56"/>
      <c r="K97" s="57"/>
      <c r="Q97" s="65">
        <v>209</v>
      </c>
      <c r="R97" s="66" t="s">
        <v>124</v>
      </c>
      <c r="S97" s="66"/>
      <c r="T97" s="66">
        <v>397</v>
      </c>
      <c r="U97" s="67" t="s">
        <v>124</v>
      </c>
      <c r="V97" s="56"/>
      <c r="W97" s="56"/>
      <c r="X97" s="55"/>
      <c r="Y97" s="56"/>
      <c r="Z97" s="56"/>
      <c r="AA97" s="57"/>
      <c r="AB97" s="13"/>
      <c r="AD97" s="2" t="str">
        <f t="shared" si="9"/>
        <v>CH DB 55 C</v>
      </c>
      <c r="AE97" s="2">
        <f t="shared" si="10"/>
        <v>0</v>
      </c>
      <c r="AF97" s="2">
        <f t="shared" si="11"/>
        <v>0</v>
      </c>
      <c r="AG97" s="2">
        <f t="shared" si="12"/>
        <v>0</v>
      </c>
      <c r="AH97" s="2">
        <f t="shared" si="13"/>
        <v>0</v>
      </c>
      <c r="AI97" s="2">
        <f t="shared" si="14"/>
        <v>0</v>
      </c>
      <c r="AJ97" s="2">
        <f t="shared" si="15"/>
        <v>0</v>
      </c>
      <c r="AK97" s="2" t="str">
        <f t="shared" si="16"/>
        <v>REV</v>
      </c>
      <c r="AL97" s="2" t="str">
        <f t="shared" si="17"/>
        <v>REV</v>
      </c>
    </row>
    <row r="98" spans="1:38">
      <c r="A98" s="55" t="s">
        <v>846</v>
      </c>
      <c r="B98" s="56" t="s">
        <v>21</v>
      </c>
      <c r="C98" s="56" t="s">
        <v>2455</v>
      </c>
      <c r="D98" s="56" t="s">
        <v>843</v>
      </c>
      <c r="E98" s="56" t="s">
        <v>2519</v>
      </c>
      <c r="F98" s="61" t="s">
        <v>2480</v>
      </c>
      <c r="G98" s="57" t="s">
        <v>2528</v>
      </c>
      <c r="H98" s="55">
        <v>2760</v>
      </c>
      <c r="I98" s="56">
        <v>50</v>
      </c>
      <c r="J98" s="56" t="s">
        <v>1781</v>
      </c>
      <c r="K98" s="57" t="s">
        <v>2444</v>
      </c>
      <c r="L98" s="3">
        <v>972</v>
      </c>
      <c r="M98" s="3" t="s">
        <v>597</v>
      </c>
      <c r="O98" s="3">
        <v>958</v>
      </c>
      <c r="P98" s="3" t="s">
        <v>597</v>
      </c>
      <c r="Q98" s="65">
        <v>1014</v>
      </c>
      <c r="R98" s="66" t="s">
        <v>597</v>
      </c>
      <c r="S98" s="66"/>
      <c r="T98" s="66">
        <v>810</v>
      </c>
      <c r="U98" s="67" t="s">
        <v>597</v>
      </c>
      <c r="V98" s="56"/>
      <c r="W98" s="56"/>
      <c r="X98" s="55" t="s">
        <v>2447</v>
      </c>
      <c r="Y98" s="56" t="s">
        <v>2448</v>
      </c>
      <c r="Z98" s="56">
        <v>748114</v>
      </c>
      <c r="AA98" s="57">
        <v>9838245</v>
      </c>
      <c r="AB98" s="13" t="s">
        <v>835</v>
      </c>
      <c r="AD98" s="2" t="str">
        <f t="shared" si="9"/>
        <v>CH DB 55 E</v>
      </c>
      <c r="AE98" s="2">
        <f t="shared" si="10"/>
        <v>0</v>
      </c>
      <c r="AF98" s="2">
        <f t="shared" si="11"/>
        <v>0</v>
      </c>
      <c r="AG98" s="2">
        <f t="shared" si="12"/>
        <v>0</v>
      </c>
      <c r="AH98" s="2">
        <f t="shared" si="13"/>
        <v>0</v>
      </c>
      <c r="AI98" s="2" t="str">
        <f t="shared" si="14"/>
        <v/>
      </c>
      <c r="AJ98" s="2" t="str">
        <f t="shared" si="15"/>
        <v/>
      </c>
      <c r="AK98" s="2" t="str">
        <f t="shared" si="16"/>
        <v/>
      </c>
      <c r="AL98" s="2" t="str">
        <f t="shared" si="17"/>
        <v/>
      </c>
    </row>
    <row r="99" spans="1:38">
      <c r="A99" s="55"/>
      <c r="B99" s="56"/>
      <c r="C99" s="56"/>
      <c r="D99" s="56"/>
      <c r="E99" s="56"/>
      <c r="F99" s="61"/>
      <c r="G99" s="57"/>
      <c r="H99" s="55"/>
      <c r="I99" s="56"/>
      <c r="J99" s="56"/>
      <c r="K99" s="57"/>
      <c r="L99" s="66">
        <v>937</v>
      </c>
      <c r="M99" s="66" t="s">
        <v>597</v>
      </c>
      <c r="N99" s="66"/>
      <c r="O99" s="66">
        <v>837</v>
      </c>
      <c r="P99" s="66" t="s">
        <v>597</v>
      </c>
      <c r="Q99" s="63"/>
      <c r="U99" s="64"/>
      <c r="V99" s="56"/>
      <c r="W99" s="56"/>
      <c r="X99" s="55"/>
      <c r="Y99" s="56"/>
      <c r="Z99" s="56"/>
      <c r="AA99" s="57"/>
      <c r="AB99" s="13"/>
      <c r="AD99" s="2" t="str">
        <f t="shared" si="9"/>
        <v>CH DB 55 E</v>
      </c>
      <c r="AE99" s="2">
        <f t="shared" si="10"/>
        <v>0</v>
      </c>
      <c r="AF99" s="2">
        <f t="shared" si="11"/>
        <v>0</v>
      </c>
      <c r="AG99" s="2">
        <f t="shared" si="12"/>
        <v>0</v>
      </c>
      <c r="AH99" s="2">
        <f t="shared" si="13"/>
        <v>0</v>
      </c>
      <c r="AI99" s="2">
        <f t="shared" si="14"/>
        <v>0</v>
      </c>
      <c r="AJ99" s="2">
        <f t="shared" si="15"/>
        <v>0</v>
      </c>
      <c r="AK99" s="2" t="str">
        <f t="shared" si="16"/>
        <v>REV</v>
      </c>
      <c r="AL99" s="2" t="str">
        <f t="shared" si="17"/>
        <v>REV</v>
      </c>
    </row>
    <row r="100" spans="1:38">
      <c r="A100" s="55" t="s">
        <v>855</v>
      </c>
      <c r="B100" s="56" t="s">
        <v>21</v>
      </c>
      <c r="C100" s="56" t="s">
        <v>2455</v>
      </c>
      <c r="D100" s="56" t="s">
        <v>2529</v>
      </c>
      <c r="E100" s="56" t="s">
        <v>2509</v>
      </c>
      <c r="F100" s="61" t="s">
        <v>2480</v>
      </c>
      <c r="G100" s="57" t="s">
        <v>2530</v>
      </c>
      <c r="H100" s="55">
        <v>5310</v>
      </c>
      <c r="I100" s="56">
        <v>40</v>
      </c>
      <c r="J100" s="56" t="s">
        <v>1781</v>
      </c>
      <c r="K100" s="57" t="s">
        <v>2444</v>
      </c>
      <c r="L100" s="3">
        <v>4230</v>
      </c>
      <c r="M100" s="3" t="s">
        <v>597</v>
      </c>
      <c r="O100" s="3">
        <v>4218</v>
      </c>
      <c r="P100" s="3" t="s">
        <v>597</v>
      </c>
      <c r="Q100" s="65">
        <v>4258</v>
      </c>
      <c r="R100" s="66" t="s">
        <v>597</v>
      </c>
      <c r="S100" s="66"/>
      <c r="T100" s="66">
        <v>4039</v>
      </c>
      <c r="U100" s="67" t="s">
        <v>597</v>
      </c>
      <c r="V100" s="56"/>
      <c r="W100" s="56"/>
      <c r="X100" s="55" t="s">
        <v>2447</v>
      </c>
      <c r="Y100" s="56" t="s">
        <v>2448</v>
      </c>
      <c r="Z100" s="56">
        <v>748114</v>
      </c>
      <c r="AA100" s="57">
        <v>9838245</v>
      </c>
      <c r="AB100" s="13" t="s">
        <v>835</v>
      </c>
      <c r="AD100" s="2" t="str">
        <f t="shared" si="9"/>
        <v>CH DB 55 D</v>
      </c>
      <c r="AE100" s="2">
        <f t="shared" si="10"/>
        <v>0</v>
      </c>
      <c r="AF100" s="2">
        <f t="shared" si="11"/>
        <v>0</v>
      </c>
      <c r="AG100" s="2">
        <f t="shared" si="12"/>
        <v>0</v>
      </c>
      <c r="AH100" s="2">
        <f t="shared" si="13"/>
        <v>0</v>
      </c>
      <c r="AI100" s="2" t="str">
        <f t="shared" si="14"/>
        <v/>
      </c>
      <c r="AJ100" s="2" t="str">
        <f t="shared" si="15"/>
        <v/>
      </c>
      <c r="AK100" s="2" t="str">
        <f t="shared" si="16"/>
        <v/>
      </c>
      <c r="AL100" s="2" t="str">
        <f t="shared" si="17"/>
        <v/>
      </c>
    </row>
    <row r="101" spans="1:38">
      <c r="A101" s="55"/>
      <c r="B101" s="56"/>
      <c r="C101" s="56"/>
      <c r="D101" s="56"/>
      <c r="E101" s="56"/>
      <c r="F101" s="61"/>
      <c r="G101" s="57"/>
      <c r="H101" s="55"/>
      <c r="I101" s="56"/>
      <c r="J101" s="56"/>
      <c r="K101" s="57"/>
      <c r="L101" s="3">
        <v>4214</v>
      </c>
      <c r="M101" s="3" t="s">
        <v>597</v>
      </c>
      <c r="O101" s="3">
        <v>4195</v>
      </c>
      <c r="P101" s="3" t="s">
        <v>597</v>
      </c>
      <c r="Q101" s="63">
        <v>4017</v>
      </c>
      <c r="R101" s="3" t="s">
        <v>597</v>
      </c>
      <c r="T101" s="3">
        <v>3999</v>
      </c>
      <c r="U101" s="64" t="s">
        <v>597</v>
      </c>
      <c r="V101" s="56"/>
      <c r="W101" s="56"/>
      <c r="X101" s="55"/>
      <c r="Y101" s="56"/>
      <c r="Z101" s="56"/>
      <c r="AA101" s="57"/>
      <c r="AB101" s="13"/>
      <c r="AD101" s="2" t="str">
        <f t="shared" si="9"/>
        <v>CH DB 55 D</v>
      </c>
      <c r="AE101" s="2">
        <f t="shared" si="10"/>
        <v>0</v>
      </c>
      <c r="AF101" s="2">
        <f t="shared" si="11"/>
        <v>0</v>
      </c>
      <c r="AG101" s="2">
        <f t="shared" si="12"/>
        <v>0</v>
      </c>
      <c r="AH101" s="2">
        <f t="shared" si="13"/>
        <v>0</v>
      </c>
      <c r="AI101" s="2" t="str">
        <f t="shared" si="14"/>
        <v/>
      </c>
      <c r="AJ101" s="2" t="str">
        <f t="shared" si="15"/>
        <v/>
      </c>
      <c r="AK101" s="2" t="str">
        <f t="shared" si="16"/>
        <v/>
      </c>
      <c r="AL101" s="2" t="str">
        <f t="shared" si="17"/>
        <v/>
      </c>
    </row>
    <row r="102" spans="1:38">
      <c r="A102" s="55"/>
      <c r="B102" s="56"/>
      <c r="C102" s="56"/>
      <c r="D102" s="56"/>
      <c r="E102" s="56"/>
      <c r="F102" s="61"/>
      <c r="G102" s="57"/>
      <c r="H102" s="55"/>
      <c r="I102" s="56"/>
      <c r="J102" s="56"/>
      <c r="K102" s="57"/>
      <c r="L102" s="3">
        <v>4174</v>
      </c>
      <c r="M102" s="3" t="s">
        <v>597</v>
      </c>
      <c r="O102" s="3">
        <v>4148</v>
      </c>
      <c r="P102" s="3" t="s">
        <v>597</v>
      </c>
      <c r="Q102" s="63"/>
      <c r="U102" s="64"/>
      <c r="V102" s="56"/>
      <c r="W102" s="56"/>
      <c r="X102" s="55"/>
      <c r="Y102" s="56"/>
      <c r="Z102" s="56"/>
      <c r="AA102" s="57"/>
      <c r="AB102" s="13"/>
      <c r="AD102" s="2" t="str">
        <f t="shared" si="9"/>
        <v>CH DB 55 D</v>
      </c>
      <c r="AE102" s="2">
        <f t="shared" si="10"/>
        <v>0</v>
      </c>
      <c r="AF102" s="2">
        <f t="shared" si="11"/>
        <v>0</v>
      </c>
      <c r="AG102" s="2">
        <f t="shared" si="12"/>
        <v>0</v>
      </c>
      <c r="AH102" s="2">
        <f t="shared" si="13"/>
        <v>0</v>
      </c>
      <c r="AI102" s="2" t="str">
        <f t="shared" si="14"/>
        <v/>
      </c>
      <c r="AJ102" s="2" t="str">
        <f t="shared" si="15"/>
        <v/>
      </c>
      <c r="AK102" s="2" t="str">
        <f t="shared" si="16"/>
        <v/>
      </c>
      <c r="AL102" s="2" t="str">
        <f t="shared" si="17"/>
        <v/>
      </c>
    </row>
    <row r="103" spans="1:38">
      <c r="A103" s="55"/>
      <c r="B103" s="56"/>
      <c r="C103" s="56"/>
      <c r="D103" s="56"/>
      <c r="E103" s="56"/>
      <c r="F103" s="61"/>
      <c r="G103" s="57"/>
      <c r="H103" s="55"/>
      <c r="I103" s="56"/>
      <c r="J103" s="56"/>
      <c r="K103" s="57"/>
      <c r="L103" s="66">
        <v>4135</v>
      </c>
      <c r="M103" s="66" t="s">
        <v>597</v>
      </c>
      <c r="N103" s="66"/>
      <c r="O103" s="66">
        <v>4054</v>
      </c>
      <c r="P103" s="66" t="s">
        <v>597</v>
      </c>
      <c r="Q103" s="63"/>
      <c r="U103" s="64"/>
      <c r="V103" s="56"/>
      <c r="W103" s="56"/>
      <c r="X103" s="55"/>
      <c r="Y103" s="56"/>
      <c r="Z103" s="56"/>
      <c r="AA103" s="57"/>
      <c r="AB103" s="13"/>
      <c r="AD103" s="2" t="str">
        <f t="shared" si="9"/>
        <v>CH DB 55 D</v>
      </c>
      <c r="AE103" s="2">
        <f t="shared" si="10"/>
        <v>0</v>
      </c>
      <c r="AF103" s="2">
        <f t="shared" si="11"/>
        <v>0</v>
      </c>
      <c r="AG103" s="2">
        <f t="shared" si="12"/>
        <v>0</v>
      </c>
      <c r="AH103" s="2">
        <f t="shared" si="13"/>
        <v>0</v>
      </c>
      <c r="AI103" s="2">
        <f t="shared" si="14"/>
        <v>0</v>
      </c>
      <c r="AJ103" s="2">
        <f t="shared" si="15"/>
        <v>0</v>
      </c>
      <c r="AK103" s="2" t="str">
        <f t="shared" si="16"/>
        <v>REV</v>
      </c>
      <c r="AL103" s="2" t="str">
        <f t="shared" si="17"/>
        <v>REV</v>
      </c>
    </row>
    <row r="104" spans="1:38">
      <c r="A104" s="55" t="s">
        <v>861</v>
      </c>
      <c r="B104" s="56" t="s">
        <v>21</v>
      </c>
      <c r="C104" s="56" t="s">
        <v>2455</v>
      </c>
      <c r="D104" s="56" t="s">
        <v>2531</v>
      </c>
      <c r="E104" s="56" t="s">
        <v>2509</v>
      </c>
      <c r="F104" s="61" t="s">
        <v>2480</v>
      </c>
      <c r="G104" s="57" t="s">
        <v>2532</v>
      </c>
      <c r="H104" s="55">
        <v>6460</v>
      </c>
      <c r="I104" s="56">
        <v>40</v>
      </c>
      <c r="J104" s="56" t="s">
        <v>1781</v>
      </c>
      <c r="K104" s="57" t="s">
        <v>2444</v>
      </c>
      <c r="L104" s="3">
        <v>5477</v>
      </c>
      <c r="M104" s="3" t="s">
        <v>597</v>
      </c>
      <c r="O104" s="3">
        <v>5463</v>
      </c>
      <c r="P104" s="3" t="s">
        <v>597</v>
      </c>
      <c r="Q104" s="65">
        <v>5485</v>
      </c>
      <c r="R104" s="66" t="s">
        <v>597</v>
      </c>
      <c r="S104" s="66"/>
      <c r="T104" s="66">
        <v>5339</v>
      </c>
      <c r="U104" s="67" t="s">
        <v>597</v>
      </c>
      <c r="V104" s="56"/>
      <c r="W104" s="56"/>
      <c r="X104" s="55" t="s">
        <v>2447</v>
      </c>
      <c r="Y104" s="56" t="s">
        <v>2448</v>
      </c>
      <c r="Z104" s="56">
        <v>748114</v>
      </c>
      <c r="AA104" s="57">
        <v>9838245</v>
      </c>
      <c r="AB104" s="13" t="s">
        <v>835</v>
      </c>
      <c r="AD104" s="2" t="str">
        <f t="shared" si="9"/>
        <v>CH DB 55 L</v>
      </c>
      <c r="AE104" s="2">
        <f t="shared" si="10"/>
        <v>0</v>
      </c>
      <c r="AF104" s="2">
        <f t="shared" si="11"/>
        <v>0</v>
      </c>
      <c r="AG104" s="2">
        <f t="shared" si="12"/>
        <v>0</v>
      </c>
      <c r="AH104" s="2">
        <f t="shared" si="13"/>
        <v>0</v>
      </c>
      <c r="AI104" s="2" t="str">
        <f t="shared" si="14"/>
        <v/>
      </c>
      <c r="AJ104" s="2" t="str">
        <f t="shared" si="15"/>
        <v/>
      </c>
      <c r="AK104" s="2" t="str">
        <f t="shared" si="16"/>
        <v/>
      </c>
      <c r="AL104" s="2" t="str">
        <f t="shared" si="17"/>
        <v/>
      </c>
    </row>
    <row r="105" spans="1:38">
      <c r="A105" s="55"/>
      <c r="B105" s="56"/>
      <c r="C105" s="56"/>
      <c r="D105" s="56"/>
      <c r="E105" s="56"/>
      <c r="F105" s="61"/>
      <c r="G105" s="57"/>
      <c r="H105" s="55"/>
      <c r="I105" s="56"/>
      <c r="J105" s="56"/>
      <c r="K105" s="57"/>
      <c r="L105" s="66">
        <v>5447</v>
      </c>
      <c r="M105" s="66" t="s">
        <v>597</v>
      </c>
      <c r="N105" s="66"/>
      <c r="O105" s="66">
        <v>5378</v>
      </c>
      <c r="P105" s="66" t="s">
        <v>597</v>
      </c>
      <c r="Q105" s="63"/>
      <c r="U105" s="64"/>
      <c r="V105" s="56"/>
      <c r="W105" s="56"/>
      <c r="X105" s="55"/>
      <c r="Y105" s="56"/>
      <c r="Z105" s="56"/>
      <c r="AA105" s="57"/>
      <c r="AB105" s="13"/>
      <c r="AD105" s="2" t="str">
        <f t="shared" si="9"/>
        <v>CH DB 55 L</v>
      </c>
      <c r="AE105" s="2">
        <f t="shared" si="10"/>
        <v>0</v>
      </c>
      <c r="AF105" s="2">
        <f t="shared" si="11"/>
        <v>0</v>
      </c>
      <c r="AG105" s="2">
        <f t="shared" si="12"/>
        <v>0</v>
      </c>
      <c r="AH105" s="2">
        <f t="shared" si="13"/>
        <v>0</v>
      </c>
      <c r="AI105" s="2">
        <f t="shared" si="14"/>
        <v>0</v>
      </c>
      <c r="AJ105" s="2">
        <f t="shared" si="15"/>
        <v>0</v>
      </c>
      <c r="AK105" s="2" t="str">
        <f t="shared" si="16"/>
        <v>REV</v>
      </c>
      <c r="AL105" s="2" t="str">
        <f t="shared" si="17"/>
        <v>REV</v>
      </c>
    </row>
    <row r="106" spans="1:38" ht="30">
      <c r="A106" s="55" t="s">
        <v>2533</v>
      </c>
      <c r="B106" s="56" t="s">
        <v>2534</v>
      </c>
      <c r="C106" s="56" t="s">
        <v>2472</v>
      </c>
      <c r="D106" s="56" t="s">
        <v>2535</v>
      </c>
      <c r="E106" s="56" t="s">
        <v>2536</v>
      </c>
      <c r="F106" s="61"/>
      <c r="G106" s="57"/>
      <c r="H106" s="55">
        <v>42200</v>
      </c>
      <c r="I106" s="56">
        <v>1500</v>
      </c>
      <c r="J106" s="56" t="s">
        <v>1781</v>
      </c>
      <c r="K106" s="57" t="s">
        <v>2456</v>
      </c>
      <c r="L106" s="3">
        <v>45298</v>
      </c>
      <c r="M106" s="3" t="s">
        <v>597</v>
      </c>
      <c r="N106" s="3">
        <v>68.2</v>
      </c>
      <c r="O106" s="3">
        <v>42316</v>
      </c>
      <c r="P106" s="3" t="s">
        <v>597</v>
      </c>
      <c r="Q106" s="63">
        <v>47244</v>
      </c>
      <c r="R106" s="3" t="s">
        <v>597</v>
      </c>
      <c r="S106" s="3">
        <v>95.4</v>
      </c>
      <c r="T106" s="3">
        <v>41404</v>
      </c>
      <c r="U106" s="64" t="s">
        <v>597</v>
      </c>
      <c r="V106" s="56"/>
      <c r="W106" s="56"/>
      <c r="X106" s="55"/>
      <c r="Y106" s="56"/>
      <c r="Z106" s="56"/>
      <c r="AA106" s="57"/>
      <c r="AB106" s="13" t="s">
        <v>109</v>
      </c>
      <c r="AD106" s="2" t="str">
        <f t="shared" si="9"/>
        <v>CH-DB-120D</v>
      </c>
      <c r="AE106" s="2">
        <f t="shared" si="10"/>
        <v>68.2</v>
      </c>
      <c r="AF106" s="2">
        <f t="shared" si="11"/>
        <v>95.4</v>
      </c>
      <c r="AG106" s="2">
        <f t="shared" si="12"/>
        <v>68.2</v>
      </c>
      <c r="AH106" s="2">
        <f t="shared" si="13"/>
        <v>95.4</v>
      </c>
      <c r="AI106" s="2">
        <f t="shared" si="14"/>
        <v>68.2</v>
      </c>
      <c r="AJ106" s="2">
        <f t="shared" si="15"/>
        <v>95.4</v>
      </c>
      <c r="AK106" s="2" t="str">
        <f t="shared" si="16"/>
        <v>ok</v>
      </c>
      <c r="AL106" s="2" t="str">
        <f t="shared" si="17"/>
        <v>ok</v>
      </c>
    </row>
    <row r="107" spans="1:38" ht="30">
      <c r="A107" s="55" t="s">
        <v>2537</v>
      </c>
      <c r="B107" s="56" t="s">
        <v>2534</v>
      </c>
      <c r="C107" s="56" t="s">
        <v>2472</v>
      </c>
      <c r="D107" s="56" t="s">
        <v>2535</v>
      </c>
      <c r="E107" s="56" t="s">
        <v>2538</v>
      </c>
      <c r="F107" s="61"/>
      <c r="G107" s="57"/>
      <c r="H107" s="55">
        <v>42600</v>
      </c>
      <c r="I107" s="56">
        <v>500</v>
      </c>
      <c r="J107" s="56" t="s">
        <v>1781</v>
      </c>
      <c r="K107" s="57" t="s">
        <v>2456</v>
      </c>
      <c r="L107" s="3">
        <v>44360</v>
      </c>
      <c r="M107" s="3" t="s">
        <v>597</v>
      </c>
      <c r="N107" s="3">
        <v>68.2</v>
      </c>
      <c r="O107" s="3">
        <v>43426</v>
      </c>
      <c r="P107" s="3" t="s">
        <v>597</v>
      </c>
      <c r="Q107" s="63">
        <v>44976</v>
      </c>
      <c r="R107" s="3" t="s">
        <v>597</v>
      </c>
      <c r="S107" s="3">
        <v>95.4</v>
      </c>
      <c r="T107" s="3">
        <v>43020</v>
      </c>
      <c r="U107" s="64" t="s">
        <v>597</v>
      </c>
      <c r="V107" s="56"/>
      <c r="W107" s="56"/>
      <c r="X107" s="55"/>
      <c r="Y107" s="56"/>
      <c r="Z107" s="56"/>
      <c r="AA107" s="57"/>
      <c r="AB107" s="13" t="s">
        <v>109</v>
      </c>
      <c r="AD107" s="2" t="str">
        <f t="shared" si="9"/>
        <v>CH-DB-10</v>
      </c>
      <c r="AE107" s="2">
        <f t="shared" si="10"/>
        <v>68.2</v>
      </c>
      <c r="AF107" s="2">
        <f t="shared" si="11"/>
        <v>95.4</v>
      </c>
      <c r="AG107" s="2">
        <f t="shared" si="12"/>
        <v>68.2</v>
      </c>
      <c r="AH107" s="2">
        <f t="shared" si="13"/>
        <v>95.4</v>
      </c>
      <c r="AI107" s="2">
        <f t="shared" si="14"/>
        <v>68.2</v>
      </c>
      <c r="AJ107" s="2">
        <f t="shared" si="15"/>
        <v>95.4</v>
      </c>
      <c r="AK107" s="2" t="str">
        <f t="shared" si="16"/>
        <v>ok</v>
      </c>
      <c r="AL107" s="2" t="str">
        <f t="shared" si="17"/>
        <v>ok</v>
      </c>
    </row>
    <row r="108" spans="1:38" ht="30">
      <c r="A108" s="55" t="s">
        <v>978</v>
      </c>
      <c r="B108" s="56" t="s">
        <v>25</v>
      </c>
      <c r="C108" s="56" t="s">
        <v>2539</v>
      </c>
      <c r="D108" s="56" t="s">
        <v>2540</v>
      </c>
      <c r="E108" s="56" t="s">
        <v>2541</v>
      </c>
      <c r="F108" s="61"/>
      <c r="G108" s="57"/>
      <c r="H108" s="55">
        <v>820</v>
      </c>
      <c r="I108" s="56">
        <v>80</v>
      </c>
      <c r="J108" s="56" t="s">
        <v>1781</v>
      </c>
      <c r="K108" s="57" t="s">
        <v>2456</v>
      </c>
      <c r="L108" s="3">
        <v>1058</v>
      </c>
      <c r="M108" s="3" t="s">
        <v>124</v>
      </c>
      <c r="N108" s="3">
        <v>5.0999999999999996</v>
      </c>
      <c r="O108" s="3">
        <v>1075</v>
      </c>
      <c r="P108" s="3" t="s">
        <v>124</v>
      </c>
      <c r="Q108" s="63">
        <v>1030</v>
      </c>
      <c r="R108" s="3" t="s">
        <v>124</v>
      </c>
      <c r="S108" s="3">
        <v>95.4</v>
      </c>
      <c r="T108" s="3">
        <v>1290</v>
      </c>
      <c r="U108" s="64" t="s">
        <v>124</v>
      </c>
      <c r="V108" s="56"/>
      <c r="W108" s="56"/>
      <c r="X108" s="55"/>
      <c r="Y108" s="56"/>
      <c r="Z108" s="56"/>
      <c r="AA108" s="57"/>
      <c r="AB108" s="13" t="s">
        <v>256</v>
      </c>
      <c r="AD108" s="2" t="str">
        <f t="shared" si="9"/>
        <v>COT 21</v>
      </c>
      <c r="AE108" s="2">
        <f t="shared" si="10"/>
        <v>5.0999999999999996</v>
      </c>
      <c r="AF108" s="2">
        <f t="shared" si="11"/>
        <v>95.4</v>
      </c>
      <c r="AG108" s="2">
        <f t="shared" si="12"/>
        <v>5.0999999999999996</v>
      </c>
      <c r="AH108" s="2">
        <f t="shared" si="13"/>
        <v>95.4</v>
      </c>
      <c r="AI108" s="2" t="str">
        <f t="shared" si="14"/>
        <v/>
      </c>
      <c r="AJ108" s="2" t="str">
        <f t="shared" si="15"/>
        <v/>
      </c>
      <c r="AK108" s="2" t="str">
        <f t="shared" si="16"/>
        <v/>
      </c>
      <c r="AL108" s="2" t="str">
        <f t="shared" si="17"/>
        <v/>
      </c>
    </row>
    <row r="109" spans="1:38">
      <c r="A109" s="55"/>
      <c r="B109" s="56"/>
      <c r="C109" s="56"/>
      <c r="D109" s="56"/>
      <c r="E109" s="56"/>
      <c r="F109" s="61"/>
      <c r="G109" s="57"/>
      <c r="H109" s="55"/>
      <c r="I109" s="56"/>
      <c r="J109" s="56"/>
      <c r="K109" s="57"/>
      <c r="L109" s="3">
        <v>1154</v>
      </c>
      <c r="M109" s="3" t="s">
        <v>124</v>
      </c>
      <c r="N109" s="3">
        <v>63.1</v>
      </c>
      <c r="O109" s="3">
        <v>1276</v>
      </c>
      <c r="P109" s="3" t="s">
        <v>124</v>
      </c>
      <c r="Q109" s="63"/>
      <c r="U109" s="64"/>
      <c r="V109" s="56"/>
      <c r="W109" s="56"/>
      <c r="X109" s="55"/>
      <c r="Y109" s="56"/>
      <c r="Z109" s="56"/>
      <c r="AA109" s="57"/>
      <c r="AB109" s="13"/>
      <c r="AD109" s="2" t="str">
        <f t="shared" si="9"/>
        <v>COT 21</v>
      </c>
      <c r="AE109" s="2">
        <f t="shared" si="10"/>
        <v>63.1</v>
      </c>
      <c r="AF109" s="2">
        <f t="shared" si="11"/>
        <v>0</v>
      </c>
      <c r="AG109" s="2">
        <f t="shared" si="12"/>
        <v>68.2</v>
      </c>
      <c r="AH109" s="2">
        <f t="shared" si="13"/>
        <v>95.4</v>
      </c>
      <c r="AI109" s="2">
        <f t="shared" si="14"/>
        <v>68.2</v>
      </c>
      <c r="AJ109" s="2">
        <f t="shared" si="15"/>
        <v>95.4</v>
      </c>
      <c r="AK109" s="2" t="str">
        <f t="shared" si="16"/>
        <v>ok</v>
      </c>
      <c r="AL109" s="2" t="str">
        <f t="shared" si="17"/>
        <v>ok</v>
      </c>
    </row>
    <row r="110" spans="1:38" ht="30">
      <c r="A110" s="55" t="s">
        <v>982</v>
      </c>
      <c r="B110" s="56" t="s">
        <v>25</v>
      </c>
      <c r="C110" s="56" t="s">
        <v>2542</v>
      </c>
      <c r="D110" s="56" t="s">
        <v>2543</v>
      </c>
      <c r="E110" s="56" t="s">
        <v>2541</v>
      </c>
      <c r="F110" s="61"/>
      <c r="G110" s="57"/>
      <c r="H110" s="55">
        <v>1180</v>
      </c>
      <c r="I110" s="56">
        <v>80</v>
      </c>
      <c r="J110" s="56" t="s">
        <v>1781</v>
      </c>
      <c r="K110" s="57" t="s">
        <v>2456</v>
      </c>
      <c r="L110" s="3">
        <v>728</v>
      </c>
      <c r="M110" s="3" t="s">
        <v>124</v>
      </c>
      <c r="N110" s="3">
        <v>2.5</v>
      </c>
      <c r="O110" s="3">
        <v>736</v>
      </c>
      <c r="P110" s="3" t="s">
        <v>124</v>
      </c>
      <c r="Q110" s="63">
        <v>674</v>
      </c>
      <c r="R110" s="3" t="s">
        <v>124</v>
      </c>
      <c r="S110" s="3">
        <v>95.4</v>
      </c>
      <c r="T110" s="3">
        <v>994</v>
      </c>
      <c r="U110" s="64" t="s">
        <v>124</v>
      </c>
      <c r="V110" s="56"/>
      <c r="W110" s="56"/>
      <c r="X110" s="55"/>
      <c r="Y110" s="56"/>
      <c r="Z110" s="56"/>
      <c r="AA110" s="57"/>
      <c r="AB110" s="13" t="s">
        <v>256</v>
      </c>
      <c r="AD110" s="2" t="str">
        <f t="shared" si="9"/>
        <v>COT 20</v>
      </c>
      <c r="AE110" s="2">
        <f t="shared" si="10"/>
        <v>2.5</v>
      </c>
      <c r="AF110" s="2">
        <f t="shared" si="11"/>
        <v>95.4</v>
      </c>
      <c r="AG110" s="2">
        <f t="shared" si="12"/>
        <v>2.5</v>
      </c>
      <c r="AH110" s="2">
        <f t="shared" si="13"/>
        <v>95.4</v>
      </c>
      <c r="AI110" s="2" t="str">
        <f t="shared" si="14"/>
        <v/>
      </c>
      <c r="AJ110" s="2" t="str">
        <f t="shared" si="15"/>
        <v/>
      </c>
      <c r="AK110" s="2" t="str">
        <f t="shared" si="16"/>
        <v/>
      </c>
      <c r="AL110" s="2" t="str">
        <f t="shared" si="17"/>
        <v/>
      </c>
    </row>
    <row r="111" spans="1:38">
      <c r="A111" s="55"/>
      <c r="B111" s="56"/>
      <c r="C111" s="56"/>
      <c r="D111" s="56"/>
      <c r="E111" s="56"/>
      <c r="F111" s="61"/>
      <c r="G111" s="57"/>
      <c r="H111" s="55"/>
      <c r="I111" s="56"/>
      <c r="J111" s="56"/>
      <c r="K111" s="57"/>
      <c r="L111" s="3">
        <v>768</v>
      </c>
      <c r="M111" s="3" t="s">
        <v>124</v>
      </c>
      <c r="N111" s="3">
        <v>52</v>
      </c>
      <c r="O111" s="3">
        <v>902</v>
      </c>
      <c r="P111" s="3" t="s">
        <v>124</v>
      </c>
      <c r="Q111" s="63"/>
      <c r="U111" s="64"/>
      <c r="V111" s="56"/>
      <c r="W111" s="56"/>
      <c r="X111" s="55"/>
      <c r="Y111" s="56"/>
      <c r="Z111" s="56"/>
      <c r="AA111" s="57"/>
      <c r="AB111" s="13"/>
      <c r="AD111" s="2" t="str">
        <f t="shared" si="9"/>
        <v>COT 20</v>
      </c>
      <c r="AE111" s="2">
        <f t="shared" si="10"/>
        <v>52</v>
      </c>
      <c r="AF111" s="2">
        <f t="shared" si="11"/>
        <v>0</v>
      </c>
      <c r="AG111" s="2">
        <f t="shared" si="12"/>
        <v>54.5</v>
      </c>
      <c r="AH111" s="2">
        <f t="shared" si="13"/>
        <v>95.4</v>
      </c>
      <c r="AI111" s="2" t="str">
        <f t="shared" si="14"/>
        <v/>
      </c>
      <c r="AJ111" s="2" t="str">
        <f t="shared" si="15"/>
        <v/>
      </c>
      <c r="AK111" s="2" t="str">
        <f t="shared" si="16"/>
        <v/>
      </c>
      <c r="AL111" s="2" t="str">
        <f t="shared" si="17"/>
        <v/>
      </c>
    </row>
    <row r="112" spans="1:38">
      <c r="A112" s="55"/>
      <c r="B112" s="56"/>
      <c r="C112" s="56"/>
      <c r="D112" s="56"/>
      <c r="E112" s="56"/>
      <c r="F112" s="61"/>
      <c r="G112" s="57"/>
      <c r="H112" s="55"/>
      <c r="I112" s="56"/>
      <c r="J112" s="56"/>
      <c r="K112" s="57"/>
      <c r="L112" s="3">
        <v>920</v>
      </c>
      <c r="M112" s="3" t="s">
        <v>124</v>
      </c>
      <c r="N112" s="3">
        <v>13.7</v>
      </c>
      <c r="O112" s="3">
        <v>962</v>
      </c>
      <c r="P112" s="3" t="s">
        <v>124</v>
      </c>
      <c r="Q112" s="63"/>
      <c r="U112" s="64"/>
      <c r="V112" s="56"/>
      <c r="W112" s="56"/>
      <c r="X112" s="55"/>
      <c r="Y112" s="56"/>
      <c r="Z112" s="56"/>
      <c r="AA112" s="57"/>
      <c r="AB112" s="13"/>
      <c r="AD112" s="2" t="str">
        <f t="shared" si="9"/>
        <v>COT 20</v>
      </c>
      <c r="AE112" s="2">
        <f t="shared" si="10"/>
        <v>13.7</v>
      </c>
      <c r="AF112" s="2">
        <f t="shared" si="11"/>
        <v>0</v>
      </c>
      <c r="AG112" s="2">
        <f t="shared" si="12"/>
        <v>68.2</v>
      </c>
      <c r="AH112" s="2">
        <f t="shared" si="13"/>
        <v>95.4</v>
      </c>
      <c r="AI112" s="2">
        <f t="shared" si="14"/>
        <v>68.2</v>
      </c>
      <c r="AJ112" s="2">
        <f t="shared" si="15"/>
        <v>95.4</v>
      </c>
      <c r="AK112" s="2" t="str">
        <f t="shared" si="16"/>
        <v>ok</v>
      </c>
      <c r="AL112" s="2" t="str">
        <f t="shared" si="17"/>
        <v>ok</v>
      </c>
    </row>
    <row r="113" spans="1:38" ht="30">
      <c r="A113" s="55" t="s">
        <v>986</v>
      </c>
      <c r="B113" s="56" t="s">
        <v>25</v>
      </c>
      <c r="C113" s="56" t="s">
        <v>2455</v>
      </c>
      <c r="D113" s="56" t="s">
        <v>2544</v>
      </c>
      <c r="E113" s="56" t="s">
        <v>2541</v>
      </c>
      <c r="F113" s="61"/>
      <c r="G113" s="57"/>
      <c r="H113" s="55">
        <v>1210</v>
      </c>
      <c r="I113" s="56">
        <v>80</v>
      </c>
      <c r="J113" s="56" t="s">
        <v>1781</v>
      </c>
      <c r="K113" s="57" t="s">
        <v>2456</v>
      </c>
      <c r="L113" s="3">
        <v>692</v>
      </c>
      <c r="M113" s="3" t="s">
        <v>124</v>
      </c>
      <c r="N113" s="3">
        <v>18.2</v>
      </c>
      <c r="O113" s="3">
        <v>748</v>
      </c>
      <c r="P113" s="3" t="s">
        <v>124</v>
      </c>
      <c r="Q113" s="63">
        <v>666</v>
      </c>
      <c r="R113" s="3" t="s">
        <v>124</v>
      </c>
      <c r="S113" s="3">
        <v>95.4</v>
      </c>
      <c r="T113" s="3">
        <v>978</v>
      </c>
      <c r="U113" s="64" t="s">
        <v>124</v>
      </c>
      <c r="V113" s="56"/>
      <c r="W113" s="56"/>
      <c r="X113" s="55"/>
      <c r="Y113" s="56"/>
      <c r="Z113" s="56"/>
      <c r="AA113" s="57"/>
      <c r="AB113" s="13" t="s">
        <v>256</v>
      </c>
      <c r="AD113" s="2" t="str">
        <f t="shared" si="9"/>
        <v>COT 19</v>
      </c>
      <c r="AE113" s="2">
        <f t="shared" si="10"/>
        <v>18.2</v>
      </c>
      <c r="AF113" s="2">
        <f t="shared" si="11"/>
        <v>95.4</v>
      </c>
      <c r="AG113" s="2">
        <f t="shared" si="12"/>
        <v>18.2</v>
      </c>
      <c r="AH113" s="2">
        <f t="shared" si="13"/>
        <v>95.4</v>
      </c>
      <c r="AI113" s="2" t="str">
        <f t="shared" si="14"/>
        <v/>
      </c>
      <c r="AJ113" s="2" t="str">
        <f t="shared" si="15"/>
        <v/>
      </c>
      <c r="AK113" s="2" t="str">
        <f t="shared" si="16"/>
        <v/>
      </c>
      <c r="AL113" s="2" t="str">
        <f t="shared" si="17"/>
        <v/>
      </c>
    </row>
    <row r="114" spans="1:38">
      <c r="A114" s="55"/>
      <c r="B114" s="56"/>
      <c r="C114" s="56"/>
      <c r="D114" s="56"/>
      <c r="E114" s="56"/>
      <c r="F114" s="61"/>
      <c r="G114" s="57"/>
      <c r="H114" s="55"/>
      <c r="I114" s="56"/>
      <c r="J114" s="56"/>
      <c r="K114" s="57"/>
      <c r="L114" s="3">
        <v>762</v>
      </c>
      <c r="M114" s="3" t="s">
        <v>124</v>
      </c>
      <c r="N114" s="3">
        <v>50</v>
      </c>
      <c r="O114" s="3">
        <v>892</v>
      </c>
      <c r="P114" s="3" t="s">
        <v>124</v>
      </c>
      <c r="Q114" s="63"/>
      <c r="U114" s="64"/>
      <c r="V114" s="56"/>
      <c r="W114" s="56"/>
      <c r="X114" s="55"/>
      <c r="Y114" s="56"/>
      <c r="Z114" s="56"/>
      <c r="AA114" s="57"/>
      <c r="AB114" s="13"/>
      <c r="AD114" s="2" t="str">
        <f t="shared" si="9"/>
        <v>COT 19</v>
      </c>
      <c r="AE114" s="2">
        <f t="shared" si="10"/>
        <v>50</v>
      </c>
      <c r="AF114" s="2">
        <f t="shared" si="11"/>
        <v>0</v>
      </c>
      <c r="AG114" s="2">
        <f t="shared" si="12"/>
        <v>68.2</v>
      </c>
      <c r="AH114" s="2">
        <f t="shared" si="13"/>
        <v>95.4</v>
      </c>
      <c r="AI114" s="2">
        <f t="shared" si="14"/>
        <v>68.2</v>
      </c>
      <c r="AJ114" s="2">
        <f t="shared" si="15"/>
        <v>95.4</v>
      </c>
      <c r="AK114" s="2" t="str">
        <f t="shared" si="16"/>
        <v>ok</v>
      </c>
      <c r="AL114" s="2" t="str">
        <f t="shared" si="17"/>
        <v>ok</v>
      </c>
    </row>
    <row r="115" spans="1:38" ht="30">
      <c r="A115" s="55" t="s">
        <v>990</v>
      </c>
      <c r="B115" s="56" t="s">
        <v>25</v>
      </c>
      <c r="C115" s="56" t="s">
        <v>2545</v>
      </c>
      <c r="D115" s="56" t="s">
        <v>2546</v>
      </c>
      <c r="E115" s="56" t="s">
        <v>2541</v>
      </c>
      <c r="F115" s="61"/>
      <c r="G115" s="57"/>
      <c r="H115" s="55">
        <v>1770</v>
      </c>
      <c r="I115" s="56">
        <v>100</v>
      </c>
      <c r="J115" s="56" t="s">
        <v>1781</v>
      </c>
      <c r="K115" s="57" t="s">
        <v>2456</v>
      </c>
      <c r="L115" s="3">
        <v>134</v>
      </c>
      <c r="M115" s="3" t="s">
        <v>124</v>
      </c>
      <c r="N115" s="3">
        <v>64.599999999999994</v>
      </c>
      <c r="O115" s="3">
        <v>354</v>
      </c>
      <c r="P115" s="3" t="s">
        <v>124</v>
      </c>
      <c r="Q115" s="63">
        <v>24</v>
      </c>
      <c r="R115" s="3" t="s">
        <v>124</v>
      </c>
      <c r="S115" s="3">
        <v>92.2</v>
      </c>
      <c r="T115" s="3">
        <v>434</v>
      </c>
      <c r="U115" s="64" t="s">
        <v>124</v>
      </c>
      <c r="V115" s="56"/>
      <c r="W115" s="56"/>
      <c r="X115" s="55"/>
      <c r="Y115" s="56"/>
      <c r="Z115" s="56"/>
      <c r="AA115" s="57"/>
      <c r="AB115" s="13" t="s">
        <v>256</v>
      </c>
      <c r="AD115" s="2" t="str">
        <f t="shared" si="9"/>
        <v>COT 18</v>
      </c>
      <c r="AE115" s="2">
        <f t="shared" si="10"/>
        <v>64.599999999999994</v>
      </c>
      <c r="AF115" s="2">
        <f t="shared" si="11"/>
        <v>92.2</v>
      </c>
      <c r="AG115" s="2">
        <f t="shared" si="12"/>
        <v>64.599999999999994</v>
      </c>
      <c r="AH115" s="2">
        <f t="shared" si="13"/>
        <v>92.2</v>
      </c>
      <c r="AI115" s="2" t="str">
        <f t="shared" si="14"/>
        <v/>
      </c>
      <c r="AJ115" s="2" t="str">
        <f t="shared" si="15"/>
        <v/>
      </c>
      <c r="AK115" s="2" t="str">
        <f t="shared" si="16"/>
        <v/>
      </c>
      <c r="AL115" s="2" t="str">
        <f t="shared" si="17"/>
        <v/>
      </c>
    </row>
    <row r="116" spans="1:38">
      <c r="A116" s="55"/>
      <c r="B116" s="56"/>
      <c r="C116" s="56"/>
      <c r="D116" s="56"/>
      <c r="E116" s="56"/>
      <c r="F116" s="61"/>
      <c r="G116" s="57"/>
      <c r="H116" s="55"/>
      <c r="I116" s="56"/>
      <c r="J116" s="56"/>
      <c r="K116" s="57"/>
      <c r="L116" s="3">
        <v>366</v>
      </c>
      <c r="M116" s="3" t="s">
        <v>124</v>
      </c>
      <c r="N116" s="3">
        <v>3.6</v>
      </c>
      <c r="O116" s="3">
        <v>380</v>
      </c>
      <c r="P116" s="3" t="s">
        <v>124</v>
      </c>
      <c r="Q116" s="63">
        <v>455</v>
      </c>
      <c r="R116" s="3" t="s">
        <v>124</v>
      </c>
      <c r="S116" s="3">
        <v>0.6</v>
      </c>
      <c r="T116" s="3">
        <v>469</v>
      </c>
      <c r="U116" s="64" t="s">
        <v>124</v>
      </c>
      <c r="V116" s="56"/>
      <c r="W116" s="56"/>
      <c r="X116" s="55"/>
      <c r="Y116" s="56"/>
      <c r="Z116" s="56"/>
      <c r="AA116" s="57"/>
      <c r="AB116" s="13"/>
      <c r="AD116" s="2" t="str">
        <f t="shared" si="9"/>
        <v>COT 18</v>
      </c>
      <c r="AE116" s="2">
        <f t="shared" si="10"/>
        <v>3.6</v>
      </c>
      <c r="AF116" s="2">
        <f t="shared" si="11"/>
        <v>0.6</v>
      </c>
      <c r="AG116" s="2">
        <f t="shared" si="12"/>
        <v>68.199999999999989</v>
      </c>
      <c r="AH116" s="2">
        <f t="shared" si="13"/>
        <v>92.8</v>
      </c>
      <c r="AI116" s="2" t="str">
        <f t="shared" si="14"/>
        <v/>
      </c>
      <c r="AJ116" s="2" t="str">
        <f t="shared" si="15"/>
        <v/>
      </c>
      <c r="AK116" s="2" t="str">
        <f t="shared" si="16"/>
        <v/>
      </c>
      <c r="AL116" s="2" t="str">
        <f t="shared" si="17"/>
        <v/>
      </c>
    </row>
    <row r="117" spans="1:38">
      <c r="A117" s="55"/>
      <c r="B117" s="56"/>
      <c r="C117" s="56"/>
      <c r="D117" s="56"/>
      <c r="E117" s="56"/>
      <c r="F117" s="61"/>
      <c r="G117" s="57"/>
      <c r="H117" s="55"/>
      <c r="I117" s="56"/>
      <c r="J117" s="56"/>
      <c r="K117" s="57"/>
      <c r="Q117" s="63">
        <v>487</v>
      </c>
      <c r="R117" s="3" t="s">
        <v>124</v>
      </c>
      <c r="S117" s="3">
        <v>2.6</v>
      </c>
      <c r="T117" s="3">
        <v>534</v>
      </c>
      <c r="U117" s="64" t="s">
        <v>124</v>
      </c>
      <c r="V117" s="56"/>
      <c r="W117" s="56"/>
      <c r="X117" s="55"/>
      <c r="Y117" s="56"/>
      <c r="Z117" s="56"/>
      <c r="AA117" s="57"/>
      <c r="AB117" s="13"/>
      <c r="AD117" s="2" t="str">
        <f t="shared" si="9"/>
        <v>COT 18</v>
      </c>
      <c r="AE117" s="2">
        <f t="shared" si="10"/>
        <v>0</v>
      </c>
      <c r="AF117" s="2">
        <f t="shared" si="11"/>
        <v>2.6</v>
      </c>
      <c r="AG117" s="2">
        <f t="shared" si="12"/>
        <v>68.199999999999989</v>
      </c>
      <c r="AH117" s="2">
        <f t="shared" si="13"/>
        <v>95.399999999999991</v>
      </c>
      <c r="AI117" s="2">
        <f t="shared" si="14"/>
        <v>68.199999999999989</v>
      </c>
      <c r="AJ117" s="2">
        <f t="shared" si="15"/>
        <v>95.399999999999991</v>
      </c>
      <c r="AK117" s="2" t="str">
        <f t="shared" si="16"/>
        <v>ok</v>
      </c>
      <c r="AL117" s="2" t="str">
        <f t="shared" si="17"/>
        <v>ok</v>
      </c>
    </row>
    <row r="118" spans="1:38" ht="30">
      <c r="A118" s="55" t="s">
        <v>994</v>
      </c>
      <c r="B118" s="56" t="s">
        <v>25</v>
      </c>
      <c r="C118" s="56" t="s">
        <v>2547</v>
      </c>
      <c r="D118" s="15" t="s">
        <v>2548</v>
      </c>
      <c r="E118" s="56" t="s">
        <v>2541</v>
      </c>
      <c r="F118" s="61"/>
      <c r="G118" s="57"/>
      <c r="H118" s="55">
        <v>1880</v>
      </c>
      <c r="I118" s="56">
        <v>160</v>
      </c>
      <c r="J118" s="56" t="s">
        <v>1781</v>
      </c>
      <c r="K118" s="57" t="s">
        <v>2456</v>
      </c>
      <c r="L118" s="3">
        <v>46</v>
      </c>
      <c r="M118" s="3" t="s">
        <v>597</v>
      </c>
      <c r="N118" s="3">
        <v>68.2</v>
      </c>
      <c r="O118" s="3">
        <v>335</v>
      </c>
      <c r="P118" s="3" t="s">
        <v>124</v>
      </c>
      <c r="Q118" s="63">
        <v>352</v>
      </c>
      <c r="R118" s="3" t="s">
        <v>597</v>
      </c>
      <c r="S118" s="3">
        <v>2</v>
      </c>
      <c r="T118" s="3">
        <v>296</v>
      </c>
      <c r="U118" s="64" t="s">
        <v>597</v>
      </c>
      <c r="V118" s="56"/>
      <c r="W118" s="56"/>
      <c r="X118" s="55"/>
      <c r="Y118" s="56"/>
      <c r="Z118" s="56"/>
      <c r="AA118" s="57"/>
      <c r="AB118" s="13" t="s">
        <v>256</v>
      </c>
      <c r="AD118" s="2" t="str">
        <f t="shared" si="9"/>
        <v>COT 17</v>
      </c>
      <c r="AE118" s="2">
        <f t="shared" si="10"/>
        <v>68.2</v>
      </c>
      <c r="AF118" s="2">
        <f t="shared" si="11"/>
        <v>2</v>
      </c>
      <c r="AG118" s="2">
        <f t="shared" si="12"/>
        <v>68.2</v>
      </c>
      <c r="AH118" s="2">
        <f t="shared" si="13"/>
        <v>2</v>
      </c>
      <c r="AI118" s="2" t="str">
        <f t="shared" si="14"/>
        <v/>
      </c>
      <c r="AJ118" s="2" t="str">
        <f t="shared" si="15"/>
        <v/>
      </c>
      <c r="AK118" s="2" t="str">
        <f t="shared" si="16"/>
        <v/>
      </c>
      <c r="AL118" s="2" t="str">
        <f t="shared" si="17"/>
        <v/>
      </c>
    </row>
    <row r="119" spans="1:38">
      <c r="A119" s="55"/>
      <c r="B119" s="56"/>
      <c r="C119" s="56"/>
      <c r="D119" s="15"/>
      <c r="E119" s="56"/>
      <c r="F119" s="61"/>
      <c r="G119" s="57"/>
      <c r="H119" s="55"/>
      <c r="I119" s="56"/>
      <c r="J119" s="56"/>
      <c r="K119" s="57"/>
      <c r="Q119" s="63">
        <v>228</v>
      </c>
      <c r="R119" s="3" t="s">
        <v>597</v>
      </c>
      <c r="S119" s="3">
        <v>0.2</v>
      </c>
      <c r="T119" s="3">
        <v>220</v>
      </c>
      <c r="U119" s="64" t="s">
        <v>597</v>
      </c>
      <c r="V119" s="56"/>
      <c r="W119" s="56"/>
      <c r="X119" s="55"/>
      <c r="Y119" s="56"/>
      <c r="Z119" s="56"/>
      <c r="AA119" s="57"/>
      <c r="AB119" s="13"/>
      <c r="AD119" s="2" t="str">
        <f t="shared" si="9"/>
        <v>COT 17</v>
      </c>
      <c r="AE119" s="2">
        <f t="shared" si="10"/>
        <v>0</v>
      </c>
      <c r="AF119" s="2">
        <f t="shared" si="11"/>
        <v>0.2</v>
      </c>
      <c r="AG119" s="2">
        <f t="shared" si="12"/>
        <v>68.2</v>
      </c>
      <c r="AH119" s="2">
        <f t="shared" si="13"/>
        <v>2.2000000000000002</v>
      </c>
      <c r="AI119" s="2" t="str">
        <f t="shared" si="14"/>
        <v/>
      </c>
      <c r="AJ119" s="2" t="str">
        <f t="shared" si="15"/>
        <v/>
      </c>
      <c r="AK119" s="2" t="str">
        <f t="shared" si="16"/>
        <v/>
      </c>
      <c r="AL119" s="2" t="str">
        <f t="shared" si="17"/>
        <v/>
      </c>
    </row>
    <row r="120" spans="1:38">
      <c r="A120" s="55"/>
      <c r="B120" s="56"/>
      <c r="C120" s="56"/>
      <c r="D120" s="15"/>
      <c r="E120" s="56"/>
      <c r="F120" s="61"/>
      <c r="G120" s="57"/>
      <c r="H120" s="55"/>
      <c r="I120" s="56"/>
      <c r="J120" s="56"/>
      <c r="K120" s="57"/>
      <c r="Q120" s="63">
        <v>212</v>
      </c>
      <c r="R120" s="3" t="s">
        <v>597</v>
      </c>
      <c r="S120" s="3">
        <v>90.9</v>
      </c>
      <c r="T120" s="3">
        <v>434</v>
      </c>
      <c r="U120" s="64" t="s">
        <v>124</v>
      </c>
      <c r="V120" s="56"/>
      <c r="W120" s="56"/>
      <c r="X120" s="55"/>
      <c r="Y120" s="56"/>
      <c r="Z120" s="56"/>
      <c r="AA120" s="57"/>
      <c r="AB120" s="13"/>
      <c r="AD120" s="2" t="str">
        <f t="shared" si="9"/>
        <v>COT 17</v>
      </c>
      <c r="AE120" s="2">
        <f t="shared" si="10"/>
        <v>0</v>
      </c>
      <c r="AF120" s="2">
        <f t="shared" si="11"/>
        <v>90.9</v>
      </c>
      <c r="AG120" s="2">
        <f t="shared" si="12"/>
        <v>68.2</v>
      </c>
      <c r="AH120" s="2">
        <f t="shared" si="13"/>
        <v>93.100000000000009</v>
      </c>
      <c r="AI120" s="2" t="str">
        <f t="shared" si="14"/>
        <v/>
      </c>
      <c r="AJ120" s="2" t="str">
        <f t="shared" si="15"/>
        <v/>
      </c>
      <c r="AK120" s="2" t="str">
        <f t="shared" si="16"/>
        <v/>
      </c>
      <c r="AL120" s="2" t="str">
        <f t="shared" si="17"/>
        <v/>
      </c>
    </row>
    <row r="121" spans="1:38">
      <c r="A121" s="55"/>
      <c r="B121" s="56"/>
      <c r="C121" s="56"/>
      <c r="D121" s="15"/>
      <c r="E121" s="56"/>
      <c r="F121" s="61"/>
      <c r="G121" s="57"/>
      <c r="H121" s="55"/>
      <c r="I121" s="56"/>
      <c r="J121" s="56"/>
      <c r="K121" s="57"/>
      <c r="Q121" s="63">
        <v>451</v>
      </c>
      <c r="R121" s="3" t="s">
        <v>124</v>
      </c>
      <c r="S121" s="3">
        <v>0.6</v>
      </c>
      <c r="T121" s="3">
        <v>470</v>
      </c>
      <c r="U121" s="64" t="s">
        <v>124</v>
      </c>
      <c r="V121" s="56"/>
      <c r="W121" s="56"/>
      <c r="X121" s="55"/>
      <c r="Y121" s="56"/>
      <c r="Z121" s="56"/>
      <c r="AA121" s="57"/>
      <c r="AB121" s="13"/>
      <c r="AD121" s="2" t="str">
        <f t="shared" si="9"/>
        <v>COT 17</v>
      </c>
      <c r="AE121" s="2">
        <f t="shared" si="10"/>
        <v>0</v>
      </c>
      <c r="AF121" s="2">
        <f t="shared" si="11"/>
        <v>0.6</v>
      </c>
      <c r="AG121" s="2">
        <f t="shared" si="12"/>
        <v>68.2</v>
      </c>
      <c r="AH121" s="2">
        <f t="shared" si="13"/>
        <v>93.7</v>
      </c>
      <c r="AI121" s="2" t="str">
        <f t="shared" si="14"/>
        <v/>
      </c>
      <c r="AJ121" s="2" t="str">
        <f t="shared" si="15"/>
        <v/>
      </c>
      <c r="AK121" s="2" t="str">
        <f t="shared" si="16"/>
        <v/>
      </c>
      <c r="AL121" s="2" t="str">
        <f t="shared" si="17"/>
        <v/>
      </c>
    </row>
    <row r="122" spans="1:38">
      <c r="A122" s="55"/>
      <c r="B122" s="56"/>
      <c r="C122" s="56"/>
      <c r="D122" s="15"/>
      <c r="E122" s="56"/>
      <c r="F122" s="61"/>
      <c r="G122" s="57"/>
      <c r="H122" s="55"/>
      <c r="I122" s="56"/>
      <c r="J122" s="56"/>
      <c r="K122" s="57"/>
      <c r="Q122" s="63">
        <v>486</v>
      </c>
      <c r="R122" s="3" t="s">
        <v>124</v>
      </c>
      <c r="S122" s="3">
        <v>1.7</v>
      </c>
      <c r="T122" s="3">
        <v>534</v>
      </c>
      <c r="U122" s="64" t="s">
        <v>124</v>
      </c>
      <c r="V122" s="56"/>
      <c r="W122" s="56"/>
      <c r="X122" s="55"/>
      <c r="Y122" s="56"/>
      <c r="Z122" s="56"/>
      <c r="AA122" s="57"/>
      <c r="AB122" s="13"/>
      <c r="AD122" s="2" t="str">
        <f t="shared" si="9"/>
        <v>COT 17</v>
      </c>
      <c r="AE122" s="2">
        <f t="shared" si="10"/>
        <v>0</v>
      </c>
      <c r="AF122" s="2">
        <f t="shared" si="11"/>
        <v>1.7</v>
      </c>
      <c r="AG122" s="2">
        <f t="shared" si="12"/>
        <v>68.2</v>
      </c>
      <c r="AH122" s="2">
        <f t="shared" si="13"/>
        <v>95.4</v>
      </c>
      <c r="AI122" s="2">
        <f t="shared" si="14"/>
        <v>68.2</v>
      </c>
      <c r="AJ122" s="2">
        <f t="shared" si="15"/>
        <v>95.4</v>
      </c>
      <c r="AK122" s="2" t="str">
        <f t="shared" si="16"/>
        <v>ok</v>
      </c>
      <c r="AL122" s="2" t="str">
        <f t="shared" si="17"/>
        <v>ok</v>
      </c>
    </row>
    <row r="123" spans="1:38" ht="30">
      <c r="A123" s="55" t="s">
        <v>2549</v>
      </c>
      <c r="B123" s="56" t="s">
        <v>25</v>
      </c>
      <c r="C123" s="56" t="s">
        <v>2550</v>
      </c>
      <c r="D123" s="15" t="s">
        <v>1005</v>
      </c>
      <c r="E123" s="56" t="s">
        <v>2541</v>
      </c>
      <c r="F123" s="61"/>
      <c r="G123" s="57"/>
      <c r="H123" s="55">
        <v>2050</v>
      </c>
      <c r="I123" s="56">
        <v>80</v>
      </c>
      <c r="J123" s="56" t="s">
        <v>1781</v>
      </c>
      <c r="K123" s="57" t="s">
        <v>2456</v>
      </c>
      <c r="L123" s="3">
        <v>170</v>
      </c>
      <c r="M123" s="3" t="s">
        <v>597</v>
      </c>
      <c r="N123" s="3">
        <v>68.2</v>
      </c>
      <c r="O123" s="3">
        <v>25</v>
      </c>
      <c r="P123" s="3" t="s">
        <v>124</v>
      </c>
      <c r="Q123" s="63">
        <v>354</v>
      </c>
      <c r="R123" s="3" t="s">
        <v>597</v>
      </c>
      <c r="S123" s="3">
        <v>5.7</v>
      </c>
      <c r="T123" s="3">
        <v>291</v>
      </c>
      <c r="U123" s="64" t="s">
        <v>597</v>
      </c>
      <c r="V123" s="56"/>
      <c r="W123" s="56"/>
      <c r="X123" s="55"/>
      <c r="Y123" s="56"/>
      <c r="Z123" s="56"/>
      <c r="AA123" s="57"/>
      <c r="AB123" s="13" t="s">
        <v>256</v>
      </c>
      <c r="AD123" s="2" t="str">
        <f t="shared" si="9"/>
        <v>COT 14</v>
      </c>
      <c r="AE123" s="2">
        <f t="shared" si="10"/>
        <v>68.2</v>
      </c>
      <c r="AF123" s="2">
        <f t="shared" si="11"/>
        <v>5.7</v>
      </c>
      <c r="AG123" s="2">
        <f t="shared" si="12"/>
        <v>68.2</v>
      </c>
      <c r="AH123" s="2">
        <f t="shared" si="13"/>
        <v>5.7</v>
      </c>
      <c r="AI123" s="2" t="str">
        <f t="shared" si="14"/>
        <v/>
      </c>
      <c r="AJ123" s="2" t="str">
        <f t="shared" si="15"/>
        <v/>
      </c>
      <c r="AK123" s="2" t="str">
        <f t="shared" si="16"/>
        <v/>
      </c>
      <c r="AL123" s="2" t="str">
        <f t="shared" si="17"/>
        <v/>
      </c>
    </row>
    <row r="124" spans="1:38">
      <c r="A124" s="55"/>
      <c r="B124" s="56"/>
      <c r="C124" s="56"/>
      <c r="D124" s="15"/>
      <c r="E124" s="56">
        <v>32</v>
      </c>
      <c r="F124" s="61"/>
      <c r="G124" s="57"/>
      <c r="H124" s="55"/>
      <c r="I124" s="56"/>
      <c r="J124" s="56"/>
      <c r="K124" s="57"/>
      <c r="Q124" s="63">
        <v>232</v>
      </c>
      <c r="R124" s="3" t="s">
        <v>597</v>
      </c>
      <c r="S124" s="3">
        <v>89.7</v>
      </c>
      <c r="T124" s="3">
        <v>124</v>
      </c>
      <c r="U124" s="64" t="s">
        <v>124</v>
      </c>
      <c r="V124" s="56"/>
      <c r="W124" s="56"/>
      <c r="X124" s="55"/>
      <c r="Y124" s="56"/>
      <c r="Z124" s="56"/>
      <c r="AA124" s="57"/>
      <c r="AB124" s="13"/>
      <c r="AD124" s="2" t="str">
        <f t="shared" si="9"/>
        <v>COT 14</v>
      </c>
      <c r="AE124" s="2">
        <f t="shared" si="10"/>
        <v>0</v>
      </c>
      <c r="AF124" s="2">
        <f t="shared" si="11"/>
        <v>89.7</v>
      </c>
      <c r="AG124" s="2">
        <f t="shared" si="12"/>
        <v>68.2</v>
      </c>
      <c r="AH124" s="2">
        <f t="shared" si="13"/>
        <v>95.4</v>
      </c>
      <c r="AI124" s="2">
        <f t="shared" si="14"/>
        <v>68.2</v>
      </c>
      <c r="AJ124" s="2">
        <f t="shared" si="15"/>
        <v>95.4</v>
      </c>
      <c r="AK124" s="2" t="str">
        <f t="shared" si="16"/>
        <v>ok</v>
      </c>
      <c r="AL124" s="2" t="str">
        <f t="shared" si="17"/>
        <v>ok</v>
      </c>
    </row>
    <row r="125" spans="1:38" ht="30">
      <c r="A125" s="55" t="s">
        <v>2551</v>
      </c>
      <c r="B125" s="56" t="s">
        <v>25</v>
      </c>
      <c r="C125" s="56" t="s">
        <v>2550</v>
      </c>
      <c r="D125" s="15" t="s">
        <v>1005</v>
      </c>
      <c r="E125" s="56" t="s">
        <v>2541</v>
      </c>
      <c r="F125" s="61"/>
      <c r="G125" s="57"/>
      <c r="H125" s="55">
        <v>2170</v>
      </c>
      <c r="I125" s="56">
        <v>100</v>
      </c>
      <c r="J125" s="56" t="s">
        <v>1781</v>
      </c>
      <c r="K125" s="57" t="s">
        <v>2456</v>
      </c>
      <c r="L125" s="3">
        <v>362</v>
      </c>
      <c r="M125" s="3" t="s">
        <v>597</v>
      </c>
      <c r="N125" s="3">
        <v>68.2</v>
      </c>
      <c r="O125" s="3">
        <v>111</v>
      </c>
      <c r="P125" s="3" t="s">
        <v>597</v>
      </c>
      <c r="Q125" s="63">
        <v>406</v>
      </c>
      <c r="R125" s="3" t="s">
        <v>597</v>
      </c>
      <c r="S125" s="3">
        <v>95</v>
      </c>
      <c r="T125" s="3">
        <v>28</v>
      </c>
      <c r="U125" s="64" t="s">
        <v>124</v>
      </c>
      <c r="V125" s="56"/>
      <c r="W125" s="56"/>
      <c r="X125" s="55"/>
      <c r="Y125" s="56"/>
      <c r="Z125" s="56"/>
      <c r="AA125" s="57"/>
      <c r="AB125" s="13" t="s">
        <v>256</v>
      </c>
      <c r="AD125" s="2" t="str">
        <f t="shared" si="9"/>
        <v>COT 15</v>
      </c>
      <c r="AE125" s="2">
        <f t="shared" si="10"/>
        <v>68.2</v>
      </c>
      <c r="AF125" s="2">
        <f t="shared" si="11"/>
        <v>95</v>
      </c>
      <c r="AG125" s="2">
        <f t="shared" si="12"/>
        <v>68.2</v>
      </c>
      <c r="AH125" s="2">
        <f t="shared" si="13"/>
        <v>95</v>
      </c>
      <c r="AI125" s="2" t="str">
        <f t="shared" si="14"/>
        <v/>
      </c>
      <c r="AJ125" s="2" t="str">
        <f t="shared" si="15"/>
        <v/>
      </c>
      <c r="AK125" s="2" t="str">
        <f t="shared" si="16"/>
        <v/>
      </c>
      <c r="AL125" s="2" t="str">
        <f t="shared" si="17"/>
        <v/>
      </c>
    </row>
    <row r="126" spans="1:38">
      <c r="A126" s="55"/>
      <c r="B126" s="56"/>
      <c r="C126" s="56"/>
      <c r="D126" s="15"/>
      <c r="E126" s="56"/>
      <c r="F126" s="61"/>
      <c r="G126" s="57"/>
      <c r="H126" s="55"/>
      <c r="I126" s="56"/>
      <c r="J126" s="56"/>
      <c r="K126" s="57"/>
      <c r="Q126" s="63">
        <v>40</v>
      </c>
      <c r="R126" s="3" t="s">
        <v>124</v>
      </c>
      <c r="S126" s="3">
        <v>0.4</v>
      </c>
      <c r="T126" s="3">
        <v>48</v>
      </c>
      <c r="U126" s="64" t="s">
        <v>124</v>
      </c>
      <c r="V126" s="56"/>
      <c r="W126" s="56"/>
      <c r="X126" s="55"/>
      <c r="Y126" s="56"/>
      <c r="Z126" s="56"/>
      <c r="AA126" s="57"/>
      <c r="AB126" s="13"/>
      <c r="AD126" s="2" t="str">
        <f t="shared" si="9"/>
        <v>COT 15</v>
      </c>
      <c r="AE126" s="2">
        <f t="shared" si="10"/>
        <v>0</v>
      </c>
      <c r="AF126" s="2">
        <f t="shared" si="11"/>
        <v>0.4</v>
      </c>
      <c r="AG126" s="2">
        <f t="shared" si="12"/>
        <v>68.2</v>
      </c>
      <c r="AH126" s="2">
        <f t="shared" si="13"/>
        <v>95.4</v>
      </c>
      <c r="AI126" s="2">
        <f t="shared" si="14"/>
        <v>68.2</v>
      </c>
      <c r="AJ126" s="2">
        <f t="shared" si="15"/>
        <v>95.4</v>
      </c>
      <c r="AK126" s="2" t="str">
        <f t="shared" si="16"/>
        <v>ok</v>
      </c>
      <c r="AL126" s="2" t="str">
        <f t="shared" si="17"/>
        <v>ok</v>
      </c>
    </row>
    <row r="127" spans="1:38" ht="30">
      <c r="A127" s="55" t="s">
        <v>2552</v>
      </c>
      <c r="B127" s="56" t="s">
        <v>25</v>
      </c>
      <c r="C127" s="56" t="s">
        <v>2550</v>
      </c>
      <c r="D127" s="15" t="s">
        <v>1005</v>
      </c>
      <c r="E127" s="56" t="s">
        <v>2541</v>
      </c>
      <c r="F127" s="61"/>
      <c r="G127" s="57"/>
      <c r="H127" s="55">
        <v>2310</v>
      </c>
      <c r="I127" s="56">
        <v>90</v>
      </c>
      <c r="J127" s="56" t="s">
        <v>1781</v>
      </c>
      <c r="K127" s="57" t="s">
        <v>2456</v>
      </c>
      <c r="L127" s="3">
        <v>512</v>
      </c>
      <c r="M127" s="3" t="s">
        <v>597</v>
      </c>
      <c r="N127" s="3">
        <v>41.5</v>
      </c>
      <c r="O127" s="3">
        <v>347</v>
      </c>
      <c r="P127" s="3" t="s">
        <v>597</v>
      </c>
      <c r="Q127" s="63">
        <v>755</v>
      </c>
      <c r="R127" s="3" t="s">
        <v>597</v>
      </c>
      <c r="S127" s="3">
        <v>7.1</v>
      </c>
      <c r="T127" s="3">
        <v>680</v>
      </c>
      <c r="U127" s="64" t="s">
        <v>597</v>
      </c>
      <c r="V127" s="56"/>
      <c r="W127" s="56"/>
      <c r="X127" s="55"/>
      <c r="Y127" s="56"/>
      <c r="Z127" s="56"/>
      <c r="AA127" s="57"/>
      <c r="AB127" s="13" t="s">
        <v>256</v>
      </c>
      <c r="AD127" s="2" t="str">
        <f t="shared" si="9"/>
        <v>COT 16</v>
      </c>
      <c r="AE127" s="2">
        <f t="shared" si="10"/>
        <v>41.5</v>
      </c>
      <c r="AF127" s="2">
        <f t="shared" si="11"/>
        <v>7.1</v>
      </c>
      <c r="AG127" s="2">
        <f t="shared" si="12"/>
        <v>41.5</v>
      </c>
      <c r="AH127" s="2">
        <f t="shared" si="13"/>
        <v>7.1</v>
      </c>
      <c r="AI127" s="2" t="str">
        <f t="shared" si="14"/>
        <v/>
      </c>
      <c r="AJ127" s="2" t="str">
        <f t="shared" si="15"/>
        <v/>
      </c>
      <c r="AK127" s="2" t="str">
        <f t="shared" si="16"/>
        <v/>
      </c>
      <c r="AL127" s="2" t="str">
        <f t="shared" si="17"/>
        <v/>
      </c>
    </row>
    <row r="128" spans="1:38">
      <c r="A128" s="55"/>
      <c r="B128" s="56"/>
      <c r="C128" s="56"/>
      <c r="D128" s="15"/>
      <c r="E128" s="56"/>
      <c r="F128" s="61"/>
      <c r="G128" s="57"/>
      <c r="H128" s="55"/>
      <c r="I128" s="56"/>
      <c r="J128" s="56"/>
      <c r="K128" s="57"/>
      <c r="L128" s="3">
        <v>319</v>
      </c>
      <c r="M128" s="3" t="s">
        <v>597</v>
      </c>
      <c r="N128" s="3">
        <v>26.7</v>
      </c>
      <c r="O128" s="3">
        <v>206</v>
      </c>
      <c r="P128" s="3" t="s">
        <v>597</v>
      </c>
      <c r="Q128" s="63">
        <v>670</v>
      </c>
      <c r="R128" s="3" t="s">
        <v>597</v>
      </c>
      <c r="S128" s="3">
        <v>4.4000000000000004</v>
      </c>
      <c r="T128" s="3">
        <v>607</v>
      </c>
      <c r="U128" s="64" t="s">
        <v>597</v>
      </c>
      <c r="V128" s="56"/>
      <c r="W128" s="56"/>
      <c r="X128" s="55"/>
      <c r="Y128" s="56"/>
      <c r="Z128" s="56"/>
      <c r="AA128" s="57"/>
      <c r="AB128" s="13"/>
      <c r="AD128" s="2" t="str">
        <f t="shared" si="9"/>
        <v>COT 16</v>
      </c>
      <c r="AE128" s="2">
        <f t="shared" si="10"/>
        <v>26.7</v>
      </c>
      <c r="AF128" s="2">
        <f t="shared" si="11"/>
        <v>4.4000000000000004</v>
      </c>
      <c r="AG128" s="2">
        <f t="shared" si="12"/>
        <v>68.2</v>
      </c>
      <c r="AH128" s="2">
        <f t="shared" si="13"/>
        <v>11.5</v>
      </c>
      <c r="AI128" s="2" t="str">
        <f t="shared" si="14"/>
        <v/>
      </c>
      <c r="AJ128" s="2" t="str">
        <f t="shared" si="15"/>
        <v/>
      </c>
      <c r="AK128" s="2" t="str">
        <f t="shared" si="16"/>
        <v/>
      </c>
      <c r="AL128" s="2" t="str">
        <f t="shared" si="17"/>
        <v/>
      </c>
    </row>
    <row r="129" spans="1:38">
      <c r="A129" s="55"/>
      <c r="B129" s="56"/>
      <c r="C129" s="56"/>
      <c r="D129" s="15"/>
      <c r="E129" s="56"/>
      <c r="F129" s="61"/>
      <c r="G129" s="57"/>
      <c r="H129" s="55"/>
      <c r="I129" s="56"/>
      <c r="J129" s="56"/>
      <c r="K129" s="57"/>
      <c r="Q129" s="63">
        <v>596</v>
      </c>
      <c r="R129" s="3" t="s">
        <v>597</v>
      </c>
      <c r="S129" s="3">
        <v>83.9</v>
      </c>
      <c r="T129" s="3">
        <v>170</v>
      </c>
      <c r="U129" s="64" t="s">
        <v>597</v>
      </c>
      <c r="V129" s="56"/>
      <c r="W129" s="56"/>
      <c r="X129" s="55"/>
      <c r="Y129" s="56"/>
      <c r="Z129" s="56"/>
      <c r="AA129" s="57"/>
      <c r="AB129" s="13"/>
      <c r="AD129" s="2" t="str">
        <f t="shared" si="9"/>
        <v>COT 16</v>
      </c>
      <c r="AE129" s="2">
        <f t="shared" si="10"/>
        <v>0</v>
      </c>
      <c r="AF129" s="2">
        <f t="shared" si="11"/>
        <v>83.9</v>
      </c>
      <c r="AG129" s="2">
        <f t="shared" si="12"/>
        <v>68.2</v>
      </c>
      <c r="AH129" s="2">
        <f t="shared" si="13"/>
        <v>95.4</v>
      </c>
      <c r="AI129" s="2">
        <f t="shared" si="14"/>
        <v>68.2</v>
      </c>
      <c r="AJ129" s="2">
        <f t="shared" si="15"/>
        <v>95.4</v>
      </c>
      <c r="AK129" s="2" t="str">
        <f t="shared" si="16"/>
        <v>ok</v>
      </c>
      <c r="AL129" s="2" t="str">
        <f t="shared" si="17"/>
        <v>ok</v>
      </c>
    </row>
    <row r="130" spans="1:38" ht="60">
      <c r="A130" s="55" t="s">
        <v>2553</v>
      </c>
      <c r="B130" s="56" t="s">
        <v>25</v>
      </c>
      <c r="C130" s="56" t="s">
        <v>2554</v>
      </c>
      <c r="D130" s="15" t="s">
        <v>2555</v>
      </c>
      <c r="E130" s="56" t="s">
        <v>2541</v>
      </c>
      <c r="F130" s="61"/>
      <c r="G130" s="57"/>
      <c r="H130" s="55">
        <v>3950</v>
      </c>
      <c r="I130" s="56">
        <v>70</v>
      </c>
      <c r="J130" s="56" t="s">
        <v>1781</v>
      </c>
      <c r="K130" s="57" t="s">
        <v>2456</v>
      </c>
      <c r="L130" s="3">
        <v>2568</v>
      </c>
      <c r="M130" s="3" t="s">
        <v>597</v>
      </c>
      <c r="N130" s="3">
        <v>16.600000000000001</v>
      </c>
      <c r="O130" s="3">
        <v>2517</v>
      </c>
      <c r="P130" s="3" t="s">
        <v>597</v>
      </c>
      <c r="Q130" s="63">
        <v>2831</v>
      </c>
      <c r="R130" s="3" t="s">
        <v>597</v>
      </c>
      <c r="S130" s="3">
        <v>0.5</v>
      </c>
      <c r="T130" s="3">
        <v>2821</v>
      </c>
      <c r="U130" s="64" t="s">
        <v>597</v>
      </c>
      <c r="V130" s="56"/>
      <c r="W130" s="56"/>
      <c r="X130" s="55"/>
      <c r="Y130" s="56"/>
      <c r="Z130" s="56"/>
      <c r="AA130" s="57"/>
      <c r="AB130" s="13" t="s">
        <v>256</v>
      </c>
      <c r="AD130" s="2" t="str">
        <f t="shared" si="9"/>
        <v>COT 13</v>
      </c>
      <c r="AE130" s="2">
        <f t="shared" si="10"/>
        <v>16.600000000000001</v>
      </c>
      <c r="AF130" s="2">
        <f t="shared" si="11"/>
        <v>0.5</v>
      </c>
      <c r="AG130" s="2">
        <f t="shared" si="12"/>
        <v>16.600000000000001</v>
      </c>
      <c r="AH130" s="2">
        <f t="shared" si="13"/>
        <v>0.5</v>
      </c>
      <c r="AI130" s="2" t="str">
        <f t="shared" si="14"/>
        <v/>
      </c>
      <c r="AJ130" s="2" t="str">
        <f t="shared" si="15"/>
        <v/>
      </c>
      <c r="AK130" s="2" t="str">
        <f t="shared" si="16"/>
        <v/>
      </c>
      <c r="AL130" s="2" t="str">
        <f t="shared" si="17"/>
        <v/>
      </c>
    </row>
    <row r="131" spans="1:38">
      <c r="A131" s="55"/>
      <c r="B131" s="56"/>
      <c r="C131" s="56"/>
      <c r="D131" s="15"/>
      <c r="E131" s="56"/>
      <c r="F131" s="61"/>
      <c r="G131" s="57"/>
      <c r="H131" s="55"/>
      <c r="I131" s="56"/>
      <c r="J131" s="56"/>
      <c r="K131" s="57"/>
      <c r="L131" s="3">
        <v>2500</v>
      </c>
      <c r="M131" s="3" t="s">
        <v>597</v>
      </c>
      <c r="N131" s="3">
        <v>51.6</v>
      </c>
      <c r="O131" s="3">
        <v>2343</v>
      </c>
      <c r="P131" s="3" t="s">
        <v>597</v>
      </c>
      <c r="Q131" s="63">
        <v>2631</v>
      </c>
      <c r="R131" s="3" t="s">
        <v>597</v>
      </c>
      <c r="S131" s="3">
        <v>91</v>
      </c>
      <c r="T131" s="3">
        <v>2268</v>
      </c>
      <c r="U131" s="64" t="s">
        <v>597</v>
      </c>
      <c r="V131" s="56"/>
      <c r="W131" s="56"/>
      <c r="X131" s="55"/>
      <c r="Y131" s="56"/>
      <c r="Z131" s="56"/>
      <c r="AA131" s="57"/>
      <c r="AB131" s="13"/>
      <c r="AD131" s="2" t="str">
        <f t="shared" si="9"/>
        <v>COT 13</v>
      </c>
      <c r="AE131" s="2">
        <f t="shared" si="10"/>
        <v>51.6</v>
      </c>
      <c r="AF131" s="2">
        <f t="shared" si="11"/>
        <v>91</v>
      </c>
      <c r="AG131" s="2">
        <f t="shared" si="12"/>
        <v>68.2</v>
      </c>
      <c r="AH131" s="2">
        <f t="shared" si="13"/>
        <v>91.5</v>
      </c>
      <c r="AI131" s="2" t="str">
        <f t="shared" si="14"/>
        <v/>
      </c>
      <c r="AJ131" s="2" t="str">
        <f t="shared" si="15"/>
        <v/>
      </c>
      <c r="AK131" s="2" t="str">
        <f t="shared" si="16"/>
        <v/>
      </c>
      <c r="AL131" s="2" t="str">
        <f t="shared" si="17"/>
        <v/>
      </c>
    </row>
    <row r="132" spans="1:38">
      <c r="A132" s="55"/>
      <c r="B132" s="56"/>
      <c r="C132" s="56"/>
      <c r="D132" s="15"/>
      <c r="E132" s="56"/>
      <c r="F132" s="61"/>
      <c r="G132" s="57"/>
      <c r="H132" s="55"/>
      <c r="I132" s="56"/>
      <c r="J132" s="56"/>
      <c r="K132" s="57"/>
      <c r="Q132" s="63">
        <v>2260</v>
      </c>
      <c r="R132" s="3" t="s">
        <v>597</v>
      </c>
      <c r="S132" s="3">
        <v>3.9</v>
      </c>
      <c r="T132" s="3">
        <v>2206</v>
      </c>
      <c r="U132" s="64" t="s">
        <v>597</v>
      </c>
      <c r="V132" s="56"/>
      <c r="W132" s="56"/>
      <c r="X132" s="55"/>
      <c r="Y132" s="56"/>
      <c r="Z132" s="56"/>
      <c r="AA132" s="57"/>
      <c r="AB132" s="13"/>
      <c r="AD132" s="2" t="str">
        <f t="shared" si="9"/>
        <v>COT 13</v>
      </c>
      <c r="AE132" s="2">
        <f t="shared" si="10"/>
        <v>0</v>
      </c>
      <c r="AF132" s="2">
        <f t="shared" si="11"/>
        <v>3.9</v>
      </c>
      <c r="AG132" s="2">
        <f t="shared" si="12"/>
        <v>68.2</v>
      </c>
      <c r="AH132" s="2">
        <f t="shared" si="13"/>
        <v>95.4</v>
      </c>
      <c r="AI132" s="2">
        <f t="shared" si="14"/>
        <v>68.2</v>
      </c>
      <c r="AJ132" s="2">
        <f t="shared" si="15"/>
        <v>95.4</v>
      </c>
      <c r="AK132" s="2" t="str">
        <f t="shared" si="16"/>
        <v>ok</v>
      </c>
      <c r="AL132" s="2" t="str">
        <f t="shared" si="17"/>
        <v>ok</v>
      </c>
    </row>
    <row r="133" spans="1:38" ht="60">
      <c r="A133" s="55" t="s">
        <v>2556</v>
      </c>
      <c r="B133" s="56" t="s">
        <v>25</v>
      </c>
      <c r="C133" s="56" t="s">
        <v>2554</v>
      </c>
      <c r="D133" s="15" t="s">
        <v>2555</v>
      </c>
      <c r="E133" s="56" t="s">
        <v>2541</v>
      </c>
      <c r="F133" s="61"/>
      <c r="G133" s="57"/>
      <c r="H133" s="55">
        <v>4170</v>
      </c>
      <c r="I133" s="56">
        <v>110</v>
      </c>
      <c r="J133" s="56" t="s">
        <v>1781</v>
      </c>
      <c r="K133" s="57" t="s">
        <v>2456</v>
      </c>
      <c r="L133" s="3">
        <v>2890</v>
      </c>
      <c r="M133" s="3" t="s">
        <v>597</v>
      </c>
      <c r="N133" s="3">
        <v>68.2</v>
      </c>
      <c r="O133" s="3">
        <v>2620</v>
      </c>
      <c r="P133" s="3" t="s">
        <v>597</v>
      </c>
      <c r="Q133" s="63">
        <v>3018</v>
      </c>
      <c r="R133" s="3" t="s">
        <v>597</v>
      </c>
      <c r="S133" s="3">
        <v>95.4</v>
      </c>
      <c r="T133" s="3">
        <v>2470</v>
      </c>
      <c r="U133" s="64" t="s">
        <v>597</v>
      </c>
      <c r="V133" s="56"/>
      <c r="W133" s="56"/>
      <c r="X133" s="55"/>
      <c r="Y133" s="56"/>
      <c r="Z133" s="56"/>
      <c r="AA133" s="57"/>
      <c r="AB133" s="13" t="s">
        <v>256</v>
      </c>
      <c r="AD133" s="2" t="str">
        <f t="shared" si="9"/>
        <v xml:space="preserve">COT 12 </v>
      </c>
      <c r="AE133" s="2">
        <f t="shared" si="10"/>
        <v>68.2</v>
      </c>
      <c r="AF133" s="2">
        <f t="shared" si="11"/>
        <v>95.4</v>
      </c>
      <c r="AG133" s="2">
        <f t="shared" si="12"/>
        <v>68.2</v>
      </c>
      <c r="AH133" s="2">
        <f t="shared" si="13"/>
        <v>95.4</v>
      </c>
      <c r="AI133" s="2">
        <f t="shared" si="14"/>
        <v>68.2</v>
      </c>
      <c r="AJ133" s="2">
        <f t="shared" si="15"/>
        <v>95.4</v>
      </c>
      <c r="AK133" s="2" t="str">
        <f t="shared" si="16"/>
        <v>ok</v>
      </c>
      <c r="AL133" s="2" t="str">
        <f t="shared" si="17"/>
        <v>ok</v>
      </c>
    </row>
    <row r="134" spans="1:38" ht="30">
      <c r="A134" s="55" t="s">
        <v>2557</v>
      </c>
      <c r="B134" s="56" t="s">
        <v>25</v>
      </c>
      <c r="C134" s="56" t="s">
        <v>2558</v>
      </c>
      <c r="D134" s="56" t="s">
        <v>2559</v>
      </c>
      <c r="E134" s="56" t="s">
        <v>2541</v>
      </c>
      <c r="F134" s="61"/>
      <c r="G134" s="57"/>
      <c r="H134" s="55">
        <v>4420</v>
      </c>
      <c r="I134" s="56">
        <v>80</v>
      </c>
      <c r="J134" s="56" t="s">
        <v>1781</v>
      </c>
      <c r="K134" s="57" t="s">
        <v>2456</v>
      </c>
      <c r="L134" s="3">
        <v>3320</v>
      </c>
      <c r="M134" s="3" t="s">
        <v>597</v>
      </c>
      <c r="N134" s="3">
        <v>9.8000000000000007</v>
      </c>
      <c r="O134" s="3">
        <v>3272</v>
      </c>
      <c r="P134" s="3" t="s">
        <v>597</v>
      </c>
      <c r="Q134" s="63">
        <v>3340</v>
      </c>
      <c r="R134" s="3" t="s">
        <v>597</v>
      </c>
      <c r="S134" s="3">
        <v>95.4</v>
      </c>
      <c r="T134" s="3">
        <v>2908</v>
      </c>
      <c r="U134" s="64" t="s">
        <v>597</v>
      </c>
      <c r="V134" s="56"/>
      <c r="W134" s="56"/>
      <c r="X134" s="55"/>
      <c r="Y134" s="56"/>
      <c r="Z134" s="56"/>
      <c r="AA134" s="57"/>
      <c r="AB134" s="13" t="s">
        <v>256</v>
      </c>
      <c r="AD134" s="2" t="str">
        <f t="shared" ref="AD134:AD197" si="18">IF(A134&lt;&gt;"",A134,IF(A134="",AD133,"ERR"))</f>
        <v>COT 9 / F-5</v>
      </c>
      <c r="AE134" s="2">
        <f t="shared" ref="AE134:AE197" si="19">N134</f>
        <v>9.8000000000000007</v>
      </c>
      <c r="AF134" s="2">
        <f t="shared" ref="AF134:AF197" si="20">S134</f>
        <v>95.4</v>
      </c>
      <c r="AG134" s="2">
        <f t="shared" ref="AG134:AG197" si="21">IF(AD134&lt;&gt;AD133,AE134,IF(AD134=AD133,AE134+AG133))</f>
        <v>9.8000000000000007</v>
      </c>
      <c r="AH134" s="2">
        <f t="shared" ref="AH134:AH197" si="22">IF(AD134&lt;&gt;AD133,AF134,IF(AD134=AD133,AF134+AH133))</f>
        <v>95.4</v>
      </c>
      <c r="AI134" s="2" t="str">
        <f t="shared" ref="AI134:AI197" si="23">IF(AD135=AD134,"",AG134)</f>
        <v/>
      </c>
      <c r="AJ134" s="2" t="str">
        <f t="shared" ref="AJ134:AJ197" si="24">IF(AD135=AD134,"",AH134)</f>
        <v/>
      </c>
      <c r="AK134" s="2" t="str">
        <f t="shared" ref="AK134:AK197" si="25">IF(AI134="","",IF(AI134=68.2,"ok","REV"))</f>
        <v/>
      </c>
      <c r="AL134" s="2" t="str">
        <f t="shared" ref="AL134:AL197" si="26">IF(AJ134="","",IF(AJ134=95.4,"ok","REV"))</f>
        <v/>
      </c>
    </row>
    <row r="135" spans="1:38">
      <c r="A135" s="55"/>
      <c r="B135" s="56"/>
      <c r="C135" s="56"/>
      <c r="D135" s="56"/>
      <c r="E135" s="56"/>
      <c r="F135" s="61"/>
      <c r="G135" s="57"/>
      <c r="H135" s="55"/>
      <c r="I135" s="56"/>
      <c r="J135" s="56"/>
      <c r="K135" s="57"/>
      <c r="L135" s="3">
        <v>3266</v>
      </c>
      <c r="M135" s="3" t="s">
        <v>597</v>
      </c>
      <c r="N135" s="3">
        <v>7.3</v>
      </c>
      <c r="O135" s="3">
        <v>3236</v>
      </c>
      <c r="P135" s="3" t="s">
        <v>597</v>
      </c>
      <c r="Q135" s="63"/>
      <c r="U135" s="64"/>
      <c r="V135" s="56"/>
      <c r="W135" s="56"/>
      <c r="X135" s="55"/>
      <c r="Y135" s="56"/>
      <c r="Z135" s="56"/>
      <c r="AA135" s="57"/>
      <c r="AB135" s="13"/>
      <c r="AD135" s="2" t="str">
        <f t="shared" si="18"/>
        <v>COT 9 / F-5</v>
      </c>
      <c r="AE135" s="2">
        <f t="shared" si="19"/>
        <v>7.3</v>
      </c>
      <c r="AF135" s="2">
        <f t="shared" si="20"/>
        <v>0</v>
      </c>
      <c r="AG135" s="2">
        <f t="shared" si="21"/>
        <v>17.100000000000001</v>
      </c>
      <c r="AH135" s="2">
        <f t="shared" si="22"/>
        <v>95.4</v>
      </c>
      <c r="AI135" s="2" t="str">
        <f t="shared" si="23"/>
        <v/>
      </c>
      <c r="AJ135" s="2" t="str">
        <f t="shared" si="24"/>
        <v/>
      </c>
      <c r="AK135" s="2" t="str">
        <f t="shared" si="25"/>
        <v/>
      </c>
      <c r="AL135" s="2" t="str">
        <f t="shared" si="26"/>
        <v/>
      </c>
    </row>
    <row r="136" spans="1:38">
      <c r="A136" s="55"/>
      <c r="B136" s="56"/>
      <c r="C136" s="56"/>
      <c r="D136" s="56"/>
      <c r="E136" s="56"/>
      <c r="F136" s="61"/>
      <c r="G136" s="57"/>
      <c r="H136" s="55"/>
      <c r="I136" s="56"/>
      <c r="J136" s="56"/>
      <c r="K136" s="57"/>
      <c r="L136" s="3">
        <v>3169</v>
      </c>
      <c r="M136" s="3" t="s">
        <v>597</v>
      </c>
      <c r="N136" s="3">
        <v>1</v>
      </c>
      <c r="O136" s="3">
        <v>3164</v>
      </c>
      <c r="P136" s="3" t="s">
        <v>597</v>
      </c>
      <c r="Q136" s="63"/>
      <c r="U136" s="64"/>
      <c r="V136" s="56"/>
      <c r="W136" s="56"/>
      <c r="X136" s="55"/>
      <c r="Y136" s="56"/>
      <c r="Z136" s="56"/>
      <c r="AA136" s="57"/>
      <c r="AB136" s="13"/>
      <c r="AD136" s="2" t="str">
        <f t="shared" si="18"/>
        <v>COT 9 / F-5</v>
      </c>
      <c r="AE136" s="2">
        <f t="shared" si="19"/>
        <v>1</v>
      </c>
      <c r="AF136" s="2">
        <f t="shared" si="20"/>
        <v>0</v>
      </c>
      <c r="AG136" s="2">
        <f t="shared" si="21"/>
        <v>18.100000000000001</v>
      </c>
      <c r="AH136" s="2">
        <f t="shared" si="22"/>
        <v>95.4</v>
      </c>
      <c r="AI136" s="2" t="str">
        <f t="shared" si="23"/>
        <v/>
      </c>
      <c r="AJ136" s="2" t="str">
        <f t="shared" si="24"/>
        <v/>
      </c>
      <c r="AK136" s="2" t="str">
        <f t="shared" si="25"/>
        <v/>
      </c>
      <c r="AL136" s="2" t="str">
        <f t="shared" si="26"/>
        <v/>
      </c>
    </row>
    <row r="137" spans="1:38">
      <c r="A137" s="55"/>
      <c r="B137" s="56"/>
      <c r="C137" s="56"/>
      <c r="D137" s="56"/>
      <c r="E137" s="56"/>
      <c r="F137" s="61"/>
      <c r="G137" s="57"/>
      <c r="H137" s="55"/>
      <c r="I137" s="56"/>
      <c r="J137" s="56"/>
      <c r="K137" s="57"/>
      <c r="L137" s="3">
        <v>3112</v>
      </c>
      <c r="M137" s="3" t="s">
        <v>597</v>
      </c>
      <c r="N137" s="3">
        <v>50.1</v>
      </c>
      <c r="O137" s="3">
        <v>2921</v>
      </c>
      <c r="P137" s="3" t="s">
        <v>597</v>
      </c>
      <c r="Q137" s="63"/>
      <c r="U137" s="64"/>
      <c r="V137" s="56"/>
      <c r="W137" s="56"/>
      <c r="X137" s="55"/>
      <c r="Y137" s="56"/>
      <c r="Z137" s="56"/>
      <c r="AA137" s="57"/>
      <c r="AB137" s="13"/>
      <c r="AD137" s="2" t="str">
        <f t="shared" si="18"/>
        <v>COT 9 / F-5</v>
      </c>
      <c r="AE137" s="2">
        <f t="shared" si="19"/>
        <v>50.1</v>
      </c>
      <c r="AF137" s="2">
        <f t="shared" si="20"/>
        <v>0</v>
      </c>
      <c r="AG137" s="2">
        <f t="shared" si="21"/>
        <v>68.2</v>
      </c>
      <c r="AH137" s="2">
        <f t="shared" si="22"/>
        <v>95.4</v>
      </c>
      <c r="AI137" s="2">
        <f t="shared" si="23"/>
        <v>68.2</v>
      </c>
      <c r="AJ137" s="2">
        <f t="shared" si="24"/>
        <v>95.4</v>
      </c>
      <c r="AK137" s="2" t="str">
        <f t="shared" si="25"/>
        <v>ok</v>
      </c>
      <c r="AL137" s="2" t="str">
        <f t="shared" si="26"/>
        <v>ok</v>
      </c>
    </row>
    <row r="138" spans="1:38" ht="60">
      <c r="A138" s="55" t="s">
        <v>2560</v>
      </c>
      <c r="B138" s="56" t="s">
        <v>25</v>
      </c>
      <c r="C138" s="56" t="s">
        <v>2554</v>
      </c>
      <c r="D138" s="15" t="s">
        <v>2555</v>
      </c>
      <c r="E138" s="56" t="s">
        <v>2541</v>
      </c>
      <c r="F138" s="61"/>
      <c r="G138" s="57"/>
      <c r="H138" s="55">
        <v>4460</v>
      </c>
      <c r="I138" s="56">
        <v>140</v>
      </c>
      <c r="J138" s="56" t="s">
        <v>1781</v>
      </c>
      <c r="K138" s="57" t="s">
        <v>2456</v>
      </c>
      <c r="L138" s="3">
        <v>3347</v>
      </c>
      <c r="M138" s="3" t="s">
        <v>597</v>
      </c>
      <c r="N138" s="3">
        <v>62.5</v>
      </c>
      <c r="O138" s="3">
        <v>3010</v>
      </c>
      <c r="P138" s="3" t="s">
        <v>597</v>
      </c>
      <c r="Q138" s="63">
        <v>3628</v>
      </c>
      <c r="R138" s="3" t="s">
        <v>597</v>
      </c>
      <c r="S138" s="3">
        <v>1.2</v>
      </c>
      <c r="T138" s="3">
        <v>3578</v>
      </c>
      <c r="U138" s="64" t="s">
        <v>597</v>
      </c>
      <c r="V138" s="56"/>
      <c r="W138" s="56"/>
      <c r="X138" s="55"/>
      <c r="Y138" s="56"/>
      <c r="Z138" s="56"/>
      <c r="AA138" s="57"/>
      <c r="AB138" s="13" t="s">
        <v>256</v>
      </c>
      <c r="AD138" s="2" t="str">
        <f t="shared" si="18"/>
        <v xml:space="preserve">COT 11 </v>
      </c>
      <c r="AE138" s="2">
        <f t="shared" si="19"/>
        <v>62.5</v>
      </c>
      <c r="AF138" s="2">
        <f t="shared" si="20"/>
        <v>1.2</v>
      </c>
      <c r="AG138" s="2">
        <f t="shared" si="21"/>
        <v>62.5</v>
      </c>
      <c r="AH138" s="2">
        <f t="shared" si="22"/>
        <v>1.2</v>
      </c>
      <c r="AI138" s="2" t="str">
        <f t="shared" si="23"/>
        <v/>
      </c>
      <c r="AJ138" s="2" t="str">
        <f t="shared" si="24"/>
        <v/>
      </c>
      <c r="AK138" s="2" t="str">
        <f t="shared" si="25"/>
        <v/>
      </c>
      <c r="AL138" s="2" t="str">
        <f t="shared" si="26"/>
        <v/>
      </c>
    </row>
    <row r="139" spans="1:38">
      <c r="A139" s="55"/>
      <c r="B139" s="56"/>
      <c r="C139" s="56"/>
      <c r="D139" s="15"/>
      <c r="E139" s="56"/>
      <c r="F139" s="61"/>
      <c r="G139" s="57"/>
      <c r="H139" s="55"/>
      <c r="I139" s="56"/>
      <c r="J139" s="56"/>
      <c r="K139" s="57"/>
      <c r="L139" s="3">
        <v>2980</v>
      </c>
      <c r="M139" s="3" t="s">
        <v>597</v>
      </c>
      <c r="N139" s="3">
        <v>5.7</v>
      </c>
      <c r="O139" s="3">
        <v>2941</v>
      </c>
      <c r="P139" s="3" t="s">
        <v>597</v>
      </c>
      <c r="Q139" s="63">
        <v>3530</v>
      </c>
      <c r="R139" s="3" t="s">
        <v>597</v>
      </c>
      <c r="S139" s="3">
        <v>93.5</v>
      </c>
      <c r="T139" s="3">
        <v>2867</v>
      </c>
      <c r="U139" s="64" t="s">
        <v>597</v>
      </c>
      <c r="V139" s="56"/>
      <c r="W139" s="56"/>
      <c r="X139" s="55"/>
      <c r="Y139" s="56"/>
      <c r="Z139" s="56"/>
      <c r="AA139" s="57"/>
      <c r="AB139" s="13"/>
      <c r="AD139" s="2" t="str">
        <f t="shared" si="18"/>
        <v xml:space="preserve">COT 11 </v>
      </c>
      <c r="AE139" s="2">
        <f t="shared" si="19"/>
        <v>5.7</v>
      </c>
      <c r="AF139" s="2">
        <f t="shared" si="20"/>
        <v>93.5</v>
      </c>
      <c r="AG139" s="2">
        <f t="shared" si="21"/>
        <v>68.2</v>
      </c>
      <c r="AH139" s="2">
        <f t="shared" si="22"/>
        <v>94.7</v>
      </c>
      <c r="AI139" s="2" t="str">
        <f t="shared" si="23"/>
        <v/>
      </c>
      <c r="AJ139" s="2" t="str">
        <f t="shared" si="24"/>
        <v/>
      </c>
      <c r="AK139" s="2" t="str">
        <f t="shared" si="25"/>
        <v/>
      </c>
      <c r="AL139" s="2" t="str">
        <f t="shared" si="26"/>
        <v/>
      </c>
    </row>
    <row r="140" spans="1:38">
      <c r="A140" s="55"/>
      <c r="B140" s="56"/>
      <c r="C140" s="56"/>
      <c r="D140" s="15"/>
      <c r="E140" s="56"/>
      <c r="F140" s="61"/>
      <c r="G140" s="57"/>
      <c r="H140" s="55"/>
      <c r="I140" s="56"/>
      <c r="J140" s="56"/>
      <c r="K140" s="57"/>
      <c r="Q140" s="63">
        <v>2804</v>
      </c>
      <c r="R140" s="3" t="s">
        <v>597</v>
      </c>
      <c r="S140" s="3">
        <v>0.7</v>
      </c>
      <c r="T140" s="3">
        <v>2776</v>
      </c>
      <c r="U140" s="64" t="s">
        <v>597</v>
      </c>
      <c r="V140" s="56"/>
      <c r="W140" s="56"/>
      <c r="X140" s="55"/>
      <c r="Y140" s="56"/>
      <c r="Z140" s="56"/>
      <c r="AA140" s="57"/>
      <c r="AB140" s="13"/>
      <c r="AD140" s="2" t="str">
        <f t="shared" si="18"/>
        <v xml:space="preserve">COT 11 </v>
      </c>
      <c r="AE140" s="2">
        <f t="shared" si="19"/>
        <v>0</v>
      </c>
      <c r="AF140" s="2">
        <f t="shared" si="20"/>
        <v>0.7</v>
      </c>
      <c r="AG140" s="2">
        <f t="shared" si="21"/>
        <v>68.2</v>
      </c>
      <c r="AH140" s="2">
        <f t="shared" si="22"/>
        <v>95.4</v>
      </c>
      <c r="AI140" s="2">
        <f t="shared" si="23"/>
        <v>68.2</v>
      </c>
      <c r="AJ140" s="2">
        <f t="shared" si="24"/>
        <v>95.4</v>
      </c>
      <c r="AK140" s="2" t="str">
        <f t="shared" si="25"/>
        <v>ok</v>
      </c>
      <c r="AL140" s="2" t="str">
        <f t="shared" si="26"/>
        <v>ok</v>
      </c>
    </row>
    <row r="141" spans="1:38" ht="30">
      <c r="A141" s="55" t="s">
        <v>2561</v>
      </c>
      <c r="B141" s="56" t="s">
        <v>25</v>
      </c>
      <c r="C141" s="56" t="s">
        <v>2558</v>
      </c>
      <c r="D141" s="56" t="s">
        <v>2559</v>
      </c>
      <c r="E141" s="56" t="s">
        <v>2541</v>
      </c>
      <c r="F141" s="61"/>
      <c r="G141" s="57"/>
      <c r="H141" s="55">
        <v>4670</v>
      </c>
      <c r="I141" s="56">
        <v>70</v>
      </c>
      <c r="J141" s="56" t="s">
        <v>1781</v>
      </c>
      <c r="K141" s="57" t="s">
        <v>2456</v>
      </c>
      <c r="L141" s="3">
        <v>3620</v>
      </c>
      <c r="M141" s="3" t="s">
        <v>597</v>
      </c>
      <c r="N141" s="3">
        <v>3.3</v>
      </c>
      <c r="O141" s="3">
        <v>3610</v>
      </c>
      <c r="P141" s="3" t="s">
        <v>597</v>
      </c>
      <c r="Q141" s="63">
        <v>3639</v>
      </c>
      <c r="R141" s="3" t="s">
        <v>597</v>
      </c>
      <c r="S141" s="3">
        <v>93.8</v>
      </c>
      <c r="T141" s="3">
        <v>3336</v>
      </c>
      <c r="U141" s="64" t="s">
        <v>597</v>
      </c>
      <c r="V141" s="56"/>
      <c r="W141" s="56"/>
      <c r="X141" s="55"/>
      <c r="Y141" s="56"/>
      <c r="Z141" s="56"/>
      <c r="AA141" s="57"/>
      <c r="AB141" s="13" t="s">
        <v>256</v>
      </c>
      <c r="AD141" s="2" t="str">
        <f t="shared" si="18"/>
        <v>COT 10 / F-5</v>
      </c>
      <c r="AE141" s="2">
        <f t="shared" si="19"/>
        <v>3.3</v>
      </c>
      <c r="AF141" s="2">
        <f t="shared" si="20"/>
        <v>93.8</v>
      </c>
      <c r="AG141" s="2">
        <f t="shared" si="21"/>
        <v>3.3</v>
      </c>
      <c r="AH141" s="2">
        <f t="shared" si="22"/>
        <v>93.8</v>
      </c>
      <c r="AI141" s="2" t="str">
        <f t="shared" si="23"/>
        <v/>
      </c>
      <c r="AJ141" s="2" t="str">
        <f t="shared" si="24"/>
        <v/>
      </c>
      <c r="AK141" s="2" t="str">
        <f t="shared" si="25"/>
        <v/>
      </c>
      <c r="AL141" s="2" t="str">
        <f t="shared" si="26"/>
        <v/>
      </c>
    </row>
    <row r="142" spans="1:38">
      <c r="A142" s="55"/>
      <c r="B142" s="56"/>
      <c r="C142" s="56"/>
      <c r="D142" s="56"/>
      <c r="E142" s="56"/>
      <c r="F142" s="61"/>
      <c r="G142" s="57"/>
      <c r="H142" s="55"/>
      <c r="I142" s="56"/>
      <c r="J142" s="56"/>
      <c r="K142" s="57"/>
      <c r="L142" s="3">
        <v>3522</v>
      </c>
      <c r="M142" s="3" t="s">
        <v>597</v>
      </c>
      <c r="N142" s="3">
        <v>64.900000000000006</v>
      </c>
      <c r="O142" s="3">
        <v>3367</v>
      </c>
      <c r="P142" s="3" t="s">
        <v>597</v>
      </c>
      <c r="Q142" s="63">
        <v>3210</v>
      </c>
      <c r="R142" s="3" t="s">
        <v>597</v>
      </c>
      <c r="S142" s="3">
        <v>1</v>
      </c>
      <c r="T142" s="3">
        <v>3192</v>
      </c>
      <c r="U142" s="64" t="s">
        <v>597</v>
      </c>
      <c r="V142" s="56"/>
      <c r="W142" s="56"/>
      <c r="X142" s="55"/>
      <c r="Y142" s="56"/>
      <c r="Z142" s="56"/>
      <c r="AA142" s="57"/>
      <c r="AB142" s="13"/>
      <c r="AD142" s="2" t="str">
        <f t="shared" si="18"/>
        <v>COT 10 / F-5</v>
      </c>
      <c r="AE142" s="2">
        <f t="shared" si="19"/>
        <v>64.900000000000006</v>
      </c>
      <c r="AF142" s="2">
        <f t="shared" si="20"/>
        <v>1</v>
      </c>
      <c r="AG142" s="2">
        <f t="shared" si="21"/>
        <v>68.2</v>
      </c>
      <c r="AH142" s="2">
        <f t="shared" si="22"/>
        <v>94.8</v>
      </c>
      <c r="AI142" s="2" t="str">
        <f t="shared" si="23"/>
        <v/>
      </c>
      <c r="AJ142" s="2" t="str">
        <f t="shared" si="24"/>
        <v/>
      </c>
      <c r="AK142" s="2" t="str">
        <f t="shared" si="25"/>
        <v/>
      </c>
      <c r="AL142" s="2" t="str">
        <f t="shared" si="26"/>
        <v/>
      </c>
    </row>
    <row r="143" spans="1:38">
      <c r="A143" s="55"/>
      <c r="B143" s="56"/>
      <c r="C143" s="56"/>
      <c r="D143" s="56"/>
      <c r="E143" s="56"/>
      <c r="F143" s="61"/>
      <c r="G143" s="57"/>
      <c r="H143" s="55"/>
      <c r="I143" s="56"/>
      <c r="J143" s="56"/>
      <c r="K143" s="57"/>
      <c r="Q143" s="63">
        <v>3151</v>
      </c>
      <c r="R143" s="3" t="s">
        <v>597</v>
      </c>
      <c r="S143" s="3">
        <v>0.7</v>
      </c>
      <c r="T143" s="3">
        <v>3138</v>
      </c>
      <c r="U143" s="64" t="s">
        <v>597</v>
      </c>
      <c r="V143" s="56"/>
      <c r="W143" s="56"/>
      <c r="X143" s="55"/>
      <c r="Y143" s="56"/>
      <c r="Z143" s="56"/>
      <c r="AA143" s="57"/>
      <c r="AB143" s="13"/>
      <c r="AD143" s="2" t="str">
        <f t="shared" si="18"/>
        <v>COT 10 / F-5</v>
      </c>
      <c r="AE143" s="2">
        <f t="shared" si="19"/>
        <v>0</v>
      </c>
      <c r="AF143" s="2">
        <f t="shared" si="20"/>
        <v>0.7</v>
      </c>
      <c r="AG143" s="2">
        <f t="shared" si="21"/>
        <v>68.2</v>
      </c>
      <c r="AH143" s="2">
        <f t="shared" si="22"/>
        <v>95.5</v>
      </c>
      <c r="AI143" s="2">
        <f t="shared" si="23"/>
        <v>68.2</v>
      </c>
      <c r="AJ143" s="2">
        <f t="shared" si="24"/>
        <v>95.5</v>
      </c>
      <c r="AK143" s="2" t="str">
        <f t="shared" si="25"/>
        <v>ok</v>
      </c>
      <c r="AL143" s="2" t="str">
        <f t="shared" si="26"/>
        <v>REV</v>
      </c>
    </row>
    <row r="144" spans="1:38" ht="30">
      <c r="A144" s="55" t="s">
        <v>2562</v>
      </c>
      <c r="B144" s="56" t="s">
        <v>25</v>
      </c>
      <c r="C144" s="56" t="s">
        <v>2472</v>
      </c>
      <c r="D144" s="56" t="s">
        <v>2563</v>
      </c>
      <c r="E144" s="56" t="s">
        <v>2519</v>
      </c>
      <c r="F144" s="61"/>
      <c r="G144" s="57"/>
      <c r="H144" s="55">
        <v>4670</v>
      </c>
      <c r="I144" s="56">
        <v>70</v>
      </c>
      <c r="J144" s="56" t="s">
        <v>1781</v>
      </c>
      <c r="K144" s="57" t="s">
        <v>2456</v>
      </c>
      <c r="L144" s="3">
        <v>3620</v>
      </c>
      <c r="M144" s="3" t="s">
        <v>597</v>
      </c>
      <c r="N144" s="3">
        <v>3.3</v>
      </c>
      <c r="O144" s="3">
        <v>3610</v>
      </c>
      <c r="P144" s="3" t="s">
        <v>597</v>
      </c>
      <c r="Q144" s="63">
        <v>3639</v>
      </c>
      <c r="R144" s="3" t="s">
        <v>597</v>
      </c>
      <c r="S144" s="3">
        <v>93.8</v>
      </c>
      <c r="T144" s="3">
        <v>336</v>
      </c>
      <c r="U144" s="64" t="s">
        <v>597</v>
      </c>
      <c r="V144" s="56"/>
      <c r="W144" s="56"/>
      <c r="X144" s="55"/>
      <c r="Y144" s="56"/>
      <c r="Z144" s="56"/>
      <c r="AA144" s="57"/>
      <c r="AB144" s="13" t="s">
        <v>256</v>
      </c>
      <c r="AD144" s="2" t="str">
        <f t="shared" si="18"/>
        <v>COT 22</v>
      </c>
      <c r="AE144" s="2">
        <f t="shared" si="19"/>
        <v>3.3</v>
      </c>
      <c r="AF144" s="2">
        <f t="shared" si="20"/>
        <v>93.8</v>
      </c>
      <c r="AG144" s="2">
        <f t="shared" si="21"/>
        <v>3.3</v>
      </c>
      <c r="AH144" s="2">
        <f t="shared" si="22"/>
        <v>93.8</v>
      </c>
      <c r="AI144" s="2" t="str">
        <f t="shared" si="23"/>
        <v/>
      </c>
      <c r="AJ144" s="2" t="str">
        <f t="shared" si="24"/>
        <v/>
      </c>
      <c r="AK144" s="2" t="str">
        <f t="shared" si="25"/>
        <v/>
      </c>
      <c r="AL144" s="2" t="str">
        <f t="shared" si="26"/>
        <v/>
      </c>
    </row>
    <row r="145" spans="1:38">
      <c r="A145" s="55"/>
      <c r="B145" s="56"/>
      <c r="C145" s="56"/>
      <c r="D145" s="56"/>
      <c r="E145" s="56"/>
      <c r="F145" s="61"/>
      <c r="G145" s="57"/>
      <c r="H145" s="55"/>
      <c r="I145" s="56"/>
      <c r="J145" s="56"/>
      <c r="K145" s="57"/>
      <c r="L145" s="3">
        <v>3522</v>
      </c>
      <c r="M145" s="3" t="s">
        <v>597</v>
      </c>
      <c r="N145" s="3">
        <v>64.900000000000006</v>
      </c>
      <c r="O145" s="3">
        <v>3367</v>
      </c>
      <c r="P145" s="3" t="s">
        <v>597</v>
      </c>
      <c r="Q145" s="63">
        <v>3210</v>
      </c>
      <c r="R145" s="3" t="s">
        <v>597</v>
      </c>
      <c r="S145" s="3">
        <v>1</v>
      </c>
      <c r="T145" s="3">
        <v>3192</v>
      </c>
      <c r="U145" s="64" t="s">
        <v>597</v>
      </c>
      <c r="V145" s="56"/>
      <c r="W145" s="56"/>
      <c r="X145" s="55"/>
      <c r="Y145" s="56"/>
      <c r="Z145" s="56"/>
      <c r="AA145" s="57"/>
      <c r="AB145" s="13"/>
      <c r="AD145" s="2" t="str">
        <f t="shared" si="18"/>
        <v>COT 22</v>
      </c>
      <c r="AE145" s="2">
        <f t="shared" si="19"/>
        <v>64.900000000000006</v>
      </c>
      <c r="AF145" s="2">
        <f t="shared" si="20"/>
        <v>1</v>
      </c>
      <c r="AG145" s="2">
        <f t="shared" si="21"/>
        <v>68.2</v>
      </c>
      <c r="AH145" s="2">
        <f t="shared" si="22"/>
        <v>94.8</v>
      </c>
      <c r="AI145" s="2" t="str">
        <f t="shared" si="23"/>
        <v/>
      </c>
      <c r="AJ145" s="2" t="str">
        <f t="shared" si="24"/>
        <v/>
      </c>
      <c r="AK145" s="2" t="str">
        <f t="shared" si="25"/>
        <v/>
      </c>
      <c r="AL145" s="2" t="str">
        <f t="shared" si="26"/>
        <v/>
      </c>
    </row>
    <row r="146" spans="1:38">
      <c r="A146" s="55"/>
      <c r="B146" s="56"/>
      <c r="C146" s="56"/>
      <c r="D146" s="56"/>
      <c r="E146" s="56"/>
      <c r="F146" s="61"/>
      <c r="G146" s="57"/>
      <c r="H146" s="55"/>
      <c r="I146" s="56"/>
      <c r="J146" s="56"/>
      <c r="K146" s="57"/>
      <c r="Q146" s="63">
        <v>3151</v>
      </c>
      <c r="R146" s="3" t="s">
        <v>597</v>
      </c>
      <c r="S146" s="3">
        <v>0.7</v>
      </c>
      <c r="T146" s="3">
        <v>3138</v>
      </c>
      <c r="U146" s="64" t="s">
        <v>597</v>
      </c>
      <c r="V146" s="56"/>
      <c r="W146" s="56"/>
      <c r="X146" s="55"/>
      <c r="Y146" s="56"/>
      <c r="Z146" s="56"/>
      <c r="AA146" s="57"/>
      <c r="AB146" s="13"/>
      <c r="AD146" s="2" t="str">
        <f t="shared" si="18"/>
        <v>COT 22</v>
      </c>
      <c r="AE146" s="2">
        <f t="shared" si="19"/>
        <v>0</v>
      </c>
      <c r="AF146" s="2">
        <f t="shared" si="20"/>
        <v>0.7</v>
      </c>
      <c r="AG146" s="2">
        <f t="shared" si="21"/>
        <v>68.2</v>
      </c>
      <c r="AH146" s="2">
        <f t="shared" si="22"/>
        <v>95.5</v>
      </c>
      <c r="AI146" s="2">
        <f t="shared" si="23"/>
        <v>68.2</v>
      </c>
      <c r="AJ146" s="2">
        <f t="shared" si="24"/>
        <v>95.5</v>
      </c>
      <c r="AK146" s="2" t="str">
        <f t="shared" si="25"/>
        <v>ok</v>
      </c>
      <c r="AL146" s="2" t="str">
        <f t="shared" si="26"/>
        <v>REV</v>
      </c>
    </row>
    <row r="147" spans="1:38" ht="30">
      <c r="A147" s="55" t="s">
        <v>2564</v>
      </c>
      <c r="B147" s="56" t="s">
        <v>25</v>
      </c>
      <c r="C147" s="56" t="s">
        <v>2565</v>
      </c>
      <c r="D147" s="56" t="s">
        <v>2566</v>
      </c>
      <c r="E147" s="56" t="s">
        <v>2509</v>
      </c>
      <c r="F147" s="61"/>
      <c r="G147" s="57" t="s">
        <v>2567</v>
      </c>
      <c r="H147" s="55">
        <v>5830</v>
      </c>
      <c r="I147" s="56">
        <v>80</v>
      </c>
      <c r="J147" s="56" t="s">
        <v>1781</v>
      </c>
      <c r="K147" s="57" t="s">
        <v>2456</v>
      </c>
      <c r="L147" s="3">
        <v>4786</v>
      </c>
      <c r="M147" s="3" t="s">
        <v>597</v>
      </c>
      <c r="N147" s="3">
        <v>68.2</v>
      </c>
      <c r="O147" s="3">
        <v>4591</v>
      </c>
      <c r="P147" s="3" t="s">
        <v>597</v>
      </c>
      <c r="Q147" s="63">
        <v>4896</v>
      </c>
      <c r="R147" s="3" t="s">
        <v>597</v>
      </c>
      <c r="S147" s="3">
        <v>1.9</v>
      </c>
      <c r="T147" s="3">
        <v>4866</v>
      </c>
      <c r="U147" s="64" t="s">
        <v>597</v>
      </c>
      <c r="V147" s="56"/>
      <c r="W147" s="56"/>
      <c r="X147" s="55"/>
      <c r="Y147" s="56"/>
      <c r="Z147" s="56"/>
      <c r="AA147" s="57"/>
      <c r="AB147" s="13" t="s">
        <v>256</v>
      </c>
      <c r="AD147" s="2" t="str">
        <f t="shared" si="18"/>
        <v>COT 8 / F-4</v>
      </c>
      <c r="AE147" s="2">
        <f t="shared" si="19"/>
        <v>68.2</v>
      </c>
      <c r="AF147" s="2">
        <f t="shared" si="20"/>
        <v>1.9</v>
      </c>
      <c r="AG147" s="2">
        <f t="shared" si="21"/>
        <v>68.2</v>
      </c>
      <c r="AH147" s="2">
        <f t="shared" si="22"/>
        <v>1.9</v>
      </c>
      <c r="AI147" s="2" t="str">
        <f t="shared" si="23"/>
        <v/>
      </c>
      <c r="AJ147" s="2" t="str">
        <f t="shared" si="24"/>
        <v/>
      </c>
      <c r="AK147" s="2" t="str">
        <f t="shared" si="25"/>
        <v/>
      </c>
      <c r="AL147" s="2" t="str">
        <f t="shared" si="26"/>
        <v/>
      </c>
    </row>
    <row r="148" spans="1:38">
      <c r="A148" s="55"/>
      <c r="B148" s="56"/>
      <c r="C148" s="56"/>
      <c r="D148" s="56"/>
      <c r="E148" s="56"/>
      <c r="F148" s="61"/>
      <c r="G148" s="57"/>
      <c r="H148" s="55"/>
      <c r="I148" s="56"/>
      <c r="J148" s="56"/>
      <c r="K148" s="57"/>
      <c r="Q148" s="63">
        <v>4851</v>
      </c>
      <c r="R148" s="3" t="s">
        <v>597</v>
      </c>
      <c r="S148" s="3">
        <v>93.5</v>
      </c>
      <c r="T148" s="3">
        <v>4494</v>
      </c>
      <c r="U148" s="64" t="s">
        <v>597</v>
      </c>
      <c r="V148" s="56"/>
      <c r="W148" s="56"/>
      <c r="X148" s="55"/>
      <c r="Y148" s="56"/>
      <c r="Z148" s="56"/>
      <c r="AA148" s="57"/>
      <c r="AB148" s="13"/>
      <c r="AD148" s="2" t="str">
        <f t="shared" si="18"/>
        <v>COT 8 / F-4</v>
      </c>
      <c r="AE148" s="2">
        <f t="shared" si="19"/>
        <v>0</v>
      </c>
      <c r="AF148" s="2">
        <f t="shared" si="20"/>
        <v>93.5</v>
      </c>
      <c r="AG148" s="2">
        <f t="shared" si="21"/>
        <v>68.2</v>
      </c>
      <c r="AH148" s="2">
        <f t="shared" si="22"/>
        <v>95.4</v>
      </c>
      <c r="AI148" s="2">
        <f t="shared" si="23"/>
        <v>68.2</v>
      </c>
      <c r="AJ148" s="2">
        <f t="shared" si="24"/>
        <v>95.4</v>
      </c>
      <c r="AK148" s="2" t="str">
        <f t="shared" si="25"/>
        <v>ok</v>
      </c>
      <c r="AL148" s="2" t="str">
        <f t="shared" si="26"/>
        <v>ok</v>
      </c>
    </row>
    <row r="149" spans="1:38" ht="30">
      <c r="A149" s="55" t="s">
        <v>2568</v>
      </c>
      <c r="B149" s="56" t="s">
        <v>25</v>
      </c>
      <c r="C149" s="56" t="s">
        <v>2569</v>
      </c>
      <c r="D149" s="56" t="s">
        <v>2570</v>
      </c>
      <c r="E149" s="56" t="s">
        <v>2519</v>
      </c>
      <c r="F149" s="61"/>
      <c r="G149" s="57"/>
      <c r="H149" s="55">
        <v>5940</v>
      </c>
      <c r="I149" s="56">
        <v>30</v>
      </c>
      <c r="J149" s="56" t="s">
        <v>1781</v>
      </c>
      <c r="K149" s="57" t="s">
        <v>2456</v>
      </c>
      <c r="L149" s="3">
        <v>4848</v>
      </c>
      <c r="M149" s="3" t="s">
        <v>597</v>
      </c>
      <c r="N149" s="3">
        <v>68.2</v>
      </c>
      <c r="O149" s="3">
        <v>4770</v>
      </c>
      <c r="P149" s="3" t="s">
        <v>597</v>
      </c>
      <c r="Q149" s="63">
        <v>4902</v>
      </c>
      <c r="R149" s="3" t="s">
        <v>597</v>
      </c>
      <c r="S149" s="3">
        <v>12.2</v>
      </c>
      <c r="T149" s="3">
        <v>4862</v>
      </c>
      <c r="U149" s="64" t="s">
        <v>597</v>
      </c>
      <c r="V149" s="56"/>
      <c r="W149" s="56"/>
      <c r="X149" s="55"/>
      <c r="Y149" s="56"/>
      <c r="Z149" s="56"/>
      <c r="AA149" s="57"/>
      <c r="AB149" s="13" t="s">
        <v>256</v>
      </c>
      <c r="AD149" s="2" t="str">
        <f t="shared" si="18"/>
        <v>COT 7 / F-3</v>
      </c>
      <c r="AE149" s="2">
        <f t="shared" si="19"/>
        <v>68.2</v>
      </c>
      <c r="AF149" s="2">
        <f t="shared" si="20"/>
        <v>12.2</v>
      </c>
      <c r="AG149" s="2">
        <f t="shared" si="21"/>
        <v>68.2</v>
      </c>
      <c r="AH149" s="2">
        <f t="shared" si="22"/>
        <v>12.2</v>
      </c>
      <c r="AI149" s="2" t="str">
        <f t="shared" si="23"/>
        <v/>
      </c>
      <c r="AJ149" s="2" t="str">
        <f t="shared" si="24"/>
        <v/>
      </c>
      <c r="AK149" s="2" t="str">
        <f t="shared" si="25"/>
        <v/>
      </c>
      <c r="AL149" s="2" t="str">
        <f t="shared" si="26"/>
        <v/>
      </c>
    </row>
    <row r="150" spans="1:38">
      <c r="A150" s="55"/>
      <c r="B150" s="56"/>
      <c r="C150" s="56"/>
      <c r="D150" s="56"/>
      <c r="E150" s="56"/>
      <c r="F150" s="61"/>
      <c r="G150" s="57"/>
      <c r="H150" s="55"/>
      <c r="I150" s="56"/>
      <c r="J150" s="56"/>
      <c r="K150" s="57"/>
      <c r="Q150" s="63">
        <v>4856</v>
      </c>
      <c r="R150" s="3" t="s">
        <v>597</v>
      </c>
      <c r="S150" s="3">
        <v>83.2</v>
      </c>
      <c r="T150" s="3">
        <v>4724</v>
      </c>
      <c r="U150" s="64" t="s">
        <v>597</v>
      </c>
      <c r="V150" s="56"/>
      <c r="W150" s="56"/>
      <c r="X150" s="55"/>
      <c r="Y150" s="56"/>
      <c r="Z150" s="56"/>
      <c r="AA150" s="57"/>
      <c r="AB150" s="13"/>
      <c r="AD150" s="2" t="str">
        <f t="shared" si="18"/>
        <v>COT 7 / F-3</v>
      </c>
      <c r="AE150" s="2">
        <f t="shared" si="19"/>
        <v>0</v>
      </c>
      <c r="AF150" s="2">
        <f t="shared" si="20"/>
        <v>83.2</v>
      </c>
      <c r="AG150" s="2">
        <f t="shared" si="21"/>
        <v>68.2</v>
      </c>
      <c r="AH150" s="2">
        <f t="shared" si="22"/>
        <v>95.4</v>
      </c>
      <c r="AI150" s="2">
        <f t="shared" si="23"/>
        <v>68.2</v>
      </c>
      <c r="AJ150" s="2">
        <f t="shared" si="24"/>
        <v>95.4</v>
      </c>
      <c r="AK150" s="2" t="str">
        <f t="shared" si="25"/>
        <v>ok</v>
      </c>
      <c r="AL150" s="2" t="str">
        <f t="shared" si="26"/>
        <v>ok</v>
      </c>
    </row>
    <row r="151" spans="1:38" ht="45">
      <c r="A151" s="55" t="s">
        <v>2571</v>
      </c>
      <c r="B151" s="56" t="s">
        <v>25</v>
      </c>
      <c r="C151" s="56" t="s">
        <v>2572</v>
      </c>
      <c r="D151" s="56" t="s">
        <v>2573</v>
      </c>
      <c r="E151" s="56" t="s">
        <v>2503</v>
      </c>
      <c r="F151" s="61"/>
      <c r="G151" s="57"/>
      <c r="H151" s="55">
        <v>6300</v>
      </c>
      <c r="I151" s="56">
        <v>70</v>
      </c>
      <c r="J151" s="56" t="s">
        <v>1781</v>
      </c>
      <c r="K151" s="57" t="s">
        <v>2456</v>
      </c>
      <c r="L151" s="3">
        <v>5366</v>
      </c>
      <c r="M151" s="3" t="s">
        <v>597</v>
      </c>
      <c r="N151" s="3">
        <v>68.2</v>
      </c>
      <c r="O151" s="3">
        <v>5212</v>
      </c>
      <c r="P151" s="3" t="s">
        <v>597</v>
      </c>
      <c r="Q151" s="63">
        <v>5468</v>
      </c>
      <c r="R151" s="3" t="s">
        <v>597</v>
      </c>
      <c r="S151" s="3">
        <v>7.8</v>
      </c>
      <c r="T151" s="3">
        <v>5402</v>
      </c>
      <c r="U151" s="64" t="s">
        <v>597</v>
      </c>
      <c r="V151" s="56"/>
      <c r="W151" s="56"/>
      <c r="X151" s="55"/>
      <c r="Y151" s="56"/>
      <c r="Z151" s="56"/>
      <c r="AA151" s="57"/>
      <c r="AB151" s="13" t="s">
        <v>256</v>
      </c>
      <c r="AD151" s="2" t="str">
        <f t="shared" si="18"/>
        <v>COT 6 / F-2</v>
      </c>
      <c r="AE151" s="2">
        <f t="shared" si="19"/>
        <v>68.2</v>
      </c>
      <c r="AF151" s="2">
        <f t="shared" si="20"/>
        <v>7.8</v>
      </c>
      <c r="AG151" s="2">
        <f t="shared" si="21"/>
        <v>68.2</v>
      </c>
      <c r="AH151" s="2">
        <f t="shared" si="22"/>
        <v>7.8</v>
      </c>
      <c r="AI151" s="2" t="str">
        <f t="shared" si="23"/>
        <v/>
      </c>
      <c r="AJ151" s="2" t="str">
        <f t="shared" si="24"/>
        <v/>
      </c>
      <c r="AK151" s="2" t="str">
        <f t="shared" si="25"/>
        <v/>
      </c>
      <c r="AL151" s="2" t="str">
        <f t="shared" si="26"/>
        <v/>
      </c>
    </row>
    <row r="152" spans="1:38">
      <c r="A152" s="55"/>
      <c r="B152" s="56"/>
      <c r="C152" s="56"/>
      <c r="D152" s="56"/>
      <c r="E152" s="56"/>
      <c r="F152" s="61"/>
      <c r="G152" s="57"/>
      <c r="H152" s="55"/>
      <c r="I152" s="56"/>
      <c r="J152" s="56"/>
      <c r="K152" s="57"/>
      <c r="Q152" s="63">
        <v>5390</v>
      </c>
      <c r="R152" s="3" t="s">
        <v>597</v>
      </c>
      <c r="S152" s="3">
        <v>73.900000000000006</v>
      </c>
      <c r="T152" s="3">
        <v>5200</v>
      </c>
      <c r="U152" s="64" t="s">
        <v>597</v>
      </c>
      <c r="V152" s="56"/>
      <c r="W152" s="56"/>
      <c r="X152" s="55"/>
      <c r="Y152" s="56"/>
      <c r="Z152" s="56"/>
      <c r="AA152" s="57"/>
      <c r="AB152" s="13"/>
      <c r="AD152" s="2" t="str">
        <f t="shared" si="18"/>
        <v>COT 6 / F-2</v>
      </c>
      <c r="AE152" s="2">
        <f t="shared" si="19"/>
        <v>0</v>
      </c>
      <c r="AF152" s="2">
        <f t="shared" si="20"/>
        <v>73.900000000000006</v>
      </c>
      <c r="AG152" s="2">
        <f t="shared" si="21"/>
        <v>68.2</v>
      </c>
      <c r="AH152" s="2">
        <f t="shared" si="22"/>
        <v>81.7</v>
      </c>
      <c r="AI152" s="2" t="str">
        <f t="shared" si="23"/>
        <v/>
      </c>
      <c r="AJ152" s="2" t="str">
        <f t="shared" si="24"/>
        <v/>
      </c>
      <c r="AK152" s="2" t="str">
        <f t="shared" si="25"/>
        <v/>
      </c>
      <c r="AL152" s="2" t="str">
        <f t="shared" si="26"/>
        <v/>
      </c>
    </row>
    <row r="153" spans="1:38">
      <c r="A153" s="55"/>
      <c r="B153" s="56"/>
      <c r="C153" s="56"/>
      <c r="D153" s="56"/>
      <c r="E153" s="56"/>
      <c r="F153" s="61"/>
      <c r="G153" s="57"/>
      <c r="H153" s="55"/>
      <c r="I153" s="56"/>
      <c r="J153" s="56"/>
      <c r="K153" s="57"/>
      <c r="Q153" s="63">
        <v>5176</v>
      </c>
      <c r="R153" s="3" t="s">
        <v>597</v>
      </c>
      <c r="S153" s="3">
        <v>13.7</v>
      </c>
      <c r="T153" s="3">
        <v>5068</v>
      </c>
      <c r="U153" s="64" t="s">
        <v>597</v>
      </c>
      <c r="V153" s="56"/>
      <c r="W153" s="56"/>
      <c r="X153" s="55"/>
      <c r="Y153" s="56"/>
      <c r="Z153" s="56"/>
      <c r="AA153" s="57"/>
      <c r="AB153" s="13"/>
      <c r="AD153" s="2" t="str">
        <f t="shared" si="18"/>
        <v>COT 6 / F-2</v>
      </c>
      <c r="AE153" s="2">
        <f t="shared" si="19"/>
        <v>0</v>
      </c>
      <c r="AF153" s="2">
        <f t="shared" si="20"/>
        <v>13.7</v>
      </c>
      <c r="AG153" s="2">
        <f t="shared" si="21"/>
        <v>68.2</v>
      </c>
      <c r="AH153" s="2">
        <f t="shared" si="22"/>
        <v>95.4</v>
      </c>
      <c r="AI153" s="2">
        <f t="shared" si="23"/>
        <v>68.2</v>
      </c>
      <c r="AJ153" s="2">
        <f t="shared" si="24"/>
        <v>95.4</v>
      </c>
      <c r="AK153" s="2" t="str">
        <f t="shared" si="25"/>
        <v>ok</v>
      </c>
      <c r="AL153" s="2" t="str">
        <f t="shared" si="26"/>
        <v>ok</v>
      </c>
    </row>
    <row r="154" spans="1:38" ht="30">
      <c r="A154" s="55" t="s">
        <v>2574</v>
      </c>
      <c r="B154" s="56" t="s">
        <v>25</v>
      </c>
      <c r="C154" s="56" t="s">
        <v>2575</v>
      </c>
      <c r="D154" s="56" t="s">
        <v>2573</v>
      </c>
      <c r="E154" s="56" t="s">
        <v>2519</v>
      </c>
      <c r="F154" s="61"/>
      <c r="G154" s="57"/>
      <c r="H154" s="55">
        <v>7770</v>
      </c>
      <c r="I154" s="56">
        <v>70</v>
      </c>
      <c r="J154" s="56" t="s">
        <v>1781</v>
      </c>
      <c r="K154" s="57" t="s">
        <v>2456</v>
      </c>
      <c r="L154" s="3">
        <v>6652</v>
      </c>
      <c r="M154" s="3" t="s">
        <v>597</v>
      </c>
      <c r="N154" s="3">
        <v>68.2</v>
      </c>
      <c r="O154" s="3">
        <v>6504</v>
      </c>
      <c r="P154" s="3" t="s">
        <v>597</v>
      </c>
      <c r="Q154" s="63">
        <v>6800</v>
      </c>
      <c r="R154" s="3" t="s">
        <v>597</v>
      </c>
      <c r="S154" s="3">
        <v>0.5</v>
      </c>
      <c r="T154" s="3">
        <v>6790</v>
      </c>
      <c r="U154" s="64" t="s">
        <v>597</v>
      </c>
      <c r="V154" s="56"/>
      <c r="W154" s="56"/>
      <c r="X154" s="55"/>
      <c r="Y154" s="56"/>
      <c r="Z154" s="56"/>
      <c r="AA154" s="57"/>
      <c r="AB154" s="13" t="s">
        <v>256</v>
      </c>
      <c r="AD154" s="2" t="str">
        <f t="shared" si="18"/>
        <v>COT 5 / F-2</v>
      </c>
      <c r="AE154" s="2">
        <f t="shared" si="19"/>
        <v>68.2</v>
      </c>
      <c r="AF154" s="2">
        <f t="shared" si="20"/>
        <v>0.5</v>
      </c>
      <c r="AG154" s="2">
        <f t="shared" si="21"/>
        <v>68.2</v>
      </c>
      <c r="AH154" s="2">
        <f t="shared" si="22"/>
        <v>0.5</v>
      </c>
      <c r="AI154" s="2" t="str">
        <f t="shared" si="23"/>
        <v/>
      </c>
      <c r="AJ154" s="2" t="str">
        <f t="shared" si="24"/>
        <v/>
      </c>
      <c r="AK154" s="2" t="str">
        <f t="shared" si="25"/>
        <v/>
      </c>
      <c r="AL154" s="2" t="str">
        <f t="shared" si="26"/>
        <v/>
      </c>
    </row>
    <row r="155" spans="1:38">
      <c r="A155" s="55"/>
      <c r="B155" s="56"/>
      <c r="C155" s="56"/>
      <c r="D155" s="56"/>
      <c r="E155" s="56"/>
      <c r="F155" s="61"/>
      <c r="G155" s="57"/>
      <c r="H155" s="55"/>
      <c r="I155" s="56"/>
      <c r="J155" s="56"/>
      <c r="K155" s="57"/>
      <c r="Q155" s="63">
        <v>6777</v>
      </c>
      <c r="R155" s="3" t="s">
        <v>597</v>
      </c>
      <c r="S155" s="3">
        <v>94.9</v>
      </c>
      <c r="T155" s="3">
        <v>6456</v>
      </c>
      <c r="U155" s="64" t="s">
        <v>597</v>
      </c>
      <c r="V155" s="56"/>
      <c r="W155" s="56"/>
      <c r="X155" s="55"/>
      <c r="Y155" s="56"/>
      <c r="Z155" s="56"/>
      <c r="AA155" s="57"/>
      <c r="AB155" s="13"/>
      <c r="AD155" s="2" t="str">
        <f t="shared" si="18"/>
        <v>COT 5 / F-2</v>
      </c>
      <c r="AE155" s="2">
        <f t="shared" si="19"/>
        <v>0</v>
      </c>
      <c r="AF155" s="2">
        <f t="shared" si="20"/>
        <v>94.9</v>
      </c>
      <c r="AG155" s="2">
        <f t="shared" si="21"/>
        <v>68.2</v>
      </c>
      <c r="AH155" s="2">
        <f t="shared" si="22"/>
        <v>95.4</v>
      </c>
      <c r="AI155" s="2">
        <f t="shared" si="23"/>
        <v>68.2</v>
      </c>
      <c r="AJ155" s="2">
        <f t="shared" si="24"/>
        <v>95.4</v>
      </c>
      <c r="AK155" s="2" t="str">
        <f t="shared" si="25"/>
        <v>ok</v>
      </c>
      <c r="AL155" s="2" t="str">
        <f t="shared" si="26"/>
        <v>ok</v>
      </c>
    </row>
    <row r="156" spans="1:38" ht="30">
      <c r="A156" s="55" t="s">
        <v>2576</v>
      </c>
      <c r="B156" s="56" t="s">
        <v>25</v>
      </c>
      <c r="C156" s="56" t="s">
        <v>2577</v>
      </c>
      <c r="D156" s="56" t="s">
        <v>2578</v>
      </c>
      <c r="E156" s="56" t="s">
        <v>2484</v>
      </c>
      <c r="F156" s="61"/>
      <c r="G156" s="57"/>
      <c r="H156" s="55">
        <v>9640</v>
      </c>
      <c r="I156" s="56">
        <v>69</v>
      </c>
      <c r="J156" s="56" t="s">
        <v>1781</v>
      </c>
      <c r="K156" s="57" t="s">
        <v>2456</v>
      </c>
      <c r="L156" s="3">
        <v>9226</v>
      </c>
      <c r="M156" s="3" t="s">
        <v>597</v>
      </c>
      <c r="N156" s="3">
        <v>30.8</v>
      </c>
      <c r="O156" s="3">
        <v>9118</v>
      </c>
      <c r="P156" s="3" t="s">
        <v>597</v>
      </c>
      <c r="Q156" s="63">
        <v>9249</v>
      </c>
      <c r="R156" s="3" t="s">
        <v>597</v>
      </c>
      <c r="S156" s="3">
        <v>95.4</v>
      </c>
      <c r="T156" s="3">
        <v>8814</v>
      </c>
      <c r="U156" s="64" t="s">
        <v>597</v>
      </c>
      <c r="V156" s="56"/>
      <c r="W156" s="56"/>
      <c r="X156" s="55"/>
      <c r="Y156" s="56"/>
      <c r="Z156" s="56"/>
      <c r="AA156" s="57"/>
      <c r="AB156" s="13" t="s">
        <v>256</v>
      </c>
      <c r="AD156" s="2" t="str">
        <f t="shared" si="18"/>
        <v>COT 1 / F-1</v>
      </c>
      <c r="AE156" s="2">
        <f t="shared" si="19"/>
        <v>30.8</v>
      </c>
      <c r="AF156" s="2">
        <f t="shared" si="20"/>
        <v>95.4</v>
      </c>
      <c r="AG156" s="2">
        <f t="shared" si="21"/>
        <v>30.8</v>
      </c>
      <c r="AH156" s="2">
        <f t="shared" si="22"/>
        <v>95.4</v>
      </c>
      <c r="AI156" s="2" t="str">
        <f t="shared" si="23"/>
        <v/>
      </c>
      <c r="AJ156" s="2" t="str">
        <f t="shared" si="24"/>
        <v/>
      </c>
      <c r="AK156" s="2" t="str">
        <f t="shared" si="25"/>
        <v/>
      </c>
      <c r="AL156" s="2" t="str">
        <f t="shared" si="26"/>
        <v/>
      </c>
    </row>
    <row r="157" spans="1:38">
      <c r="A157" s="55"/>
      <c r="B157" s="56"/>
      <c r="C157" s="56"/>
      <c r="D157" s="56"/>
      <c r="E157" s="56"/>
      <c r="F157" s="61"/>
      <c r="G157" s="57"/>
      <c r="H157" s="55"/>
      <c r="I157" s="56"/>
      <c r="J157" s="56"/>
      <c r="K157" s="57"/>
      <c r="L157" s="3">
        <v>9008</v>
      </c>
      <c r="M157" s="3" t="s">
        <v>597</v>
      </c>
      <c r="N157" s="3">
        <v>25.9</v>
      </c>
      <c r="O157" s="3">
        <v>8914</v>
      </c>
      <c r="P157" s="3" t="s">
        <v>597</v>
      </c>
      <c r="Q157" s="63"/>
      <c r="U157" s="64"/>
      <c r="V157" s="56"/>
      <c r="W157" s="56"/>
      <c r="X157" s="55"/>
      <c r="Y157" s="56"/>
      <c r="Z157" s="56"/>
      <c r="AA157" s="57"/>
      <c r="AB157" s="13"/>
      <c r="AD157" s="2" t="str">
        <f t="shared" si="18"/>
        <v>COT 1 / F-1</v>
      </c>
      <c r="AE157" s="2">
        <f t="shared" si="19"/>
        <v>25.9</v>
      </c>
      <c r="AF157" s="2">
        <f t="shared" si="20"/>
        <v>0</v>
      </c>
      <c r="AG157" s="2">
        <f t="shared" si="21"/>
        <v>56.7</v>
      </c>
      <c r="AH157" s="2">
        <f t="shared" si="22"/>
        <v>95.4</v>
      </c>
      <c r="AI157" s="2" t="str">
        <f t="shared" si="23"/>
        <v/>
      </c>
      <c r="AJ157" s="2" t="str">
        <f t="shared" si="24"/>
        <v/>
      </c>
      <c r="AK157" s="2" t="str">
        <f t="shared" si="25"/>
        <v/>
      </c>
      <c r="AL157" s="2" t="str">
        <f t="shared" si="26"/>
        <v/>
      </c>
    </row>
    <row r="158" spans="1:38">
      <c r="A158" s="55"/>
      <c r="B158" s="56"/>
      <c r="C158" s="56"/>
      <c r="D158" s="56"/>
      <c r="E158" s="56"/>
      <c r="F158" s="61"/>
      <c r="G158" s="57"/>
      <c r="H158" s="55"/>
      <c r="I158" s="56"/>
      <c r="J158" s="56"/>
      <c r="K158" s="57"/>
      <c r="L158" s="3">
        <v>8901</v>
      </c>
      <c r="M158" s="3" t="s">
        <v>597</v>
      </c>
      <c r="N158" s="3">
        <v>11.5</v>
      </c>
      <c r="O158" s="3">
        <v>8850</v>
      </c>
      <c r="P158" s="3" t="s">
        <v>597</v>
      </c>
      <c r="Q158" s="63"/>
      <c r="U158" s="64"/>
      <c r="V158" s="56"/>
      <c r="W158" s="56"/>
      <c r="X158" s="55"/>
      <c r="Y158" s="56"/>
      <c r="Z158" s="56"/>
      <c r="AA158" s="57"/>
      <c r="AB158" s="13"/>
      <c r="AD158" s="2" t="str">
        <f t="shared" si="18"/>
        <v>COT 1 / F-1</v>
      </c>
      <c r="AE158" s="2">
        <f t="shared" si="19"/>
        <v>11.5</v>
      </c>
      <c r="AF158" s="2">
        <f t="shared" si="20"/>
        <v>0</v>
      </c>
      <c r="AG158" s="2">
        <f t="shared" si="21"/>
        <v>68.2</v>
      </c>
      <c r="AH158" s="2">
        <f t="shared" si="22"/>
        <v>95.4</v>
      </c>
      <c r="AI158" s="2">
        <f t="shared" si="23"/>
        <v>68.2</v>
      </c>
      <c r="AJ158" s="2">
        <f t="shared" si="24"/>
        <v>95.4</v>
      </c>
      <c r="AK158" s="2" t="str">
        <f t="shared" si="25"/>
        <v>ok</v>
      </c>
      <c r="AL158" s="2" t="str">
        <f t="shared" si="26"/>
        <v>ok</v>
      </c>
    </row>
    <row r="159" spans="1:38" ht="30">
      <c r="A159" s="55" t="s">
        <v>2579</v>
      </c>
      <c r="B159" s="56" t="s">
        <v>25</v>
      </c>
      <c r="C159" s="56" t="s">
        <v>2577</v>
      </c>
      <c r="D159" s="56" t="s">
        <v>2578</v>
      </c>
      <c r="E159" s="56" t="s">
        <v>2484</v>
      </c>
      <c r="F159" s="61"/>
      <c r="G159" s="57"/>
      <c r="H159" s="55">
        <v>10075</v>
      </c>
      <c r="I159" s="56">
        <v>50</v>
      </c>
      <c r="J159" s="56" t="s">
        <v>1781</v>
      </c>
      <c r="K159" s="57" t="s">
        <v>2456</v>
      </c>
      <c r="L159" s="3">
        <v>9814</v>
      </c>
      <c r="M159" s="3" t="s">
        <v>597</v>
      </c>
      <c r="N159" s="3">
        <v>44.4</v>
      </c>
      <c r="O159" s="3">
        <v>9648</v>
      </c>
      <c r="P159" s="3" t="s">
        <v>597</v>
      </c>
      <c r="Q159" s="63">
        <v>1003</v>
      </c>
      <c r="R159" s="3" t="s">
        <v>597</v>
      </c>
      <c r="S159" s="3">
        <v>4.4000000000000004</v>
      </c>
      <c r="T159" s="3">
        <v>9926</v>
      </c>
      <c r="U159" s="64" t="s">
        <v>597</v>
      </c>
      <c r="V159" s="56"/>
      <c r="W159" s="56"/>
      <c r="X159" s="55"/>
      <c r="Y159" s="56"/>
      <c r="Z159" s="56"/>
      <c r="AA159" s="57"/>
      <c r="AB159" s="13" t="s">
        <v>256</v>
      </c>
      <c r="AD159" s="2" t="str">
        <f t="shared" si="18"/>
        <v>COT 2 / F-1</v>
      </c>
      <c r="AE159" s="2">
        <f t="shared" si="19"/>
        <v>44.4</v>
      </c>
      <c r="AF159" s="2">
        <f t="shared" si="20"/>
        <v>4.4000000000000004</v>
      </c>
      <c r="AG159" s="2">
        <f t="shared" si="21"/>
        <v>44.4</v>
      </c>
      <c r="AH159" s="2">
        <f t="shared" si="22"/>
        <v>4.4000000000000004</v>
      </c>
      <c r="AI159" s="2" t="str">
        <f t="shared" si="23"/>
        <v/>
      </c>
      <c r="AJ159" s="2" t="str">
        <f t="shared" si="24"/>
        <v/>
      </c>
      <c r="AK159" s="2" t="str">
        <f t="shared" si="25"/>
        <v/>
      </c>
      <c r="AL159" s="2" t="str">
        <f t="shared" si="26"/>
        <v/>
      </c>
    </row>
    <row r="160" spans="1:38">
      <c r="A160" s="55"/>
      <c r="B160" s="56"/>
      <c r="C160" s="56"/>
      <c r="D160" s="56"/>
      <c r="E160" s="56"/>
      <c r="F160" s="61"/>
      <c r="G160" s="57"/>
      <c r="H160" s="55"/>
      <c r="I160" s="56"/>
      <c r="J160" s="56"/>
      <c r="K160" s="57"/>
      <c r="L160" s="3">
        <v>9606</v>
      </c>
      <c r="M160" s="3" t="s">
        <v>597</v>
      </c>
      <c r="N160" s="3">
        <v>17.2</v>
      </c>
      <c r="O160" s="3">
        <v>9524</v>
      </c>
      <c r="P160" s="3" t="s">
        <v>597</v>
      </c>
      <c r="Q160" s="63">
        <v>9882</v>
      </c>
      <c r="R160" s="3" t="s">
        <v>597</v>
      </c>
      <c r="S160" s="3">
        <v>89.7</v>
      </c>
      <c r="T160" s="3">
        <v>9439</v>
      </c>
      <c r="U160" s="64" t="s">
        <v>597</v>
      </c>
      <c r="V160" s="56"/>
      <c r="W160" s="56"/>
      <c r="X160" s="55"/>
      <c r="Y160" s="56"/>
      <c r="Z160" s="56"/>
      <c r="AA160" s="57"/>
      <c r="AB160" s="13"/>
      <c r="AD160" s="2" t="str">
        <f t="shared" si="18"/>
        <v>COT 2 / F-1</v>
      </c>
      <c r="AE160" s="2">
        <f t="shared" si="19"/>
        <v>17.2</v>
      </c>
      <c r="AF160" s="2">
        <f t="shared" si="20"/>
        <v>89.7</v>
      </c>
      <c r="AG160" s="2">
        <f t="shared" si="21"/>
        <v>61.599999999999994</v>
      </c>
      <c r="AH160" s="2">
        <f t="shared" si="22"/>
        <v>94.100000000000009</v>
      </c>
      <c r="AI160" s="2" t="str">
        <f t="shared" si="23"/>
        <v/>
      </c>
      <c r="AJ160" s="2" t="str">
        <f t="shared" si="24"/>
        <v/>
      </c>
      <c r="AK160" s="2" t="str">
        <f t="shared" si="25"/>
        <v/>
      </c>
      <c r="AL160" s="2" t="str">
        <f t="shared" si="26"/>
        <v/>
      </c>
    </row>
    <row r="161" spans="1:38">
      <c r="A161" s="55"/>
      <c r="B161" s="56"/>
      <c r="C161" s="56"/>
      <c r="D161" s="56"/>
      <c r="E161" s="56"/>
      <c r="F161" s="61"/>
      <c r="G161" s="57"/>
      <c r="H161" s="55"/>
      <c r="I161" s="56"/>
      <c r="J161" s="56"/>
      <c r="K161" s="57"/>
      <c r="L161" s="3">
        <v>9492</v>
      </c>
      <c r="M161" s="3" t="s">
        <v>597</v>
      </c>
      <c r="N161" s="3">
        <v>6.6</v>
      </c>
      <c r="O161" s="3">
        <v>9459</v>
      </c>
      <c r="P161" s="3" t="s">
        <v>597</v>
      </c>
      <c r="Q161" s="63">
        <v>9428</v>
      </c>
      <c r="R161" s="3" t="s">
        <v>597</v>
      </c>
      <c r="S161" s="3">
        <v>1.4</v>
      </c>
      <c r="T161" s="3">
        <v>9402</v>
      </c>
      <c r="U161" s="64" t="s">
        <v>597</v>
      </c>
      <c r="V161" s="56"/>
      <c r="W161" s="56"/>
      <c r="X161" s="55"/>
      <c r="Y161" s="56"/>
      <c r="Z161" s="56"/>
      <c r="AA161" s="57"/>
      <c r="AB161" s="13"/>
      <c r="AD161" s="2" t="str">
        <f t="shared" si="18"/>
        <v>COT 2 / F-1</v>
      </c>
      <c r="AE161" s="2">
        <f t="shared" si="19"/>
        <v>6.6</v>
      </c>
      <c r="AF161" s="2">
        <f t="shared" si="20"/>
        <v>1.4</v>
      </c>
      <c r="AG161" s="2">
        <f t="shared" si="21"/>
        <v>68.199999999999989</v>
      </c>
      <c r="AH161" s="2">
        <f t="shared" si="22"/>
        <v>95.500000000000014</v>
      </c>
      <c r="AI161" s="2">
        <f t="shared" si="23"/>
        <v>68.199999999999989</v>
      </c>
      <c r="AJ161" s="2">
        <f t="shared" si="24"/>
        <v>95.500000000000014</v>
      </c>
      <c r="AK161" s="2" t="str">
        <f t="shared" si="25"/>
        <v>ok</v>
      </c>
      <c r="AL161" s="2" t="str">
        <f t="shared" si="26"/>
        <v>REV</v>
      </c>
    </row>
    <row r="162" spans="1:38" ht="30">
      <c r="A162" s="55" t="s">
        <v>2580</v>
      </c>
      <c r="B162" s="56" t="s">
        <v>25</v>
      </c>
      <c r="C162" s="56" t="s">
        <v>2581</v>
      </c>
      <c r="D162" s="56" t="s">
        <v>2578</v>
      </c>
      <c r="E162" s="56" t="s">
        <v>2484</v>
      </c>
      <c r="F162" s="61"/>
      <c r="G162" s="57"/>
      <c r="H162" s="55">
        <v>13200</v>
      </c>
      <c r="I162" s="56">
        <v>60</v>
      </c>
      <c r="J162" s="56" t="s">
        <v>1781</v>
      </c>
      <c r="K162" s="57" t="s">
        <v>2456</v>
      </c>
      <c r="L162" s="3">
        <v>14024</v>
      </c>
      <c r="M162" s="3" t="s">
        <v>597</v>
      </c>
      <c r="N162" s="3">
        <v>68.2</v>
      </c>
      <c r="O162" s="3">
        <v>13808</v>
      </c>
      <c r="P162" s="3" t="s">
        <v>597</v>
      </c>
      <c r="Q162" s="63">
        <v>14130</v>
      </c>
      <c r="R162" s="3" t="s">
        <v>597</v>
      </c>
      <c r="S162" s="3">
        <v>95.4</v>
      </c>
      <c r="T162" s="3">
        <v>13711</v>
      </c>
      <c r="U162" s="64" t="s">
        <v>597</v>
      </c>
      <c r="V162" s="56"/>
      <c r="W162" s="56"/>
      <c r="X162" s="55"/>
      <c r="Y162" s="56"/>
      <c r="Z162" s="56"/>
      <c r="AA162" s="57"/>
      <c r="AB162" s="13" t="s">
        <v>256</v>
      </c>
      <c r="AD162" s="2" t="str">
        <f t="shared" si="18"/>
        <v>COT 3 / F-1</v>
      </c>
      <c r="AE162" s="2">
        <f t="shared" si="19"/>
        <v>68.2</v>
      </c>
      <c r="AF162" s="2">
        <f t="shared" si="20"/>
        <v>95.4</v>
      </c>
      <c r="AG162" s="2">
        <f t="shared" si="21"/>
        <v>68.2</v>
      </c>
      <c r="AH162" s="2">
        <f t="shared" si="22"/>
        <v>95.4</v>
      </c>
      <c r="AI162" s="2">
        <f t="shared" si="23"/>
        <v>68.2</v>
      </c>
      <c r="AJ162" s="2">
        <f t="shared" si="24"/>
        <v>95.4</v>
      </c>
      <c r="AK162" s="2" t="str">
        <f t="shared" si="25"/>
        <v>ok</v>
      </c>
      <c r="AL162" s="2" t="str">
        <f t="shared" si="26"/>
        <v>ok</v>
      </c>
    </row>
    <row r="163" spans="1:38" ht="30">
      <c r="A163" s="55" t="s">
        <v>2582</v>
      </c>
      <c r="B163" s="56" t="s">
        <v>25</v>
      </c>
      <c r="C163" s="56" t="s">
        <v>2581</v>
      </c>
      <c r="D163" s="56" t="s">
        <v>2578</v>
      </c>
      <c r="E163" s="56" t="s">
        <v>2484</v>
      </c>
      <c r="F163" s="61"/>
      <c r="G163" s="57"/>
      <c r="H163" s="55">
        <v>13550</v>
      </c>
      <c r="I163" s="56">
        <v>20</v>
      </c>
      <c r="J163" s="56" t="s">
        <v>1781</v>
      </c>
      <c r="K163" s="57" t="s">
        <v>2456</v>
      </c>
      <c r="L163" s="3">
        <v>14437</v>
      </c>
      <c r="M163" s="3" t="s">
        <v>597</v>
      </c>
      <c r="N163" s="3">
        <v>68.2</v>
      </c>
      <c r="O163" s="3">
        <v>14278</v>
      </c>
      <c r="P163" s="3" t="s">
        <v>597</v>
      </c>
      <c r="Q163" s="63">
        <v>14553</v>
      </c>
      <c r="R163" s="3" t="s">
        <v>597</v>
      </c>
      <c r="S163" s="3">
        <v>95.4</v>
      </c>
      <c r="T163" s="3">
        <v>14226</v>
      </c>
      <c r="U163" s="64" t="s">
        <v>597</v>
      </c>
      <c r="V163" s="56"/>
      <c r="W163" s="56"/>
      <c r="X163" s="55"/>
      <c r="Y163" s="56"/>
      <c r="Z163" s="56"/>
      <c r="AA163" s="57"/>
      <c r="AB163" s="13" t="s">
        <v>256</v>
      </c>
      <c r="AD163" s="2" t="str">
        <f t="shared" si="18"/>
        <v>COT 4 / F-1</v>
      </c>
      <c r="AE163" s="2">
        <f t="shared" si="19"/>
        <v>68.2</v>
      </c>
      <c r="AF163" s="2">
        <f t="shared" si="20"/>
        <v>95.4</v>
      </c>
      <c r="AG163" s="2">
        <f t="shared" si="21"/>
        <v>68.2</v>
      </c>
      <c r="AH163" s="2">
        <f t="shared" si="22"/>
        <v>95.4</v>
      </c>
      <c r="AI163" s="2">
        <f t="shared" si="23"/>
        <v>68.2</v>
      </c>
      <c r="AJ163" s="2">
        <f t="shared" si="24"/>
        <v>95.4</v>
      </c>
      <c r="AK163" s="2" t="str">
        <f t="shared" si="25"/>
        <v>ok</v>
      </c>
      <c r="AL163" s="2" t="str">
        <f t="shared" si="26"/>
        <v>ok</v>
      </c>
    </row>
    <row r="164" spans="1:38" ht="30">
      <c r="A164" s="55" t="s">
        <v>1029</v>
      </c>
      <c r="B164" s="56" t="s">
        <v>1110</v>
      </c>
      <c r="C164" s="56" t="s">
        <v>2583</v>
      </c>
      <c r="D164" s="56" t="s">
        <v>2584</v>
      </c>
      <c r="E164" s="56" t="s">
        <v>2509</v>
      </c>
      <c r="F164" s="61"/>
      <c r="G164" s="57"/>
      <c r="H164" s="55">
        <v>2900</v>
      </c>
      <c r="I164" s="56">
        <v>300</v>
      </c>
      <c r="J164" s="56" t="s">
        <v>1781</v>
      </c>
      <c r="K164" s="57" t="s">
        <v>2456</v>
      </c>
      <c r="L164" s="3">
        <v>1498</v>
      </c>
      <c r="M164" s="3" t="s">
        <v>597</v>
      </c>
      <c r="N164" s="3">
        <v>68.2</v>
      </c>
      <c r="O164" s="3">
        <v>769</v>
      </c>
      <c r="P164" s="3" t="s">
        <v>597</v>
      </c>
      <c r="Q164" s="63">
        <v>1878</v>
      </c>
      <c r="R164" s="3" t="s">
        <v>597</v>
      </c>
      <c r="S164" s="3">
        <v>0.8</v>
      </c>
      <c r="T164" s="3">
        <v>1838</v>
      </c>
      <c r="U164" s="64" t="s">
        <v>597</v>
      </c>
      <c r="V164" s="56"/>
      <c r="W164" s="56"/>
      <c r="X164" s="55"/>
      <c r="Y164" s="56"/>
      <c r="Z164" s="56"/>
      <c r="AA164" s="57"/>
      <c r="AB164" s="13" t="s">
        <v>2585</v>
      </c>
      <c r="AD164" s="2" t="str">
        <f t="shared" si="18"/>
        <v>CUI 2</v>
      </c>
      <c r="AE164" s="2">
        <f t="shared" si="19"/>
        <v>68.2</v>
      </c>
      <c r="AF164" s="2">
        <f t="shared" si="20"/>
        <v>0.8</v>
      </c>
      <c r="AG164" s="2">
        <f t="shared" si="21"/>
        <v>68.2</v>
      </c>
      <c r="AH164" s="2">
        <f t="shared" si="22"/>
        <v>0.8</v>
      </c>
      <c r="AI164" s="2" t="str">
        <f t="shared" si="23"/>
        <v/>
      </c>
      <c r="AJ164" s="2" t="str">
        <f t="shared" si="24"/>
        <v/>
      </c>
      <c r="AK164" s="2" t="str">
        <f t="shared" si="25"/>
        <v/>
      </c>
      <c r="AL164" s="2" t="str">
        <f t="shared" si="26"/>
        <v/>
      </c>
    </row>
    <row r="165" spans="1:38">
      <c r="A165" s="55"/>
      <c r="B165" s="56"/>
      <c r="C165" s="56"/>
      <c r="D165" s="56"/>
      <c r="E165" s="56"/>
      <c r="F165" s="61"/>
      <c r="G165" s="57"/>
      <c r="H165" s="55"/>
      <c r="I165" s="56"/>
      <c r="J165" s="56"/>
      <c r="K165" s="57"/>
      <c r="Q165" s="63">
        <v>1829</v>
      </c>
      <c r="R165" s="3" t="s">
        <v>597</v>
      </c>
      <c r="S165" s="3">
        <v>94.6</v>
      </c>
      <c r="T165" s="3">
        <v>399</v>
      </c>
      <c r="U165" s="64" t="s">
        <v>597</v>
      </c>
      <c r="V165" s="56"/>
      <c r="W165" s="56"/>
      <c r="X165" s="55"/>
      <c r="Y165" s="56"/>
      <c r="Z165" s="56"/>
      <c r="AA165" s="57"/>
      <c r="AB165" s="13"/>
      <c r="AD165" s="2" t="str">
        <f t="shared" si="18"/>
        <v>CUI 2</v>
      </c>
      <c r="AE165" s="2">
        <f t="shared" si="19"/>
        <v>0</v>
      </c>
      <c r="AF165" s="2">
        <f t="shared" si="20"/>
        <v>94.6</v>
      </c>
      <c r="AG165" s="2">
        <f t="shared" si="21"/>
        <v>68.2</v>
      </c>
      <c r="AH165" s="2">
        <f t="shared" si="22"/>
        <v>95.399999999999991</v>
      </c>
      <c r="AI165" s="2">
        <f t="shared" si="23"/>
        <v>68.2</v>
      </c>
      <c r="AJ165" s="2">
        <f t="shared" si="24"/>
        <v>95.399999999999991</v>
      </c>
      <c r="AK165" s="2" t="str">
        <f t="shared" si="25"/>
        <v>ok</v>
      </c>
      <c r="AL165" s="2" t="str">
        <f t="shared" si="26"/>
        <v>ok</v>
      </c>
    </row>
    <row r="166" spans="1:38" ht="30">
      <c r="A166" s="55" t="s">
        <v>240</v>
      </c>
      <c r="B166" s="56" t="s">
        <v>1110</v>
      </c>
      <c r="C166" s="56" t="s">
        <v>2583</v>
      </c>
      <c r="D166" s="56" t="s">
        <v>2586</v>
      </c>
      <c r="E166" s="56" t="s">
        <v>2509</v>
      </c>
      <c r="F166" s="61"/>
      <c r="G166" s="57"/>
      <c r="H166" s="55">
        <v>3100</v>
      </c>
      <c r="I166" s="56">
        <v>150</v>
      </c>
      <c r="J166" s="56" t="s">
        <v>1781</v>
      </c>
      <c r="K166" s="57" t="s">
        <v>2456</v>
      </c>
      <c r="L166" s="3">
        <v>1526</v>
      </c>
      <c r="M166" s="3" t="s">
        <v>597</v>
      </c>
      <c r="N166" s="3">
        <v>65.7</v>
      </c>
      <c r="O166" s="3">
        <v>1156</v>
      </c>
      <c r="P166" s="3" t="s">
        <v>597</v>
      </c>
      <c r="Q166" s="63">
        <v>1728</v>
      </c>
      <c r="R166" s="3" t="s">
        <v>597</v>
      </c>
      <c r="S166" s="3">
        <v>0.1</v>
      </c>
      <c r="T166" s="3">
        <v>1724</v>
      </c>
      <c r="U166" s="64" t="s">
        <v>597</v>
      </c>
      <c r="V166" s="56"/>
      <c r="W166" s="56"/>
      <c r="X166" s="55"/>
      <c r="Y166" s="56"/>
      <c r="Z166" s="56"/>
      <c r="AA166" s="57"/>
      <c r="AB166" s="13" t="s">
        <v>2585</v>
      </c>
      <c r="AD166" s="2" t="str">
        <f t="shared" si="18"/>
        <v>CUI 1</v>
      </c>
      <c r="AE166" s="2">
        <f t="shared" si="19"/>
        <v>65.7</v>
      </c>
      <c r="AF166" s="2">
        <f t="shared" si="20"/>
        <v>0.1</v>
      </c>
      <c r="AG166" s="2">
        <f t="shared" si="21"/>
        <v>65.7</v>
      </c>
      <c r="AH166" s="2">
        <f t="shared" si="22"/>
        <v>0.1</v>
      </c>
      <c r="AI166" s="2" t="str">
        <f t="shared" si="23"/>
        <v/>
      </c>
      <c r="AJ166" s="2" t="str">
        <f t="shared" si="24"/>
        <v/>
      </c>
      <c r="AK166" s="2" t="str">
        <f t="shared" si="25"/>
        <v/>
      </c>
      <c r="AL166" s="2" t="str">
        <f t="shared" si="26"/>
        <v/>
      </c>
    </row>
    <row r="167" spans="1:38">
      <c r="A167" s="55"/>
      <c r="B167" s="56"/>
      <c r="C167" s="56"/>
      <c r="D167" s="56"/>
      <c r="E167" s="56"/>
      <c r="F167" s="61"/>
      <c r="G167" s="57"/>
      <c r="H167" s="55"/>
      <c r="I167" s="56"/>
      <c r="J167" s="56"/>
      <c r="K167" s="57"/>
      <c r="L167" s="3">
        <v>1147</v>
      </c>
      <c r="M167" s="3" t="s">
        <v>597</v>
      </c>
      <c r="N167" s="3">
        <v>2.5</v>
      </c>
      <c r="O167" s="3">
        <v>1128</v>
      </c>
      <c r="P167" s="3" t="s">
        <v>597</v>
      </c>
      <c r="Q167" s="63">
        <v>1692</v>
      </c>
      <c r="R167" s="3" t="s">
        <v>597</v>
      </c>
      <c r="S167" s="3">
        <v>94.5</v>
      </c>
      <c r="T167" s="3">
        <v>971</v>
      </c>
      <c r="U167" s="64" t="s">
        <v>597</v>
      </c>
      <c r="V167" s="56"/>
      <c r="W167" s="56"/>
      <c r="X167" s="55"/>
      <c r="Y167" s="56"/>
      <c r="Z167" s="56"/>
      <c r="AA167" s="57"/>
      <c r="AB167" s="13"/>
      <c r="AD167" s="2" t="str">
        <f t="shared" si="18"/>
        <v>CUI 1</v>
      </c>
      <c r="AE167" s="2">
        <f t="shared" si="19"/>
        <v>2.5</v>
      </c>
      <c r="AF167" s="2">
        <f t="shared" si="20"/>
        <v>94.5</v>
      </c>
      <c r="AG167" s="2">
        <f t="shared" si="21"/>
        <v>68.2</v>
      </c>
      <c r="AH167" s="2">
        <f t="shared" si="22"/>
        <v>94.6</v>
      </c>
      <c r="AI167" s="2" t="str">
        <f t="shared" si="23"/>
        <v/>
      </c>
      <c r="AJ167" s="2" t="str">
        <f t="shared" si="24"/>
        <v/>
      </c>
      <c r="AK167" s="2" t="str">
        <f t="shared" si="25"/>
        <v/>
      </c>
      <c r="AL167" s="2" t="str">
        <f t="shared" si="26"/>
        <v/>
      </c>
    </row>
    <row r="168" spans="1:38">
      <c r="A168" s="55"/>
      <c r="B168" s="56"/>
      <c r="C168" s="56"/>
      <c r="D168" s="56"/>
      <c r="E168" s="56"/>
      <c r="F168" s="61"/>
      <c r="G168" s="57"/>
      <c r="H168" s="55"/>
      <c r="I168" s="56"/>
      <c r="J168" s="56"/>
      <c r="K168" s="57"/>
      <c r="Q168" s="63">
        <v>960</v>
      </c>
      <c r="R168" s="3" t="s">
        <v>597</v>
      </c>
      <c r="S168" s="3">
        <v>0.8</v>
      </c>
      <c r="T168" s="3">
        <v>936</v>
      </c>
      <c r="U168" s="64" t="s">
        <v>597</v>
      </c>
      <c r="V168" s="56"/>
      <c r="W168" s="56"/>
      <c r="X168" s="55"/>
      <c r="Y168" s="56"/>
      <c r="Z168" s="56"/>
      <c r="AA168" s="57"/>
      <c r="AB168" s="13"/>
      <c r="AD168" s="2" t="str">
        <f t="shared" si="18"/>
        <v>CUI 1</v>
      </c>
      <c r="AE168" s="2">
        <f t="shared" si="19"/>
        <v>0</v>
      </c>
      <c r="AF168" s="2">
        <f t="shared" si="20"/>
        <v>0.8</v>
      </c>
      <c r="AG168" s="2">
        <f t="shared" si="21"/>
        <v>68.2</v>
      </c>
      <c r="AH168" s="2">
        <f t="shared" si="22"/>
        <v>95.399999999999991</v>
      </c>
      <c r="AI168" s="2">
        <f t="shared" si="23"/>
        <v>68.2</v>
      </c>
      <c r="AJ168" s="2">
        <f t="shared" si="24"/>
        <v>95.399999999999991</v>
      </c>
      <c r="AK168" s="2" t="str">
        <f t="shared" si="25"/>
        <v>ok</v>
      </c>
      <c r="AL168" s="2" t="str">
        <f t="shared" si="26"/>
        <v>ok</v>
      </c>
    </row>
    <row r="169" spans="1:38" ht="30">
      <c r="A169" s="55" t="s">
        <v>286</v>
      </c>
      <c r="B169" s="56" t="s">
        <v>30</v>
      </c>
      <c r="C169" s="56" t="s">
        <v>2587</v>
      </c>
      <c r="D169" s="56"/>
      <c r="E169" s="56" t="s">
        <v>2588</v>
      </c>
      <c r="F169" s="61"/>
      <c r="G169" s="57"/>
      <c r="H169" s="55">
        <v>39600</v>
      </c>
      <c r="I169" s="56" t="s">
        <v>2589</v>
      </c>
      <c r="J169" s="56" t="s">
        <v>1781</v>
      </c>
      <c r="K169" s="57" t="s">
        <v>2456</v>
      </c>
      <c r="L169" s="3">
        <v>41420</v>
      </c>
      <c r="M169" s="3" t="s">
        <v>597</v>
      </c>
      <c r="N169" s="3">
        <v>68.2</v>
      </c>
      <c r="O169" s="3">
        <v>411551</v>
      </c>
      <c r="P169" s="3" t="s">
        <v>597</v>
      </c>
      <c r="Q169" s="63">
        <v>41570</v>
      </c>
      <c r="R169" s="3" t="s">
        <v>597</v>
      </c>
      <c r="S169" s="3">
        <v>95.4</v>
      </c>
      <c r="T169" s="3">
        <v>41014</v>
      </c>
      <c r="U169" s="64" t="s">
        <v>597</v>
      </c>
      <c r="V169" s="56"/>
      <c r="W169" s="56"/>
      <c r="X169" s="55"/>
      <c r="Y169" s="56"/>
      <c r="Z169" s="56"/>
      <c r="AA169" s="57"/>
      <c r="AB169" s="13" t="s">
        <v>287</v>
      </c>
      <c r="AD169" s="2" t="str">
        <f t="shared" si="18"/>
        <v>DOR 1</v>
      </c>
      <c r="AE169" s="2">
        <f t="shared" si="19"/>
        <v>68.2</v>
      </c>
      <c r="AF169" s="2">
        <f t="shared" si="20"/>
        <v>95.4</v>
      </c>
      <c r="AG169" s="2">
        <f t="shared" si="21"/>
        <v>68.2</v>
      </c>
      <c r="AH169" s="2">
        <f t="shared" si="22"/>
        <v>95.4</v>
      </c>
      <c r="AI169" s="2">
        <f t="shared" si="23"/>
        <v>68.2</v>
      </c>
      <c r="AJ169" s="2">
        <f t="shared" si="24"/>
        <v>95.4</v>
      </c>
      <c r="AK169" s="2" t="str">
        <f t="shared" si="25"/>
        <v>ok</v>
      </c>
      <c r="AL169" s="2" t="str">
        <f t="shared" si="26"/>
        <v>ok</v>
      </c>
    </row>
    <row r="170" spans="1:38" ht="30">
      <c r="A170" s="54" t="s">
        <v>372</v>
      </c>
      <c r="B170" s="56" t="s">
        <v>32</v>
      </c>
      <c r="C170" s="56" t="s">
        <v>2590</v>
      </c>
      <c r="D170" s="56" t="s">
        <v>1192</v>
      </c>
      <c r="E170" s="56" t="s">
        <v>2509</v>
      </c>
      <c r="F170" s="61"/>
      <c r="G170" s="57"/>
      <c r="H170" s="55">
        <v>39000</v>
      </c>
      <c r="I170" s="56">
        <v>410</v>
      </c>
      <c r="J170" s="56" t="s">
        <v>71</v>
      </c>
      <c r="K170" s="57" t="s">
        <v>2456</v>
      </c>
      <c r="L170" s="3">
        <v>41202</v>
      </c>
      <c r="M170" s="3" t="s">
        <v>597</v>
      </c>
      <c r="N170" s="3">
        <v>68.2</v>
      </c>
      <c r="O170" s="3">
        <v>40614</v>
      </c>
      <c r="P170" s="3" t="s">
        <v>597</v>
      </c>
      <c r="Q170" s="63">
        <v>41594</v>
      </c>
      <c r="R170" s="3" t="s">
        <v>597</v>
      </c>
      <c r="S170" s="3">
        <v>95.4</v>
      </c>
      <c r="T170" s="3">
        <v>40336</v>
      </c>
      <c r="U170" s="64" t="s">
        <v>597</v>
      </c>
      <c r="V170" s="56"/>
      <c r="W170" s="56"/>
      <c r="X170" s="55"/>
      <c r="Y170" s="56"/>
      <c r="Z170" s="56"/>
      <c r="AA170" s="57"/>
      <c r="AB170" s="13" t="s">
        <v>371</v>
      </c>
      <c r="AD170" s="2" t="str">
        <f t="shared" si="18"/>
        <v>HUI 1</v>
      </c>
      <c r="AE170" s="2">
        <f t="shared" si="19"/>
        <v>68.2</v>
      </c>
      <c r="AF170" s="2">
        <f t="shared" si="20"/>
        <v>95.4</v>
      </c>
      <c r="AG170" s="2">
        <f t="shared" si="21"/>
        <v>68.2</v>
      </c>
      <c r="AH170" s="2">
        <f t="shared" si="22"/>
        <v>95.4</v>
      </c>
      <c r="AI170" s="2">
        <f t="shared" si="23"/>
        <v>68.2</v>
      </c>
      <c r="AJ170" s="2">
        <f t="shared" si="24"/>
        <v>95.4</v>
      </c>
      <c r="AK170" s="2" t="str">
        <f t="shared" si="25"/>
        <v>ok</v>
      </c>
      <c r="AL170" s="2" t="str">
        <f t="shared" si="26"/>
        <v>ok</v>
      </c>
    </row>
    <row r="171" spans="1:38" ht="45">
      <c r="A171" s="55" t="s">
        <v>321</v>
      </c>
      <c r="B171" s="56" t="s">
        <v>36</v>
      </c>
      <c r="C171" s="56" t="s">
        <v>2591</v>
      </c>
      <c r="D171" s="56" t="s">
        <v>2592</v>
      </c>
      <c r="E171" s="56" t="s">
        <v>2475</v>
      </c>
      <c r="F171" s="61" t="s">
        <v>2480</v>
      </c>
      <c r="G171" s="57" t="s">
        <v>2593</v>
      </c>
      <c r="H171" s="55">
        <v>1820</v>
      </c>
      <c r="I171" s="56">
        <v>160</v>
      </c>
      <c r="J171" s="56" t="s">
        <v>1781</v>
      </c>
      <c r="K171" s="57" t="s">
        <v>2594</v>
      </c>
      <c r="L171" s="3">
        <v>25</v>
      </c>
      <c r="M171" s="3" t="s">
        <v>124</v>
      </c>
      <c r="N171" s="3">
        <v>68.2</v>
      </c>
      <c r="O171" s="3">
        <v>392</v>
      </c>
      <c r="P171" s="3" t="s">
        <v>124</v>
      </c>
      <c r="Q171" s="63">
        <v>184</v>
      </c>
      <c r="R171" s="3" t="s">
        <v>597</v>
      </c>
      <c r="S171" s="3">
        <v>95.4</v>
      </c>
      <c r="T171" s="3">
        <v>560</v>
      </c>
      <c r="U171" s="64" t="s">
        <v>124</v>
      </c>
      <c r="V171" s="56">
        <v>-24.27</v>
      </c>
      <c r="W171" s="56"/>
      <c r="X171" s="55" t="s">
        <v>2595</v>
      </c>
      <c r="Y171" s="56" t="s">
        <v>2486</v>
      </c>
      <c r="Z171" s="56">
        <v>818220</v>
      </c>
      <c r="AA171" s="57">
        <v>27413</v>
      </c>
      <c r="AB171" s="13" t="s">
        <v>2143</v>
      </c>
      <c r="AD171" s="2" t="str">
        <f t="shared" si="18"/>
        <v>IMB 1</v>
      </c>
      <c r="AE171" s="2">
        <f t="shared" si="19"/>
        <v>68.2</v>
      </c>
      <c r="AF171" s="2">
        <f t="shared" si="20"/>
        <v>95.4</v>
      </c>
      <c r="AG171" s="2">
        <f t="shared" si="21"/>
        <v>68.2</v>
      </c>
      <c r="AH171" s="2">
        <f t="shared" si="22"/>
        <v>95.4</v>
      </c>
      <c r="AI171" s="2">
        <f t="shared" si="23"/>
        <v>68.2</v>
      </c>
      <c r="AJ171" s="2">
        <f t="shared" si="24"/>
        <v>95.4</v>
      </c>
      <c r="AK171" s="2" t="str">
        <f t="shared" si="25"/>
        <v>ok</v>
      </c>
      <c r="AL171" s="2" t="str">
        <f t="shared" si="26"/>
        <v>ok</v>
      </c>
    </row>
    <row r="172" spans="1:38" ht="45">
      <c r="A172" s="55" t="s">
        <v>2596</v>
      </c>
      <c r="B172" s="56" t="s">
        <v>36</v>
      </c>
      <c r="C172" s="56" t="s">
        <v>2591</v>
      </c>
      <c r="D172" s="56" t="s">
        <v>2597</v>
      </c>
      <c r="E172" s="56" t="s">
        <v>2475</v>
      </c>
      <c r="F172" s="61" t="s">
        <v>2480</v>
      </c>
      <c r="G172" s="57" t="s">
        <v>2598</v>
      </c>
      <c r="H172" s="55">
        <v>1990</v>
      </c>
      <c r="I172" s="56">
        <v>35</v>
      </c>
      <c r="J172" s="56" t="s">
        <v>1781</v>
      </c>
      <c r="K172" s="57" t="s">
        <v>2599</v>
      </c>
      <c r="L172" s="3">
        <v>38</v>
      </c>
      <c r="M172" s="3" t="s">
        <v>597</v>
      </c>
      <c r="N172" s="3">
        <v>22</v>
      </c>
      <c r="O172" s="3">
        <v>9</v>
      </c>
      <c r="P172" s="3" t="s">
        <v>597</v>
      </c>
      <c r="Q172" s="63">
        <v>88</v>
      </c>
      <c r="R172" s="3" t="s">
        <v>597</v>
      </c>
      <c r="S172" s="3">
        <v>1.3</v>
      </c>
      <c r="T172" s="3">
        <v>76</v>
      </c>
      <c r="U172" s="64" t="s">
        <v>597</v>
      </c>
      <c r="V172" s="56">
        <v>-18.22</v>
      </c>
      <c r="W172" s="56"/>
      <c r="X172" s="55" t="s">
        <v>2595</v>
      </c>
      <c r="Y172" s="56" t="s">
        <v>2486</v>
      </c>
      <c r="Z172" s="56">
        <v>819238</v>
      </c>
      <c r="AA172" s="57">
        <v>32608</v>
      </c>
      <c r="AB172" s="13" t="s">
        <v>2143</v>
      </c>
      <c r="AD172" s="2" t="str">
        <f t="shared" si="18"/>
        <v>IMB 2</v>
      </c>
      <c r="AE172" s="2">
        <f t="shared" si="19"/>
        <v>22</v>
      </c>
      <c r="AF172" s="2">
        <f t="shared" si="20"/>
        <v>1.3</v>
      </c>
      <c r="AG172" s="2">
        <f t="shared" si="21"/>
        <v>22</v>
      </c>
      <c r="AH172" s="2">
        <f t="shared" si="22"/>
        <v>1.3</v>
      </c>
      <c r="AI172" s="2" t="str">
        <f t="shared" si="23"/>
        <v/>
      </c>
      <c r="AJ172" s="2" t="str">
        <f t="shared" si="24"/>
        <v/>
      </c>
      <c r="AK172" s="2" t="str">
        <f t="shared" si="25"/>
        <v/>
      </c>
      <c r="AL172" s="2" t="str">
        <f t="shared" si="26"/>
        <v/>
      </c>
    </row>
    <row r="173" spans="1:38">
      <c r="A173" s="55"/>
      <c r="B173" s="56"/>
      <c r="C173" s="56"/>
      <c r="D173" s="56"/>
      <c r="E173" s="56"/>
      <c r="F173" s="61"/>
      <c r="G173" s="57"/>
      <c r="H173" s="55"/>
      <c r="I173" s="56"/>
      <c r="J173" s="56"/>
      <c r="K173" s="57"/>
      <c r="L173" s="3">
        <v>4</v>
      </c>
      <c r="M173" s="3" t="s">
        <v>597</v>
      </c>
      <c r="N173" s="3">
        <v>46.2</v>
      </c>
      <c r="O173" s="3">
        <v>52</v>
      </c>
      <c r="P173" s="3" t="s">
        <v>124</v>
      </c>
      <c r="Q173" s="63">
        <v>56</v>
      </c>
      <c r="R173" s="3" t="s">
        <v>597</v>
      </c>
      <c r="S173" s="3">
        <v>94.1</v>
      </c>
      <c r="T173" s="3">
        <v>82</v>
      </c>
      <c r="U173" s="64" t="s">
        <v>124</v>
      </c>
      <c r="V173" s="56"/>
      <c r="W173" s="56"/>
      <c r="X173" s="55"/>
      <c r="Y173" s="56"/>
      <c r="Z173" s="56"/>
      <c r="AA173" s="57"/>
      <c r="AB173" s="13"/>
      <c r="AD173" s="2" t="str">
        <f t="shared" si="18"/>
        <v>IMB 2</v>
      </c>
      <c r="AE173" s="2">
        <f t="shared" si="19"/>
        <v>46.2</v>
      </c>
      <c r="AF173" s="2">
        <f t="shared" si="20"/>
        <v>94.1</v>
      </c>
      <c r="AG173" s="2">
        <f t="shared" si="21"/>
        <v>68.2</v>
      </c>
      <c r="AH173" s="2">
        <f t="shared" si="22"/>
        <v>95.399999999999991</v>
      </c>
      <c r="AI173" s="2">
        <f t="shared" si="23"/>
        <v>68.2</v>
      </c>
      <c r="AJ173" s="2">
        <f t="shared" si="24"/>
        <v>95.399999999999991</v>
      </c>
      <c r="AK173" s="2" t="str">
        <f t="shared" si="25"/>
        <v>ok</v>
      </c>
      <c r="AL173" s="2" t="str">
        <f t="shared" si="26"/>
        <v>ok</v>
      </c>
    </row>
    <row r="174" spans="1:38" ht="45">
      <c r="A174" s="55" t="s">
        <v>323</v>
      </c>
      <c r="B174" s="56" t="s">
        <v>36</v>
      </c>
      <c r="C174" s="56" t="s">
        <v>2591</v>
      </c>
      <c r="D174" s="56" t="s">
        <v>2592</v>
      </c>
      <c r="E174" s="56" t="s">
        <v>2475</v>
      </c>
      <c r="F174" s="61" t="s">
        <v>2480</v>
      </c>
      <c r="G174" s="57" t="s">
        <v>2600</v>
      </c>
      <c r="H174" s="55">
        <v>2880</v>
      </c>
      <c r="I174" s="56">
        <v>100</v>
      </c>
      <c r="J174" s="56" t="s">
        <v>1781</v>
      </c>
      <c r="K174" s="57" t="s">
        <v>2599</v>
      </c>
      <c r="L174" s="3">
        <v>1207</v>
      </c>
      <c r="M174" s="3" t="s">
        <v>597</v>
      </c>
      <c r="N174" s="3">
        <v>68.2</v>
      </c>
      <c r="O174" s="3">
        <v>930</v>
      </c>
      <c r="P174" s="3" t="s">
        <v>597</v>
      </c>
      <c r="Q174" s="63">
        <v>1376</v>
      </c>
      <c r="R174" s="3" t="s">
        <v>597</v>
      </c>
      <c r="S174" s="3">
        <v>1.9</v>
      </c>
      <c r="T174" s="3">
        <v>1346</v>
      </c>
      <c r="U174" s="64" t="s">
        <v>597</v>
      </c>
      <c r="V174" s="56">
        <v>-22.91</v>
      </c>
      <c r="W174" s="56"/>
      <c r="X174" s="55" t="s">
        <v>2595</v>
      </c>
      <c r="Y174" s="56" t="s">
        <v>2486</v>
      </c>
      <c r="Z174" s="56">
        <v>818234</v>
      </c>
      <c r="AA174" s="57">
        <v>27412</v>
      </c>
      <c r="AB174" s="13" t="s">
        <v>2143</v>
      </c>
      <c r="AD174" s="2" t="str">
        <f t="shared" si="18"/>
        <v>IMB 3</v>
      </c>
      <c r="AE174" s="2">
        <f t="shared" si="19"/>
        <v>68.2</v>
      </c>
      <c r="AF174" s="2">
        <f t="shared" si="20"/>
        <v>1.9</v>
      </c>
      <c r="AG174" s="2">
        <f t="shared" si="21"/>
        <v>68.2</v>
      </c>
      <c r="AH174" s="2">
        <f t="shared" si="22"/>
        <v>1.9</v>
      </c>
      <c r="AI174" s="2" t="str">
        <f t="shared" si="23"/>
        <v/>
      </c>
      <c r="AJ174" s="2" t="str">
        <f t="shared" si="24"/>
        <v/>
      </c>
      <c r="AK174" s="2" t="str">
        <f t="shared" si="25"/>
        <v/>
      </c>
      <c r="AL174" s="2" t="str">
        <f t="shared" si="26"/>
        <v/>
      </c>
    </row>
    <row r="175" spans="1:38">
      <c r="A175" s="55"/>
      <c r="B175" s="56"/>
      <c r="C175" s="56"/>
      <c r="D175" s="56"/>
      <c r="E175" s="56"/>
      <c r="F175" s="61"/>
      <c r="G175" s="57"/>
      <c r="H175" s="55"/>
      <c r="I175" s="56"/>
      <c r="J175" s="56"/>
      <c r="K175" s="57"/>
      <c r="Q175" s="63">
        <v>1304</v>
      </c>
      <c r="R175" s="3" t="s">
        <v>597</v>
      </c>
      <c r="S175" s="3">
        <v>93.5</v>
      </c>
      <c r="T175" s="3">
        <v>831</v>
      </c>
      <c r="U175" s="64" t="s">
        <v>597</v>
      </c>
      <c r="V175" s="56"/>
      <c r="W175" s="56"/>
      <c r="X175" s="55"/>
      <c r="Y175" s="56"/>
      <c r="Z175" s="56"/>
      <c r="AA175" s="57"/>
      <c r="AB175" s="13"/>
      <c r="AD175" s="2" t="str">
        <f t="shared" si="18"/>
        <v>IMB 3</v>
      </c>
      <c r="AE175" s="2">
        <f t="shared" si="19"/>
        <v>0</v>
      </c>
      <c r="AF175" s="2">
        <f t="shared" si="20"/>
        <v>93.5</v>
      </c>
      <c r="AG175" s="2">
        <f t="shared" si="21"/>
        <v>68.2</v>
      </c>
      <c r="AH175" s="2">
        <f t="shared" si="22"/>
        <v>95.4</v>
      </c>
      <c r="AI175" s="2">
        <f t="shared" si="23"/>
        <v>68.2</v>
      </c>
      <c r="AJ175" s="2">
        <f t="shared" si="24"/>
        <v>95.4</v>
      </c>
      <c r="AK175" s="2" t="str">
        <f t="shared" si="25"/>
        <v>ok</v>
      </c>
      <c r="AL175" s="2" t="str">
        <f t="shared" si="26"/>
        <v>ok</v>
      </c>
    </row>
    <row r="176" spans="1:38" ht="45">
      <c r="A176" s="55" t="s">
        <v>2601</v>
      </c>
      <c r="B176" s="56" t="s">
        <v>36</v>
      </c>
      <c r="C176" s="56"/>
      <c r="D176" s="56" t="s">
        <v>2602</v>
      </c>
      <c r="E176" s="56" t="s">
        <v>2603</v>
      </c>
      <c r="F176" s="61" t="s">
        <v>2480</v>
      </c>
      <c r="G176" s="57" t="s">
        <v>2604</v>
      </c>
      <c r="H176" s="55">
        <v>7940</v>
      </c>
      <c r="I176" s="56">
        <v>150</v>
      </c>
      <c r="J176" s="56" t="s">
        <v>1781</v>
      </c>
      <c r="K176" s="57" t="s">
        <v>2599</v>
      </c>
      <c r="L176" s="3">
        <v>7044</v>
      </c>
      <c r="M176" s="3" t="s">
        <v>597</v>
      </c>
      <c r="N176" s="3">
        <v>68.2</v>
      </c>
      <c r="O176" s="3">
        <v>6659</v>
      </c>
      <c r="P176" s="3" t="s">
        <v>597</v>
      </c>
      <c r="Q176" s="63">
        <v>7294</v>
      </c>
      <c r="R176" s="3" t="s">
        <v>597</v>
      </c>
      <c r="S176" s="3">
        <v>0.9</v>
      </c>
      <c r="T176" s="3">
        <v>7266</v>
      </c>
      <c r="U176" s="64" t="s">
        <v>597</v>
      </c>
      <c r="V176" s="56">
        <v>-18.87</v>
      </c>
      <c r="W176" s="56"/>
      <c r="X176" s="55" t="s">
        <v>2595</v>
      </c>
      <c r="Y176" s="56" t="s">
        <v>2486</v>
      </c>
      <c r="Z176" s="56">
        <v>811426</v>
      </c>
      <c r="AA176" s="57">
        <v>24238</v>
      </c>
      <c r="AB176" s="13" t="s">
        <v>2143</v>
      </c>
      <c r="AD176" s="2" t="str">
        <f t="shared" si="18"/>
        <v>IMB 4</v>
      </c>
      <c r="AE176" s="2">
        <f t="shared" si="19"/>
        <v>68.2</v>
      </c>
      <c r="AF176" s="2">
        <f t="shared" si="20"/>
        <v>0.9</v>
      </c>
      <c r="AG176" s="2">
        <f t="shared" si="21"/>
        <v>68.2</v>
      </c>
      <c r="AH176" s="2">
        <f t="shared" si="22"/>
        <v>0.9</v>
      </c>
      <c r="AI176" s="2" t="str">
        <f t="shared" si="23"/>
        <v/>
      </c>
      <c r="AJ176" s="2" t="str">
        <f t="shared" si="24"/>
        <v/>
      </c>
      <c r="AK176" s="2" t="str">
        <f t="shared" si="25"/>
        <v/>
      </c>
      <c r="AL176" s="2" t="str">
        <f t="shared" si="26"/>
        <v/>
      </c>
    </row>
    <row r="177" spans="1:38">
      <c r="A177" s="55"/>
      <c r="B177" s="56"/>
      <c r="C177" s="56"/>
      <c r="D177" s="56"/>
      <c r="E177" s="56"/>
      <c r="F177" s="61"/>
      <c r="G177" s="57"/>
      <c r="H177" s="55"/>
      <c r="I177" s="56"/>
      <c r="J177" s="56"/>
      <c r="K177" s="57"/>
      <c r="Q177" s="63">
        <v>7260</v>
      </c>
      <c r="R177" s="3" t="s">
        <v>597</v>
      </c>
      <c r="S177" s="3">
        <v>1.2</v>
      </c>
      <c r="T177" s="3">
        <v>7224</v>
      </c>
      <c r="U177" s="64" t="s">
        <v>597</v>
      </c>
      <c r="V177" s="56"/>
      <c r="W177" s="56"/>
      <c r="X177" s="55"/>
      <c r="Y177" s="56"/>
      <c r="Z177" s="56"/>
      <c r="AA177" s="57"/>
      <c r="AB177" s="13"/>
      <c r="AD177" s="2" t="str">
        <f t="shared" si="18"/>
        <v>IMB 4</v>
      </c>
      <c r="AE177" s="2">
        <f t="shared" si="19"/>
        <v>0</v>
      </c>
      <c r="AF177" s="2">
        <f t="shared" si="20"/>
        <v>1.2</v>
      </c>
      <c r="AG177" s="2">
        <f t="shared" si="21"/>
        <v>68.2</v>
      </c>
      <c r="AH177" s="2">
        <f t="shared" si="22"/>
        <v>2.1</v>
      </c>
      <c r="AI177" s="2" t="str">
        <f t="shared" si="23"/>
        <v/>
      </c>
      <c r="AJ177" s="2" t="str">
        <f t="shared" si="24"/>
        <v/>
      </c>
      <c r="AK177" s="2" t="str">
        <f t="shared" si="25"/>
        <v/>
      </c>
      <c r="AL177" s="2" t="str">
        <f t="shared" si="26"/>
        <v/>
      </c>
    </row>
    <row r="178" spans="1:38">
      <c r="A178" s="55"/>
      <c r="B178" s="56"/>
      <c r="C178" s="56"/>
      <c r="D178" s="56"/>
      <c r="E178" s="56"/>
      <c r="F178" s="61"/>
      <c r="G178" s="57"/>
      <c r="H178" s="55"/>
      <c r="I178" s="56"/>
      <c r="J178" s="56"/>
      <c r="K178" s="57"/>
      <c r="Q178" s="63">
        <v>7192</v>
      </c>
      <c r="R178" s="3" t="s">
        <v>597</v>
      </c>
      <c r="S178" s="3">
        <v>93.2</v>
      </c>
      <c r="T178" s="3">
        <v>6476</v>
      </c>
      <c r="U178" s="64" t="s">
        <v>597</v>
      </c>
      <c r="V178" s="56"/>
      <c r="W178" s="56"/>
      <c r="X178" s="55"/>
      <c r="Y178" s="56"/>
      <c r="Z178" s="56"/>
      <c r="AA178" s="57"/>
      <c r="AB178" s="13"/>
      <c r="AD178" s="2" t="str">
        <f t="shared" si="18"/>
        <v>IMB 4</v>
      </c>
      <c r="AE178" s="2">
        <f t="shared" si="19"/>
        <v>0</v>
      </c>
      <c r="AF178" s="2">
        <f t="shared" si="20"/>
        <v>93.2</v>
      </c>
      <c r="AG178" s="2">
        <f t="shared" si="21"/>
        <v>68.2</v>
      </c>
      <c r="AH178" s="2">
        <f t="shared" si="22"/>
        <v>95.3</v>
      </c>
      <c r="AI178" s="2">
        <f t="shared" si="23"/>
        <v>68.2</v>
      </c>
      <c r="AJ178" s="2">
        <f t="shared" si="24"/>
        <v>95.3</v>
      </c>
      <c r="AK178" s="2" t="str">
        <f t="shared" si="25"/>
        <v>ok</v>
      </c>
      <c r="AL178" s="2" t="str">
        <f t="shared" si="26"/>
        <v>REV</v>
      </c>
    </row>
    <row r="179" spans="1:38" ht="45">
      <c r="A179" s="55" t="s">
        <v>325</v>
      </c>
      <c r="B179" s="56" t="s">
        <v>36</v>
      </c>
      <c r="C179" s="56" t="s">
        <v>2591</v>
      </c>
      <c r="D179" s="56" t="s">
        <v>2605</v>
      </c>
      <c r="E179" s="56" t="s">
        <v>2606</v>
      </c>
      <c r="F179" s="61" t="s">
        <v>2480</v>
      </c>
      <c r="G179" s="57" t="s">
        <v>2607</v>
      </c>
      <c r="H179" s="55">
        <v>8050</v>
      </c>
      <c r="I179" s="56">
        <v>90</v>
      </c>
      <c r="J179" s="56" t="s">
        <v>1781</v>
      </c>
      <c r="K179" s="57" t="s">
        <v>2599</v>
      </c>
      <c r="L179" s="3">
        <v>7138</v>
      </c>
      <c r="M179" s="3" t="s">
        <v>597</v>
      </c>
      <c r="N179" s="3">
        <v>6.4</v>
      </c>
      <c r="O179" s="3">
        <v>7100</v>
      </c>
      <c r="P179" s="3" t="s">
        <v>597</v>
      </c>
      <c r="Q179" s="63">
        <v>7300</v>
      </c>
      <c r="R179" s="3" t="s">
        <v>597</v>
      </c>
      <c r="S179" s="3">
        <v>4.5</v>
      </c>
      <c r="T179" s="3">
        <v>7221</v>
      </c>
      <c r="U179" s="64" t="s">
        <v>597</v>
      </c>
      <c r="V179" s="56">
        <v>-21.75</v>
      </c>
      <c r="W179" s="56"/>
      <c r="X179" s="55" t="s">
        <v>2595</v>
      </c>
      <c r="Y179" s="56" t="s">
        <v>2486</v>
      </c>
      <c r="Z179" s="56">
        <v>820568</v>
      </c>
      <c r="AA179" s="57">
        <v>28742</v>
      </c>
      <c r="AB179" s="13" t="s">
        <v>2143</v>
      </c>
      <c r="AD179" s="2" t="str">
        <f t="shared" si="18"/>
        <v>IMB 5</v>
      </c>
      <c r="AE179" s="2">
        <f t="shared" si="19"/>
        <v>6.4</v>
      </c>
      <c r="AF179" s="2">
        <f t="shared" si="20"/>
        <v>4.5</v>
      </c>
      <c r="AG179" s="2">
        <f t="shared" si="21"/>
        <v>6.4</v>
      </c>
      <c r="AH179" s="2">
        <f t="shared" si="22"/>
        <v>4.5</v>
      </c>
      <c r="AI179" s="2" t="str">
        <f t="shared" si="23"/>
        <v/>
      </c>
      <c r="AJ179" s="2" t="str">
        <f t="shared" si="24"/>
        <v/>
      </c>
      <c r="AK179" s="2" t="str">
        <f t="shared" si="25"/>
        <v/>
      </c>
      <c r="AL179" s="2" t="str">
        <f t="shared" si="26"/>
        <v/>
      </c>
    </row>
    <row r="180" spans="1:38">
      <c r="A180" s="55"/>
      <c r="B180" s="56"/>
      <c r="C180" s="56"/>
      <c r="D180" s="56"/>
      <c r="E180" s="56"/>
      <c r="F180" s="61"/>
      <c r="G180" s="57"/>
      <c r="H180" s="55"/>
      <c r="I180" s="56"/>
      <c r="J180" s="56"/>
      <c r="K180" s="57"/>
      <c r="L180" s="3">
        <v>7086</v>
      </c>
      <c r="M180" s="3" t="s">
        <v>597</v>
      </c>
      <c r="N180" s="3">
        <v>61.8</v>
      </c>
      <c r="O180" s="3">
        <v>6817</v>
      </c>
      <c r="P180" s="3" t="s">
        <v>597</v>
      </c>
      <c r="Q180" s="63">
        <v>7195</v>
      </c>
      <c r="R180" s="3" t="s">
        <v>597</v>
      </c>
      <c r="S180" s="3">
        <v>90.9</v>
      </c>
      <c r="T180" s="3">
        <v>6686</v>
      </c>
      <c r="U180" s="64" t="s">
        <v>597</v>
      </c>
      <c r="V180" s="56"/>
      <c r="W180" s="56"/>
      <c r="X180" s="55"/>
      <c r="Y180" s="56"/>
      <c r="Z180" s="56"/>
      <c r="AA180" s="57"/>
      <c r="AB180" s="13"/>
      <c r="AD180" s="2" t="str">
        <f t="shared" si="18"/>
        <v>IMB 5</v>
      </c>
      <c r="AE180" s="2">
        <f t="shared" si="19"/>
        <v>61.8</v>
      </c>
      <c r="AF180" s="2">
        <f t="shared" si="20"/>
        <v>90.9</v>
      </c>
      <c r="AG180" s="2">
        <f t="shared" si="21"/>
        <v>68.2</v>
      </c>
      <c r="AH180" s="2">
        <f t="shared" si="22"/>
        <v>95.4</v>
      </c>
      <c r="AI180" s="2">
        <f t="shared" si="23"/>
        <v>68.2</v>
      </c>
      <c r="AJ180" s="2">
        <f t="shared" si="24"/>
        <v>95.4</v>
      </c>
      <c r="AK180" s="2" t="str">
        <f t="shared" si="25"/>
        <v>ok</v>
      </c>
      <c r="AL180" s="2" t="str">
        <f t="shared" si="26"/>
        <v>ok</v>
      </c>
    </row>
    <row r="181" spans="1:38" ht="45">
      <c r="A181" s="55" t="s">
        <v>2608</v>
      </c>
      <c r="B181" s="56" t="s">
        <v>36</v>
      </c>
      <c r="C181" s="56" t="s">
        <v>2591</v>
      </c>
      <c r="D181" s="56" t="s">
        <v>2597</v>
      </c>
      <c r="E181" s="56" t="s">
        <v>2509</v>
      </c>
      <c r="F181" s="61"/>
      <c r="G181" s="57" t="s">
        <v>2609</v>
      </c>
      <c r="H181" s="55">
        <v>14310</v>
      </c>
      <c r="I181" s="56">
        <v>300</v>
      </c>
      <c r="J181" s="56" t="s">
        <v>1781</v>
      </c>
      <c r="K181" s="57" t="s">
        <v>2599</v>
      </c>
      <c r="L181" s="3">
        <v>15880</v>
      </c>
      <c r="M181" s="3" t="s">
        <v>597</v>
      </c>
      <c r="N181" s="3">
        <v>68.2</v>
      </c>
      <c r="O181" s="3">
        <v>15084</v>
      </c>
      <c r="P181" s="3" t="s">
        <v>597</v>
      </c>
      <c r="Q181" s="63">
        <v>16214</v>
      </c>
      <c r="R181" s="3" t="s">
        <v>597</v>
      </c>
      <c r="S181" s="3">
        <v>95.4</v>
      </c>
      <c r="T181" s="3">
        <v>14596</v>
      </c>
      <c r="U181" s="64" t="s">
        <v>597</v>
      </c>
      <c r="V181" s="56"/>
      <c r="W181" s="56"/>
      <c r="X181" s="55" t="s">
        <v>2595</v>
      </c>
      <c r="Y181" s="56" t="s">
        <v>2486</v>
      </c>
      <c r="Z181" s="56">
        <v>819200</v>
      </c>
      <c r="AA181" s="57">
        <v>32200</v>
      </c>
      <c r="AB181" s="13" t="s">
        <v>2143</v>
      </c>
      <c r="AD181" s="2" t="str">
        <f t="shared" si="18"/>
        <v>IMB 6</v>
      </c>
      <c r="AE181" s="2">
        <f t="shared" si="19"/>
        <v>68.2</v>
      </c>
      <c r="AF181" s="2">
        <f t="shared" si="20"/>
        <v>95.4</v>
      </c>
      <c r="AG181" s="2">
        <f t="shared" si="21"/>
        <v>68.2</v>
      </c>
      <c r="AH181" s="2">
        <f t="shared" si="22"/>
        <v>95.4</v>
      </c>
      <c r="AI181" s="2">
        <f t="shared" si="23"/>
        <v>68.2</v>
      </c>
      <c r="AJ181" s="2">
        <f t="shared" si="24"/>
        <v>95.4</v>
      </c>
      <c r="AK181" s="2" t="str">
        <f t="shared" si="25"/>
        <v>ok</v>
      </c>
      <c r="AL181" s="2" t="str">
        <f t="shared" si="26"/>
        <v>ok</v>
      </c>
    </row>
    <row r="182" spans="1:38" ht="45">
      <c r="A182" s="55" t="s">
        <v>2610</v>
      </c>
      <c r="B182" s="56" t="s">
        <v>36</v>
      </c>
      <c r="C182" s="56" t="s">
        <v>2611</v>
      </c>
      <c r="D182" s="56" t="s">
        <v>2602</v>
      </c>
      <c r="E182" s="56" t="s">
        <v>2509</v>
      </c>
      <c r="F182" s="61" t="s">
        <v>2480</v>
      </c>
      <c r="G182" s="57" t="s">
        <v>2612</v>
      </c>
      <c r="H182" s="55">
        <v>24970</v>
      </c>
      <c r="I182" s="58" t="s">
        <v>2613</v>
      </c>
      <c r="J182" s="56" t="s">
        <v>1781</v>
      </c>
      <c r="K182" s="57" t="s">
        <v>2614</v>
      </c>
      <c r="L182" s="3">
        <v>27420</v>
      </c>
      <c r="M182" s="3" t="s">
        <v>597</v>
      </c>
      <c r="N182" s="3">
        <v>68.2</v>
      </c>
      <c r="O182" s="3">
        <v>26752</v>
      </c>
      <c r="P182" s="3" t="s">
        <v>597</v>
      </c>
      <c r="Q182" s="63">
        <v>27844</v>
      </c>
      <c r="R182" s="3" t="s">
        <v>597</v>
      </c>
      <c r="S182" s="3">
        <v>95.4</v>
      </c>
      <c r="T182" s="3">
        <v>26416</v>
      </c>
      <c r="U182" s="64" t="s">
        <v>597</v>
      </c>
      <c r="V182" s="56">
        <v>-23.29</v>
      </c>
      <c r="W182" s="56"/>
      <c r="X182" s="55" t="s">
        <v>2595</v>
      </c>
      <c r="Y182" s="56" t="s">
        <v>2486</v>
      </c>
      <c r="Z182" s="56">
        <v>810273</v>
      </c>
      <c r="AA182" s="57">
        <v>19620</v>
      </c>
      <c r="AB182" s="13" t="s">
        <v>2143</v>
      </c>
      <c r="AD182" s="2" t="str">
        <f t="shared" si="18"/>
        <v>IMB 7</v>
      </c>
      <c r="AE182" s="2">
        <f t="shared" si="19"/>
        <v>68.2</v>
      </c>
      <c r="AF182" s="2">
        <f t="shared" si="20"/>
        <v>95.4</v>
      </c>
      <c r="AG182" s="2">
        <f t="shared" si="21"/>
        <v>68.2</v>
      </c>
      <c r="AH182" s="2">
        <f t="shared" si="22"/>
        <v>95.4</v>
      </c>
      <c r="AI182" s="2">
        <f t="shared" si="23"/>
        <v>68.2</v>
      </c>
      <c r="AJ182" s="2">
        <f t="shared" si="24"/>
        <v>95.4</v>
      </c>
      <c r="AK182" s="2" t="str">
        <f t="shared" si="25"/>
        <v>ok</v>
      </c>
      <c r="AL182" s="2" t="str">
        <f t="shared" si="26"/>
        <v>ok</v>
      </c>
    </row>
    <row r="183" spans="1:38" ht="45">
      <c r="A183" s="55" t="s">
        <v>2615</v>
      </c>
      <c r="B183" s="56" t="s">
        <v>36</v>
      </c>
      <c r="C183" s="56" t="s">
        <v>2611</v>
      </c>
      <c r="D183" s="56" t="s">
        <v>2602</v>
      </c>
      <c r="E183" s="56" t="s">
        <v>2509</v>
      </c>
      <c r="F183" s="61" t="s">
        <v>2480</v>
      </c>
      <c r="G183" s="57" t="s">
        <v>2616</v>
      </c>
      <c r="H183" s="55">
        <v>26930</v>
      </c>
      <c r="I183" s="58" t="s">
        <v>2617</v>
      </c>
      <c r="J183" s="56" t="s">
        <v>1781</v>
      </c>
      <c r="K183" s="57" t="s">
        <v>2618</v>
      </c>
      <c r="L183" s="3">
        <v>29188</v>
      </c>
      <c r="M183" s="3" t="s">
        <v>597</v>
      </c>
      <c r="N183" s="3">
        <v>68.2</v>
      </c>
      <c r="O183" s="3">
        <v>28957</v>
      </c>
      <c r="P183" s="3" t="s">
        <v>597</v>
      </c>
      <c r="Q183" s="63">
        <v>29292</v>
      </c>
      <c r="R183" s="3" t="s">
        <v>597</v>
      </c>
      <c r="S183" s="3">
        <v>95.4</v>
      </c>
      <c r="T183" s="3">
        <v>28834</v>
      </c>
      <c r="U183" s="64" t="s">
        <v>597</v>
      </c>
      <c r="V183" s="56">
        <v>-23.72</v>
      </c>
      <c r="W183" s="56"/>
      <c r="X183" s="55" t="s">
        <v>2595</v>
      </c>
      <c r="Y183" s="56" t="s">
        <v>2486</v>
      </c>
      <c r="Z183" s="56">
        <v>812961</v>
      </c>
      <c r="AA183" s="57">
        <v>19828</v>
      </c>
      <c r="AB183" s="13" t="s">
        <v>2143</v>
      </c>
      <c r="AD183" s="2" t="str">
        <f t="shared" si="18"/>
        <v>IMB 8</v>
      </c>
      <c r="AE183" s="2">
        <f t="shared" si="19"/>
        <v>68.2</v>
      </c>
      <c r="AF183" s="2">
        <f t="shared" si="20"/>
        <v>95.4</v>
      </c>
      <c r="AG183" s="2">
        <f t="shared" si="21"/>
        <v>68.2</v>
      </c>
      <c r="AH183" s="2">
        <f t="shared" si="22"/>
        <v>95.4</v>
      </c>
      <c r="AI183" s="2">
        <f t="shared" si="23"/>
        <v>68.2</v>
      </c>
      <c r="AJ183" s="2">
        <f t="shared" si="24"/>
        <v>95.4</v>
      </c>
      <c r="AK183" s="2" t="str">
        <f t="shared" si="25"/>
        <v>ok</v>
      </c>
      <c r="AL183" s="2" t="str">
        <f t="shared" si="26"/>
        <v>ok</v>
      </c>
    </row>
    <row r="184" spans="1:38" ht="45">
      <c r="A184" s="55" t="s">
        <v>2619</v>
      </c>
      <c r="B184" s="56" t="s">
        <v>36</v>
      </c>
      <c r="C184" s="56" t="s">
        <v>2611</v>
      </c>
      <c r="D184" s="56" t="s">
        <v>2602</v>
      </c>
      <c r="E184" s="56" t="s">
        <v>2509</v>
      </c>
      <c r="F184" s="61" t="s">
        <v>2480</v>
      </c>
      <c r="G184" s="57" t="s">
        <v>2620</v>
      </c>
      <c r="H184" s="55">
        <v>28050</v>
      </c>
      <c r="I184" s="58" t="s">
        <v>2621</v>
      </c>
      <c r="J184" s="56" t="s">
        <v>1781</v>
      </c>
      <c r="K184" s="57" t="s">
        <v>2622</v>
      </c>
      <c r="L184" s="3">
        <v>30966</v>
      </c>
      <c r="M184" s="3" t="s">
        <v>597</v>
      </c>
      <c r="N184" s="3">
        <v>68.2</v>
      </c>
      <c r="O184" s="3">
        <v>29292</v>
      </c>
      <c r="P184" s="3" t="s">
        <v>597</v>
      </c>
      <c r="Q184" s="63">
        <v>31940</v>
      </c>
      <c r="R184" s="3" t="s">
        <v>597</v>
      </c>
      <c r="S184" s="3">
        <v>95.4</v>
      </c>
      <c r="T184" s="3">
        <v>28916</v>
      </c>
      <c r="U184" s="64" t="s">
        <v>597</v>
      </c>
      <c r="V184" s="56">
        <v>-24.1</v>
      </c>
      <c r="W184" s="56"/>
      <c r="X184" s="55" t="s">
        <v>2595</v>
      </c>
      <c r="Y184" s="56" t="s">
        <v>2486</v>
      </c>
      <c r="Z184" s="56">
        <v>807488</v>
      </c>
      <c r="AA184" s="57">
        <v>26014</v>
      </c>
      <c r="AB184" s="13" t="s">
        <v>2143</v>
      </c>
      <c r="AD184" s="2" t="str">
        <f t="shared" si="18"/>
        <v>IMB 9</v>
      </c>
      <c r="AE184" s="2">
        <f t="shared" si="19"/>
        <v>68.2</v>
      </c>
      <c r="AF184" s="2">
        <f t="shared" si="20"/>
        <v>95.4</v>
      </c>
      <c r="AG184" s="2">
        <f t="shared" si="21"/>
        <v>68.2</v>
      </c>
      <c r="AH184" s="2">
        <f t="shared" si="22"/>
        <v>95.4</v>
      </c>
      <c r="AI184" s="2">
        <f t="shared" si="23"/>
        <v>68.2</v>
      </c>
      <c r="AJ184" s="2">
        <f t="shared" si="24"/>
        <v>95.4</v>
      </c>
      <c r="AK184" s="2" t="str">
        <f t="shared" si="25"/>
        <v>ok</v>
      </c>
      <c r="AL184" s="2" t="str">
        <f t="shared" si="26"/>
        <v>ok</v>
      </c>
    </row>
    <row r="185" spans="1:38" ht="45">
      <c r="A185" s="55" t="s">
        <v>2623</v>
      </c>
      <c r="B185" s="56" t="s">
        <v>36</v>
      </c>
      <c r="C185" s="56" t="s">
        <v>2624</v>
      </c>
      <c r="D185" s="56" t="s">
        <v>2625</v>
      </c>
      <c r="E185" s="56" t="s">
        <v>2509</v>
      </c>
      <c r="F185" s="61"/>
      <c r="G185" s="57" t="s">
        <v>2626</v>
      </c>
      <c r="H185" s="55">
        <v>30000</v>
      </c>
      <c r="I185" s="56">
        <v>310</v>
      </c>
      <c r="J185" s="56" t="s">
        <v>1781</v>
      </c>
      <c r="K185" s="57" t="s">
        <v>2627</v>
      </c>
      <c r="L185" s="3">
        <v>32394</v>
      </c>
      <c r="M185" s="3" t="s">
        <v>597</v>
      </c>
      <c r="N185" s="3">
        <v>68.2</v>
      </c>
      <c r="O185" s="3">
        <v>31866</v>
      </c>
      <c r="P185" s="3" t="s">
        <v>597</v>
      </c>
      <c r="Q185" s="63">
        <v>32702</v>
      </c>
      <c r="R185" s="3" t="s">
        <v>597</v>
      </c>
      <c r="S185" s="3">
        <v>95.4</v>
      </c>
      <c r="T185" s="3">
        <v>31668</v>
      </c>
      <c r="U185" s="64" t="s">
        <v>597</v>
      </c>
      <c r="V185" s="56"/>
      <c r="W185" s="56"/>
      <c r="X185" s="55"/>
      <c r="Y185" s="56"/>
      <c r="Z185" s="56"/>
      <c r="AA185" s="57"/>
      <c r="AB185" s="13" t="s">
        <v>2143</v>
      </c>
      <c r="AD185" s="2" t="str">
        <f t="shared" si="18"/>
        <v>IMB 10</v>
      </c>
      <c r="AE185" s="2">
        <f t="shared" si="19"/>
        <v>68.2</v>
      </c>
      <c r="AF185" s="2">
        <f t="shared" si="20"/>
        <v>95.4</v>
      </c>
      <c r="AG185" s="2">
        <f t="shared" si="21"/>
        <v>68.2</v>
      </c>
      <c r="AH185" s="2">
        <f t="shared" si="22"/>
        <v>95.4</v>
      </c>
      <c r="AI185" s="2">
        <f t="shared" si="23"/>
        <v>68.2</v>
      </c>
      <c r="AJ185" s="2">
        <f t="shared" si="24"/>
        <v>95.4</v>
      </c>
      <c r="AK185" s="2" t="str">
        <f t="shared" si="25"/>
        <v>ok</v>
      </c>
      <c r="AL185" s="2" t="str">
        <f t="shared" si="26"/>
        <v>ok</v>
      </c>
    </row>
    <row r="186" spans="1:38" ht="45">
      <c r="A186" s="55" t="s">
        <v>2628</v>
      </c>
      <c r="B186" s="56" t="s">
        <v>36</v>
      </c>
      <c r="C186" s="56" t="s">
        <v>2624</v>
      </c>
      <c r="D186" s="56" t="s">
        <v>2625</v>
      </c>
      <c r="E186" s="56" t="s">
        <v>2509</v>
      </c>
      <c r="F186" s="61" t="s">
        <v>2480</v>
      </c>
      <c r="G186" s="57" t="s">
        <v>2629</v>
      </c>
      <c r="H186" s="55">
        <v>30170</v>
      </c>
      <c r="I186" s="56">
        <v>250</v>
      </c>
      <c r="J186" s="56" t="s">
        <v>1781</v>
      </c>
      <c r="K186" s="57" t="s">
        <v>2630</v>
      </c>
      <c r="L186" s="3">
        <v>32490</v>
      </c>
      <c r="M186" s="3" t="s">
        <v>597</v>
      </c>
      <c r="N186" s="3">
        <v>68.2</v>
      </c>
      <c r="O186" s="3">
        <v>32030</v>
      </c>
      <c r="P186" s="3" t="s">
        <v>597</v>
      </c>
      <c r="Q186" s="63">
        <v>32724</v>
      </c>
      <c r="R186" s="3" t="s">
        <v>597</v>
      </c>
      <c r="S186" s="3">
        <v>95.4</v>
      </c>
      <c r="T186" s="3">
        <v>3185</v>
      </c>
      <c r="U186" s="64" t="s">
        <v>597</v>
      </c>
      <c r="V186" s="56">
        <v>-22.04</v>
      </c>
      <c r="W186" s="56"/>
      <c r="X186" s="55"/>
      <c r="Y186" s="56"/>
      <c r="Z186" s="56"/>
      <c r="AA186" s="57"/>
      <c r="AB186" s="13" t="s">
        <v>2143</v>
      </c>
      <c r="AD186" s="2" t="str">
        <f t="shared" si="18"/>
        <v>IMB 11</v>
      </c>
      <c r="AE186" s="2">
        <f t="shared" si="19"/>
        <v>68.2</v>
      </c>
      <c r="AF186" s="2">
        <f t="shared" si="20"/>
        <v>95.4</v>
      </c>
      <c r="AG186" s="2">
        <f t="shared" si="21"/>
        <v>68.2</v>
      </c>
      <c r="AH186" s="2">
        <f t="shared" si="22"/>
        <v>95.4</v>
      </c>
      <c r="AI186" s="2">
        <f t="shared" si="23"/>
        <v>68.2</v>
      </c>
      <c r="AJ186" s="2">
        <f t="shared" si="24"/>
        <v>95.4</v>
      </c>
      <c r="AK186" s="2" t="str">
        <f t="shared" si="25"/>
        <v>ok</v>
      </c>
      <c r="AL186" s="2" t="str">
        <f t="shared" si="26"/>
        <v>ok</v>
      </c>
    </row>
    <row r="187" spans="1:38" ht="45">
      <c r="A187" s="55" t="s">
        <v>2631</v>
      </c>
      <c r="B187" s="56" t="s">
        <v>36</v>
      </c>
      <c r="C187" s="56"/>
      <c r="D187" s="56"/>
      <c r="E187" s="56" t="s">
        <v>2509</v>
      </c>
      <c r="F187" s="61" t="s">
        <v>2632</v>
      </c>
      <c r="G187" s="57" t="s">
        <v>2633</v>
      </c>
      <c r="H187" s="55">
        <v>35000</v>
      </c>
      <c r="I187" s="56"/>
      <c r="J187" s="56" t="s">
        <v>1781</v>
      </c>
      <c r="K187" s="57" t="s">
        <v>2634</v>
      </c>
      <c r="L187" s="3">
        <v>37761</v>
      </c>
      <c r="M187" s="3" t="s">
        <v>597</v>
      </c>
      <c r="N187" s="3">
        <v>68.2</v>
      </c>
      <c r="O187" s="3">
        <v>37456</v>
      </c>
      <c r="P187" s="3" t="s">
        <v>597</v>
      </c>
      <c r="Q187" s="63">
        <v>37898</v>
      </c>
      <c r="R187" s="3" t="s">
        <v>597</v>
      </c>
      <c r="S187" s="3">
        <v>95.4</v>
      </c>
      <c r="T187" s="3">
        <v>37310</v>
      </c>
      <c r="U187" s="64" t="s">
        <v>597</v>
      </c>
      <c r="V187" s="56"/>
      <c r="W187" s="56"/>
      <c r="X187" s="55" t="s">
        <v>2595</v>
      </c>
      <c r="Y187" s="56" t="s">
        <v>2486</v>
      </c>
      <c r="Z187" s="56">
        <v>801390</v>
      </c>
      <c r="AA187" s="57">
        <v>21437</v>
      </c>
      <c r="AB187" s="13" t="s">
        <v>2143</v>
      </c>
      <c r="AD187" s="2" t="str">
        <f t="shared" si="18"/>
        <v>IMB 12</v>
      </c>
      <c r="AE187" s="2">
        <f t="shared" si="19"/>
        <v>68.2</v>
      </c>
      <c r="AF187" s="2">
        <f t="shared" si="20"/>
        <v>95.4</v>
      </c>
      <c r="AG187" s="2">
        <f t="shared" si="21"/>
        <v>68.2</v>
      </c>
      <c r="AH187" s="2">
        <f t="shared" si="22"/>
        <v>95.4</v>
      </c>
      <c r="AI187" s="2">
        <f t="shared" si="23"/>
        <v>68.2</v>
      </c>
      <c r="AJ187" s="2">
        <f t="shared" si="24"/>
        <v>95.4</v>
      </c>
      <c r="AK187" s="2" t="str">
        <f t="shared" si="25"/>
        <v>ok</v>
      </c>
      <c r="AL187" s="2" t="str">
        <f t="shared" si="26"/>
        <v>ok</v>
      </c>
    </row>
    <row r="188" spans="1:38" ht="75">
      <c r="A188" s="55" t="s">
        <v>2635</v>
      </c>
      <c r="B188" s="56" t="s">
        <v>2636</v>
      </c>
      <c r="C188" s="56" t="s">
        <v>2624</v>
      </c>
      <c r="D188" s="56"/>
      <c r="E188" s="56" t="s">
        <v>2509</v>
      </c>
      <c r="F188" s="61" t="s">
        <v>2480</v>
      </c>
      <c r="G188" s="57" t="s">
        <v>2637</v>
      </c>
      <c r="H188" s="55">
        <v>43400</v>
      </c>
      <c r="I188" s="58" t="s">
        <v>2638</v>
      </c>
      <c r="J188" s="56" t="s">
        <v>1781</v>
      </c>
      <c r="K188" s="57" t="s">
        <v>2639</v>
      </c>
      <c r="L188" s="3">
        <v>46794</v>
      </c>
      <c r="M188" s="3" t="s">
        <v>597</v>
      </c>
      <c r="N188" s="3">
        <v>68.2</v>
      </c>
      <c r="O188" s="3">
        <v>43283</v>
      </c>
      <c r="P188" s="3" t="s">
        <v>597</v>
      </c>
      <c r="Q188" s="63" t="s">
        <v>2640</v>
      </c>
      <c r="S188" s="3">
        <v>95.4</v>
      </c>
      <c r="T188" s="3">
        <v>42337</v>
      </c>
      <c r="U188" s="64" t="s">
        <v>597</v>
      </c>
      <c r="V188" s="56">
        <v>-24.93</v>
      </c>
      <c r="W188" s="56"/>
      <c r="X188" s="55" t="s">
        <v>2595</v>
      </c>
      <c r="Y188" s="56" t="s">
        <v>2486</v>
      </c>
      <c r="Z188" s="56">
        <v>807400</v>
      </c>
      <c r="AA188" s="57">
        <v>27300</v>
      </c>
      <c r="AB188" s="13" t="s">
        <v>2143</v>
      </c>
      <c r="AD188" s="2" t="str">
        <f t="shared" si="18"/>
        <v>IMB 14</v>
      </c>
      <c r="AE188" s="2">
        <f t="shared" si="19"/>
        <v>68.2</v>
      </c>
      <c r="AF188" s="2">
        <f t="shared" si="20"/>
        <v>95.4</v>
      </c>
      <c r="AG188" s="2">
        <f t="shared" si="21"/>
        <v>68.2</v>
      </c>
      <c r="AH188" s="2">
        <f t="shared" si="22"/>
        <v>95.4</v>
      </c>
      <c r="AI188" s="2">
        <f t="shared" si="23"/>
        <v>68.2</v>
      </c>
      <c r="AJ188" s="2">
        <f t="shared" si="24"/>
        <v>95.4</v>
      </c>
      <c r="AK188" s="2" t="str">
        <f t="shared" si="25"/>
        <v>ok</v>
      </c>
      <c r="AL188" s="2" t="str">
        <f t="shared" si="26"/>
        <v>ok</v>
      </c>
    </row>
    <row r="189" spans="1:38" ht="45">
      <c r="A189" s="55" t="s">
        <v>2641</v>
      </c>
      <c r="B189" s="56" t="s">
        <v>2636</v>
      </c>
      <c r="C189" s="56" t="s">
        <v>2624</v>
      </c>
      <c r="D189" s="56"/>
      <c r="E189" s="56" t="s">
        <v>2509</v>
      </c>
      <c r="F189" s="61" t="s">
        <v>2480</v>
      </c>
      <c r="G189" s="57" t="s">
        <v>2642</v>
      </c>
      <c r="H189" s="55">
        <v>43500</v>
      </c>
      <c r="I189" s="56" t="s">
        <v>2643</v>
      </c>
      <c r="J189" s="56" t="s">
        <v>1781</v>
      </c>
      <c r="K189" s="57" t="s">
        <v>2644</v>
      </c>
      <c r="L189" s="3">
        <v>46042</v>
      </c>
      <c r="M189" s="3" t="s">
        <v>597</v>
      </c>
      <c r="N189" s="3">
        <v>68.2</v>
      </c>
      <c r="O189" s="3">
        <v>43754</v>
      </c>
      <c r="P189" s="3" t="s">
        <v>597</v>
      </c>
      <c r="Q189" s="63">
        <v>47492</v>
      </c>
      <c r="R189" s="3" t="s">
        <v>597</v>
      </c>
      <c r="S189" s="3">
        <v>95.4</v>
      </c>
      <c r="T189" s="3">
        <v>43114</v>
      </c>
      <c r="U189" s="64" t="s">
        <v>597</v>
      </c>
      <c r="V189" s="56">
        <v>-24.16</v>
      </c>
      <c r="W189" s="56"/>
      <c r="X189" s="55"/>
      <c r="Y189" s="56"/>
      <c r="Z189" s="56"/>
      <c r="AA189" s="57"/>
      <c r="AB189" s="13" t="s">
        <v>2143</v>
      </c>
      <c r="AD189" s="2" t="str">
        <f t="shared" si="18"/>
        <v>FFY 1</v>
      </c>
      <c r="AE189" s="2">
        <f t="shared" si="19"/>
        <v>68.2</v>
      </c>
      <c r="AF189" s="2">
        <f t="shared" si="20"/>
        <v>95.4</v>
      </c>
      <c r="AG189" s="2">
        <f t="shared" si="21"/>
        <v>68.2</v>
      </c>
      <c r="AH189" s="2">
        <f t="shared" si="22"/>
        <v>95.4</v>
      </c>
      <c r="AI189" s="2">
        <f t="shared" si="23"/>
        <v>68.2</v>
      </c>
      <c r="AJ189" s="2">
        <f t="shared" si="24"/>
        <v>95.4</v>
      </c>
      <c r="AK189" s="2" t="str">
        <f t="shared" si="25"/>
        <v>ok</v>
      </c>
      <c r="AL189" s="2" t="str">
        <f t="shared" si="26"/>
        <v>ok</v>
      </c>
    </row>
    <row r="190" spans="1:38">
      <c r="A190" s="55" t="s">
        <v>2645</v>
      </c>
      <c r="B190" s="56" t="s">
        <v>44</v>
      </c>
      <c r="C190" s="56" t="s">
        <v>2646</v>
      </c>
      <c r="D190" s="56"/>
      <c r="E190" s="56" t="s">
        <v>2509</v>
      </c>
      <c r="F190" s="61" t="s">
        <v>2480</v>
      </c>
      <c r="G190" s="57" t="s">
        <v>2647</v>
      </c>
      <c r="H190" s="55">
        <v>290</v>
      </c>
      <c r="I190" s="56">
        <v>20</v>
      </c>
      <c r="J190" s="56" t="s">
        <v>1781</v>
      </c>
      <c r="K190" s="57" t="s">
        <v>2648</v>
      </c>
      <c r="L190" s="66">
        <v>1525</v>
      </c>
      <c r="M190" s="66" t="s">
        <v>124</v>
      </c>
      <c r="N190" s="66"/>
      <c r="O190" s="66">
        <v>1555</v>
      </c>
      <c r="P190" s="66" t="s">
        <v>124</v>
      </c>
      <c r="Q190" s="65">
        <v>1520</v>
      </c>
      <c r="R190" s="66" t="s">
        <v>124</v>
      </c>
      <c r="S190" s="66"/>
      <c r="T190" s="66">
        <v>1595</v>
      </c>
      <c r="U190" s="67" t="s">
        <v>124</v>
      </c>
      <c r="V190" s="56">
        <v>-25.98</v>
      </c>
      <c r="W190" s="56">
        <v>67.400000000000006</v>
      </c>
      <c r="X190" s="55" t="s">
        <v>2595</v>
      </c>
      <c r="Y190" s="56" t="s">
        <v>2448</v>
      </c>
      <c r="Z190" s="56">
        <v>758600</v>
      </c>
      <c r="AA190" s="57">
        <v>9978300</v>
      </c>
      <c r="AB190" s="13" t="s">
        <v>386</v>
      </c>
      <c r="AD190" s="2" t="str">
        <f t="shared" si="18"/>
        <v>PICH 98B1</v>
      </c>
      <c r="AE190" s="2">
        <f t="shared" si="19"/>
        <v>0</v>
      </c>
      <c r="AF190" s="2">
        <f t="shared" si="20"/>
        <v>0</v>
      </c>
      <c r="AG190" s="2">
        <f t="shared" si="21"/>
        <v>0</v>
      </c>
      <c r="AH190" s="2">
        <f t="shared" si="22"/>
        <v>0</v>
      </c>
      <c r="AI190" s="2" t="str">
        <f t="shared" si="23"/>
        <v/>
      </c>
      <c r="AJ190" s="2" t="str">
        <f t="shared" si="24"/>
        <v/>
      </c>
      <c r="AK190" s="2" t="str">
        <f t="shared" si="25"/>
        <v/>
      </c>
      <c r="AL190" s="2" t="str">
        <f t="shared" si="26"/>
        <v/>
      </c>
    </row>
    <row r="191" spans="1:38">
      <c r="A191" s="55"/>
      <c r="B191" s="56"/>
      <c r="C191" s="56"/>
      <c r="D191" s="56"/>
      <c r="E191" s="56"/>
      <c r="F191" s="61"/>
      <c r="G191" s="57"/>
      <c r="H191" s="55"/>
      <c r="I191" s="56"/>
      <c r="J191" s="56"/>
      <c r="K191" s="57"/>
      <c r="L191" s="3">
        <v>1630</v>
      </c>
      <c r="M191" s="3" t="s">
        <v>124</v>
      </c>
      <c r="O191" s="3">
        <v>1650</v>
      </c>
      <c r="P191" s="3" t="s">
        <v>124</v>
      </c>
      <c r="Q191" s="63">
        <v>1615</v>
      </c>
      <c r="R191" s="3" t="s">
        <v>124</v>
      </c>
      <c r="T191" s="3">
        <v>1655</v>
      </c>
      <c r="U191" s="64" t="s">
        <v>124</v>
      </c>
      <c r="V191" s="56"/>
      <c r="W191" s="56"/>
      <c r="X191" s="55"/>
      <c r="Y191" s="56"/>
      <c r="Z191" s="56"/>
      <c r="AA191" s="57"/>
      <c r="AB191" s="13"/>
      <c r="AD191" s="2" t="str">
        <f t="shared" si="18"/>
        <v>PICH 98B1</v>
      </c>
      <c r="AE191" s="2">
        <f t="shared" si="19"/>
        <v>0</v>
      </c>
      <c r="AF191" s="2">
        <f t="shared" si="20"/>
        <v>0</v>
      </c>
      <c r="AG191" s="2">
        <f t="shared" si="21"/>
        <v>0</v>
      </c>
      <c r="AH191" s="2">
        <f t="shared" si="22"/>
        <v>0</v>
      </c>
      <c r="AI191" s="2">
        <f t="shared" si="23"/>
        <v>0</v>
      </c>
      <c r="AJ191" s="2">
        <f t="shared" si="24"/>
        <v>0</v>
      </c>
      <c r="AK191" s="2" t="str">
        <f t="shared" si="25"/>
        <v>REV</v>
      </c>
      <c r="AL191" s="2" t="str">
        <f t="shared" si="26"/>
        <v>REV</v>
      </c>
    </row>
    <row r="192" spans="1:38">
      <c r="A192" s="55" t="s">
        <v>2649</v>
      </c>
      <c r="B192" s="56" t="s">
        <v>44</v>
      </c>
      <c r="C192" s="56" t="s">
        <v>2646</v>
      </c>
      <c r="D192" s="56"/>
      <c r="E192" s="56" t="s">
        <v>2509</v>
      </c>
      <c r="F192" s="61" t="s">
        <v>2480</v>
      </c>
      <c r="G192" s="57" t="s">
        <v>2650</v>
      </c>
      <c r="H192" s="55">
        <v>320</v>
      </c>
      <c r="I192" s="56">
        <v>20</v>
      </c>
      <c r="J192" s="56" t="s">
        <v>1781</v>
      </c>
      <c r="K192" s="57" t="s">
        <v>2444</v>
      </c>
      <c r="L192" s="66">
        <v>1515</v>
      </c>
      <c r="M192" s="66" t="s">
        <v>124</v>
      </c>
      <c r="N192" s="66"/>
      <c r="O192" s="66">
        <v>1595</v>
      </c>
      <c r="P192" s="66" t="s">
        <v>124</v>
      </c>
      <c r="Q192" s="65">
        <v>1480</v>
      </c>
      <c r="R192" s="66" t="s">
        <v>124</v>
      </c>
      <c r="S192" s="66"/>
      <c r="T192" s="66">
        <v>1645</v>
      </c>
      <c r="U192" s="67" t="s">
        <v>124</v>
      </c>
      <c r="V192" s="56">
        <v>-23.6</v>
      </c>
      <c r="W192" s="56">
        <v>68</v>
      </c>
      <c r="X192" s="55" t="s">
        <v>2595</v>
      </c>
      <c r="Y192" s="56" t="s">
        <v>2448</v>
      </c>
      <c r="Z192" s="56">
        <v>759500</v>
      </c>
      <c r="AA192" s="57">
        <v>9977800</v>
      </c>
      <c r="AB192" s="13" t="s">
        <v>386</v>
      </c>
      <c r="AD192" s="2" t="str">
        <f t="shared" si="18"/>
        <v>PICH 90A</v>
      </c>
      <c r="AE192" s="2">
        <f t="shared" si="19"/>
        <v>0</v>
      </c>
      <c r="AF192" s="2">
        <f t="shared" si="20"/>
        <v>0</v>
      </c>
      <c r="AG192" s="2">
        <f t="shared" si="21"/>
        <v>0</v>
      </c>
      <c r="AH192" s="2">
        <f t="shared" si="22"/>
        <v>0</v>
      </c>
      <c r="AI192" s="2" t="str">
        <f t="shared" si="23"/>
        <v/>
      </c>
      <c r="AJ192" s="2" t="str">
        <f t="shared" si="24"/>
        <v/>
      </c>
      <c r="AK192" s="2" t="str">
        <f t="shared" si="25"/>
        <v/>
      </c>
      <c r="AL192" s="2" t="str">
        <f t="shared" si="26"/>
        <v/>
      </c>
    </row>
    <row r="193" spans="1:38">
      <c r="A193" s="55"/>
      <c r="B193" s="56"/>
      <c r="C193" s="56"/>
      <c r="D193" s="56"/>
      <c r="E193" s="56"/>
      <c r="F193" s="61"/>
      <c r="G193" s="57"/>
      <c r="H193" s="55"/>
      <c r="I193" s="56"/>
      <c r="J193" s="56"/>
      <c r="K193" s="57"/>
      <c r="L193" s="3">
        <v>1615</v>
      </c>
      <c r="M193" s="3" t="s">
        <v>124</v>
      </c>
      <c r="O193" s="3">
        <v>1640</v>
      </c>
      <c r="P193" s="3" t="s">
        <v>124</v>
      </c>
      <c r="Q193" s="63"/>
      <c r="U193" s="64"/>
      <c r="V193" s="56"/>
      <c r="W193" s="56"/>
      <c r="X193" s="55"/>
      <c r="Y193" s="56"/>
      <c r="Z193" s="56"/>
      <c r="AA193" s="57"/>
      <c r="AB193" s="13"/>
      <c r="AD193" s="2" t="str">
        <f t="shared" si="18"/>
        <v>PICH 90A</v>
      </c>
      <c r="AE193" s="2">
        <f t="shared" si="19"/>
        <v>0</v>
      </c>
      <c r="AF193" s="2">
        <f t="shared" si="20"/>
        <v>0</v>
      </c>
      <c r="AG193" s="2">
        <f t="shared" si="21"/>
        <v>0</v>
      </c>
      <c r="AH193" s="2">
        <f t="shared" si="22"/>
        <v>0</v>
      </c>
      <c r="AI193" s="2">
        <f t="shared" si="23"/>
        <v>0</v>
      </c>
      <c r="AJ193" s="2">
        <f t="shared" si="24"/>
        <v>0</v>
      </c>
      <c r="AK193" s="2" t="str">
        <f t="shared" si="25"/>
        <v>REV</v>
      </c>
      <c r="AL193" s="2" t="str">
        <f t="shared" si="26"/>
        <v>REV</v>
      </c>
    </row>
    <row r="194" spans="1:38" ht="30">
      <c r="A194" s="55" t="s">
        <v>2651</v>
      </c>
      <c r="B194" s="56" t="s">
        <v>44</v>
      </c>
      <c r="C194" s="56" t="s">
        <v>2652</v>
      </c>
      <c r="D194" s="56"/>
      <c r="E194" s="56" t="s">
        <v>2653</v>
      </c>
      <c r="F194" s="61" t="s">
        <v>2480</v>
      </c>
      <c r="G194" s="57" t="s">
        <v>2654</v>
      </c>
      <c r="H194" s="55">
        <v>330</v>
      </c>
      <c r="I194" s="56">
        <v>30</v>
      </c>
      <c r="J194" s="56" t="s">
        <v>1781</v>
      </c>
      <c r="K194" s="57" t="s">
        <v>2444</v>
      </c>
      <c r="L194" s="3">
        <v>1495</v>
      </c>
      <c r="M194" s="3" t="s">
        <v>124</v>
      </c>
      <c r="O194" s="3">
        <v>1505</v>
      </c>
      <c r="P194" s="3" t="s">
        <v>124</v>
      </c>
      <c r="Q194" s="65">
        <v>1475</v>
      </c>
      <c r="R194" s="66" t="s">
        <v>124</v>
      </c>
      <c r="S194" s="66"/>
      <c r="T194" s="66">
        <v>1645</v>
      </c>
      <c r="U194" s="67" t="s">
        <v>124</v>
      </c>
      <c r="V194" s="56">
        <v>-25.97</v>
      </c>
      <c r="W194" s="56">
        <v>60</v>
      </c>
      <c r="X194" s="55" t="s">
        <v>2595</v>
      </c>
      <c r="Y194" s="56" t="s">
        <v>2448</v>
      </c>
      <c r="Z194" s="56">
        <v>767700</v>
      </c>
      <c r="AA194" s="57">
        <v>9980700</v>
      </c>
      <c r="AB194" s="13" t="s">
        <v>386</v>
      </c>
      <c r="AD194" s="2" t="str">
        <f t="shared" si="18"/>
        <v>PICH 33B</v>
      </c>
      <c r="AE194" s="2">
        <f t="shared" si="19"/>
        <v>0</v>
      </c>
      <c r="AF194" s="2">
        <f t="shared" si="20"/>
        <v>0</v>
      </c>
      <c r="AG194" s="2">
        <f t="shared" si="21"/>
        <v>0</v>
      </c>
      <c r="AH194" s="2">
        <f t="shared" si="22"/>
        <v>0</v>
      </c>
      <c r="AI194" s="2" t="str">
        <f t="shared" si="23"/>
        <v/>
      </c>
      <c r="AJ194" s="2" t="str">
        <f t="shared" si="24"/>
        <v/>
      </c>
      <c r="AK194" s="2" t="str">
        <f t="shared" si="25"/>
        <v/>
      </c>
      <c r="AL194" s="2" t="str">
        <f t="shared" si="26"/>
        <v/>
      </c>
    </row>
    <row r="195" spans="1:38">
      <c r="A195" s="55"/>
      <c r="B195" s="56"/>
      <c r="C195" s="56"/>
      <c r="D195" s="56"/>
      <c r="E195" s="56"/>
      <c r="F195" s="61"/>
      <c r="G195" s="57"/>
      <c r="H195" s="55"/>
      <c r="I195" s="56"/>
      <c r="J195" s="56"/>
      <c r="K195" s="57"/>
      <c r="L195" s="3">
        <v>1510</v>
      </c>
      <c r="M195" s="3" t="s">
        <v>124</v>
      </c>
      <c r="O195" s="3">
        <v>1530</v>
      </c>
      <c r="P195" s="3" t="s">
        <v>124</v>
      </c>
      <c r="Q195" s="63"/>
      <c r="U195" s="64"/>
      <c r="V195" s="56"/>
      <c r="W195" s="56"/>
      <c r="X195" s="55"/>
      <c r="Y195" s="56"/>
      <c r="Z195" s="56"/>
      <c r="AA195" s="57"/>
      <c r="AB195" s="13"/>
      <c r="AD195" s="2" t="str">
        <f t="shared" si="18"/>
        <v>PICH 33B</v>
      </c>
      <c r="AE195" s="2">
        <f t="shared" si="19"/>
        <v>0</v>
      </c>
      <c r="AF195" s="2">
        <f t="shared" si="20"/>
        <v>0</v>
      </c>
      <c r="AG195" s="2">
        <f t="shared" si="21"/>
        <v>0</v>
      </c>
      <c r="AH195" s="2">
        <f t="shared" si="22"/>
        <v>0</v>
      </c>
      <c r="AI195" s="2" t="str">
        <f t="shared" si="23"/>
        <v/>
      </c>
      <c r="AJ195" s="2" t="str">
        <f t="shared" si="24"/>
        <v/>
      </c>
      <c r="AK195" s="2" t="str">
        <f t="shared" si="25"/>
        <v/>
      </c>
      <c r="AL195" s="2" t="str">
        <f t="shared" si="26"/>
        <v/>
      </c>
    </row>
    <row r="196" spans="1:38">
      <c r="A196" s="55"/>
      <c r="B196" s="56"/>
      <c r="C196" s="56"/>
      <c r="D196" s="56"/>
      <c r="E196" s="56"/>
      <c r="F196" s="61"/>
      <c r="G196" s="57"/>
      <c r="H196" s="55"/>
      <c r="I196" s="56"/>
      <c r="J196" s="56"/>
      <c r="K196" s="57"/>
      <c r="L196" s="66">
        <v>1540</v>
      </c>
      <c r="M196" s="66" t="s">
        <v>124</v>
      </c>
      <c r="N196" s="66"/>
      <c r="O196" s="66">
        <v>1605</v>
      </c>
      <c r="P196" s="66" t="s">
        <v>124</v>
      </c>
      <c r="Q196" s="63"/>
      <c r="U196" s="64"/>
      <c r="V196" s="56"/>
      <c r="W196" s="56"/>
      <c r="X196" s="55"/>
      <c r="Y196" s="56"/>
      <c r="Z196" s="56"/>
      <c r="AA196" s="57"/>
      <c r="AB196" s="13"/>
      <c r="AD196" s="2" t="str">
        <f t="shared" si="18"/>
        <v>PICH 33B</v>
      </c>
      <c r="AE196" s="2">
        <f t="shared" si="19"/>
        <v>0</v>
      </c>
      <c r="AF196" s="2">
        <f t="shared" si="20"/>
        <v>0</v>
      </c>
      <c r="AG196" s="2">
        <f t="shared" si="21"/>
        <v>0</v>
      </c>
      <c r="AH196" s="2">
        <f t="shared" si="22"/>
        <v>0</v>
      </c>
      <c r="AI196" s="2" t="str">
        <f t="shared" si="23"/>
        <v/>
      </c>
      <c r="AJ196" s="2" t="str">
        <f t="shared" si="24"/>
        <v/>
      </c>
      <c r="AK196" s="2" t="str">
        <f t="shared" si="25"/>
        <v/>
      </c>
      <c r="AL196" s="2" t="str">
        <f t="shared" si="26"/>
        <v/>
      </c>
    </row>
    <row r="197" spans="1:38">
      <c r="A197" s="55"/>
      <c r="B197" s="56"/>
      <c r="C197" s="56"/>
      <c r="D197" s="56"/>
      <c r="E197" s="56"/>
      <c r="F197" s="61"/>
      <c r="G197" s="57"/>
      <c r="H197" s="55"/>
      <c r="I197" s="56"/>
      <c r="J197" s="56"/>
      <c r="K197" s="57"/>
      <c r="L197" s="3">
        <v>1615</v>
      </c>
      <c r="M197" s="3" t="s">
        <v>124</v>
      </c>
      <c r="O197" s="3">
        <v>1635</v>
      </c>
      <c r="P197" s="3" t="s">
        <v>124</v>
      </c>
      <c r="Q197" s="63"/>
      <c r="U197" s="64"/>
      <c r="V197" s="56"/>
      <c r="W197" s="56"/>
      <c r="X197" s="55"/>
      <c r="Y197" s="56"/>
      <c r="Z197" s="56"/>
      <c r="AA197" s="57"/>
      <c r="AB197" s="13"/>
      <c r="AD197" s="2" t="str">
        <f t="shared" si="18"/>
        <v>PICH 33B</v>
      </c>
      <c r="AE197" s="2">
        <f t="shared" si="19"/>
        <v>0</v>
      </c>
      <c r="AF197" s="2">
        <f t="shared" si="20"/>
        <v>0</v>
      </c>
      <c r="AG197" s="2">
        <f t="shared" si="21"/>
        <v>0</v>
      </c>
      <c r="AH197" s="2">
        <f t="shared" si="22"/>
        <v>0</v>
      </c>
      <c r="AI197" s="2">
        <f t="shared" si="23"/>
        <v>0</v>
      </c>
      <c r="AJ197" s="2">
        <f t="shared" si="24"/>
        <v>0</v>
      </c>
      <c r="AK197" s="2" t="str">
        <f t="shared" si="25"/>
        <v>REV</v>
      </c>
      <c r="AL197" s="2" t="str">
        <f t="shared" si="26"/>
        <v>REV</v>
      </c>
    </row>
    <row r="198" spans="1:38" ht="30">
      <c r="A198" s="55" t="s">
        <v>2655</v>
      </c>
      <c r="B198" s="56" t="s">
        <v>44</v>
      </c>
      <c r="C198" s="56" t="s">
        <v>2652</v>
      </c>
      <c r="D198" s="56"/>
      <c r="E198" s="56" t="s">
        <v>2653</v>
      </c>
      <c r="F198" s="61" t="s">
        <v>2480</v>
      </c>
      <c r="G198" s="57" t="s">
        <v>2656</v>
      </c>
      <c r="H198" s="55">
        <v>330</v>
      </c>
      <c r="I198" s="56">
        <v>30</v>
      </c>
      <c r="J198" s="56" t="s">
        <v>1781</v>
      </c>
      <c r="K198" s="57" t="s">
        <v>2444</v>
      </c>
      <c r="L198" s="3">
        <v>1500</v>
      </c>
      <c r="M198" s="3" t="s">
        <v>124</v>
      </c>
      <c r="O198" s="3">
        <v>1505</v>
      </c>
      <c r="P198" s="3" t="s">
        <v>124</v>
      </c>
      <c r="Q198" s="65">
        <v>1475</v>
      </c>
      <c r="R198" s="66" t="s">
        <v>124</v>
      </c>
      <c r="S198" s="66"/>
      <c r="T198" s="66">
        <v>1640</v>
      </c>
      <c r="U198" s="67" t="s">
        <v>124</v>
      </c>
      <c r="V198" s="56">
        <v>-23.32</v>
      </c>
      <c r="W198" s="56">
        <v>62.7</v>
      </c>
      <c r="X198" s="55" t="s">
        <v>2595</v>
      </c>
      <c r="Y198" s="56" t="s">
        <v>2448</v>
      </c>
      <c r="Z198" s="56">
        <v>768200</v>
      </c>
      <c r="AA198" s="57">
        <v>9980400</v>
      </c>
      <c r="AB198" s="13" t="s">
        <v>386</v>
      </c>
      <c r="AD198" s="2" t="str">
        <f t="shared" ref="AD198:AD261" si="27">IF(A198&lt;&gt;"",A198,IF(A198="",AD197,"ERR"))</f>
        <v>PICH 128B</v>
      </c>
      <c r="AE198" s="2">
        <f t="shared" ref="AE198:AE261" si="28">N198</f>
        <v>0</v>
      </c>
      <c r="AF198" s="2">
        <f t="shared" ref="AF198:AF261" si="29">S198</f>
        <v>0</v>
      </c>
      <c r="AG198" s="2">
        <f t="shared" ref="AG198:AG261" si="30">IF(AD198&lt;&gt;AD197,AE198,IF(AD198=AD197,AE198+AG197))</f>
        <v>0</v>
      </c>
      <c r="AH198" s="2">
        <f t="shared" ref="AH198:AH261" si="31">IF(AD198&lt;&gt;AD197,AF198,IF(AD198=AD197,AF198+AH197))</f>
        <v>0</v>
      </c>
      <c r="AI198" s="2" t="str">
        <f t="shared" ref="AI198:AI261" si="32">IF(AD199=AD198,"",AG198)</f>
        <v/>
      </c>
      <c r="AJ198" s="2" t="str">
        <f t="shared" ref="AJ198:AJ261" si="33">IF(AD199=AD198,"",AH198)</f>
        <v/>
      </c>
      <c r="AK198" s="2" t="str">
        <f t="shared" ref="AK198:AK261" si="34">IF(AI198="","",IF(AI198=68.2,"ok","REV"))</f>
        <v/>
      </c>
      <c r="AL198" s="2" t="str">
        <f t="shared" ref="AL198:AL261" si="35">IF(AJ198="","",IF(AJ198=95.4,"ok","REV"))</f>
        <v/>
      </c>
    </row>
    <row r="199" spans="1:38">
      <c r="A199" s="55"/>
      <c r="B199" s="56"/>
      <c r="C199" s="56"/>
      <c r="D199" s="56"/>
      <c r="E199" s="56"/>
      <c r="F199" s="61"/>
      <c r="G199" s="57"/>
      <c r="H199" s="55"/>
      <c r="I199" s="56"/>
      <c r="J199" s="56"/>
      <c r="K199" s="57"/>
      <c r="L199" s="3">
        <v>1510</v>
      </c>
      <c r="M199" s="3" t="s">
        <v>124</v>
      </c>
      <c r="O199" s="3">
        <v>1530</v>
      </c>
      <c r="P199" s="3" t="s">
        <v>124</v>
      </c>
      <c r="Q199" s="63"/>
      <c r="U199" s="64"/>
      <c r="V199" s="56"/>
      <c r="W199" s="56"/>
      <c r="X199" s="55"/>
      <c r="Y199" s="56"/>
      <c r="Z199" s="56"/>
      <c r="AA199" s="57"/>
      <c r="AB199" s="13"/>
      <c r="AD199" s="2" t="str">
        <f t="shared" si="27"/>
        <v>PICH 128B</v>
      </c>
      <c r="AE199" s="2">
        <f t="shared" si="28"/>
        <v>0</v>
      </c>
      <c r="AF199" s="2">
        <f t="shared" si="29"/>
        <v>0</v>
      </c>
      <c r="AG199" s="2">
        <f t="shared" si="30"/>
        <v>0</v>
      </c>
      <c r="AH199" s="2">
        <f t="shared" si="31"/>
        <v>0</v>
      </c>
      <c r="AI199" s="2" t="str">
        <f t="shared" si="32"/>
        <v/>
      </c>
      <c r="AJ199" s="2" t="str">
        <f t="shared" si="33"/>
        <v/>
      </c>
      <c r="AK199" s="2" t="str">
        <f t="shared" si="34"/>
        <v/>
      </c>
      <c r="AL199" s="2" t="str">
        <f t="shared" si="35"/>
        <v/>
      </c>
    </row>
    <row r="200" spans="1:38">
      <c r="A200" s="55"/>
      <c r="B200" s="56"/>
      <c r="C200" s="56"/>
      <c r="D200" s="56"/>
      <c r="E200" s="56"/>
      <c r="F200" s="61"/>
      <c r="G200" s="57"/>
      <c r="H200" s="55"/>
      <c r="I200" s="56"/>
      <c r="J200" s="56"/>
      <c r="K200" s="57"/>
      <c r="L200" s="66">
        <v>1540</v>
      </c>
      <c r="M200" s="66" t="s">
        <v>124</v>
      </c>
      <c r="N200" s="66"/>
      <c r="O200" s="66">
        <v>1600</v>
      </c>
      <c r="P200" s="66" t="s">
        <v>124</v>
      </c>
      <c r="Q200" s="63"/>
      <c r="U200" s="64"/>
      <c r="V200" s="56"/>
      <c r="W200" s="56"/>
      <c r="X200" s="55"/>
      <c r="Y200" s="56"/>
      <c r="Z200" s="56"/>
      <c r="AA200" s="57"/>
      <c r="AB200" s="13"/>
      <c r="AD200" s="2" t="str">
        <f t="shared" si="27"/>
        <v>PICH 128B</v>
      </c>
      <c r="AE200" s="2">
        <f t="shared" si="28"/>
        <v>0</v>
      </c>
      <c r="AF200" s="2">
        <f t="shared" si="29"/>
        <v>0</v>
      </c>
      <c r="AG200" s="2">
        <f t="shared" si="30"/>
        <v>0</v>
      </c>
      <c r="AH200" s="2">
        <f t="shared" si="31"/>
        <v>0</v>
      </c>
      <c r="AI200" s="2" t="str">
        <f t="shared" si="32"/>
        <v/>
      </c>
      <c r="AJ200" s="2" t="str">
        <f t="shared" si="33"/>
        <v/>
      </c>
      <c r="AK200" s="2" t="str">
        <f t="shared" si="34"/>
        <v/>
      </c>
      <c r="AL200" s="2" t="str">
        <f t="shared" si="35"/>
        <v/>
      </c>
    </row>
    <row r="201" spans="1:38">
      <c r="A201" s="55"/>
      <c r="B201" s="56"/>
      <c r="C201" s="56"/>
      <c r="D201" s="56"/>
      <c r="E201" s="56"/>
      <c r="F201" s="61"/>
      <c r="G201" s="57"/>
      <c r="H201" s="55"/>
      <c r="I201" s="56"/>
      <c r="J201" s="56"/>
      <c r="K201" s="57"/>
      <c r="L201" s="3">
        <v>1615</v>
      </c>
      <c r="M201" s="3" t="s">
        <v>124</v>
      </c>
      <c r="O201" s="3">
        <v>1635</v>
      </c>
      <c r="P201" s="3" t="s">
        <v>124</v>
      </c>
      <c r="Q201" s="63"/>
      <c r="U201" s="64"/>
      <c r="V201" s="56"/>
      <c r="W201" s="56"/>
      <c r="X201" s="55"/>
      <c r="Y201" s="56"/>
      <c r="Z201" s="56"/>
      <c r="AA201" s="57"/>
      <c r="AB201" s="13"/>
      <c r="AD201" s="2" t="str">
        <f t="shared" si="27"/>
        <v>PICH 128B</v>
      </c>
      <c r="AE201" s="2">
        <f t="shared" si="28"/>
        <v>0</v>
      </c>
      <c r="AF201" s="2">
        <f t="shared" si="29"/>
        <v>0</v>
      </c>
      <c r="AG201" s="2">
        <f t="shared" si="30"/>
        <v>0</v>
      </c>
      <c r="AH201" s="2">
        <f t="shared" si="31"/>
        <v>0</v>
      </c>
      <c r="AI201" s="2">
        <f t="shared" si="32"/>
        <v>0</v>
      </c>
      <c r="AJ201" s="2">
        <f t="shared" si="33"/>
        <v>0</v>
      </c>
      <c r="AK201" s="2" t="str">
        <f t="shared" si="34"/>
        <v>REV</v>
      </c>
      <c r="AL201" s="2" t="str">
        <f t="shared" si="35"/>
        <v>REV</v>
      </c>
    </row>
    <row r="202" spans="1:38" ht="30">
      <c r="A202" s="55" t="s">
        <v>2657</v>
      </c>
      <c r="B202" s="56" t="s">
        <v>44</v>
      </c>
      <c r="C202" s="56" t="s">
        <v>2658</v>
      </c>
      <c r="D202" s="56"/>
      <c r="E202" s="56" t="s">
        <v>2659</v>
      </c>
      <c r="F202" s="61" t="s">
        <v>2480</v>
      </c>
      <c r="G202" s="57" t="s">
        <v>2660</v>
      </c>
      <c r="H202" s="55">
        <v>335</v>
      </c>
      <c r="I202" s="56">
        <v>20</v>
      </c>
      <c r="J202" s="56" t="s">
        <v>1781</v>
      </c>
      <c r="K202" s="57" t="s">
        <v>2444</v>
      </c>
      <c r="L202" s="3">
        <v>1495</v>
      </c>
      <c r="M202" s="3" t="s">
        <v>124</v>
      </c>
      <c r="O202" s="3">
        <v>1510</v>
      </c>
      <c r="P202" s="3" t="s">
        <v>124</v>
      </c>
      <c r="Q202" s="65">
        <v>1480</v>
      </c>
      <c r="R202" s="66" t="s">
        <v>124</v>
      </c>
      <c r="S202" s="66"/>
      <c r="T202" s="66">
        <v>1640</v>
      </c>
      <c r="U202" s="67" t="s">
        <v>124</v>
      </c>
      <c r="V202" s="56">
        <v>-27.72</v>
      </c>
      <c r="W202" s="56">
        <v>48.8</v>
      </c>
      <c r="X202" s="55" t="s">
        <v>2595</v>
      </c>
      <c r="Y202" s="56" t="s">
        <v>2448</v>
      </c>
      <c r="Z202" s="56">
        <v>752400</v>
      </c>
      <c r="AA202" s="57">
        <v>9984800</v>
      </c>
      <c r="AB202" s="13" t="s">
        <v>386</v>
      </c>
      <c r="AD202" s="2" t="str">
        <f t="shared" si="27"/>
        <v>PICH 30G</v>
      </c>
      <c r="AE202" s="2">
        <f t="shared" si="28"/>
        <v>0</v>
      </c>
      <c r="AF202" s="2">
        <f t="shared" si="29"/>
        <v>0</v>
      </c>
      <c r="AG202" s="2">
        <f t="shared" si="30"/>
        <v>0</v>
      </c>
      <c r="AH202" s="2">
        <f t="shared" si="31"/>
        <v>0</v>
      </c>
      <c r="AI202" s="2" t="str">
        <f t="shared" si="32"/>
        <v/>
      </c>
      <c r="AJ202" s="2" t="str">
        <f t="shared" si="33"/>
        <v/>
      </c>
      <c r="AK202" s="2" t="str">
        <f t="shared" si="34"/>
        <v/>
      </c>
      <c r="AL202" s="2" t="str">
        <f t="shared" si="35"/>
        <v/>
      </c>
    </row>
    <row r="203" spans="1:38">
      <c r="A203" s="55"/>
      <c r="B203" s="56"/>
      <c r="C203" s="56"/>
      <c r="D203" s="56"/>
      <c r="E203" s="56"/>
      <c r="F203" s="61"/>
      <c r="G203" s="57"/>
      <c r="H203" s="55"/>
      <c r="I203" s="56"/>
      <c r="J203" s="56"/>
      <c r="K203" s="57"/>
      <c r="L203" s="3">
        <v>1510</v>
      </c>
      <c r="M203" s="3" t="s">
        <v>124</v>
      </c>
      <c r="O203" s="3">
        <v>1530</v>
      </c>
      <c r="P203" s="3" t="s">
        <v>124</v>
      </c>
      <c r="Q203" s="63"/>
      <c r="U203" s="64"/>
      <c r="V203" s="56"/>
      <c r="W203" s="56"/>
      <c r="X203" s="55"/>
      <c r="Y203" s="56"/>
      <c r="Z203" s="56"/>
      <c r="AA203" s="57"/>
      <c r="AB203" s="13"/>
      <c r="AD203" s="2" t="str">
        <f t="shared" si="27"/>
        <v>PICH 30G</v>
      </c>
      <c r="AE203" s="2">
        <f t="shared" si="28"/>
        <v>0</v>
      </c>
      <c r="AF203" s="2">
        <f t="shared" si="29"/>
        <v>0</v>
      </c>
      <c r="AG203" s="2">
        <f t="shared" si="30"/>
        <v>0</v>
      </c>
      <c r="AH203" s="2">
        <f t="shared" si="31"/>
        <v>0</v>
      </c>
      <c r="AI203" s="2" t="str">
        <f t="shared" si="32"/>
        <v/>
      </c>
      <c r="AJ203" s="2" t="str">
        <f t="shared" si="33"/>
        <v/>
      </c>
      <c r="AK203" s="2" t="str">
        <f t="shared" si="34"/>
        <v/>
      </c>
      <c r="AL203" s="2" t="str">
        <f t="shared" si="35"/>
        <v/>
      </c>
    </row>
    <row r="204" spans="1:38">
      <c r="A204" s="55"/>
      <c r="B204" s="56"/>
      <c r="C204" s="56"/>
      <c r="D204" s="56"/>
      <c r="E204" s="56"/>
      <c r="F204" s="61"/>
      <c r="G204" s="57"/>
      <c r="H204" s="55"/>
      <c r="I204" s="56"/>
      <c r="J204" s="56"/>
      <c r="K204" s="57"/>
      <c r="L204" s="66">
        <v>1555</v>
      </c>
      <c r="M204" s="66" t="s">
        <v>124</v>
      </c>
      <c r="N204" s="66"/>
      <c r="O204" s="66">
        <v>1605</v>
      </c>
      <c r="P204" s="66" t="s">
        <v>124</v>
      </c>
      <c r="Q204" s="63"/>
      <c r="U204" s="64"/>
      <c r="V204" s="56"/>
      <c r="W204" s="56"/>
      <c r="X204" s="55"/>
      <c r="Y204" s="56"/>
      <c r="Z204" s="56"/>
      <c r="AA204" s="57"/>
      <c r="AB204" s="13"/>
      <c r="AD204" s="2" t="str">
        <f t="shared" si="27"/>
        <v>PICH 30G</v>
      </c>
      <c r="AE204" s="2">
        <f t="shared" si="28"/>
        <v>0</v>
      </c>
      <c r="AF204" s="2">
        <f t="shared" si="29"/>
        <v>0</v>
      </c>
      <c r="AG204" s="2">
        <f t="shared" si="30"/>
        <v>0</v>
      </c>
      <c r="AH204" s="2">
        <f t="shared" si="31"/>
        <v>0</v>
      </c>
      <c r="AI204" s="2" t="str">
        <f t="shared" si="32"/>
        <v/>
      </c>
      <c r="AJ204" s="2" t="str">
        <f t="shared" si="33"/>
        <v/>
      </c>
      <c r="AK204" s="2" t="str">
        <f t="shared" si="34"/>
        <v/>
      </c>
      <c r="AL204" s="2" t="str">
        <f t="shared" si="35"/>
        <v/>
      </c>
    </row>
    <row r="205" spans="1:38">
      <c r="A205" s="55"/>
      <c r="B205" s="56"/>
      <c r="C205" s="56"/>
      <c r="D205" s="56"/>
      <c r="E205" s="56"/>
      <c r="F205" s="61"/>
      <c r="G205" s="57"/>
      <c r="H205" s="55"/>
      <c r="I205" s="56"/>
      <c r="J205" s="56"/>
      <c r="K205" s="57"/>
      <c r="L205" s="3">
        <v>1615</v>
      </c>
      <c r="M205" s="3" t="s">
        <v>124</v>
      </c>
      <c r="O205" s="3">
        <v>1635</v>
      </c>
      <c r="P205" s="3" t="s">
        <v>124</v>
      </c>
      <c r="Q205" s="63"/>
      <c r="U205" s="64"/>
      <c r="V205" s="56"/>
      <c r="W205" s="56"/>
      <c r="X205" s="55"/>
      <c r="Y205" s="56"/>
      <c r="Z205" s="56"/>
      <c r="AA205" s="57"/>
      <c r="AB205" s="13"/>
      <c r="AD205" s="2" t="str">
        <f t="shared" si="27"/>
        <v>PICH 30G</v>
      </c>
      <c r="AE205" s="2">
        <f t="shared" si="28"/>
        <v>0</v>
      </c>
      <c r="AF205" s="2">
        <f t="shared" si="29"/>
        <v>0</v>
      </c>
      <c r="AG205" s="2">
        <f t="shared" si="30"/>
        <v>0</v>
      </c>
      <c r="AH205" s="2">
        <f t="shared" si="31"/>
        <v>0</v>
      </c>
      <c r="AI205" s="2">
        <f t="shared" si="32"/>
        <v>0</v>
      </c>
      <c r="AJ205" s="2">
        <f t="shared" si="33"/>
        <v>0</v>
      </c>
      <c r="AK205" s="2" t="str">
        <f t="shared" si="34"/>
        <v>REV</v>
      </c>
      <c r="AL205" s="2" t="str">
        <f t="shared" si="35"/>
        <v>REV</v>
      </c>
    </row>
    <row r="206" spans="1:38">
      <c r="A206" s="55" t="s">
        <v>1365</v>
      </c>
      <c r="B206" s="56" t="s">
        <v>44</v>
      </c>
      <c r="C206" s="56" t="s">
        <v>2661</v>
      </c>
      <c r="D206" s="56"/>
      <c r="E206" s="56" t="s">
        <v>2509</v>
      </c>
      <c r="F206" s="61" t="s">
        <v>2480</v>
      </c>
      <c r="G206" s="57" t="s">
        <v>2662</v>
      </c>
      <c r="H206" s="55">
        <v>450</v>
      </c>
      <c r="I206" s="56">
        <v>40</v>
      </c>
      <c r="J206" s="56" t="s">
        <v>1781</v>
      </c>
      <c r="K206" s="57" t="s">
        <v>2444</v>
      </c>
      <c r="L206" s="66">
        <v>1420</v>
      </c>
      <c r="M206" s="66" t="s">
        <v>124</v>
      </c>
      <c r="N206" s="66"/>
      <c r="O206" s="66">
        <v>1465</v>
      </c>
      <c r="P206" s="66" t="s">
        <v>124</v>
      </c>
      <c r="Q206" s="65">
        <v>1405</v>
      </c>
      <c r="R206" s="66" t="s">
        <v>124</v>
      </c>
      <c r="S206" s="66"/>
      <c r="T206" s="66">
        <v>1515</v>
      </c>
      <c r="U206" s="67" t="s">
        <v>124</v>
      </c>
      <c r="V206" s="56">
        <v>-25.42</v>
      </c>
      <c r="W206" s="56">
        <v>64.7</v>
      </c>
      <c r="X206" s="55" t="s">
        <v>2595</v>
      </c>
      <c r="Y206" s="56" t="s">
        <v>2448</v>
      </c>
      <c r="Z206" s="56">
        <v>758300</v>
      </c>
      <c r="AA206" s="57">
        <v>9978800</v>
      </c>
      <c r="AB206" s="13" t="s">
        <v>386</v>
      </c>
      <c r="AD206" s="2" t="str">
        <f t="shared" si="27"/>
        <v>PICH 94B</v>
      </c>
      <c r="AE206" s="2">
        <f t="shared" si="28"/>
        <v>0</v>
      </c>
      <c r="AF206" s="2">
        <f t="shared" si="29"/>
        <v>0</v>
      </c>
      <c r="AG206" s="2">
        <f t="shared" si="30"/>
        <v>0</v>
      </c>
      <c r="AH206" s="2">
        <f t="shared" si="31"/>
        <v>0</v>
      </c>
      <c r="AI206" s="2" t="str">
        <f t="shared" si="32"/>
        <v/>
      </c>
      <c r="AJ206" s="2" t="str">
        <f t="shared" si="33"/>
        <v/>
      </c>
      <c r="AK206" s="2" t="str">
        <f t="shared" si="34"/>
        <v/>
      </c>
      <c r="AL206" s="2" t="str">
        <f t="shared" si="35"/>
        <v/>
      </c>
    </row>
    <row r="207" spans="1:38">
      <c r="A207" s="55"/>
      <c r="B207" s="56"/>
      <c r="C207" s="56"/>
      <c r="D207" s="56"/>
      <c r="E207" s="56"/>
      <c r="F207" s="61"/>
      <c r="G207" s="57"/>
      <c r="H207" s="55"/>
      <c r="I207" s="56"/>
      <c r="J207" s="56"/>
      <c r="K207" s="57"/>
      <c r="Q207" s="63">
        <v>1600</v>
      </c>
      <c r="R207" s="3" t="s">
        <v>124</v>
      </c>
      <c r="T207" s="3">
        <v>1620</v>
      </c>
      <c r="U207" s="64" t="s">
        <v>124</v>
      </c>
      <c r="V207" s="56"/>
      <c r="W207" s="56"/>
      <c r="X207" s="55"/>
      <c r="Y207" s="56"/>
      <c r="Z207" s="56"/>
      <c r="AA207" s="57"/>
      <c r="AB207" s="13"/>
      <c r="AD207" s="2" t="str">
        <f t="shared" si="27"/>
        <v>PICH 94B</v>
      </c>
      <c r="AE207" s="2">
        <f t="shared" si="28"/>
        <v>0</v>
      </c>
      <c r="AF207" s="2">
        <f t="shared" si="29"/>
        <v>0</v>
      </c>
      <c r="AG207" s="2">
        <f t="shared" si="30"/>
        <v>0</v>
      </c>
      <c r="AH207" s="2">
        <f t="shared" si="31"/>
        <v>0</v>
      </c>
      <c r="AI207" s="2">
        <f t="shared" si="32"/>
        <v>0</v>
      </c>
      <c r="AJ207" s="2">
        <f t="shared" si="33"/>
        <v>0</v>
      </c>
      <c r="AK207" s="2" t="str">
        <f t="shared" si="34"/>
        <v>REV</v>
      </c>
      <c r="AL207" s="2" t="str">
        <f t="shared" si="35"/>
        <v>REV</v>
      </c>
    </row>
    <row r="208" spans="1:38">
      <c r="A208" s="55" t="s">
        <v>2663</v>
      </c>
      <c r="B208" s="56" t="s">
        <v>44</v>
      </c>
      <c r="C208" s="56" t="s">
        <v>2664</v>
      </c>
      <c r="D208" s="56"/>
      <c r="E208" s="56" t="s">
        <v>2519</v>
      </c>
      <c r="F208" s="61" t="s">
        <v>2480</v>
      </c>
      <c r="G208" s="57" t="s">
        <v>2665</v>
      </c>
      <c r="H208" s="55">
        <v>930</v>
      </c>
      <c r="I208" s="56">
        <v>60</v>
      </c>
      <c r="J208" s="56" t="s">
        <v>1781</v>
      </c>
      <c r="K208" s="57" t="s">
        <v>2444</v>
      </c>
      <c r="L208" s="3">
        <v>1030</v>
      </c>
      <c r="M208" s="3" t="s">
        <v>124</v>
      </c>
      <c r="O208" s="3">
        <v>1160</v>
      </c>
      <c r="P208" s="3" t="s">
        <v>124</v>
      </c>
      <c r="Q208" s="63">
        <v>995</v>
      </c>
      <c r="R208" s="3" t="s">
        <v>124</v>
      </c>
      <c r="T208" s="3">
        <v>1010</v>
      </c>
      <c r="U208" s="64" t="s">
        <v>124</v>
      </c>
      <c r="V208" s="56">
        <v>-26.86</v>
      </c>
      <c r="W208" s="56"/>
      <c r="X208" s="55" t="s">
        <v>2595</v>
      </c>
      <c r="Y208" s="56" t="s">
        <v>2448</v>
      </c>
      <c r="Z208" s="56">
        <v>768600</v>
      </c>
      <c r="AA208" s="57">
        <v>9979900</v>
      </c>
      <c r="AB208" s="13" t="s">
        <v>386</v>
      </c>
      <c r="AD208" s="2" t="str">
        <f t="shared" si="27"/>
        <v>PICH 36C</v>
      </c>
      <c r="AE208" s="2">
        <f t="shared" si="28"/>
        <v>0</v>
      </c>
      <c r="AF208" s="2">
        <f t="shared" si="29"/>
        <v>0</v>
      </c>
      <c r="AG208" s="2">
        <f t="shared" si="30"/>
        <v>0</v>
      </c>
      <c r="AH208" s="2">
        <f t="shared" si="31"/>
        <v>0</v>
      </c>
      <c r="AI208" s="2" t="str">
        <f t="shared" si="32"/>
        <v/>
      </c>
      <c r="AJ208" s="2" t="str">
        <f t="shared" si="33"/>
        <v/>
      </c>
      <c r="AK208" s="2" t="str">
        <f t="shared" si="34"/>
        <v/>
      </c>
      <c r="AL208" s="2" t="str">
        <f t="shared" si="35"/>
        <v/>
      </c>
    </row>
    <row r="209" spans="1:38">
      <c r="A209" s="55"/>
      <c r="B209" s="56"/>
      <c r="C209" s="56"/>
      <c r="D209" s="56"/>
      <c r="E209" s="56"/>
      <c r="F209" s="61"/>
      <c r="G209" s="57"/>
      <c r="H209" s="55"/>
      <c r="I209" s="56"/>
      <c r="J209" s="56"/>
      <c r="K209" s="57"/>
      <c r="Q209" s="65">
        <v>1010</v>
      </c>
      <c r="R209" s="66" t="s">
        <v>124</v>
      </c>
      <c r="S209" s="66"/>
      <c r="T209" s="66">
        <v>1225</v>
      </c>
      <c r="U209" s="67" t="s">
        <v>124</v>
      </c>
      <c r="V209" s="56"/>
      <c r="W209" s="56"/>
      <c r="X209" s="55"/>
      <c r="Y209" s="56"/>
      <c r="Z209" s="56"/>
      <c r="AA209" s="57"/>
      <c r="AB209" s="13"/>
      <c r="AD209" s="2" t="str">
        <f t="shared" si="27"/>
        <v>PICH 36C</v>
      </c>
      <c r="AE209" s="2">
        <f t="shared" si="28"/>
        <v>0</v>
      </c>
      <c r="AF209" s="2">
        <f t="shared" si="29"/>
        <v>0</v>
      </c>
      <c r="AG209" s="2">
        <f t="shared" si="30"/>
        <v>0</v>
      </c>
      <c r="AH209" s="2">
        <f t="shared" si="31"/>
        <v>0</v>
      </c>
      <c r="AI209" s="2">
        <f t="shared" si="32"/>
        <v>0</v>
      </c>
      <c r="AJ209" s="2">
        <f t="shared" si="33"/>
        <v>0</v>
      </c>
      <c r="AK209" s="2" t="str">
        <f t="shared" si="34"/>
        <v>REV</v>
      </c>
      <c r="AL209" s="2" t="str">
        <f t="shared" si="35"/>
        <v>REV</v>
      </c>
    </row>
    <row r="210" spans="1:38" ht="30">
      <c r="A210" s="55" t="s">
        <v>2666</v>
      </c>
      <c r="B210" s="56" t="s">
        <v>44</v>
      </c>
      <c r="C210" s="56" t="s">
        <v>2652</v>
      </c>
      <c r="D210" s="56"/>
      <c r="E210" s="56" t="s">
        <v>2653</v>
      </c>
      <c r="F210" s="61" t="s">
        <v>2480</v>
      </c>
      <c r="G210" s="57" t="s">
        <v>2667</v>
      </c>
      <c r="H210" s="55">
        <v>1020</v>
      </c>
      <c r="I210" s="56">
        <v>25</v>
      </c>
      <c r="J210" s="56" t="s">
        <v>1781</v>
      </c>
      <c r="K210" s="57" t="s">
        <v>2444</v>
      </c>
      <c r="L210" s="66">
        <v>990</v>
      </c>
      <c r="M210" s="66" t="s">
        <v>124</v>
      </c>
      <c r="N210" s="66"/>
      <c r="O210" s="66">
        <v>1025</v>
      </c>
      <c r="P210" s="66" t="s">
        <v>124</v>
      </c>
      <c r="Q210" s="65">
        <v>970</v>
      </c>
      <c r="R210" s="66" t="s">
        <v>124</v>
      </c>
      <c r="S210" s="66"/>
      <c r="T210" s="66">
        <v>1040</v>
      </c>
      <c r="U210" s="67" t="s">
        <v>124</v>
      </c>
      <c r="V210" s="56">
        <v>-22.25</v>
      </c>
      <c r="W210" s="56">
        <v>66</v>
      </c>
      <c r="X210" s="55" t="s">
        <v>2595</v>
      </c>
      <c r="Y210" s="56" t="s">
        <v>2448</v>
      </c>
      <c r="Z210" s="56">
        <v>769000</v>
      </c>
      <c r="AA210" s="57">
        <v>9979200</v>
      </c>
      <c r="AB210" s="13" t="s">
        <v>386</v>
      </c>
      <c r="AD210" s="2" t="str">
        <f t="shared" si="27"/>
        <v>PICH 127C</v>
      </c>
      <c r="AE210" s="2">
        <f t="shared" si="28"/>
        <v>0</v>
      </c>
      <c r="AF210" s="2">
        <f t="shared" si="29"/>
        <v>0</v>
      </c>
      <c r="AG210" s="2">
        <f t="shared" si="30"/>
        <v>0</v>
      </c>
      <c r="AH210" s="2">
        <f t="shared" si="31"/>
        <v>0</v>
      </c>
      <c r="AI210" s="2" t="str">
        <f t="shared" si="32"/>
        <v/>
      </c>
      <c r="AJ210" s="2" t="str">
        <f t="shared" si="33"/>
        <v/>
      </c>
      <c r="AK210" s="2" t="str">
        <f t="shared" si="34"/>
        <v/>
      </c>
      <c r="AL210" s="2" t="str">
        <f t="shared" si="35"/>
        <v/>
      </c>
    </row>
    <row r="211" spans="1:38">
      <c r="A211" s="55"/>
      <c r="B211" s="56"/>
      <c r="C211" s="56"/>
      <c r="D211" s="56"/>
      <c r="E211" s="56"/>
      <c r="F211" s="61"/>
      <c r="G211" s="57"/>
      <c r="H211" s="55"/>
      <c r="I211" s="56"/>
      <c r="J211" s="56"/>
      <c r="K211" s="57"/>
      <c r="Q211" s="63">
        <v>1110</v>
      </c>
      <c r="R211" s="3" t="s">
        <v>124</v>
      </c>
      <c r="T211" s="3">
        <v>1115</v>
      </c>
      <c r="U211" s="64" t="s">
        <v>124</v>
      </c>
      <c r="V211" s="56"/>
      <c r="W211" s="56"/>
      <c r="X211" s="55"/>
      <c r="Y211" s="56"/>
      <c r="Z211" s="56"/>
      <c r="AA211" s="57"/>
      <c r="AB211" s="13"/>
      <c r="AD211" s="2" t="str">
        <f t="shared" si="27"/>
        <v>PICH 127C</v>
      </c>
      <c r="AE211" s="2">
        <f t="shared" si="28"/>
        <v>0</v>
      </c>
      <c r="AF211" s="2">
        <f t="shared" si="29"/>
        <v>0</v>
      </c>
      <c r="AG211" s="2">
        <f t="shared" si="30"/>
        <v>0</v>
      </c>
      <c r="AH211" s="2">
        <f t="shared" si="31"/>
        <v>0</v>
      </c>
      <c r="AI211" s="2">
        <f t="shared" si="32"/>
        <v>0</v>
      </c>
      <c r="AJ211" s="2">
        <f t="shared" si="33"/>
        <v>0</v>
      </c>
      <c r="AK211" s="2" t="str">
        <f t="shared" si="34"/>
        <v>REV</v>
      </c>
      <c r="AL211" s="2" t="str">
        <f t="shared" si="35"/>
        <v>REV</v>
      </c>
    </row>
    <row r="212" spans="1:38">
      <c r="A212" s="55" t="s">
        <v>2668</v>
      </c>
      <c r="B212" s="56" t="s">
        <v>44</v>
      </c>
      <c r="C212" s="56" t="s">
        <v>2652</v>
      </c>
      <c r="D212" s="56"/>
      <c r="E212" s="56" t="s">
        <v>2519</v>
      </c>
      <c r="F212" s="61" t="s">
        <v>2480</v>
      </c>
      <c r="G212" s="57" t="s">
        <v>2669</v>
      </c>
      <c r="H212" s="55">
        <v>1100</v>
      </c>
      <c r="I212" s="56">
        <v>40</v>
      </c>
      <c r="J212" s="56" t="s">
        <v>1781</v>
      </c>
      <c r="K212" s="57" t="s">
        <v>2444</v>
      </c>
      <c r="L212" s="3">
        <v>895</v>
      </c>
      <c r="M212" s="3" t="s">
        <v>124</v>
      </c>
      <c r="O212" s="3">
        <v>925</v>
      </c>
      <c r="P212" s="3" t="s">
        <v>124</v>
      </c>
      <c r="Q212" s="63">
        <v>785</v>
      </c>
      <c r="R212" s="3" t="s">
        <v>124</v>
      </c>
      <c r="T212" s="3">
        <v>790</v>
      </c>
      <c r="U212" s="64" t="s">
        <v>124</v>
      </c>
      <c r="V212" s="56">
        <v>-24.85</v>
      </c>
      <c r="W212" s="56"/>
      <c r="X212" s="55" t="s">
        <v>2595</v>
      </c>
      <c r="Y212" s="56" t="s">
        <v>2448</v>
      </c>
      <c r="Z212" s="56">
        <v>768800</v>
      </c>
      <c r="AA212" s="57">
        <v>9979900</v>
      </c>
      <c r="AB212" s="13" t="s">
        <v>386</v>
      </c>
      <c r="AD212" s="2" t="str">
        <f t="shared" si="27"/>
        <v>PICH 85</v>
      </c>
      <c r="AE212" s="2">
        <f t="shared" si="28"/>
        <v>0</v>
      </c>
      <c r="AF212" s="2">
        <f t="shared" si="29"/>
        <v>0</v>
      </c>
      <c r="AG212" s="2">
        <f t="shared" si="30"/>
        <v>0</v>
      </c>
      <c r="AH212" s="2">
        <f t="shared" si="31"/>
        <v>0</v>
      </c>
      <c r="AI212" s="2" t="str">
        <f t="shared" si="32"/>
        <v/>
      </c>
      <c r="AJ212" s="2" t="str">
        <f t="shared" si="33"/>
        <v/>
      </c>
      <c r="AK212" s="2" t="str">
        <f t="shared" si="34"/>
        <v/>
      </c>
      <c r="AL212" s="2" t="str">
        <f t="shared" si="35"/>
        <v/>
      </c>
    </row>
    <row r="213" spans="1:38">
      <c r="A213" s="55"/>
      <c r="B213" s="56"/>
      <c r="C213" s="56"/>
      <c r="D213" s="56"/>
      <c r="E213" s="56"/>
      <c r="F213" s="61"/>
      <c r="G213" s="57"/>
      <c r="H213" s="55"/>
      <c r="I213" s="56"/>
      <c r="J213" s="56"/>
      <c r="K213" s="57"/>
      <c r="L213" s="66">
        <v>935</v>
      </c>
      <c r="M213" s="66" t="s">
        <v>124</v>
      </c>
      <c r="N213" s="66"/>
      <c r="O213" s="66">
        <v>990</v>
      </c>
      <c r="P213" s="66" t="s">
        <v>124</v>
      </c>
      <c r="Q213" s="63">
        <v>825</v>
      </c>
      <c r="R213" s="3" t="s">
        <v>124</v>
      </c>
      <c r="T213" s="3">
        <v>840</v>
      </c>
      <c r="U213" s="64" t="s">
        <v>124</v>
      </c>
      <c r="V213" s="56"/>
      <c r="W213" s="56"/>
      <c r="X213" s="55"/>
      <c r="Y213" s="56"/>
      <c r="Z213" s="56"/>
      <c r="AA213" s="57"/>
      <c r="AB213" s="13"/>
      <c r="AD213" s="2" t="str">
        <f t="shared" si="27"/>
        <v>PICH 85</v>
      </c>
      <c r="AE213" s="2">
        <f t="shared" si="28"/>
        <v>0</v>
      </c>
      <c r="AF213" s="2">
        <f t="shared" si="29"/>
        <v>0</v>
      </c>
      <c r="AG213" s="2">
        <f t="shared" si="30"/>
        <v>0</v>
      </c>
      <c r="AH213" s="2">
        <f t="shared" si="31"/>
        <v>0</v>
      </c>
      <c r="AI213" s="2" t="str">
        <f t="shared" si="32"/>
        <v/>
      </c>
      <c r="AJ213" s="2" t="str">
        <f t="shared" si="33"/>
        <v/>
      </c>
      <c r="AK213" s="2" t="str">
        <f t="shared" si="34"/>
        <v/>
      </c>
      <c r="AL213" s="2" t="str">
        <f t="shared" si="35"/>
        <v/>
      </c>
    </row>
    <row r="214" spans="1:38">
      <c r="A214" s="55"/>
      <c r="B214" s="56"/>
      <c r="C214" s="56"/>
      <c r="D214" s="56"/>
      <c r="E214" s="56"/>
      <c r="F214" s="61"/>
      <c r="G214" s="57"/>
      <c r="H214" s="55"/>
      <c r="I214" s="56"/>
      <c r="J214" s="56"/>
      <c r="K214" s="57"/>
      <c r="Q214" s="65">
        <v>865</v>
      </c>
      <c r="R214" s="66" t="s">
        <v>124</v>
      </c>
      <c r="S214" s="66"/>
      <c r="T214" s="66">
        <v>1025</v>
      </c>
      <c r="U214" s="67" t="s">
        <v>124</v>
      </c>
      <c r="V214" s="56"/>
      <c r="W214" s="56"/>
      <c r="X214" s="55"/>
      <c r="Y214" s="56"/>
      <c r="Z214" s="56"/>
      <c r="AA214" s="57"/>
      <c r="AB214" s="13"/>
      <c r="AD214" s="2" t="str">
        <f t="shared" si="27"/>
        <v>PICH 85</v>
      </c>
      <c r="AE214" s="2">
        <f t="shared" si="28"/>
        <v>0</v>
      </c>
      <c r="AF214" s="2">
        <f t="shared" si="29"/>
        <v>0</v>
      </c>
      <c r="AG214" s="2">
        <f t="shared" si="30"/>
        <v>0</v>
      </c>
      <c r="AH214" s="2">
        <f t="shared" si="31"/>
        <v>0</v>
      </c>
      <c r="AI214" s="2">
        <f t="shared" si="32"/>
        <v>0</v>
      </c>
      <c r="AJ214" s="2">
        <f t="shared" si="33"/>
        <v>0</v>
      </c>
      <c r="AK214" s="2" t="str">
        <f t="shared" si="34"/>
        <v>REV</v>
      </c>
      <c r="AL214" s="2" t="str">
        <f t="shared" si="35"/>
        <v>REV</v>
      </c>
    </row>
    <row r="215" spans="1:38" ht="45">
      <c r="A215" s="55" t="s">
        <v>2670</v>
      </c>
      <c r="B215" s="56" t="s">
        <v>44</v>
      </c>
      <c r="C215" s="56" t="s">
        <v>2652</v>
      </c>
      <c r="D215" s="56"/>
      <c r="E215" s="56" t="s">
        <v>2671</v>
      </c>
      <c r="F215" s="61" t="s">
        <v>2480</v>
      </c>
      <c r="G215" s="57" t="s">
        <v>2672</v>
      </c>
      <c r="H215" s="55">
        <v>1100</v>
      </c>
      <c r="I215" s="56">
        <v>90</v>
      </c>
      <c r="J215" s="56" t="s">
        <v>1781</v>
      </c>
      <c r="K215" s="57" t="s">
        <v>2444</v>
      </c>
      <c r="L215" s="3">
        <v>780</v>
      </c>
      <c r="M215" s="3" t="s">
        <v>124</v>
      </c>
      <c r="O215" s="3">
        <v>790</v>
      </c>
      <c r="P215" s="3" t="s">
        <v>124</v>
      </c>
      <c r="Q215" s="63">
        <v>690</v>
      </c>
      <c r="R215" s="3" t="s">
        <v>124</v>
      </c>
      <c r="T215" s="3">
        <v>750</v>
      </c>
      <c r="U215" s="64" t="s">
        <v>124</v>
      </c>
      <c r="V215" s="56">
        <v>-25.69</v>
      </c>
      <c r="W215" s="56">
        <v>35</v>
      </c>
      <c r="X215" s="55" t="s">
        <v>2595</v>
      </c>
      <c r="Y215" s="56" t="s">
        <v>2448</v>
      </c>
      <c r="Z215" s="56">
        <v>768800</v>
      </c>
      <c r="AA215" s="57">
        <v>9978900</v>
      </c>
      <c r="AB215" s="13" t="s">
        <v>386</v>
      </c>
      <c r="AD215" s="2" t="str">
        <f t="shared" si="27"/>
        <v>PICH 87</v>
      </c>
      <c r="AE215" s="2">
        <f t="shared" si="28"/>
        <v>0</v>
      </c>
      <c r="AF215" s="2">
        <f t="shared" si="29"/>
        <v>0</v>
      </c>
      <c r="AG215" s="2">
        <f t="shared" si="30"/>
        <v>0</v>
      </c>
      <c r="AH215" s="2">
        <f t="shared" si="31"/>
        <v>0</v>
      </c>
      <c r="AI215" s="2" t="str">
        <f t="shared" si="32"/>
        <v/>
      </c>
      <c r="AJ215" s="2" t="str">
        <f t="shared" si="33"/>
        <v/>
      </c>
      <c r="AK215" s="2" t="str">
        <f t="shared" si="34"/>
        <v/>
      </c>
      <c r="AL215" s="2" t="str">
        <f t="shared" si="35"/>
        <v/>
      </c>
    </row>
    <row r="216" spans="1:38">
      <c r="A216" s="55"/>
      <c r="B216" s="56"/>
      <c r="C216" s="56"/>
      <c r="D216" s="56"/>
      <c r="E216" s="56"/>
      <c r="F216" s="61"/>
      <c r="G216" s="57"/>
      <c r="H216" s="55"/>
      <c r="I216" s="56"/>
      <c r="J216" s="56"/>
      <c r="K216" s="57"/>
      <c r="L216" s="3">
        <v>815</v>
      </c>
      <c r="M216" s="3" t="s">
        <v>124</v>
      </c>
      <c r="O216" s="3">
        <v>845</v>
      </c>
      <c r="P216" s="3" t="s">
        <v>124</v>
      </c>
      <c r="Q216" s="65">
        <v>760</v>
      </c>
      <c r="R216" s="66" t="s">
        <v>124</v>
      </c>
      <c r="S216" s="66"/>
      <c r="T216" s="66">
        <v>1055</v>
      </c>
      <c r="U216" s="67" t="s">
        <v>124</v>
      </c>
      <c r="V216" s="56"/>
      <c r="W216" s="56"/>
      <c r="X216" s="55"/>
      <c r="Y216" s="56"/>
      <c r="Z216" s="56"/>
      <c r="AA216" s="57"/>
      <c r="AB216" s="13"/>
      <c r="AD216" s="2" t="str">
        <f t="shared" si="27"/>
        <v>PICH 87</v>
      </c>
      <c r="AE216" s="2">
        <f t="shared" si="28"/>
        <v>0</v>
      </c>
      <c r="AF216" s="2">
        <f t="shared" si="29"/>
        <v>0</v>
      </c>
      <c r="AG216" s="2">
        <f t="shared" si="30"/>
        <v>0</v>
      </c>
      <c r="AH216" s="2">
        <f t="shared" si="31"/>
        <v>0</v>
      </c>
      <c r="AI216" s="2" t="str">
        <f t="shared" si="32"/>
        <v/>
      </c>
      <c r="AJ216" s="2" t="str">
        <f t="shared" si="33"/>
        <v/>
      </c>
      <c r="AK216" s="2" t="str">
        <f t="shared" si="34"/>
        <v/>
      </c>
      <c r="AL216" s="2" t="str">
        <f t="shared" si="35"/>
        <v/>
      </c>
    </row>
    <row r="217" spans="1:38">
      <c r="A217" s="55"/>
      <c r="B217" s="56"/>
      <c r="C217" s="56"/>
      <c r="D217" s="56"/>
      <c r="E217" s="56"/>
      <c r="F217" s="61"/>
      <c r="G217" s="57"/>
      <c r="H217" s="55"/>
      <c r="I217" s="56"/>
      <c r="J217" s="56"/>
      <c r="K217" s="57"/>
      <c r="L217" s="66">
        <v>855</v>
      </c>
      <c r="M217" s="66" t="s">
        <v>124</v>
      </c>
      <c r="N217" s="66"/>
      <c r="O217" s="66">
        <v>1025</v>
      </c>
      <c r="P217" s="66" t="s">
        <v>124</v>
      </c>
      <c r="Q217" s="63">
        <v>1080</v>
      </c>
      <c r="R217" s="3" t="s">
        <v>124</v>
      </c>
      <c r="T217" s="3">
        <v>1130</v>
      </c>
      <c r="U217" s="64" t="s">
        <v>124</v>
      </c>
      <c r="V217" s="56"/>
      <c r="W217" s="56"/>
      <c r="X217" s="55"/>
      <c r="Y217" s="56"/>
      <c r="Z217" s="56"/>
      <c r="AA217" s="57"/>
      <c r="AB217" s="13"/>
      <c r="AD217" s="2" t="str">
        <f t="shared" si="27"/>
        <v>PICH 87</v>
      </c>
      <c r="AE217" s="2">
        <f t="shared" si="28"/>
        <v>0</v>
      </c>
      <c r="AF217" s="2">
        <f t="shared" si="29"/>
        <v>0</v>
      </c>
      <c r="AG217" s="2">
        <f t="shared" si="30"/>
        <v>0</v>
      </c>
      <c r="AH217" s="2">
        <f t="shared" si="31"/>
        <v>0</v>
      </c>
      <c r="AI217" s="2" t="str">
        <f t="shared" si="32"/>
        <v/>
      </c>
      <c r="AJ217" s="2" t="str">
        <f t="shared" si="33"/>
        <v/>
      </c>
      <c r="AK217" s="2" t="str">
        <f t="shared" si="34"/>
        <v/>
      </c>
      <c r="AL217" s="2" t="str">
        <f t="shared" si="35"/>
        <v/>
      </c>
    </row>
    <row r="218" spans="1:38">
      <c r="A218" s="55"/>
      <c r="B218" s="56"/>
      <c r="C218" s="56"/>
      <c r="D218" s="56"/>
      <c r="E218" s="56"/>
      <c r="F218" s="61"/>
      <c r="G218" s="57"/>
      <c r="H218" s="55"/>
      <c r="I218" s="56"/>
      <c r="J218" s="56"/>
      <c r="K218" s="57"/>
      <c r="Q218" s="63">
        <v>1130</v>
      </c>
      <c r="R218" s="3" t="s">
        <v>124</v>
      </c>
      <c r="T218" s="3">
        <v>1155</v>
      </c>
      <c r="U218" s="64" t="s">
        <v>124</v>
      </c>
      <c r="V218" s="56"/>
      <c r="W218" s="56"/>
      <c r="X218" s="55"/>
      <c r="Y218" s="56"/>
      <c r="Z218" s="56"/>
      <c r="AA218" s="57"/>
      <c r="AB218" s="13"/>
      <c r="AD218" s="2" t="str">
        <f t="shared" si="27"/>
        <v>PICH 87</v>
      </c>
      <c r="AE218" s="2">
        <f t="shared" si="28"/>
        <v>0</v>
      </c>
      <c r="AF218" s="2">
        <f t="shared" si="29"/>
        <v>0</v>
      </c>
      <c r="AG218" s="2">
        <f t="shared" si="30"/>
        <v>0</v>
      </c>
      <c r="AH218" s="2">
        <f t="shared" si="31"/>
        <v>0</v>
      </c>
      <c r="AI218" s="2">
        <f t="shared" si="32"/>
        <v>0</v>
      </c>
      <c r="AJ218" s="2">
        <f t="shared" si="33"/>
        <v>0</v>
      </c>
      <c r="AK218" s="2" t="str">
        <f t="shared" si="34"/>
        <v>REV</v>
      </c>
      <c r="AL218" s="2" t="str">
        <f t="shared" si="35"/>
        <v>REV</v>
      </c>
    </row>
    <row r="219" spans="1:38" ht="30">
      <c r="A219" s="55" t="s">
        <v>2673</v>
      </c>
      <c r="B219" s="56" t="s">
        <v>44</v>
      </c>
      <c r="C219" s="56" t="s">
        <v>2661</v>
      </c>
      <c r="D219" s="56"/>
      <c r="E219" s="56" t="s">
        <v>2674</v>
      </c>
      <c r="F219" s="61" t="s">
        <v>2480</v>
      </c>
      <c r="G219" s="57" t="s">
        <v>2675</v>
      </c>
      <c r="H219" s="55">
        <v>1120</v>
      </c>
      <c r="I219" s="56">
        <v>30</v>
      </c>
      <c r="J219" s="56" t="s">
        <v>1781</v>
      </c>
      <c r="K219" s="57" t="s">
        <v>2444</v>
      </c>
      <c r="L219" s="3">
        <v>890</v>
      </c>
      <c r="M219" s="3" t="s">
        <v>124</v>
      </c>
      <c r="O219" s="3">
        <v>905</v>
      </c>
      <c r="P219" s="3" t="s">
        <v>124</v>
      </c>
      <c r="Q219" s="63">
        <v>780</v>
      </c>
      <c r="R219" s="3" t="s">
        <v>124</v>
      </c>
      <c r="T219" s="3">
        <v>790</v>
      </c>
      <c r="U219" s="64" t="s">
        <v>124</v>
      </c>
      <c r="V219" s="56">
        <v>-27</v>
      </c>
      <c r="W219" s="56">
        <v>38.299999999999997</v>
      </c>
      <c r="X219" s="55" t="s">
        <v>2595</v>
      </c>
      <c r="Y219" s="56" t="s">
        <v>2448</v>
      </c>
      <c r="Z219" s="56">
        <v>758400</v>
      </c>
      <c r="AA219" s="57">
        <v>9978800</v>
      </c>
      <c r="AB219" s="13" t="s">
        <v>386</v>
      </c>
      <c r="AD219" s="2" t="str">
        <f t="shared" si="27"/>
        <v>PICH 38E</v>
      </c>
      <c r="AE219" s="2">
        <f t="shared" si="28"/>
        <v>0</v>
      </c>
      <c r="AF219" s="2">
        <f t="shared" si="29"/>
        <v>0</v>
      </c>
      <c r="AG219" s="2">
        <f t="shared" si="30"/>
        <v>0</v>
      </c>
      <c r="AH219" s="2">
        <f t="shared" si="31"/>
        <v>0</v>
      </c>
      <c r="AI219" s="2" t="str">
        <f t="shared" si="32"/>
        <v/>
      </c>
      <c r="AJ219" s="2" t="str">
        <f t="shared" si="33"/>
        <v/>
      </c>
      <c r="AK219" s="2" t="str">
        <f t="shared" si="34"/>
        <v/>
      </c>
      <c r="AL219" s="2" t="str">
        <f t="shared" si="35"/>
        <v/>
      </c>
    </row>
    <row r="220" spans="1:38">
      <c r="A220" s="55"/>
      <c r="B220" s="56"/>
      <c r="C220" s="56"/>
      <c r="D220" s="56"/>
      <c r="E220" s="56"/>
      <c r="F220" s="61"/>
      <c r="G220" s="57"/>
      <c r="H220" s="55"/>
      <c r="I220" s="56"/>
      <c r="J220" s="56"/>
      <c r="K220" s="57"/>
      <c r="L220" s="66">
        <v>910</v>
      </c>
      <c r="M220" s="66" t="s">
        <v>124</v>
      </c>
      <c r="N220" s="66"/>
      <c r="O220" s="66">
        <v>970</v>
      </c>
      <c r="P220" s="66" t="s">
        <v>124</v>
      </c>
      <c r="Q220" s="63">
        <v>820</v>
      </c>
      <c r="R220" s="3" t="s">
        <v>124</v>
      </c>
      <c r="T220" s="3">
        <v>845</v>
      </c>
      <c r="U220" s="64" t="s">
        <v>124</v>
      </c>
      <c r="V220" s="56"/>
      <c r="W220" s="56"/>
      <c r="X220" s="55"/>
      <c r="Y220" s="56"/>
      <c r="Z220" s="56"/>
      <c r="AA220" s="57"/>
      <c r="AB220" s="13"/>
      <c r="AD220" s="2" t="str">
        <f t="shared" si="27"/>
        <v>PICH 38E</v>
      </c>
      <c r="AE220" s="2">
        <f t="shared" si="28"/>
        <v>0</v>
      </c>
      <c r="AF220" s="2">
        <f t="shared" si="29"/>
        <v>0</v>
      </c>
      <c r="AG220" s="2">
        <f t="shared" si="30"/>
        <v>0</v>
      </c>
      <c r="AH220" s="2">
        <f t="shared" si="31"/>
        <v>0</v>
      </c>
      <c r="AI220" s="2" t="str">
        <f t="shared" si="32"/>
        <v/>
      </c>
      <c r="AJ220" s="2" t="str">
        <f t="shared" si="33"/>
        <v/>
      </c>
      <c r="AK220" s="2" t="str">
        <f t="shared" si="34"/>
        <v/>
      </c>
      <c r="AL220" s="2" t="str">
        <f t="shared" si="35"/>
        <v/>
      </c>
    </row>
    <row r="221" spans="1:38">
      <c r="A221" s="55"/>
      <c r="B221" s="56"/>
      <c r="C221" s="56"/>
      <c r="D221" s="56"/>
      <c r="E221" s="56"/>
      <c r="F221" s="61"/>
      <c r="G221" s="57"/>
      <c r="H221" s="55"/>
      <c r="I221" s="56"/>
      <c r="J221" s="56"/>
      <c r="K221" s="57"/>
      <c r="Q221" s="65">
        <v>860</v>
      </c>
      <c r="R221" s="66" t="s">
        <v>124</v>
      </c>
      <c r="S221" s="66"/>
      <c r="T221" s="66">
        <v>995</v>
      </c>
      <c r="U221" s="67" t="s">
        <v>124</v>
      </c>
      <c r="V221" s="56"/>
      <c r="W221" s="56"/>
      <c r="X221" s="55"/>
      <c r="Y221" s="56"/>
      <c r="Z221" s="56"/>
      <c r="AA221" s="57"/>
      <c r="AB221" s="13"/>
      <c r="AD221" s="2" t="str">
        <f t="shared" si="27"/>
        <v>PICH 38E</v>
      </c>
      <c r="AE221" s="2">
        <f t="shared" si="28"/>
        <v>0</v>
      </c>
      <c r="AF221" s="2">
        <f t="shared" si="29"/>
        <v>0</v>
      </c>
      <c r="AG221" s="2">
        <f t="shared" si="30"/>
        <v>0</v>
      </c>
      <c r="AH221" s="2">
        <f t="shared" si="31"/>
        <v>0</v>
      </c>
      <c r="AI221" s="2">
        <f t="shared" si="32"/>
        <v>0</v>
      </c>
      <c r="AJ221" s="2">
        <f t="shared" si="33"/>
        <v>0</v>
      </c>
      <c r="AK221" s="2" t="str">
        <f t="shared" si="34"/>
        <v>REV</v>
      </c>
      <c r="AL221" s="2" t="str">
        <f t="shared" si="35"/>
        <v>REV</v>
      </c>
    </row>
    <row r="222" spans="1:38" ht="30">
      <c r="A222" s="55" t="s">
        <v>2676</v>
      </c>
      <c r="B222" s="56" t="s">
        <v>44</v>
      </c>
      <c r="C222" s="56" t="s">
        <v>2652</v>
      </c>
      <c r="D222" s="56"/>
      <c r="E222" s="56" t="s">
        <v>2653</v>
      </c>
      <c r="F222" s="61" t="s">
        <v>2480</v>
      </c>
      <c r="G222" s="57" t="s">
        <v>2677</v>
      </c>
      <c r="H222" s="55">
        <v>1180</v>
      </c>
      <c r="I222" s="56">
        <v>30</v>
      </c>
      <c r="J222" s="56" t="s">
        <v>1781</v>
      </c>
      <c r="K222" s="57" t="s">
        <v>2444</v>
      </c>
      <c r="L222" s="3">
        <v>780</v>
      </c>
      <c r="M222" s="3" t="s">
        <v>124</v>
      </c>
      <c r="O222" s="3">
        <v>790</v>
      </c>
      <c r="P222" s="3" t="s">
        <v>124</v>
      </c>
      <c r="Q222" s="65">
        <v>770</v>
      </c>
      <c r="R222" s="66" t="s">
        <v>124</v>
      </c>
      <c r="S222" s="66"/>
      <c r="T222" s="66">
        <v>900</v>
      </c>
      <c r="U222" s="67" t="s">
        <v>124</v>
      </c>
      <c r="V222" s="56">
        <v>-22.87</v>
      </c>
      <c r="W222" s="56">
        <v>66.7</v>
      </c>
      <c r="X222" s="55" t="s">
        <v>2595</v>
      </c>
      <c r="Y222" s="56" t="s">
        <v>2448</v>
      </c>
      <c r="Z222" s="56">
        <v>769000</v>
      </c>
      <c r="AA222" s="57">
        <v>9978800</v>
      </c>
      <c r="AB222" s="13" t="s">
        <v>386</v>
      </c>
      <c r="AD222" s="2" t="str">
        <f t="shared" si="27"/>
        <v>PICH 127B</v>
      </c>
      <c r="AE222" s="2">
        <f t="shared" si="28"/>
        <v>0</v>
      </c>
      <c r="AF222" s="2">
        <f t="shared" si="29"/>
        <v>0</v>
      </c>
      <c r="AG222" s="2">
        <f t="shared" si="30"/>
        <v>0</v>
      </c>
      <c r="AH222" s="2">
        <f t="shared" si="31"/>
        <v>0</v>
      </c>
      <c r="AI222" s="2" t="str">
        <f t="shared" si="32"/>
        <v/>
      </c>
      <c r="AJ222" s="2" t="str">
        <f t="shared" si="33"/>
        <v/>
      </c>
      <c r="AK222" s="2" t="str">
        <f t="shared" si="34"/>
        <v/>
      </c>
      <c r="AL222" s="2" t="str">
        <f t="shared" si="35"/>
        <v/>
      </c>
    </row>
    <row r="223" spans="1:38">
      <c r="A223" s="55"/>
      <c r="B223" s="56"/>
      <c r="C223" s="56"/>
      <c r="D223" s="56"/>
      <c r="E223" s="56"/>
      <c r="F223" s="61"/>
      <c r="G223" s="57"/>
      <c r="H223" s="55"/>
      <c r="I223" s="56"/>
      <c r="J223" s="56"/>
      <c r="K223" s="57"/>
      <c r="L223" s="66">
        <v>805</v>
      </c>
      <c r="M223" s="66" t="s">
        <v>124</v>
      </c>
      <c r="N223" s="66"/>
      <c r="O223" s="66">
        <v>890</v>
      </c>
      <c r="P223" s="66" t="s">
        <v>124</v>
      </c>
      <c r="Q223" s="63">
        <v>915</v>
      </c>
      <c r="R223" s="3" t="s">
        <v>124</v>
      </c>
      <c r="T223" s="3">
        <v>965</v>
      </c>
      <c r="U223" s="64" t="s">
        <v>124</v>
      </c>
      <c r="V223" s="56"/>
      <c r="W223" s="56"/>
      <c r="X223" s="55"/>
      <c r="Y223" s="56"/>
      <c r="Z223" s="56"/>
      <c r="AA223" s="57"/>
      <c r="AB223" s="13"/>
      <c r="AD223" s="2" t="str">
        <f t="shared" si="27"/>
        <v>PICH 127B</v>
      </c>
      <c r="AE223" s="2">
        <f t="shared" si="28"/>
        <v>0</v>
      </c>
      <c r="AF223" s="2">
        <f t="shared" si="29"/>
        <v>0</v>
      </c>
      <c r="AG223" s="2">
        <f t="shared" si="30"/>
        <v>0</v>
      </c>
      <c r="AH223" s="2">
        <f t="shared" si="31"/>
        <v>0</v>
      </c>
      <c r="AI223" s="2">
        <f t="shared" si="32"/>
        <v>0</v>
      </c>
      <c r="AJ223" s="2">
        <f t="shared" si="33"/>
        <v>0</v>
      </c>
      <c r="AK223" s="2" t="str">
        <f t="shared" si="34"/>
        <v>REV</v>
      </c>
      <c r="AL223" s="2" t="str">
        <f t="shared" si="35"/>
        <v>REV</v>
      </c>
    </row>
    <row r="224" spans="1:38" ht="30">
      <c r="A224" s="55" t="s">
        <v>2678</v>
      </c>
      <c r="B224" s="56" t="s">
        <v>44</v>
      </c>
      <c r="C224" s="56" t="s">
        <v>2652</v>
      </c>
      <c r="D224" s="56"/>
      <c r="E224" s="56" t="s">
        <v>2653</v>
      </c>
      <c r="F224" s="61" t="s">
        <v>2480</v>
      </c>
      <c r="G224" s="57" t="s">
        <v>2679</v>
      </c>
      <c r="H224" s="55">
        <v>1260</v>
      </c>
      <c r="I224" s="56">
        <v>70</v>
      </c>
      <c r="J224" s="56" t="s">
        <v>1781</v>
      </c>
      <c r="K224" s="57" t="s">
        <v>2444</v>
      </c>
      <c r="L224" s="66">
        <v>670</v>
      </c>
      <c r="M224" s="66" t="s">
        <v>124</v>
      </c>
      <c r="N224" s="66"/>
      <c r="O224" s="66">
        <v>785</v>
      </c>
      <c r="P224" s="66" t="s">
        <v>124</v>
      </c>
      <c r="Q224" s="65">
        <v>645</v>
      </c>
      <c r="R224" s="66" t="s">
        <v>124</v>
      </c>
      <c r="S224" s="66"/>
      <c r="T224" s="66">
        <v>900</v>
      </c>
      <c r="U224" s="67" t="s">
        <v>124</v>
      </c>
      <c r="V224" s="56">
        <v>-18.63</v>
      </c>
      <c r="W224" s="56">
        <v>68.400000000000006</v>
      </c>
      <c r="X224" s="55" t="s">
        <v>2595</v>
      </c>
      <c r="Y224" s="56" t="s">
        <v>2448</v>
      </c>
      <c r="Z224" s="56">
        <v>769000</v>
      </c>
      <c r="AA224" s="57">
        <v>9979200</v>
      </c>
      <c r="AB224" s="13" t="s">
        <v>386</v>
      </c>
      <c r="AD224" s="2" t="str">
        <f t="shared" si="27"/>
        <v>PICH 127A</v>
      </c>
      <c r="AE224" s="2">
        <f t="shared" si="28"/>
        <v>0</v>
      </c>
      <c r="AF224" s="2">
        <f t="shared" si="29"/>
        <v>0</v>
      </c>
      <c r="AG224" s="2">
        <f t="shared" si="30"/>
        <v>0</v>
      </c>
      <c r="AH224" s="2">
        <f t="shared" si="31"/>
        <v>0</v>
      </c>
      <c r="AI224" s="2" t="str">
        <f t="shared" si="32"/>
        <v/>
      </c>
      <c r="AJ224" s="2" t="str">
        <f t="shared" si="33"/>
        <v/>
      </c>
      <c r="AK224" s="2" t="str">
        <f t="shared" si="34"/>
        <v/>
      </c>
      <c r="AL224" s="2" t="str">
        <f t="shared" si="35"/>
        <v/>
      </c>
    </row>
    <row r="225" spans="1:38">
      <c r="A225" s="55"/>
      <c r="B225" s="56"/>
      <c r="C225" s="56"/>
      <c r="D225" s="56"/>
      <c r="E225" s="56"/>
      <c r="F225" s="61"/>
      <c r="G225" s="57"/>
      <c r="H225" s="55"/>
      <c r="I225" s="56"/>
      <c r="J225" s="56"/>
      <c r="K225" s="57"/>
      <c r="L225" s="3">
        <v>785</v>
      </c>
      <c r="M225" s="3" t="s">
        <v>124</v>
      </c>
      <c r="O225" s="3">
        <v>815</v>
      </c>
      <c r="P225" s="3" t="s">
        <v>124</v>
      </c>
      <c r="Q225" s="63">
        <v>920</v>
      </c>
      <c r="R225" s="3" t="s">
        <v>124</v>
      </c>
      <c r="T225" s="3">
        <v>945</v>
      </c>
      <c r="U225" s="64" t="s">
        <v>124</v>
      </c>
      <c r="V225" s="56"/>
      <c r="W225" s="56"/>
      <c r="X225" s="55"/>
      <c r="Y225" s="56"/>
      <c r="Z225" s="56"/>
      <c r="AA225" s="57"/>
      <c r="AB225" s="13"/>
      <c r="AD225" s="2" t="str">
        <f t="shared" si="27"/>
        <v>PICH 127A</v>
      </c>
      <c r="AE225" s="2">
        <f t="shared" si="28"/>
        <v>0</v>
      </c>
      <c r="AF225" s="2">
        <f t="shared" si="29"/>
        <v>0</v>
      </c>
      <c r="AG225" s="2">
        <f t="shared" si="30"/>
        <v>0</v>
      </c>
      <c r="AH225" s="2">
        <f t="shared" si="31"/>
        <v>0</v>
      </c>
      <c r="AI225" s="2" t="str">
        <f t="shared" si="32"/>
        <v/>
      </c>
      <c r="AJ225" s="2" t="str">
        <f t="shared" si="33"/>
        <v/>
      </c>
      <c r="AK225" s="2" t="str">
        <f t="shared" si="34"/>
        <v/>
      </c>
      <c r="AL225" s="2" t="str">
        <f t="shared" si="35"/>
        <v/>
      </c>
    </row>
    <row r="226" spans="1:38">
      <c r="A226" s="55"/>
      <c r="B226" s="56"/>
      <c r="C226" s="56"/>
      <c r="D226" s="56"/>
      <c r="E226" s="56"/>
      <c r="F226" s="61"/>
      <c r="G226" s="57"/>
      <c r="H226" s="55"/>
      <c r="I226" s="56"/>
      <c r="J226" s="56"/>
      <c r="K226" s="57"/>
      <c r="L226" s="3">
        <v>840</v>
      </c>
      <c r="M226" s="3" t="s">
        <v>124</v>
      </c>
      <c r="O226" s="3">
        <v>860</v>
      </c>
      <c r="P226" s="3" t="s">
        <v>124</v>
      </c>
      <c r="Q226" s="63"/>
      <c r="U226" s="64"/>
      <c r="V226" s="56"/>
      <c r="W226" s="56"/>
      <c r="X226" s="55"/>
      <c r="Y226" s="56"/>
      <c r="Z226" s="56"/>
      <c r="AA226" s="57"/>
      <c r="AB226" s="13"/>
      <c r="AD226" s="2" t="str">
        <f t="shared" si="27"/>
        <v>PICH 127A</v>
      </c>
      <c r="AE226" s="2">
        <f t="shared" si="28"/>
        <v>0</v>
      </c>
      <c r="AF226" s="2">
        <f t="shared" si="29"/>
        <v>0</v>
      </c>
      <c r="AG226" s="2">
        <f t="shared" si="30"/>
        <v>0</v>
      </c>
      <c r="AH226" s="2">
        <f t="shared" si="31"/>
        <v>0</v>
      </c>
      <c r="AI226" s="2">
        <f t="shared" si="32"/>
        <v>0</v>
      </c>
      <c r="AJ226" s="2">
        <f t="shared" si="33"/>
        <v>0</v>
      </c>
      <c r="AK226" s="2" t="str">
        <f t="shared" si="34"/>
        <v>REV</v>
      </c>
      <c r="AL226" s="2" t="str">
        <f t="shared" si="35"/>
        <v>REV</v>
      </c>
    </row>
    <row r="227" spans="1:38" ht="30">
      <c r="A227" s="55" t="s">
        <v>2680</v>
      </c>
      <c r="B227" s="56" t="s">
        <v>44</v>
      </c>
      <c r="C227" s="56" t="s">
        <v>2661</v>
      </c>
      <c r="D227" s="56" t="s">
        <v>383</v>
      </c>
      <c r="E227" s="56" t="s">
        <v>2519</v>
      </c>
      <c r="F227" s="61"/>
      <c r="G227" s="57"/>
      <c r="H227" s="55">
        <v>1470</v>
      </c>
      <c r="I227" s="56">
        <v>80</v>
      </c>
      <c r="J227" s="56" t="s">
        <v>1781</v>
      </c>
      <c r="K227" s="57" t="s">
        <v>2456</v>
      </c>
      <c r="L227" s="3">
        <v>436</v>
      </c>
      <c r="M227" s="3" t="s">
        <v>124</v>
      </c>
      <c r="N227" s="3">
        <v>2.8</v>
      </c>
      <c r="O227" s="3">
        <v>446</v>
      </c>
      <c r="P227" s="3" t="s">
        <v>124</v>
      </c>
      <c r="Q227" s="63">
        <v>406</v>
      </c>
      <c r="R227" s="3" t="s">
        <v>124</v>
      </c>
      <c r="S227" s="3">
        <v>95.4</v>
      </c>
      <c r="T227" s="3">
        <v>680</v>
      </c>
      <c r="U227" s="64" t="s">
        <v>124</v>
      </c>
      <c r="V227" s="56"/>
      <c r="W227" s="56"/>
      <c r="X227" s="55"/>
      <c r="Y227" s="56"/>
      <c r="Z227" s="56"/>
      <c r="AA227" s="57"/>
      <c r="AB227" s="13" t="s">
        <v>390</v>
      </c>
      <c r="AD227" s="2" t="str">
        <f t="shared" si="27"/>
        <v>Geotermica Italiana (1989)</v>
      </c>
      <c r="AE227" s="2">
        <f t="shared" si="28"/>
        <v>2.8</v>
      </c>
      <c r="AF227" s="2">
        <f t="shared" si="29"/>
        <v>95.4</v>
      </c>
      <c r="AG227" s="2">
        <f t="shared" si="30"/>
        <v>2.8</v>
      </c>
      <c r="AH227" s="2">
        <f t="shared" si="31"/>
        <v>95.4</v>
      </c>
      <c r="AI227" s="2" t="str">
        <f t="shared" si="32"/>
        <v/>
      </c>
      <c r="AJ227" s="2" t="str">
        <f t="shared" si="33"/>
        <v/>
      </c>
      <c r="AK227" s="2" t="str">
        <f t="shared" si="34"/>
        <v/>
      </c>
      <c r="AL227" s="2" t="str">
        <f t="shared" si="35"/>
        <v/>
      </c>
    </row>
    <row r="228" spans="1:38">
      <c r="A228" s="55"/>
      <c r="B228" s="56"/>
      <c r="C228" s="56"/>
      <c r="D228" s="56"/>
      <c r="E228" s="56"/>
      <c r="F228" s="61"/>
      <c r="G228" s="57"/>
      <c r="H228" s="55"/>
      <c r="I228" s="56"/>
      <c r="J228" s="56"/>
      <c r="K228" s="57"/>
      <c r="L228" s="3">
        <v>472</v>
      </c>
      <c r="M228" s="3" t="s">
        <v>124</v>
      </c>
      <c r="N228" s="3">
        <v>4.3</v>
      </c>
      <c r="O228" s="3">
        <v>486</v>
      </c>
      <c r="P228" s="3" t="s">
        <v>124</v>
      </c>
      <c r="Q228" s="63"/>
      <c r="U228" s="64"/>
      <c r="V228" s="56"/>
      <c r="W228" s="56"/>
      <c r="X228" s="55"/>
      <c r="Y228" s="56"/>
      <c r="Z228" s="56"/>
      <c r="AA228" s="57"/>
      <c r="AB228" s="13"/>
      <c r="AD228" s="2" t="str">
        <f t="shared" si="27"/>
        <v>Geotermica Italiana (1989)</v>
      </c>
      <c r="AE228" s="2">
        <f t="shared" si="28"/>
        <v>4.3</v>
      </c>
      <c r="AF228" s="2">
        <f t="shared" si="29"/>
        <v>0</v>
      </c>
      <c r="AG228" s="2">
        <f t="shared" si="30"/>
        <v>7.1</v>
      </c>
      <c r="AH228" s="2">
        <f t="shared" si="31"/>
        <v>95.4</v>
      </c>
      <c r="AI228" s="2" t="str">
        <f t="shared" si="32"/>
        <v/>
      </c>
      <c r="AJ228" s="2" t="str">
        <f t="shared" si="33"/>
        <v/>
      </c>
      <c r="AK228" s="2" t="str">
        <f t="shared" si="34"/>
        <v/>
      </c>
      <c r="AL228" s="2" t="str">
        <f t="shared" si="35"/>
        <v/>
      </c>
    </row>
    <row r="229" spans="1:38">
      <c r="A229" s="55"/>
      <c r="B229" s="56"/>
      <c r="C229" s="56"/>
      <c r="D229" s="56"/>
      <c r="E229" s="56"/>
      <c r="F229" s="61"/>
      <c r="G229" s="57"/>
      <c r="H229" s="55"/>
      <c r="I229" s="56"/>
      <c r="J229" s="56"/>
      <c r="K229" s="57"/>
      <c r="L229" s="3">
        <v>534</v>
      </c>
      <c r="M229" s="3" t="s">
        <v>124</v>
      </c>
      <c r="N229" s="3">
        <v>61.2</v>
      </c>
      <c r="O229" s="3">
        <v>654</v>
      </c>
      <c r="P229" s="3" t="s">
        <v>124</v>
      </c>
      <c r="Q229" s="63"/>
      <c r="U229" s="64"/>
      <c r="V229" s="56"/>
      <c r="W229" s="56"/>
      <c r="X229" s="55"/>
      <c r="Y229" s="56"/>
      <c r="Z229" s="56"/>
      <c r="AA229" s="57"/>
      <c r="AB229" s="13"/>
      <c r="AD229" s="2" t="str">
        <f t="shared" si="27"/>
        <v>Geotermica Italiana (1989)</v>
      </c>
      <c r="AE229" s="2">
        <f t="shared" si="28"/>
        <v>61.2</v>
      </c>
      <c r="AF229" s="2">
        <f t="shared" si="29"/>
        <v>0</v>
      </c>
      <c r="AG229" s="2">
        <f t="shared" si="30"/>
        <v>68.3</v>
      </c>
      <c r="AH229" s="2">
        <f t="shared" si="31"/>
        <v>95.4</v>
      </c>
      <c r="AI229" s="2">
        <f t="shared" si="32"/>
        <v>68.3</v>
      </c>
      <c r="AJ229" s="2">
        <f t="shared" si="33"/>
        <v>95.4</v>
      </c>
      <c r="AK229" s="2" t="str">
        <f t="shared" si="34"/>
        <v>REV</v>
      </c>
      <c r="AL229" s="2" t="str">
        <f t="shared" si="35"/>
        <v>ok</v>
      </c>
    </row>
    <row r="230" spans="1:38">
      <c r="A230" s="55" t="s">
        <v>2681</v>
      </c>
      <c r="B230" s="56" t="s">
        <v>44</v>
      </c>
      <c r="C230" s="56" t="s">
        <v>2652</v>
      </c>
      <c r="D230" s="56"/>
      <c r="E230" s="56" t="s">
        <v>2519</v>
      </c>
      <c r="F230" s="61" t="s">
        <v>2480</v>
      </c>
      <c r="G230" s="57" t="s">
        <v>2682</v>
      </c>
      <c r="H230" s="55">
        <v>1640</v>
      </c>
      <c r="I230" s="56">
        <v>70</v>
      </c>
      <c r="J230" s="56" t="s">
        <v>1781</v>
      </c>
      <c r="K230" s="57" t="s">
        <v>2444</v>
      </c>
      <c r="L230" s="66">
        <v>335</v>
      </c>
      <c r="M230" s="66" t="s">
        <v>124</v>
      </c>
      <c r="N230" s="66"/>
      <c r="O230" s="66">
        <v>465</v>
      </c>
      <c r="P230" s="66" t="s">
        <v>124</v>
      </c>
      <c r="Q230" s="65">
        <v>245</v>
      </c>
      <c r="R230" s="66" t="s">
        <v>124</v>
      </c>
      <c r="S230" s="66"/>
      <c r="T230" s="66">
        <v>565</v>
      </c>
      <c r="U230" s="67" t="s">
        <v>124</v>
      </c>
      <c r="V230" s="56">
        <v>-27.96</v>
      </c>
      <c r="W230" s="56"/>
      <c r="X230" s="55" t="s">
        <v>2595</v>
      </c>
      <c r="Y230" s="56" t="s">
        <v>2448</v>
      </c>
      <c r="Z230" s="56">
        <v>769000</v>
      </c>
      <c r="AA230" s="57">
        <v>9979200</v>
      </c>
      <c r="AB230" s="13" t="s">
        <v>386</v>
      </c>
      <c r="AD230" s="2" t="str">
        <f t="shared" si="27"/>
        <v>PICH 97C</v>
      </c>
      <c r="AE230" s="2">
        <f t="shared" si="28"/>
        <v>0</v>
      </c>
      <c r="AF230" s="2">
        <f t="shared" si="29"/>
        <v>0</v>
      </c>
      <c r="AG230" s="2">
        <f t="shared" si="30"/>
        <v>0</v>
      </c>
      <c r="AH230" s="2">
        <f t="shared" si="31"/>
        <v>0</v>
      </c>
      <c r="AI230" s="2" t="str">
        <f t="shared" si="32"/>
        <v/>
      </c>
      <c r="AJ230" s="2" t="str">
        <f t="shared" si="33"/>
        <v/>
      </c>
      <c r="AK230" s="2" t="str">
        <f t="shared" si="34"/>
        <v/>
      </c>
      <c r="AL230" s="2" t="str">
        <f t="shared" si="35"/>
        <v/>
      </c>
    </row>
    <row r="231" spans="1:38">
      <c r="A231" s="55"/>
      <c r="B231" s="56"/>
      <c r="C231" s="56"/>
      <c r="D231" s="56"/>
      <c r="E231" s="56"/>
      <c r="F231" s="61"/>
      <c r="G231" s="57"/>
      <c r="H231" s="55"/>
      <c r="I231" s="56"/>
      <c r="J231" s="56"/>
      <c r="K231" s="57"/>
      <c r="L231" s="3">
        <v>480</v>
      </c>
      <c r="M231" s="3" t="s">
        <v>124</v>
      </c>
      <c r="O231" s="3">
        <v>535</v>
      </c>
      <c r="P231" s="3" t="s">
        <v>124</v>
      </c>
      <c r="Q231" s="63"/>
      <c r="U231" s="64"/>
      <c r="V231" s="56"/>
      <c r="W231" s="56"/>
      <c r="X231" s="55"/>
      <c r="Y231" s="56"/>
      <c r="Z231" s="56"/>
      <c r="AA231" s="57"/>
      <c r="AB231" s="13"/>
      <c r="AD231" s="2" t="str">
        <f t="shared" si="27"/>
        <v>PICH 97C</v>
      </c>
      <c r="AE231" s="2">
        <f t="shared" si="28"/>
        <v>0</v>
      </c>
      <c r="AF231" s="2">
        <f t="shared" si="29"/>
        <v>0</v>
      </c>
      <c r="AG231" s="2">
        <f t="shared" si="30"/>
        <v>0</v>
      </c>
      <c r="AH231" s="2">
        <f t="shared" si="31"/>
        <v>0</v>
      </c>
      <c r="AI231" s="2">
        <f t="shared" si="32"/>
        <v>0</v>
      </c>
      <c r="AJ231" s="2">
        <f t="shared" si="33"/>
        <v>0</v>
      </c>
      <c r="AK231" s="2" t="str">
        <f t="shared" si="34"/>
        <v>REV</v>
      </c>
      <c r="AL231" s="2" t="str">
        <f t="shared" si="35"/>
        <v>REV</v>
      </c>
    </row>
    <row r="232" spans="1:38" ht="30">
      <c r="A232" s="55" t="s">
        <v>2683</v>
      </c>
      <c r="B232" s="56" t="s">
        <v>44</v>
      </c>
      <c r="C232" s="56" t="s">
        <v>2652</v>
      </c>
      <c r="D232" s="56"/>
      <c r="E232" s="56" t="s">
        <v>2684</v>
      </c>
      <c r="F232" s="61" t="s">
        <v>2480</v>
      </c>
      <c r="G232" s="57" t="s">
        <v>2685</v>
      </c>
      <c r="H232" s="55">
        <v>1915</v>
      </c>
      <c r="I232" s="56">
        <v>50</v>
      </c>
      <c r="J232" s="56" t="s">
        <v>1781</v>
      </c>
      <c r="K232" s="57" t="s">
        <v>2444</v>
      </c>
      <c r="L232" s="66">
        <v>20</v>
      </c>
      <c r="M232" s="66" t="s">
        <v>124</v>
      </c>
      <c r="N232" s="66"/>
      <c r="O232" s="66">
        <v>135</v>
      </c>
      <c r="P232" s="66" t="s">
        <v>124</v>
      </c>
      <c r="Q232" s="63">
        <v>40</v>
      </c>
      <c r="R232" s="3" t="s">
        <v>597</v>
      </c>
      <c r="T232" s="3">
        <v>30</v>
      </c>
      <c r="U232" s="64" t="s">
        <v>124</v>
      </c>
      <c r="V232" s="56">
        <v>-25.66</v>
      </c>
      <c r="W232" s="56"/>
      <c r="X232" s="55" t="s">
        <v>2595</v>
      </c>
      <c r="Y232" s="56" t="s">
        <v>2448</v>
      </c>
      <c r="Z232" s="56">
        <v>768800</v>
      </c>
      <c r="AA232" s="57">
        <v>9979900</v>
      </c>
      <c r="AB232" s="13" t="s">
        <v>386</v>
      </c>
      <c r="AD232" s="2" t="str">
        <f t="shared" si="27"/>
        <v>PICH 86</v>
      </c>
      <c r="AE232" s="2">
        <f t="shared" si="28"/>
        <v>0</v>
      </c>
      <c r="AF232" s="2">
        <f t="shared" si="29"/>
        <v>0</v>
      </c>
      <c r="AG232" s="2">
        <f t="shared" si="30"/>
        <v>0</v>
      </c>
      <c r="AH232" s="2">
        <f t="shared" si="31"/>
        <v>0</v>
      </c>
      <c r="AI232" s="2" t="str">
        <f t="shared" si="32"/>
        <v/>
      </c>
      <c r="AJ232" s="2" t="str">
        <f t="shared" si="33"/>
        <v/>
      </c>
      <c r="AK232" s="2" t="str">
        <f t="shared" si="34"/>
        <v/>
      </c>
      <c r="AL232" s="2" t="str">
        <f t="shared" si="35"/>
        <v/>
      </c>
    </row>
    <row r="233" spans="1:38">
      <c r="A233" s="55"/>
      <c r="B233" s="56"/>
      <c r="C233" s="56"/>
      <c r="D233" s="56"/>
      <c r="E233" s="56"/>
      <c r="F233" s="61"/>
      <c r="G233" s="57"/>
      <c r="H233" s="55"/>
      <c r="I233" s="56"/>
      <c r="J233" s="56"/>
      <c r="K233" s="57"/>
      <c r="Q233" s="63">
        <v>25</v>
      </c>
      <c r="R233" s="3" t="s">
        <v>597</v>
      </c>
      <c r="T233" s="3">
        <v>10</v>
      </c>
      <c r="U233" s="64" t="s">
        <v>124</v>
      </c>
      <c r="V233" s="56"/>
      <c r="W233" s="56"/>
      <c r="X233" s="55"/>
      <c r="Y233" s="56"/>
      <c r="Z233" s="56"/>
      <c r="AA233" s="57"/>
      <c r="AB233" s="13"/>
      <c r="AD233" s="2" t="str">
        <f t="shared" si="27"/>
        <v>PICH 86</v>
      </c>
      <c r="AE233" s="2">
        <f t="shared" si="28"/>
        <v>0</v>
      </c>
      <c r="AF233" s="2">
        <f t="shared" si="29"/>
        <v>0</v>
      </c>
      <c r="AG233" s="2">
        <f t="shared" si="30"/>
        <v>0</v>
      </c>
      <c r="AH233" s="2">
        <f t="shared" si="31"/>
        <v>0</v>
      </c>
      <c r="AI233" s="2" t="str">
        <f t="shared" si="32"/>
        <v/>
      </c>
      <c r="AJ233" s="2" t="str">
        <f t="shared" si="33"/>
        <v/>
      </c>
      <c r="AK233" s="2" t="str">
        <f t="shared" si="34"/>
        <v/>
      </c>
      <c r="AL233" s="2" t="str">
        <f t="shared" si="35"/>
        <v/>
      </c>
    </row>
    <row r="234" spans="1:38">
      <c r="A234" s="55"/>
      <c r="B234" s="56"/>
      <c r="C234" s="56"/>
      <c r="D234" s="56"/>
      <c r="E234" s="56"/>
      <c r="F234" s="61"/>
      <c r="G234" s="57"/>
      <c r="H234" s="55"/>
      <c r="I234" s="56"/>
      <c r="J234" s="56"/>
      <c r="K234" s="57"/>
      <c r="Q234" s="65">
        <v>1</v>
      </c>
      <c r="R234" s="66" t="s">
        <v>124</v>
      </c>
      <c r="S234" s="66"/>
      <c r="T234" s="66">
        <v>225</v>
      </c>
      <c r="U234" s="67" t="s">
        <v>124</v>
      </c>
      <c r="V234" s="56"/>
      <c r="W234" s="56"/>
      <c r="X234" s="55"/>
      <c r="Y234" s="56"/>
      <c r="Z234" s="56"/>
      <c r="AA234" s="57"/>
      <c r="AB234" s="13"/>
      <c r="AD234" s="2" t="str">
        <f t="shared" si="27"/>
        <v>PICH 86</v>
      </c>
      <c r="AE234" s="2">
        <f t="shared" si="28"/>
        <v>0</v>
      </c>
      <c r="AF234" s="2">
        <f t="shared" si="29"/>
        <v>0</v>
      </c>
      <c r="AG234" s="2">
        <f t="shared" si="30"/>
        <v>0</v>
      </c>
      <c r="AH234" s="2">
        <f t="shared" si="31"/>
        <v>0</v>
      </c>
      <c r="AI234" s="2">
        <f t="shared" si="32"/>
        <v>0</v>
      </c>
      <c r="AJ234" s="2">
        <f t="shared" si="33"/>
        <v>0</v>
      </c>
      <c r="AK234" s="2" t="str">
        <f t="shared" si="34"/>
        <v>REV</v>
      </c>
      <c r="AL234" s="2" t="str">
        <f t="shared" si="35"/>
        <v>REV</v>
      </c>
    </row>
    <row r="235" spans="1:38" ht="30">
      <c r="A235" s="55" t="s">
        <v>2686</v>
      </c>
      <c r="B235" s="56" t="s">
        <v>44</v>
      </c>
      <c r="C235" s="56" t="s">
        <v>2652</v>
      </c>
      <c r="D235" s="56"/>
      <c r="E235" s="56" t="s">
        <v>2684</v>
      </c>
      <c r="F235" s="61" t="s">
        <v>2480</v>
      </c>
      <c r="G235" s="57" t="s">
        <v>2687</v>
      </c>
      <c r="H235" s="55">
        <v>1935</v>
      </c>
      <c r="I235" s="56">
        <v>40</v>
      </c>
      <c r="J235" s="56" t="s">
        <v>1781</v>
      </c>
      <c r="K235" s="57" t="s">
        <v>2444</v>
      </c>
      <c r="L235" s="3">
        <v>20</v>
      </c>
      <c r="M235" s="3" t="s">
        <v>124</v>
      </c>
      <c r="O235" s="3">
        <v>90</v>
      </c>
      <c r="P235" s="3" t="s">
        <v>124</v>
      </c>
      <c r="Q235" s="63">
        <v>45</v>
      </c>
      <c r="R235" s="3" t="s">
        <v>597</v>
      </c>
      <c r="T235" s="3">
        <v>140</v>
      </c>
      <c r="U235" s="64" t="s">
        <v>124</v>
      </c>
      <c r="V235" s="56">
        <v>-25.04</v>
      </c>
      <c r="W235" s="56"/>
      <c r="X235" s="55" t="s">
        <v>2595</v>
      </c>
      <c r="Y235" s="56" t="s">
        <v>2448</v>
      </c>
      <c r="Z235" s="56">
        <v>768800</v>
      </c>
      <c r="AA235" s="57">
        <v>9979900</v>
      </c>
      <c r="AB235" s="13" t="s">
        <v>386</v>
      </c>
      <c r="AD235" s="2" t="str">
        <f t="shared" si="27"/>
        <v>PICH 97B</v>
      </c>
      <c r="AE235" s="2">
        <f t="shared" si="28"/>
        <v>0</v>
      </c>
      <c r="AF235" s="2">
        <f t="shared" si="29"/>
        <v>0</v>
      </c>
      <c r="AG235" s="2">
        <f t="shared" si="30"/>
        <v>0</v>
      </c>
      <c r="AH235" s="2">
        <f t="shared" si="31"/>
        <v>0</v>
      </c>
      <c r="AI235" s="2" t="str">
        <f t="shared" si="32"/>
        <v/>
      </c>
      <c r="AJ235" s="2" t="str">
        <f t="shared" si="33"/>
        <v/>
      </c>
      <c r="AK235" s="2" t="str">
        <f t="shared" si="34"/>
        <v/>
      </c>
      <c r="AL235" s="2" t="str">
        <f t="shared" si="35"/>
        <v/>
      </c>
    </row>
    <row r="236" spans="1:38">
      <c r="A236" s="55"/>
      <c r="B236" s="56"/>
      <c r="C236" s="56"/>
      <c r="D236" s="56"/>
      <c r="E236" s="56"/>
      <c r="F236" s="61"/>
      <c r="G236" s="57"/>
      <c r="H236" s="55"/>
      <c r="I236" s="56"/>
      <c r="J236" s="56"/>
      <c r="K236" s="57"/>
      <c r="L236" s="3">
        <v>100</v>
      </c>
      <c r="M236" s="3" t="s">
        <v>124</v>
      </c>
      <c r="O236" s="3">
        <v>125</v>
      </c>
      <c r="P236" s="3" t="s">
        <v>124</v>
      </c>
      <c r="Q236" s="63">
        <v>195</v>
      </c>
      <c r="R236" s="3" t="s">
        <v>124</v>
      </c>
      <c r="T236" s="3">
        <v>210</v>
      </c>
      <c r="U236" s="64" t="s">
        <v>124</v>
      </c>
      <c r="V236" s="56"/>
      <c r="W236" s="56"/>
      <c r="X236" s="55"/>
      <c r="Y236" s="56"/>
      <c r="Z236" s="56"/>
      <c r="AA236" s="57"/>
      <c r="AB236" s="13"/>
      <c r="AD236" s="2" t="str">
        <f t="shared" si="27"/>
        <v>PICH 97B</v>
      </c>
      <c r="AE236" s="2">
        <f t="shared" si="28"/>
        <v>0</v>
      </c>
      <c r="AF236" s="2">
        <f t="shared" si="29"/>
        <v>0</v>
      </c>
      <c r="AG236" s="2">
        <f t="shared" si="30"/>
        <v>0</v>
      </c>
      <c r="AH236" s="2">
        <f t="shared" si="31"/>
        <v>0</v>
      </c>
      <c r="AI236" s="2">
        <f t="shared" si="32"/>
        <v>0</v>
      </c>
      <c r="AJ236" s="2">
        <f t="shared" si="33"/>
        <v>0</v>
      </c>
      <c r="AK236" s="2" t="str">
        <f t="shared" si="34"/>
        <v>REV</v>
      </c>
      <c r="AL236" s="2" t="str">
        <f t="shared" si="35"/>
        <v>REV</v>
      </c>
    </row>
    <row r="237" spans="1:38" ht="30">
      <c r="A237" s="55" t="s">
        <v>2688</v>
      </c>
      <c r="B237" s="56" t="s">
        <v>44</v>
      </c>
      <c r="C237" s="56" t="s">
        <v>2658</v>
      </c>
      <c r="D237" s="56" t="s">
        <v>2689</v>
      </c>
      <c r="E237" s="56" t="s">
        <v>2690</v>
      </c>
      <c r="F237" s="61" t="s">
        <v>2480</v>
      </c>
      <c r="G237" s="57" t="s">
        <v>2691</v>
      </c>
      <c r="H237" s="55">
        <v>2990</v>
      </c>
      <c r="I237" s="56">
        <v>20</v>
      </c>
      <c r="J237" s="56" t="s">
        <v>1781</v>
      </c>
      <c r="K237" s="57" t="s">
        <v>2444</v>
      </c>
      <c r="L237" s="3">
        <v>1295</v>
      </c>
      <c r="M237" s="3" t="s">
        <v>597</v>
      </c>
      <c r="O237" s="3">
        <v>1280</v>
      </c>
      <c r="P237" s="3" t="s">
        <v>597</v>
      </c>
      <c r="Q237" s="65">
        <v>1310</v>
      </c>
      <c r="R237" s="66" t="s">
        <v>597</v>
      </c>
      <c r="S237" s="66"/>
      <c r="T237" s="66">
        <v>1150</v>
      </c>
      <c r="U237" s="67" t="s">
        <v>597</v>
      </c>
      <c r="V237" s="56">
        <v>-23.53</v>
      </c>
      <c r="W237" s="56">
        <v>68.5</v>
      </c>
      <c r="X237" s="55" t="s">
        <v>2595</v>
      </c>
      <c r="Y237" s="56" t="s">
        <v>2448</v>
      </c>
      <c r="Z237" s="56">
        <v>757800</v>
      </c>
      <c r="AA237" s="57">
        <v>9979100</v>
      </c>
      <c r="AB237" s="13" t="s">
        <v>386</v>
      </c>
      <c r="AD237" s="2" t="str">
        <f t="shared" si="27"/>
        <v>PICH 132B</v>
      </c>
      <c r="AE237" s="2">
        <f t="shared" si="28"/>
        <v>0</v>
      </c>
      <c r="AF237" s="2">
        <f t="shared" si="29"/>
        <v>0</v>
      </c>
      <c r="AG237" s="2">
        <f t="shared" si="30"/>
        <v>0</v>
      </c>
      <c r="AH237" s="2">
        <f t="shared" si="31"/>
        <v>0</v>
      </c>
      <c r="AI237" s="2" t="str">
        <f t="shared" si="32"/>
        <v/>
      </c>
      <c r="AJ237" s="2" t="str">
        <f t="shared" si="33"/>
        <v/>
      </c>
      <c r="AK237" s="2" t="str">
        <f t="shared" si="34"/>
        <v/>
      </c>
      <c r="AL237" s="2" t="str">
        <f t="shared" si="35"/>
        <v/>
      </c>
    </row>
    <row r="238" spans="1:38">
      <c r="A238" s="55"/>
      <c r="B238" s="56"/>
      <c r="C238" s="56"/>
      <c r="D238" s="56"/>
      <c r="E238" s="56"/>
      <c r="F238" s="61"/>
      <c r="G238" s="57"/>
      <c r="H238" s="55"/>
      <c r="I238" s="56"/>
      <c r="J238" s="56"/>
      <c r="K238" s="57"/>
      <c r="L238" s="66">
        <v>1270</v>
      </c>
      <c r="M238" s="66" t="s">
        <v>597</v>
      </c>
      <c r="N238" s="66"/>
      <c r="O238" s="66">
        <v>1205</v>
      </c>
      <c r="P238" s="66" t="s">
        <v>597</v>
      </c>
      <c r="Q238" s="63">
        <v>1150</v>
      </c>
      <c r="R238" s="3" t="s">
        <v>597</v>
      </c>
      <c r="T238" s="3">
        <v>1125</v>
      </c>
      <c r="U238" s="64" t="s">
        <v>597</v>
      </c>
      <c r="V238" s="56"/>
      <c r="W238" s="56"/>
      <c r="X238" s="55"/>
      <c r="Y238" s="56"/>
      <c r="Z238" s="56"/>
      <c r="AA238" s="57"/>
      <c r="AB238" s="13"/>
      <c r="AD238" s="2" t="str">
        <f t="shared" si="27"/>
        <v>PICH 132B</v>
      </c>
      <c r="AE238" s="2">
        <f t="shared" si="28"/>
        <v>0</v>
      </c>
      <c r="AF238" s="2">
        <f t="shared" si="29"/>
        <v>0</v>
      </c>
      <c r="AG238" s="2">
        <f t="shared" si="30"/>
        <v>0</v>
      </c>
      <c r="AH238" s="2">
        <f t="shared" si="31"/>
        <v>0</v>
      </c>
      <c r="AI238" s="2" t="str">
        <f t="shared" si="32"/>
        <v/>
      </c>
      <c r="AJ238" s="2" t="str">
        <f t="shared" si="33"/>
        <v/>
      </c>
      <c r="AK238" s="2" t="str">
        <f t="shared" si="34"/>
        <v/>
      </c>
      <c r="AL238" s="2" t="str">
        <f t="shared" si="35"/>
        <v/>
      </c>
    </row>
    <row r="239" spans="1:38">
      <c r="A239" s="55"/>
      <c r="B239" s="56"/>
      <c r="C239" s="56"/>
      <c r="D239" s="56"/>
      <c r="E239" s="56"/>
      <c r="F239" s="61"/>
      <c r="G239" s="57"/>
      <c r="H239" s="55"/>
      <c r="I239" s="56"/>
      <c r="J239" s="56"/>
      <c r="K239" s="57"/>
      <c r="L239" s="3">
        <v>1205</v>
      </c>
      <c r="M239" s="3" t="s">
        <v>597</v>
      </c>
      <c r="O239" s="3">
        <v>1195</v>
      </c>
      <c r="P239" s="3" t="s">
        <v>597</v>
      </c>
      <c r="Q239" s="63"/>
      <c r="U239" s="64"/>
      <c r="V239" s="56"/>
      <c r="W239" s="56"/>
      <c r="X239" s="55"/>
      <c r="Y239" s="56"/>
      <c r="Z239" s="56"/>
      <c r="AA239" s="57"/>
      <c r="AB239" s="13"/>
      <c r="AD239" s="2" t="str">
        <f t="shared" si="27"/>
        <v>PICH 132B</v>
      </c>
      <c r="AE239" s="2">
        <f t="shared" si="28"/>
        <v>0</v>
      </c>
      <c r="AF239" s="2">
        <f t="shared" si="29"/>
        <v>0</v>
      </c>
      <c r="AG239" s="2">
        <f t="shared" si="30"/>
        <v>0</v>
      </c>
      <c r="AH239" s="2">
        <f t="shared" si="31"/>
        <v>0</v>
      </c>
      <c r="AI239" s="2" t="str">
        <f t="shared" si="32"/>
        <v/>
      </c>
      <c r="AJ239" s="2" t="str">
        <f t="shared" si="33"/>
        <v/>
      </c>
      <c r="AK239" s="2" t="str">
        <f t="shared" si="34"/>
        <v/>
      </c>
      <c r="AL239" s="2" t="str">
        <f t="shared" si="35"/>
        <v/>
      </c>
    </row>
    <row r="240" spans="1:38">
      <c r="A240" s="55"/>
      <c r="B240" s="56"/>
      <c r="C240" s="56"/>
      <c r="D240" s="56"/>
      <c r="E240" s="56"/>
      <c r="F240" s="61"/>
      <c r="G240" s="57"/>
      <c r="H240" s="55"/>
      <c r="I240" s="56"/>
      <c r="J240" s="56"/>
      <c r="K240" s="57"/>
      <c r="L240" s="3">
        <v>1140</v>
      </c>
      <c r="M240" s="3" t="s">
        <v>597</v>
      </c>
      <c r="O240" s="3">
        <v>1130</v>
      </c>
      <c r="P240" s="3" t="s">
        <v>597</v>
      </c>
      <c r="Q240" s="63"/>
      <c r="U240" s="64"/>
      <c r="V240" s="56"/>
      <c r="W240" s="56"/>
      <c r="X240" s="55"/>
      <c r="Y240" s="56"/>
      <c r="Z240" s="56"/>
      <c r="AA240" s="57"/>
      <c r="AB240" s="13"/>
      <c r="AD240" s="2" t="str">
        <f t="shared" si="27"/>
        <v>PICH 132B</v>
      </c>
      <c r="AE240" s="2">
        <f t="shared" si="28"/>
        <v>0</v>
      </c>
      <c r="AF240" s="2">
        <f t="shared" si="29"/>
        <v>0</v>
      </c>
      <c r="AG240" s="2">
        <f t="shared" si="30"/>
        <v>0</v>
      </c>
      <c r="AH240" s="2">
        <f t="shared" si="31"/>
        <v>0</v>
      </c>
      <c r="AI240" s="2">
        <f t="shared" si="32"/>
        <v>0</v>
      </c>
      <c r="AJ240" s="2">
        <f t="shared" si="33"/>
        <v>0</v>
      </c>
      <c r="AK240" s="2" t="str">
        <f t="shared" si="34"/>
        <v>REV</v>
      </c>
      <c r="AL240" s="2" t="str">
        <f t="shared" si="35"/>
        <v>REV</v>
      </c>
    </row>
    <row r="241" spans="1:38" ht="30">
      <c r="A241" s="55" t="s">
        <v>2692</v>
      </c>
      <c r="B241" s="56" t="s">
        <v>44</v>
      </c>
      <c r="C241" s="56" t="s">
        <v>2658</v>
      </c>
      <c r="D241" s="56" t="s">
        <v>2689</v>
      </c>
      <c r="E241" s="56" t="s">
        <v>2690</v>
      </c>
      <c r="F241" s="61" t="s">
        <v>2480</v>
      </c>
      <c r="G241" s="57" t="s">
        <v>2693</v>
      </c>
      <c r="H241" s="55">
        <v>3540</v>
      </c>
      <c r="I241" s="56">
        <v>30</v>
      </c>
      <c r="J241" s="56" t="s">
        <v>1781</v>
      </c>
      <c r="K241" s="57" t="s">
        <v>2444</v>
      </c>
      <c r="L241" s="66">
        <v>1930</v>
      </c>
      <c r="M241" s="66" t="s">
        <v>597</v>
      </c>
      <c r="N241" s="66"/>
      <c r="O241" s="66">
        <v>1875</v>
      </c>
      <c r="P241" s="66" t="s">
        <v>597</v>
      </c>
      <c r="Q241" s="65">
        <v>1955</v>
      </c>
      <c r="R241" s="66" t="s">
        <v>597</v>
      </c>
      <c r="S241" s="66"/>
      <c r="T241" s="66">
        <v>1765</v>
      </c>
      <c r="U241" s="67" t="s">
        <v>597</v>
      </c>
      <c r="V241" s="56">
        <v>-25.84</v>
      </c>
      <c r="W241" s="56">
        <v>68.099999999999994</v>
      </c>
      <c r="X241" s="55" t="s">
        <v>2595</v>
      </c>
      <c r="Y241" s="56" t="s">
        <v>2448</v>
      </c>
      <c r="Z241" s="56">
        <v>753400</v>
      </c>
      <c r="AA241" s="57">
        <v>9982200</v>
      </c>
      <c r="AB241" s="13" t="s">
        <v>386</v>
      </c>
      <c r="AD241" s="2" t="str">
        <f t="shared" si="27"/>
        <v>PICH 29B</v>
      </c>
      <c r="AE241" s="2">
        <f t="shared" si="28"/>
        <v>0</v>
      </c>
      <c r="AF241" s="2">
        <f t="shared" si="29"/>
        <v>0</v>
      </c>
      <c r="AG241" s="2">
        <f t="shared" si="30"/>
        <v>0</v>
      </c>
      <c r="AH241" s="2">
        <f t="shared" si="31"/>
        <v>0</v>
      </c>
      <c r="AI241" s="2" t="str">
        <f t="shared" si="32"/>
        <v/>
      </c>
      <c r="AJ241" s="2" t="str">
        <f t="shared" si="33"/>
        <v/>
      </c>
      <c r="AK241" s="2" t="str">
        <f t="shared" si="34"/>
        <v/>
      </c>
      <c r="AL241" s="2" t="str">
        <f t="shared" si="35"/>
        <v/>
      </c>
    </row>
    <row r="242" spans="1:38">
      <c r="A242" s="55"/>
      <c r="B242" s="56"/>
      <c r="C242" s="56"/>
      <c r="D242" s="56"/>
      <c r="E242" s="56"/>
      <c r="F242" s="61"/>
      <c r="G242" s="57"/>
      <c r="H242" s="55"/>
      <c r="I242" s="56"/>
      <c r="J242" s="56"/>
      <c r="K242" s="57"/>
      <c r="L242" s="3">
        <v>1845</v>
      </c>
      <c r="M242" s="3" t="s">
        <v>597</v>
      </c>
      <c r="O242" s="3">
        <v>1815</v>
      </c>
      <c r="P242" s="3" t="s">
        <v>597</v>
      </c>
      <c r="Q242" s="63"/>
      <c r="U242" s="64"/>
      <c r="V242" s="56"/>
      <c r="W242" s="56"/>
      <c r="X242" s="55"/>
      <c r="Y242" s="56"/>
      <c r="Z242" s="56"/>
      <c r="AA242" s="57"/>
      <c r="AB242" s="13"/>
      <c r="AD242" s="2" t="str">
        <f t="shared" si="27"/>
        <v>PICH 29B</v>
      </c>
      <c r="AE242" s="2">
        <f t="shared" si="28"/>
        <v>0</v>
      </c>
      <c r="AF242" s="2">
        <f t="shared" si="29"/>
        <v>0</v>
      </c>
      <c r="AG242" s="2">
        <f t="shared" si="30"/>
        <v>0</v>
      </c>
      <c r="AH242" s="2">
        <f t="shared" si="31"/>
        <v>0</v>
      </c>
      <c r="AI242" s="2" t="str">
        <f t="shared" si="32"/>
        <v/>
      </c>
      <c r="AJ242" s="2" t="str">
        <f t="shared" si="33"/>
        <v/>
      </c>
      <c r="AK242" s="2" t="str">
        <f t="shared" si="34"/>
        <v/>
      </c>
      <c r="AL242" s="2" t="str">
        <f t="shared" si="35"/>
        <v/>
      </c>
    </row>
    <row r="243" spans="1:38">
      <c r="A243" s="55"/>
      <c r="B243" s="56"/>
      <c r="C243" s="56"/>
      <c r="D243" s="56"/>
      <c r="E243" s="56"/>
      <c r="F243" s="61"/>
      <c r="G243" s="57"/>
      <c r="H243" s="55"/>
      <c r="I243" s="56"/>
      <c r="J243" s="56"/>
      <c r="K243" s="57"/>
      <c r="L243" s="3">
        <v>1800</v>
      </c>
      <c r="M243" s="3" t="s">
        <v>597</v>
      </c>
      <c r="O243" s="3">
        <v>1780</v>
      </c>
      <c r="P243" s="3" t="s">
        <v>597</v>
      </c>
      <c r="Q243" s="63"/>
      <c r="U243" s="64"/>
      <c r="V243" s="56"/>
      <c r="W243" s="56"/>
      <c r="X243" s="55"/>
      <c r="Y243" s="56"/>
      <c r="Z243" s="56"/>
      <c r="AA243" s="57"/>
      <c r="AB243" s="13"/>
      <c r="AD243" s="2" t="str">
        <f t="shared" si="27"/>
        <v>PICH 29B</v>
      </c>
      <c r="AE243" s="2">
        <f t="shared" si="28"/>
        <v>0</v>
      </c>
      <c r="AF243" s="2">
        <f t="shared" si="29"/>
        <v>0</v>
      </c>
      <c r="AG243" s="2">
        <f t="shared" si="30"/>
        <v>0</v>
      </c>
      <c r="AH243" s="2">
        <f t="shared" si="31"/>
        <v>0</v>
      </c>
      <c r="AI243" s="2">
        <f t="shared" si="32"/>
        <v>0</v>
      </c>
      <c r="AJ243" s="2">
        <f t="shared" si="33"/>
        <v>0</v>
      </c>
      <c r="AK243" s="2" t="str">
        <f t="shared" si="34"/>
        <v>REV</v>
      </c>
      <c r="AL243" s="2" t="str">
        <f t="shared" si="35"/>
        <v>REV</v>
      </c>
    </row>
    <row r="244" spans="1:38">
      <c r="A244" s="55" t="s">
        <v>2694</v>
      </c>
      <c r="B244" s="56" t="s">
        <v>44</v>
      </c>
      <c r="C244" s="56" t="s">
        <v>2695</v>
      </c>
      <c r="D244" s="56" t="s">
        <v>2696</v>
      </c>
      <c r="E244" s="56" t="s">
        <v>2697</v>
      </c>
      <c r="F244" s="61" t="s">
        <v>2480</v>
      </c>
      <c r="G244" s="57" t="s">
        <v>2698</v>
      </c>
      <c r="H244" s="55">
        <v>3700</v>
      </c>
      <c r="I244" s="56">
        <v>30</v>
      </c>
      <c r="J244" s="56" t="s">
        <v>1781</v>
      </c>
      <c r="K244" s="57" t="s">
        <v>2444</v>
      </c>
      <c r="L244" s="3">
        <v>2140</v>
      </c>
      <c r="M244" s="3" t="s">
        <v>597</v>
      </c>
      <c r="O244" s="3">
        <v>2110</v>
      </c>
      <c r="P244" s="3" t="s">
        <v>597</v>
      </c>
      <c r="Q244" s="63">
        <v>2200</v>
      </c>
      <c r="R244" s="3" t="s">
        <v>597</v>
      </c>
      <c r="T244" s="3">
        <v>2165</v>
      </c>
      <c r="U244" s="64" t="s">
        <v>597</v>
      </c>
      <c r="V244" s="56">
        <v>-24.07</v>
      </c>
      <c r="W244" s="56"/>
      <c r="X244" s="55" t="s">
        <v>2595</v>
      </c>
      <c r="Y244" s="56" t="s">
        <v>2448</v>
      </c>
      <c r="Z244" s="56">
        <v>770600</v>
      </c>
      <c r="AA244" s="57">
        <v>9992300</v>
      </c>
      <c r="AB244" s="13" t="s">
        <v>386</v>
      </c>
      <c r="AD244" s="2" t="str">
        <f t="shared" si="27"/>
        <v>PICH 72A</v>
      </c>
      <c r="AE244" s="2">
        <f t="shared" si="28"/>
        <v>0</v>
      </c>
      <c r="AF244" s="2">
        <f t="shared" si="29"/>
        <v>0</v>
      </c>
      <c r="AG244" s="2">
        <f t="shared" si="30"/>
        <v>0</v>
      </c>
      <c r="AH244" s="2">
        <f t="shared" si="31"/>
        <v>0</v>
      </c>
      <c r="AI244" s="2" t="str">
        <f t="shared" si="32"/>
        <v/>
      </c>
      <c r="AJ244" s="2" t="str">
        <f t="shared" si="33"/>
        <v/>
      </c>
      <c r="AK244" s="2" t="str">
        <f t="shared" si="34"/>
        <v/>
      </c>
      <c r="AL244" s="2" t="str">
        <f t="shared" si="35"/>
        <v/>
      </c>
    </row>
    <row r="245" spans="1:38">
      <c r="A245" s="55"/>
      <c r="B245" s="56"/>
      <c r="C245" s="56"/>
      <c r="D245" s="56"/>
      <c r="E245" s="56"/>
      <c r="F245" s="61"/>
      <c r="G245" s="57"/>
      <c r="H245" s="55"/>
      <c r="I245" s="56"/>
      <c r="J245" s="56"/>
      <c r="K245" s="57"/>
      <c r="L245" s="66">
        <v>2105</v>
      </c>
      <c r="M245" s="66" t="s">
        <v>597</v>
      </c>
      <c r="N245" s="66"/>
      <c r="O245" s="66">
        <v>2035</v>
      </c>
      <c r="P245" s="66" t="s">
        <v>597</v>
      </c>
      <c r="Q245" s="65">
        <v>2155</v>
      </c>
      <c r="R245" s="66" t="s">
        <v>597</v>
      </c>
      <c r="S245" s="66"/>
      <c r="T245" s="66">
        <v>2015</v>
      </c>
      <c r="U245" s="67" t="s">
        <v>597</v>
      </c>
      <c r="V245" s="56"/>
      <c r="W245" s="56"/>
      <c r="X245" s="55"/>
      <c r="Y245" s="56"/>
      <c r="Z245" s="56"/>
      <c r="AA245" s="57"/>
      <c r="AB245" s="13"/>
      <c r="AD245" s="2" t="str">
        <f t="shared" si="27"/>
        <v>PICH 72A</v>
      </c>
      <c r="AE245" s="2">
        <f t="shared" si="28"/>
        <v>0</v>
      </c>
      <c r="AF245" s="2">
        <f t="shared" si="29"/>
        <v>0</v>
      </c>
      <c r="AG245" s="2">
        <f t="shared" si="30"/>
        <v>0</v>
      </c>
      <c r="AH245" s="2">
        <f t="shared" si="31"/>
        <v>0</v>
      </c>
      <c r="AI245" s="2" t="str">
        <f t="shared" si="32"/>
        <v/>
      </c>
      <c r="AJ245" s="2" t="str">
        <f t="shared" si="33"/>
        <v/>
      </c>
      <c r="AK245" s="2" t="str">
        <f t="shared" si="34"/>
        <v/>
      </c>
      <c r="AL245" s="2" t="str">
        <f t="shared" si="35"/>
        <v/>
      </c>
    </row>
    <row r="246" spans="1:38">
      <c r="A246" s="55"/>
      <c r="B246" s="56"/>
      <c r="C246" s="56"/>
      <c r="D246" s="56"/>
      <c r="E246" s="56"/>
      <c r="F246" s="61"/>
      <c r="G246" s="57"/>
      <c r="H246" s="55"/>
      <c r="I246" s="56"/>
      <c r="J246" s="56"/>
      <c r="K246" s="57"/>
      <c r="Q246" s="63">
        <v>1995</v>
      </c>
      <c r="R246" s="3" t="s">
        <v>597</v>
      </c>
      <c r="T246" s="3">
        <v>1980</v>
      </c>
      <c r="U246" s="64" t="s">
        <v>597</v>
      </c>
      <c r="V246" s="56"/>
      <c r="W246" s="56"/>
      <c r="X246" s="55"/>
      <c r="Y246" s="56"/>
      <c r="Z246" s="56"/>
      <c r="AA246" s="57"/>
      <c r="AB246" s="13"/>
      <c r="AD246" s="2" t="str">
        <f t="shared" si="27"/>
        <v>PICH 72A</v>
      </c>
      <c r="AE246" s="2">
        <f t="shared" si="28"/>
        <v>0</v>
      </c>
      <c r="AF246" s="2">
        <f t="shared" si="29"/>
        <v>0</v>
      </c>
      <c r="AG246" s="2">
        <f t="shared" si="30"/>
        <v>0</v>
      </c>
      <c r="AH246" s="2">
        <f t="shared" si="31"/>
        <v>0</v>
      </c>
      <c r="AI246" s="2">
        <f t="shared" si="32"/>
        <v>0</v>
      </c>
      <c r="AJ246" s="2">
        <f t="shared" si="33"/>
        <v>0</v>
      </c>
      <c r="AK246" s="2" t="str">
        <f t="shared" si="34"/>
        <v>REV</v>
      </c>
      <c r="AL246" s="2" t="str">
        <f t="shared" si="35"/>
        <v>REV</v>
      </c>
    </row>
    <row r="247" spans="1:38" ht="30">
      <c r="A247" s="55" t="s">
        <v>2699</v>
      </c>
      <c r="B247" s="56" t="s">
        <v>44</v>
      </c>
      <c r="C247" s="56" t="s">
        <v>2472</v>
      </c>
      <c r="D247" s="56" t="s">
        <v>2700</v>
      </c>
      <c r="E247" s="56" t="s">
        <v>2690</v>
      </c>
      <c r="F247" s="61" t="s">
        <v>2480</v>
      </c>
      <c r="G247" s="57" t="s">
        <v>2701</v>
      </c>
      <c r="H247" s="55">
        <v>9820</v>
      </c>
      <c r="I247" s="56">
        <v>60</v>
      </c>
      <c r="J247" s="56" t="s">
        <v>1781</v>
      </c>
      <c r="K247" s="57" t="s">
        <v>2456</v>
      </c>
      <c r="L247" s="3">
        <v>9320</v>
      </c>
      <c r="M247" s="3" t="s">
        <v>597</v>
      </c>
      <c r="N247" s="3">
        <v>68.2</v>
      </c>
      <c r="O247" s="3">
        <v>9240</v>
      </c>
      <c r="P247" s="3" t="s">
        <v>597</v>
      </c>
      <c r="Q247" s="63">
        <v>9442</v>
      </c>
      <c r="R247" s="3" t="s">
        <v>597</v>
      </c>
      <c r="S247" s="3">
        <v>1.1000000000000001</v>
      </c>
      <c r="T247" s="3">
        <v>9426</v>
      </c>
      <c r="U247" s="64" t="s">
        <v>597</v>
      </c>
      <c r="V247" s="56"/>
      <c r="W247" s="56"/>
      <c r="X247" s="55" t="s">
        <v>2595</v>
      </c>
      <c r="Y247" s="56" t="s">
        <v>2448</v>
      </c>
      <c r="Z247" s="56">
        <v>760300</v>
      </c>
      <c r="AA247" s="57">
        <v>9976900</v>
      </c>
      <c r="AB247" s="13" t="s">
        <v>390</v>
      </c>
      <c r="AD247" s="2" t="str">
        <f t="shared" si="27"/>
        <v>PICH 91</v>
      </c>
      <c r="AE247" s="2">
        <f t="shared" si="28"/>
        <v>68.2</v>
      </c>
      <c r="AF247" s="2">
        <f t="shared" si="29"/>
        <v>1.1000000000000001</v>
      </c>
      <c r="AG247" s="2">
        <f t="shared" si="30"/>
        <v>68.2</v>
      </c>
      <c r="AH247" s="2">
        <f t="shared" si="31"/>
        <v>1.1000000000000001</v>
      </c>
      <c r="AI247" s="2" t="str">
        <f t="shared" si="32"/>
        <v/>
      </c>
      <c r="AJ247" s="2" t="str">
        <f t="shared" si="33"/>
        <v/>
      </c>
      <c r="AK247" s="2" t="str">
        <f t="shared" si="34"/>
        <v/>
      </c>
      <c r="AL247" s="2" t="str">
        <f t="shared" si="35"/>
        <v/>
      </c>
    </row>
    <row r="248" spans="1:38">
      <c r="A248" s="55"/>
      <c r="B248" s="56"/>
      <c r="C248" s="56"/>
      <c r="D248" s="56"/>
      <c r="E248" s="56"/>
      <c r="F248" s="61"/>
      <c r="G248" s="57"/>
      <c r="H248" s="55"/>
      <c r="I248" s="56"/>
      <c r="J248" s="56"/>
      <c r="K248" s="57"/>
      <c r="Q248" s="63">
        <v>9414</v>
      </c>
      <c r="R248" s="3" t="s">
        <v>597</v>
      </c>
      <c r="S248" s="3">
        <v>94.3</v>
      </c>
      <c r="T248" s="3">
        <v>9193</v>
      </c>
      <c r="U248" s="64" t="s">
        <v>597</v>
      </c>
      <c r="V248" s="56"/>
      <c r="W248" s="56"/>
      <c r="X248" s="55"/>
      <c r="Y248" s="56"/>
      <c r="Z248" s="56"/>
      <c r="AA248" s="57"/>
      <c r="AB248" s="13"/>
      <c r="AD248" s="2" t="str">
        <f t="shared" si="27"/>
        <v>PICH 91</v>
      </c>
      <c r="AE248" s="2">
        <f t="shared" si="28"/>
        <v>0</v>
      </c>
      <c r="AF248" s="2">
        <f t="shared" si="29"/>
        <v>94.3</v>
      </c>
      <c r="AG248" s="2">
        <f t="shared" si="30"/>
        <v>68.2</v>
      </c>
      <c r="AH248" s="2">
        <f t="shared" si="31"/>
        <v>95.399999999999991</v>
      </c>
      <c r="AI248" s="2">
        <f t="shared" si="32"/>
        <v>68.2</v>
      </c>
      <c r="AJ248" s="2">
        <f t="shared" si="33"/>
        <v>95.399999999999991</v>
      </c>
      <c r="AK248" s="2" t="str">
        <f t="shared" si="34"/>
        <v>ok</v>
      </c>
      <c r="AL248" s="2" t="str">
        <f t="shared" si="35"/>
        <v>ok</v>
      </c>
    </row>
    <row r="249" spans="1:38" ht="30">
      <c r="A249" s="55" t="s">
        <v>2702</v>
      </c>
      <c r="B249" s="56" t="s">
        <v>44</v>
      </c>
      <c r="C249" s="56" t="s">
        <v>2472</v>
      </c>
      <c r="D249" s="56" t="s">
        <v>2700</v>
      </c>
      <c r="E249" s="56" t="s">
        <v>2690</v>
      </c>
      <c r="F249" s="61" t="s">
        <v>2480</v>
      </c>
      <c r="G249" s="57" t="s">
        <v>2703</v>
      </c>
      <c r="H249" s="55">
        <v>9920</v>
      </c>
      <c r="I249" s="56">
        <v>50</v>
      </c>
      <c r="J249" s="56" t="s">
        <v>1781</v>
      </c>
      <c r="K249" s="57" t="s">
        <v>2456</v>
      </c>
      <c r="L249" s="3">
        <v>9442</v>
      </c>
      <c r="M249" s="3" t="s">
        <v>597</v>
      </c>
      <c r="N249" s="3">
        <v>6.5</v>
      </c>
      <c r="O249" s="3">
        <v>9426</v>
      </c>
      <c r="P249" s="3" t="s">
        <v>597</v>
      </c>
      <c r="Q249" s="63">
        <v>9654</v>
      </c>
      <c r="R249" s="3" t="s">
        <v>597</v>
      </c>
      <c r="S249" s="3">
        <v>8.1</v>
      </c>
      <c r="T249" s="3">
        <v>9578</v>
      </c>
      <c r="U249" s="64" t="s">
        <v>597</v>
      </c>
      <c r="V249" s="56"/>
      <c r="W249" s="56"/>
      <c r="X249" s="55" t="s">
        <v>2595</v>
      </c>
      <c r="Y249" s="56" t="s">
        <v>2448</v>
      </c>
      <c r="Z249" s="56">
        <v>760200</v>
      </c>
      <c r="AA249" s="57">
        <v>9976700</v>
      </c>
      <c r="AB249" s="13" t="s">
        <v>390</v>
      </c>
      <c r="AD249" s="2" t="str">
        <f t="shared" si="27"/>
        <v>PICH 66A</v>
      </c>
      <c r="AE249" s="2">
        <f t="shared" si="28"/>
        <v>6.5</v>
      </c>
      <c r="AF249" s="2">
        <f t="shared" si="29"/>
        <v>8.1</v>
      </c>
      <c r="AG249" s="2">
        <f t="shared" si="30"/>
        <v>6.5</v>
      </c>
      <c r="AH249" s="2">
        <f t="shared" si="31"/>
        <v>8.1</v>
      </c>
      <c r="AI249" s="2" t="str">
        <f t="shared" si="32"/>
        <v/>
      </c>
      <c r="AJ249" s="2" t="str">
        <f t="shared" si="33"/>
        <v/>
      </c>
      <c r="AK249" s="2" t="str">
        <f t="shared" si="34"/>
        <v/>
      </c>
      <c r="AL249" s="2" t="str">
        <f t="shared" si="35"/>
        <v/>
      </c>
    </row>
    <row r="250" spans="1:38">
      <c r="A250" s="55"/>
      <c r="B250" s="56"/>
      <c r="C250" s="56"/>
      <c r="D250" s="56"/>
      <c r="E250" s="56"/>
      <c r="F250" s="61"/>
      <c r="G250" s="57"/>
      <c r="H250" s="55"/>
      <c r="I250" s="56"/>
      <c r="J250" s="56"/>
      <c r="K250" s="57"/>
      <c r="L250" s="3">
        <v>9412</v>
      </c>
      <c r="M250" s="3" t="s">
        <v>597</v>
      </c>
      <c r="N250" s="3">
        <v>61.7</v>
      </c>
      <c r="O250" s="3">
        <v>9297</v>
      </c>
      <c r="P250" s="3" t="s">
        <v>597</v>
      </c>
      <c r="Q250" s="63">
        <v>9549</v>
      </c>
      <c r="R250" s="3" t="s">
        <v>597</v>
      </c>
      <c r="S250" s="3">
        <v>7.2</v>
      </c>
      <c r="T250" s="3">
        <v>9476</v>
      </c>
      <c r="U250" s="64" t="s">
        <v>597</v>
      </c>
      <c r="V250" s="56"/>
      <c r="W250" s="56"/>
      <c r="X250" s="55"/>
      <c r="Y250" s="56"/>
      <c r="Z250" s="56"/>
      <c r="AA250" s="57"/>
      <c r="AB250" s="13"/>
      <c r="AD250" s="2" t="str">
        <f t="shared" si="27"/>
        <v>PICH 66A</v>
      </c>
      <c r="AE250" s="2">
        <f t="shared" si="28"/>
        <v>61.7</v>
      </c>
      <c r="AF250" s="2">
        <f t="shared" si="29"/>
        <v>7.2</v>
      </c>
      <c r="AG250" s="2">
        <f t="shared" si="30"/>
        <v>68.2</v>
      </c>
      <c r="AH250" s="2">
        <f t="shared" si="31"/>
        <v>15.3</v>
      </c>
      <c r="AI250" s="2" t="str">
        <f t="shared" si="32"/>
        <v/>
      </c>
      <c r="AJ250" s="2" t="str">
        <f t="shared" si="33"/>
        <v/>
      </c>
      <c r="AK250" s="2" t="str">
        <f t="shared" si="34"/>
        <v/>
      </c>
      <c r="AL250" s="2" t="str">
        <f t="shared" si="35"/>
        <v/>
      </c>
    </row>
    <row r="251" spans="1:38">
      <c r="A251" s="55"/>
      <c r="B251" s="56"/>
      <c r="C251" s="56"/>
      <c r="D251" s="56"/>
      <c r="E251" s="56"/>
      <c r="F251" s="61"/>
      <c r="G251" s="57"/>
      <c r="H251" s="55"/>
      <c r="I251" s="56"/>
      <c r="J251" s="56"/>
      <c r="K251" s="57"/>
      <c r="Q251" s="63">
        <v>9466</v>
      </c>
      <c r="R251" s="3" t="s">
        <v>597</v>
      </c>
      <c r="S251" s="3">
        <v>80.099999999999994</v>
      </c>
      <c r="T251" s="3">
        <v>9276</v>
      </c>
      <c r="U251" s="64" t="s">
        <v>597</v>
      </c>
      <c r="V251" s="56"/>
      <c r="W251" s="56"/>
      <c r="X251" s="55"/>
      <c r="Y251" s="56"/>
      <c r="Z251" s="56"/>
      <c r="AA251" s="57"/>
      <c r="AB251" s="13"/>
      <c r="AD251" s="2" t="str">
        <f t="shared" si="27"/>
        <v>PICH 66A</v>
      </c>
      <c r="AE251" s="2">
        <f t="shared" si="28"/>
        <v>0</v>
      </c>
      <c r="AF251" s="2">
        <f t="shared" si="29"/>
        <v>80.099999999999994</v>
      </c>
      <c r="AG251" s="2">
        <f t="shared" si="30"/>
        <v>68.2</v>
      </c>
      <c r="AH251" s="2">
        <f t="shared" si="31"/>
        <v>95.399999999999991</v>
      </c>
      <c r="AI251" s="2">
        <f t="shared" si="32"/>
        <v>68.2</v>
      </c>
      <c r="AJ251" s="2">
        <f t="shared" si="33"/>
        <v>95.399999999999991</v>
      </c>
      <c r="AK251" s="2" t="str">
        <f t="shared" si="34"/>
        <v>ok</v>
      </c>
      <c r="AL251" s="2" t="str">
        <f t="shared" si="35"/>
        <v>ok</v>
      </c>
    </row>
    <row r="252" spans="1:38" ht="30">
      <c r="A252" s="55" t="s">
        <v>2704</v>
      </c>
      <c r="B252" s="56" t="s">
        <v>44</v>
      </c>
      <c r="C252" s="56" t="s">
        <v>2472</v>
      </c>
      <c r="D252" s="56" t="s">
        <v>2700</v>
      </c>
      <c r="E252" s="56" t="s">
        <v>2690</v>
      </c>
      <c r="F252" s="61" t="s">
        <v>2480</v>
      </c>
      <c r="G252" s="57" t="s">
        <v>2705</v>
      </c>
      <c r="H252" s="55">
        <v>10130</v>
      </c>
      <c r="I252" s="56">
        <v>120</v>
      </c>
      <c r="J252" s="56" t="s">
        <v>1781</v>
      </c>
      <c r="K252" s="57" t="s">
        <v>2456</v>
      </c>
      <c r="L252" s="3">
        <v>10049</v>
      </c>
      <c r="M252" s="3" t="s">
        <v>597</v>
      </c>
      <c r="N252" s="3">
        <v>56.4</v>
      </c>
      <c r="O252" s="3">
        <v>9650</v>
      </c>
      <c r="P252" s="3" t="s">
        <v>597</v>
      </c>
      <c r="Q252" s="63">
        <v>10276</v>
      </c>
      <c r="R252" s="3" t="s">
        <v>597</v>
      </c>
      <c r="S252" s="3">
        <v>0.3</v>
      </c>
      <c r="T252" s="3">
        <v>10265</v>
      </c>
      <c r="U252" s="64" t="s">
        <v>597</v>
      </c>
      <c r="V252" s="56"/>
      <c r="W252" s="56"/>
      <c r="X252" s="55" t="s">
        <v>2595</v>
      </c>
      <c r="Y252" s="56" t="s">
        <v>2448</v>
      </c>
      <c r="Z252" s="56">
        <v>761200</v>
      </c>
      <c r="AA252" s="57">
        <v>9976600</v>
      </c>
      <c r="AB252" s="13" t="s">
        <v>390</v>
      </c>
      <c r="AD252" s="2" t="str">
        <f t="shared" si="27"/>
        <v>PICH 123</v>
      </c>
      <c r="AE252" s="2">
        <f t="shared" si="28"/>
        <v>56.4</v>
      </c>
      <c r="AF252" s="2">
        <f t="shared" si="29"/>
        <v>0.3</v>
      </c>
      <c r="AG252" s="2">
        <f t="shared" si="30"/>
        <v>56.4</v>
      </c>
      <c r="AH252" s="2">
        <f t="shared" si="31"/>
        <v>0.3</v>
      </c>
      <c r="AI252" s="2" t="str">
        <f t="shared" si="32"/>
        <v/>
      </c>
      <c r="AJ252" s="2" t="str">
        <f t="shared" si="33"/>
        <v/>
      </c>
      <c r="AK252" s="2" t="str">
        <f t="shared" si="34"/>
        <v/>
      </c>
      <c r="AL252" s="2" t="str">
        <f t="shared" si="35"/>
        <v/>
      </c>
    </row>
    <row r="253" spans="1:38">
      <c r="A253" s="55"/>
      <c r="B253" s="56"/>
      <c r="C253" s="56"/>
      <c r="D253" s="56"/>
      <c r="E253" s="56"/>
      <c r="F253" s="61"/>
      <c r="G253" s="57"/>
      <c r="H253" s="55"/>
      <c r="I253" s="56"/>
      <c r="J253" s="56"/>
      <c r="K253" s="57"/>
      <c r="L253" s="3">
        <v>9604</v>
      </c>
      <c r="M253" s="3" t="s">
        <v>597</v>
      </c>
      <c r="N253" s="3">
        <v>8.8000000000000007</v>
      </c>
      <c r="O253" s="3">
        <v>9527</v>
      </c>
      <c r="P253" s="3" t="s">
        <v>597</v>
      </c>
      <c r="Q253" s="63">
        <v>10212</v>
      </c>
      <c r="R253" s="3" t="s">
        <v>597</v>
      </c>
      <c r="S253" s="3">
        <v>95.1</v>
      </c>
      <c r="T253" s="3">
        <v>9314</v>
      </c>
      <c r="U253" s="64" t="s">
        <v>597</v>
      </c>
      <c r="V253" s="56"/>
      <c r="W253" s="56"/>
      <c r="X253" s="55"/>
      <c r="Y253" s="56"/>
      <c r="Z253" s="56"/>
      <c r="AA253" s="57"/>
      <c r="AB253" s="13"/>
      <c r="AD253" s="2" t="str">
        <f t="shared" si="27"/>
        <v>PICH 123</v>
      </c>
      <c r="AE253" s="2">
        <f t="shared" si="28"/>
        <v>8.8000000000000007</v>
      </c>
      <c r="AF253" s="2">
        <f t="shared" si="29"/>
        <v>95.1</v>
      </c>
      <c r="AG253" s="2">
        <f t="shared" si="30"/>
        <v>65.2</v>
      </c>
      <c r="AH253" s="2">
        <f t="shared" si="31"/>
        <v>95.399999999999991</v>
      </c>
      <c r="AI253" s="2" t="str">
        <f t="shared" si="32"/>
        <v/>
      </c>
      <c r="AJ253" s="2" t="str">
        <f t="shared" si="33"/>
        <v/>
      </c>
      <c r="AK253" s="2" t="str">
        <f t="shared" si="34"/>
        <v/>
      </c>
      <c r="AL253" s="2" t="str">
        <f t="shared" si="35"/>
        <v/>
      </c>
    </row>
    <row r="254" spans="1:38">
      <c r="A254" s="55"/>
      <c r="B254" s="56"/>
      <c r="C254" s="56"/>
      <c r="D254" s="56"/>
      <c r="E254" s="56"/>
      <c r="F254" s="61"/>
      <c r="G254" s="57"/>
      <c r="H254" s="55"/>
      <c r="I254" s="56"/>
      <c r="J254" s="56"/>
      <c r="K254" s="57"/>
      <c r="L254" s="3">
        <v>9487</v>
      </c>
      <c r="M254" s="3" t="s">
        <v>597</v>
      </c>
      <c r="N254" s="3">
        <v>3</v>
      </c>
      <c r="O254" s="3">
        <v>9460</v>
      </c>
      <c r="P254" s="3" t="s">
        <v>597</v>
      </c>
      <c r="Q254" s="63"/>
      <c r="U254" s="64"/>
      <c r="V254" s="56"/>
      <c r="W254" s="56"/>
      <c r="X254" s="55"/>
      <c r="Y254" s="56"/>
      <c r="Z254" s="56"/>
      <c r="AA254" s="57"/>
      <c r="AB254" s="13"/>
      <c r="AD254" s="2" t="str">
        <f t="shared" si="27"/>
        <v>PICH 123</v>
      </c>
      <c r="AE254" s="2">
        <f t="shared" si="28"/>
        <v>3</v>
      </c>
      <c r="AF254" s="2">
        <f t="shared" si="29"/>
        <v>0</v>
      </c>
      <c r="AG254" s="2">
        <f t="shared" si="30"/>
        <v>68.2</v>
      </c>
      <c r="AH254" s="2">
        <f t="shared" si="31"/>
        <v>95.399999999999991</v>
      </c>
      <c r="AI254" s="2">
        <f t="shared" si="32"/>
        <v>68.2</v>
      </c>
      <c r="AJ254" s="2">
        <f t="shared" si="33"/>
        <v>95.399999999999991</v>
      </c>
      <c r="AK254" s="2" t="str">
        <f t="shared" si="34"/>
        <v>ok</v>
      </c>
      <c r="AL254" s="2" t="str">
        <f t="shared" si="35"/>
        <v>ok</v>
      </c>
    </row>
    <row r="255" spans="1:38" ht="30">
      <c r="A255" s="55" t="s">
        <v>2706</v>
      </c>
      <c r="B255" s="56" t="s">
        <v>44</v>
      </c>
      <c r="C255" s="56" t="s">
        <v>2472</v>
      </c>
      <c r="D255" s="56" t="s">
        <v>2700</v>
      </c>
      <c r="E255" s="56" t="s">
        <v>2690</v>
      </c>
      <c r="F255" s="61" t="s">
        <v>2480</v>
      </c>
      <c r="G255" s="57" t="s">
        <v>2707</v>
      </c>
      <c r="H255" s="55">
        <v>10250</v>
      </c>
      <c r="I255" s="56">
        <v>35</v>
      </c>
      <c r="J255" s="56" t="s">
        <v>1781</v>
      </c>
      <c r="K255" s="57" t="s">
        <v>2456</v>
      </c>
      <c r="L255" s="3">
        <v>10134</v>
      </c>
      <c r="M255" s="3" t="s">
        <v>597</v>
      </c>
      <c r="N255" s="3">
        <v>58.3</v>
      </c>
      <c r="O255" s="3">
        <v>10000</v>
      </c>
      <c r="P255" s="3" t="s">
        <v>597</v>
      </c>
      <c r="Q255" s="63">
        <v>10180</v>
      </c>
      <c r="R255" s="3" t="s">
        <v>597</v>
      </c>
      <c r="S255" s="3">
        <v>95.4</v>
      </c>
      <c r="T255" s="3">
        <v>9876</v>
      </c>
      <c r="U255" s="64" t="s">
        <v>597</v>
      </c>
      <c r="V255" s="56"/>
      <c r="W255" s="56"/>
      <c r="X255" s="55" t="s">
        <v>2595</v>
      </c>
      <c r="Y255" s="56" t="s">
        <v>2448</v>
      </c>
      <c r="Z255" s="56">
        <v>760300</v>
      </c>
      <c r="AA255" s="57">
        <v>9976900</v>
      </c>
      <c r="AB255" s="13" t="s">
        <v>390</v>
      </c>
      <c r="AD255" s="2" t="str">
        <f t="shared" si="27"/>
        <v>PICH 91-1</v>
      </c>
      <c r="AE255" s="2">
        <f t="shared" si="28"/>
        <v>58.3</v>
      </c>
      <c r="AF255" s="2">
        <f t="shared" si="29"/>
        <v>95.4</v>
      </c>
      <c r="AG255" s="2">
        <f t="shared" si="30"/>
        <v>58.3</v>
      </c>
      <c r="AH255" s="2">
        <f t="shared" si="31"/>
        <v>95.4</v>
      </c>
      <c r="AI255" s="2" t="str">
        <f t="shared" si="32"/>
        <v/>
      </c>
      <c r="AJ255" s="2" t="str">
        <f t="shared" si="33"/>
        <v/>
      </c>
      <c r="AK255" s="2" t="str">
        <f t="shared" si="34"/>
        <v/>
      </c>
      <c r="AL255" s="2" t="str">
        <f t="shared" si="35"/>
        <v/>
      </c>
    </row>
    <row r="256" spans="1:38">
      <c r="A256" s="55"/>
      <c r="B256" s="56"/>
      <c r="C256" s="56"/>
      <c r="D256" s="56"/>
      <c r="E256" s="56"/>
      <c r="F256" s="61"/>
      <c r="G256" s="57"/>
      <c r="H256" s="55"/>
      <c r="I256" s="56"/>
      <c r="J256" s="56"/>
      <c r="K256" s="57"/>
      <c r="L256" s="3">
        <v>9921</v>
      </c>
      <c r="M256" s="3" t="s">
        <v>597</v>
      </c>
      <c r="N256" s="3">
        <v>9.9</v>
      </c>
      <c r="O256" s="3">
        <v>9892</v>
      </c>
      <c r="P256" s="3" t="s">
        <v>597</v>
      </c>
      <c r="Q256" s="63"/>
      <c r="U256" s="64"/>
      <c r="V256" s="56"/>
      <c r="W256" s="56"/>
      <c r="X256" s="55"/>
      <c r="Y256" s="56"/>
      <c r="Z256" s="56"/>
      <c r="AA256" s="57"/>
      <c r="AB256" s="13"/>
      <c r="AD256" s="2" t="str">
        <f t="shared" si="27"/>
        <v>PICH 91-1</v>
      </c>
      <c r="AE256" s="2">
        <f t="shared" si="28"/>
        <v>9.9</v>
      </c>
      <c r="AF256" s="2">
        <f t="shared" si="29"/>
        <v>0</v>
      </c>
      <c r="AG256" s="2">
        <f t="shared" si="30"/>
        <v>68.2</v>
      </c>
      <c r="AH256" s="2">
        <f t="shared" si="31"/>
        <v>95.4</v>
      </c>
      <c r="AI256" s="2">
        <f t="shared" si="32"/>
        <v>68.2</v>
      </c>
      <c r="AJ256" s="2">
        <f t="shared" si="33"/>
        <v>95.4</v>
      </c>
      <c r="AK256" s="2" t="str">
        <f t="shared" si="34"/>
        <v>ok</v>
      </c>
      <c r="AL256" s="2" t="str">
        <f t="shared" si="35"/>
        <v>ok</v>
      </c>
    </row>
    <row r="257" spans="1:38" ht="30">
      <c r="A257" s="55" t="s">
        <v>2708</v>
      </c>
      <c r="B257" s="56" t="s">
        <v>44</v>
      </c>
      <c r="C257" s="56" t="s">
        <v>2472</v>
      </c>
      <c r="D257" s="56" t="s">
        <v>2700</v>
      </c>
      <c r="E257" s="56" t="s">
        <v>2690</v>
      </c>
      <c r="F257" s="61" t="s">
        <v>2480</v>
      </c>
      <c r="G257" s="57" t="s">
        <v>2709</v>
      </c>
      <c r="H257" s="55">
        <v>10720</v>
      </c>
      <c r="I257" s="56">
        <v>120</v>
      </c>
      <c r="J257" s="56" t="s">
        <v>1781</v>
      </c>
      <c r="K257" s="57" t="s">
        <v>2456</v>
      </c>
      <c r="L257" s="3">
        <v>10785</v>
      </c>
      <c r="M257" s="3" t="s">
        <v>597</v>
      </c>
      <c r="N257" s="3">
        <v>68.2</v>
      </c>
      <c r="O257" s="3">
        <v>10606</v>
      </c>
      <c r="P257" s="3" t="s">
        <v>597</v>
      </c>
      <c r="Q257" s="63">
        <v>10936</v>
      </c>
      <c r="R257" s="3" t="s">
        <v>597</v>
      </c>
      <c r="S257" s="3">
        <v>95.2</v>
      </c>
      <c r="T257" s="3">
        <v>10439</v>
      </c>
      <c r="U257" s="64" t="s">
        <v>597</v>
      </c>
      <c r="V257" s="56"/>
      <c r="W257" s="56"/>
      <c r="X257" s="55" t="s">
        <v>2595</v>
      </c>
      <c r="Y257" s="56" t="s">
        <v>2448</v>
      </c>
      <c r="Z257" s="56">
        <v>768600</v>
      </c>
      <c r="AA257" s="57">
        <v>9978700</v>
      </c>
      <c r="AB257" s="13" t="s">
        <v>390</v>
      </c>
      <c r="AD257" s="2" t="str">
        <f t="shared" si="27"/>
        <v>PICH 37C2B</v>
      </c>
      <c r="AE257" s="2">
        <f t="shared" si="28"/>
        <v>68.2</v>
      </c>
      <c r="AF257" s="2">
        <f t="shared" si="29"/>
        <v>95.2</v>
      </c>
      <c r="AG257" s="2">
        <f t="shared" si="30"/>
        <v>68.2</v>
      </c>
      <c r="AH257" s="2">
        <f t="shared" si="31"/>
        <v>95.2</v>
      </c>
      <c r="AI257" s="2" t="str">
        <f t="shared" si="32"/>
        <v/>
      </c>
      <c r="AJ257" s="2" t="str">
        <f t="shared" si="33"/>
        <v/>
      </c>
      <c r="AK257" s="2" t="str">
        <f t="shared" si="34"/>
        <v/>
      </c>
      <c r="AL257" s="2" t="str">
        <f t="shared" si="35"/>
        <v/>
      </c>
    </row>
    <row r="258" spans="1:38">
      <c r="A258" s="55"/>
      <c r="B258" s="56"/>
      <c r="C258" s="56"/>
      <c r="D258" s="56"/>
      <c r="E258" s="56"/>
      <c r="F258" s="61"/>
      <c r="G258" s="57"/>
      <c r="H258" s="55"/>
      <c r="I258" s="56"/>
      <c r="J258" s="56"/>
      <c r="K258" s="57"/>
      <c r="Q258" s="63">
        <v>10311</v>
      </c>
      <c r="R258" s="3" t="s">
        <v>597</v>
      </c>
      <c r="S258" s="3">
        <v>0.2</v>
      </c>
      <c r="T258" s="3">
        <v>10301</v>
      </c>
      <c r="U258" s="64" t="s">
        <v>597</v>
      </c>
      <c r="V258" s="56"/>
      <c r="W258" s="56"/>
      <c r="X258" s="55"/>
      <c r="Y258" s="56"/>
      <c r="Z258" s="56"/>
      <c r="AA258" s="57"/>
      <c r="AB258" s="13"/>
      <c r="AD258" s="2" t="str">
        <f t="shared" si="27"/>
        <v>PICH 37C2B</v>
      </c>
      <c r="AE258" s="2">
        <f t="shared" si="28"/>
        <v>0</v>
      </c>
      <c r="AF258" s="2">
        <f t="shared" si="29"/>
        <v>0.2</v>
      </c>
      <c r="AG258" s="2">
        <f t="shared" si="30"/>
        <v>68.2</v>
      </c>
      <c r="AH258" s="2">
        <f t="shared" si="31"/>
        <v>95.4</v>
      </c>
      <c r="AI258" s="2">
        <f t="shared" si="32"/>
        <v>68.2</v>
      </c>
      <c r="AJ258" s="2">
        <f t="shared" si="33"/>
        <v>95.4</v>
      </c>
      <c r="AK258" s="2" t="str">
        <f t="shared" si="34"/>
        <v>ok</v>
      </c>
      <c r="AL258" s="2" t="str">
        <f t="shared" si="35"/>
        <v>ok</v>
      </c>
    </row>
    <row r="259" spans="1:38" ht="30">
      <c r="A259" s="55" t="s">
        <v>2710</v>
      </c>
      <c r="B259" s="56" t="s">
        <v>44</v>
      </c>
      <c r="C259" s="56" t="s">
        <v>2472</v>
      </c>
      <c r="D259" s="56" t="s">
        <v>2700</v>
      </c>
      <c r="E259" s="56" t="s">
        <v>2690</v>
      </c>
      <c r="F259" s="61" t="s">
        <v>2480</v>
      </c>
      <c r="G259" s="57" t="s">
        <v>2711</v>
      </c>
      <c r="H259" s="55">
        <v>11020</v>
      </c>
      <c r="I259" s="56">
        <v>220</v>
      </c>
      <c r="J259" s="56" t="s">
        <v>1781</v>
      </c>
      <c r="K259" s="57" t="s">
        <v>2456</v>
      </c>
      <c r="L259" s="3">
        <v>11128</v>
      </c>
      <c r="M259" s="3" t="s">
        <v>597</v>
      </c>
      <c r="N259" s="3">
        <v>68.2</v>
      </c>
      <c r="O259" s="3">
        <v>10772</v>
      </c>
      <c r="P259" s="3" t="s">
        <v>597</v>
      </c>
      <c r="Q259" s="63">
        <v>11390</v>
      </c>
      <c r="R259" s="3" t="s">
        <v>597</v>
      </c>
      <c r="S259" s="3">
        <v>95.4</v>
      </c>
      <c r="T259" s="3">
        <v>10604</v>
      </c>
      <c r="U259" s="64" t="s">
        <v>597</v>
      </c>
      <c r="V259" s="56"/>
      <c r="W259" s="56"/>
      <c r="X259" s="55" t="s">
        <v>2595</v>
      </c>
      <c r="Y259" s="56" t="s">
        <v>2448</v>
      </c>
      <c r="Z259" s="56">
        <v>768600</v>
      </c>
      <c r="AA259" s="57">
        <v>9978700</v>
      </c>
      <c r="AB259" s="13" t="s">
        <v>390</v>
      </c>
      <c r="AD259" s="2" t="str">
        <f t="shared" si="27"/>
        <v>PICH 37C2A</v>
      </c>
      <c r="AE259" s="2">
        <f t="shared" si="28"/>
        <v>68.2</v>
      </c>
      <c r="AF259" s="2">
        <f t="shared" si="29"/>
        <v>95.4</v>
      </c>
      <c r="AG259" s="2">
        <f t="shared" si="30"/>
        <v>68.2</v>
      </c>
      <c r="AH259" s="2">
        <f t="shared" si="31"/>
        <v>95.4</v>
      </c>
      <c r="AI259" s="2">
        <f t="shared" si="32"/>
        <v>68.2</v>
      </c>
      <c r="AJ259" s="2">
        <f t="shared" si="33"/>
        <v>95.4</v>
      </c>
      <c r="AK259" s="2" t="str">
        <f t="shared" si="34"/>
        <v>ok</v>
      </c>
      <c r="AL259" s="2" t="str">
        <f t="shared" si="35"/>
        <v>ok</v>
      </c>
    </row>
    <row r="260" spans="1:38" ht="30">
      <c r="A260" s="55" t="s">
        <v>2712</v>
      </c>
      <c r="B260" s="56" t="s">
        <v>44</v>
      </c>
      <c r="C260" s="56" t="s">
        <v>2713</v>
      </c>
      <c r="D260" s="56" t="s">
        <v>383</v>
      </c>
      <c r="E260" s="56" t="s">
        <v>2509</v>
      </c>
      <c r="F260" s="61"/>
      <c r="G260" s="57"/>
      <c r="H260" s="55">
        <v>22280</v>
      </c>
      <c r="I260" s="56">
        <v>110</v>
      </c>
      <c r="J260" s="56" t="s">
        <v>1781</v>
      </c>
      <c r="K260" s="57" t="s">
        <v>2456</v>
      </c>
      <c r="L260" s="3">
        <v>24742</v>
      </c>
      <c r="M260" s="3" t="s">
        <v>597</v>
      </c>
      <c r="N260" s="3">
        <v>68.2</v>
      </c>
      <c r="O260" s="3">
        <v>24351</v>
      </c>
      <c r="P260" s="3" t="s">
        <v>597</v>
      </c>
      <c r="Q260" s="63">
        <v>25008</v>
      </c>
      <c r="R260" s="3" t="s">
        <v>597</v>
      </c>
      <c r="S260" s="3">
        <v>95.4</v>
      </c>
      <c r="T260" s="3">
        <v>24221</v>
      </c>
      <c r="U260" s="64" t="s">
        <v>597</v>
      </c>
      <c r="V260" s="56"/>
      <c r="W260" s="56"/>
      <c r="X260" s="55"/>
      <c r="Y260" s="56"/>
      <c r="Z260" s="56"/>
      <c r="AA260" s="57"/>
      <c r="AB260" s="13" t="s">
        <v>390</v>
      </c>
      <c r="AD260" s="2" t="str">
        <f t="shared" si="27"/>
        <v>Peña Blanca quarry</v>
      </c>
      <c r="AE260" s="2">
        <f t="shared" si="28"/>
        <v>68.2</v>
      </c>
      <c r="AF260" s="2">
        <f t="shared" si="29"/>
        <v>95.4</v>
      </c>
      <c r="AG260" s="2">
        <f t="shared" si="30"/>
        <v>68.2</v>
      </c>
      <c r="AH260" s="2">
        <f t="shared" si="31"/>
        <v>95.4</v>
      </c>
      <c r="AI260" s="2">
        <f t="shared" si="32"/>
        <v>68.2</v>
      </c>
      <c r="AJ260" s="2">
        <f t="shared" si="33"/>
        <v>95.4</v>
      </c>
      <c r="AK260" s="2" t="str">
        <f t="shared" si="34"/>
        <v>ok</v>
      </c>
      <c r="AL260" s="2" t="str">
        <f t="shared" si="35"/>
        <v>ok</v>
      </c>
    </row>
    <row r="261" spans="1:38" ht="30">
      <c r="A261" s="55" t="s">
        <v>2714</v>
      </c>
      <c r="B261" s="56" t="s">
        <v>44</v>
      </c>
      <c r="C261" s="56" t="s">
        <v>2472</v>
      </c>
      <c r="D261" s="56" t="s">
        <v>2715</v>
      </c>
      <c r="E261" s="56" t="s">
        <v>2690</v>
      </c>
      <c r="F261" s="61" t="s">
        <v>2480</v>
      </c>
      <c r="G261" s="57" t="s">
        <v>2716</v>
      </c>
      <c r="H261" s="55">
        <v>22500</v>
      </c>
      <c r="I261" s="56">
        <v>240</v>
      </c>
      <c r="J261" s="56" t="s">
        <v>1781</v>
      </c>
      <c r="K261" s="57" t="s">
        <v>2456</v>
      </c>
      <c r="L261" s="3">
        <v>25170</v>
      </c>
      <c r="M261" s="3" t="s">
        <v>597</v>
      </c>
      <c r="N261" s="3">
        <v>68.2</v>
      </c>
      <c r="O261" s="3">
        <v>24566</v>
      </c>
      <c r="P261" s="3" t="s">
        <v>597</v>
      </c>
      <c r="Q261" s="63">
        <v>25384</v>
      </c>
      <c r="R261" s="3" t="s">
        <v>597</v>
      </c>
      <c r="S261" s="3">
        <v>95.4</v>
      </c>
      <c r="T261" s="3">
        <v>24267</v>
      </c>
      <c r="U261" s="64" t="s">
        <v>597</v>
      </c>
      <c r="V261" s="56"/>
      <c r="W261" s="56"/>
      <c r="X261" s="55" t="s">
        <v>2595</v>
      </c>
      <c r="Y261" s="56" t="s">
        <v>2448</v>
      </c>
      <c r="Z261" s="56">
        <v>761700</v>
      </c>
      <c r="AA261" s="57">
        <v>9976000</v>
      </c>
      <c r="AB261" s="13" t="s">
        <v>390</v>
      </c>
      <c r="AD261" s="2" t="str">
        <f t="shared" si="27"/>
        <v>PICH 155A</v>
      </c>
      <c r="AE261" s="2">
        <f t="shared" si="28"/>
        <v>68.2</v>
      </c>
      <c r="AF261" s="2">
        <f t="shared" si="29"/>
        <v>95.4</v>
      </c>
      <c r="AG261" s="2">
        <f t="shared" si="30"/>
        <v>68.2</v>
      </c>
      <c r="AH261" s="2">
        <f t="shared" si="31"/>
        <v>95.4</v>
      </c>
      <c r="AI261" s="2">
        <f t="shared" si="32"/>
        <v>68.2</v>
      </c>
      <c r="AJ261" s="2">
        <f t="shared" si="33"/>
        <v>95.4</v>
      </c>
      <c r="AK261" s="2" t="str">
        <f t="shared" si="34"/>
        <v>ok</v>
      </c>
      <c r="AL261" s="2" t="str">
        <f t="shared" si="35"/>
        <v>ok</v>
      </c>
    </row>
    <row r="262" spans="1:38" ht="30">
      <c r="A262" s="55" t="s">
        <v>2717</v>
      </c>
      <c r="B262" s="56" t="s">
        <v>44</v>
      </c>
      <c r="C262" s="56" t="s">
        <v>2472</v>
      </c>
      <c r="D262" s="56" t="s">
        <v>2715</v>
      </c>
      <c r="E262" s="56" t="s">
        <v>2690</v>
      </c>
      <c r="F262" s="61" t="s">
        <v>2480</v>
      </c>
      <c r="G262" s="57" t="s">
        <v>2718</v>
      </c>
      <c r="H262" s="55">
        <v>22560</v>
      </c>
      <c r="I262" s="56">
        <v>140</v>
      </c>
      <c r="J262" s="56" t="s">
        <v>1781</v>
      </c>
      <c r="K262" s="57" t="s">
        <v>2456</v>
      </c>
      <c r="L262" s="3">
        <v>25148</v>
      </c>
      <c r="M262" s="3" t="s">
        <v>597</v>
      </c>
      <c r="N262" s="3">
        <v>68.2</v>
      </c>
      <c r="O262" s="3">
        <v>24720</v>
      </c>
      <c r="P262" s="3" t="s">
        <v>597</v>
      </c>
      <c r="Q262" s="63">
        <v>25315</v>
      </c>
      <c r="R262" s="3" t="s">
        <v>597</v>
      </c>
      <c r="S262" s="3">
        <v>95.4</v>
      </c>
      <c r="T262" s="3">
        <v>24531</v>
      </c>
      <c r="U262" s="64" t="s">
        <v>597</v>
      </c>
      <c r="V262" s="56"/>
      <c r="W262" s="56"/>
      <c r="X262" s="55" t="s">
        <v>2595</v>
      </c>
      <c r="Y262" s="56" t="s">
        <v>2448</v>
      </c>
      <c r="Z262" s="56">
        <v>761400</v>
      </c>
      <c r="AA262" s="57">
        <v>9976200</v>
      </c>
      <c r="AB262" s="13" t="s">
        <v>390</v>
      </c>
      <c r="AD262" s="2" t="str">
        <f t="shared" ref="AD262:AD286" si="36">IF(A262&lt;&gt;"",A262,IF(A262="",AD261,"ERR"))</f>
        <v>PICH 153A</v>
      </c>
      <c r="AE262" s="2">
        <f t="shared" ref="AE262:AE286" si="37">N262</f>
        <v>68.2</v>
      </c>
      <c r="AF262" s="2">
        <f t="shared" ref="AF262:AF286" si="38">S262</f>
        <v>95.4</v>
      </c>
      <c r="AG262" s="2">
        <f t="shared" ref="AG262:AG286" si="39">IF(AD262&lt;&gt;AD261,AE262,IF(AD262=AD261,AE262+AG261))</f>
        <v>68.2</v>
      </c>
      <c r="AH262" s="2">
        <f t="shared" ref="AH262:AH286" si="40">IF(AD262&lt;&gt;AD261,AF262,IF(AD262=AD261,AF262+AH261))</f>
        <v>95.4</v>
      </c>
      <c r="AI262" s="2">
        <f t="shared" ref="AI262:AI286" si="41">IF(AD263=AD262,"",AG262)</f>
        <v>68.2</v>
      </c>
      <c r="AJ262" s="2">
        <f t="shared" ref="AJ262:AJ286" si="42">IF(AD263=AD262,"",AH262)</f>
        <v>95.4</v>
      </c>
      <c r="AK262" s="2" t="str">
        <f t="shared" ref="AK262:AK286" si="43">IF(AI262="","",IF(AI262=68.2,"ok","REV"))</f>
        <v>ok</v>
      </c>
      <c r="AL262" s="2" t="str">
        <f t="shared" ref="AL262:AL286" si="44">IF(AJ262="","",IF(AJ262=95.4,"ok","REV"))</f>
        <v>ok</v>
      </c>
    </row>
    <row r="263" spans="1:38" ht="30">
      <c r="A263" s="55" t="s">
        <v>2719</v>
      </c>
      <c r="B263" s="56" t="s">
        <v>44</v>
      </c>
      <c r="C263" s="56" t="s">
        <v>2472</v>
      </c>
      <c r="D263" s="56" t="s">
        <v>2715</v>
      </c>
      <c r="E263" s="56" t="s">
        <v>2690</v>
      </c>
      <c r="F263" s="61" t="s">
        <v>2480</v>
      </c>
      <c r="G263" s="57" t="s">
        <v>2720</v>
      </c>
      <c r="H263" s="55">
        <v>22820</v>
      </c>
      <c r="I263" s="56">
        <v>110</v>
      </c>
      <c r="J263" s="56" t="s">
        <v>1781</v>
      </c>
      <c r="K263" s="57" t="s">
        <v>2456</v>
      </c>
      <c r="L263" s="3">
        <v>25388</v>
      </c>
      <c r="M263" s="3" t="s">
        <v>597</v>
      </c>
      <c r="N263" s="3">
        <v>68.2</v>
      </c>
      <c r="O263" s="3">
        <v>25122</v>
      </c>
      <c r="P263" s="3" t="s">
        <v>597</v>
      </c>
      <c r="Q263" s="63">
        <v>25508</v>
      </c>
      <c r="R263" s="3" t="s">
        <v>597</v>
      </c>
      <c r="S263" s="3">
        <v>95.4</v>
      </c>
      <c r="T263" s="3">
        <v>24902</v>
      </c>
      <c r="U263" s="64" t="s">
        <v>597</v>
      </c>
      <c r="V263" s="56"/>
      <c r="W263" s="56"/>
      <c r="X263" s="55" t="s">
        <v>2595</v>
      </c>
      <c r="Y263" s="56" t="s">
        <v>2448</v>
      </c>
      <c r="Z263" s="56">
        <v>766600</v>
      </c>
      <c r="AA263" s="57">
        <v>9973500</v>
      </c>
      <c r="AB263" s="13" t="s">
        <v>390</v>
      </c>
      <c r="AD263" s="2" t="str">
        <f t="shared" si="36"/>
        <v>PICH 124C</v>
      </c>
      <c r="AE263" s="2">
        <f t="shared" si="37"/>
        <v>68.2</v>
      </c>
      <c r="AF263" s="2">
        <f t="shared" si="38"/>
        <v>95.4</v>
      </c>
      <c r="AG263" s="2">
        <f t="shared" si="39"/>
        <v>68.2</v>
      </c>
      <c r="AH263" s="2">
        <f t="shared" si="40"/>
        <v>95.4</v>
      </c>
      <c r="AI263" s="2">
        <f t="shared" si="41"/>
        <v>68.2</v>
      </c>
      <c r="AJ263" s="2">
        <f t="shared" si="42"/>
        <v>95.4</v>
      </c>
      <c r="AK263" s="2" t="str">
        <f t="shared" si="43"/>
        <v>ok</v>
      </c>
      <c r="AL263" s="2" t="str">
        <f t="shared" si="44"/>
        <v>ok</v>
      </c>
    </row>
    <row r="264" spans="1:38" ht="30">
      <c r="A264" s="55" t="s">
        <v>2680</v>
      </c>
      <c r="B264" s="56" t="s">
        <v>44</v>
      </c>
      <c r="C264" s="56" t="s">
        <v>2661</v>
      </c>
      <c r="D264" s="56" t="s">
        <v>383</v>
      </c>
      <c r="E264" s="56" t="s">
        <v>2519</v>
      </c>
      <c r="F264" s="61"/>
      <c r="G264" s="57"/>
      <c r="H264" s="55">
        <v>28450</v>
      </c>
      <c r="I264" s="56">
        <v>1200</v>
      </c>
      <c r="J264" s="56" t="s">
        <v>1781</v>
      </c>
      <c r="K264" s="57" t="s">
        <v>2456</v>
      </c>
      <c r="L264" s="3">
        <v>31709</v>
      </c>
      <c r="M264" s="3" t="s">
        <v>597</v>
      </c>
      <c r="N264" s="3">
        <v>68.2</v>
      </c>
      <c r="O264" s="3">
        <v>29399</v>
      </c>
      <c r="P264" s="3" t="s">
        <v>597</v>
      </c>
      <c r="Q264" s="63">
        <v>33422</v>
      </c>
      <c r="R264" s="3" t="s">
        <v>597</v>
      </c>
      <c r="S264" s="3">
        <v>95.4</v>
      </c>
      <c r="T264" s="3">
        <v>28676</v>
      </c>
      <c r="U264" s="64" t="s">
        <v>597</v>
      </c>
      <c r="V264" s="56"/>
      <c r="W264" s="56"/>
      <c r="X264" s="55"/>
      <c r="Y264" s="56"/>
      <c r="Z264" s="56"/>
      <c r="AA264" s="57"/>
      <c r="AB264" s="13" t="s">
        <v>390</v>
      </c>
      <c r="AD264" s="2" t="str">
        <f t="shared" si="36"/>
        <v>Geotermica Italiana (1989)</v>
      </c>
      <c r="AE264" s="2">
        <f t="shared" si="37"/>
        <v>68.2</v>
      </c>
      <c r="AF264" s="2">
        <f t="shared" si="38"/>
        <v>95.4</v>
      </c>
      <c r="AG264" s="2">
        <f t="shared" si="39"/>
        <v>68.2</v>
      </c>
      <c r="AH264" s="2">
        <f t="shared" si="40"/>
        <v>95.4</v>
      </c>
      <c r="AI264" s="2">
        <f t="shared" si="41"/>
        <v>68.2</v>
      </c>
      <c r="AJ264" s="2">
        <f t="shared" si="42"/>
        <v>95.4</v>
      </c>
      <c r="AK264" s="2" t="str">
        <f t="shared" si="43"/>
        <v>ok</v>
      </c>
      <c r="AL264" s="2" t="str">
        <f t="shared" si="44"/>
        <v>ok</v>
      </c>
    </row>
    <row r="265" spans="1:38" ht="30">
      <c r="A265" s="55" t="s">
        <v>2721</v>
      </c>
      <c r="B265" s="56" t="s">
        <v>44</v>
      </c>
      <c r="C265" s="56"/>
      <c r="D265" s="56" t="s">
        <v>2722</v>
      </c>
      <c r="E265" s="56" t="s">
        <v>2697</v>
      </c>
      <c r="F265" s="61" t="s">
        <v>2480</v>
      </c>
      <c r="G265" s="57" t="s">
        <v>2723</v>
      </c>
      <c r="H265" s="55">
        <v>30320</v>
      </c>
      <c r="I265" s="58" t="s">
        <v>2724</v>
      </c>
      <c r="J265" s="56" t="s">
        <v>1781</v>
      </c>
      <c r="K265" s="57" t="s">
        <v>2456</v>
      </c>
      <c r="L265" s="3">
        <v>33701</v>
      </c>
      <c r="M265" s="3" t="s">
        <v>597</v>
      </c>
      <c r="N265" s="3">
        <v>68.2</v>
      </c>
      <c r="O265" s="3">
        <v>31452</v>
      </c>
      <c r="P265" s="3" t="s">
        <v>597</v>
      </c>
      <c r="Q265" s="63">
        <v>35320</v>
      </c>
      <c r="R265" s="3" t="s">
        <v>597</v>
      </c>
      <c r="S265" s="3">
        <v>95.4</v>
      </c>
      <c r="T265" s="3">
        <v>29991</v>
      </c>
      <c r="U265" s="64" t="s">
        <v>597</v>
      </c>
      <c r="V265" s="56"/>
      <c r="W265" s="56"/>
      <c r="X265" s="55" t="s">
        <v>2595</v>
      </c>
      <c r="Y265" s="56" t="s">
        <v>2448</v>
      </c>
      <c r="Z265" s="56">
        <v>767400</v>
      </c>
      <c r="AA265" s="57">
        <v>9972600</v>
      </c>
      <c r="AB265" s="13" t="s">
        <v>390</v>
      </c>
      <c r="AD265" s="2" t="str">
        <f t="shared" si="36"/>
        <v>PICH 23D</v>
      </c>
      <c r="AE265" s="2">
        <f t="shared" si="37"/>
        <v>68.2</v>
      </c>
      <c r="AF265" s="2">
        <f t="shared" si="38"/>
        <v>95.4</v>
      </c>
      <c r="AG265" s="2">
        <f t="shared" si="39"/>
        <v>68.2</v>
      </c>
      <c r="AH265" s="2">
        <f t="shared" si="40"/>
        <v>95.4</v>
      </c>
      <c r="AI265" s="2">
        <f t="shared" si="41"/>
        <v>68.2</v>
      </c>
      <c r="AJ265" s="2">
        <f t="shared" si="42"/>
        <v>95.4</v>
      </c>
      <c r="AK265" s="2" t="str">
        <f t="shared" si="43"/>
        <v>ok</v>
      </c>
      <c r="AL265" s="2" t="str">
        <f t="shared" si="44"/>
        <v>ok</v>
      </c>
    </row>
    <row r="266" spans="1:38" ht="30">
      <c r="A266" s="55" t="s">
        <v>2725</v>
      </c>
      <c r="B266" s="56" t="s">
        <v>44</v>
      </c>
      <c r="C266" s="56" t="s">
        <v>2472</v>
      </c>
      <c r="D266" s="56" t="s">
        <v>2726</v>
      </c>
      <c r="E266" s="56" t="s">
        <v>2690</v>
      </c>
      <c r="F266" s="61" t="s">
        <v>2480</v>
      </c>
      <c r="G266" s="57" t="s">
        <v>2727</v>
      </c>
      <c r="H266" s="55">
        <v>44400</v>
      </c>
      <c r="I266" s="56"/>
      <c r="J266" s="56"/>
      <c r="K266" s="57" t="s">
        <v>2456</v>
      </c>
      <c r="L266" s="3">
        <v>45980</v>
      </c>
      <c r="M266" s="3" t="s">
        <v>597</v>
      </c>
      <c r="N266" s="3">
        <v>68.2</v>
      </c>
      <c r="O266" s="3">
        <v>45405</v>
      </c>
      <c r="P266" s="3" t="s">
        <v>597</v>
      </c>
      <c r="Q266" s="63">
        <v>46246</v>
      </c>
      <c r="R266" s="3" t="s">
        <v>597</v>
      </c>
      <c r="S266" s="3">
        <v>95.4</v>
      </c>
      <c r="T266" s="3">
        <v>45115</v>
      </c>
      <c r="U266" s="64" t="s">
        <v>597</v>
      </c>
      <c r="V266" s="56"/>
      <c r="W266" s="56"/>
      <c r="X266" s="55" t="s">
        <v>2595</v>
      </c>
      <c r="Y266" s="56" t="s">
        <v>2448</v>
      </c>
      <c r="Z266" s="56">
        <v>776800</v>
      </c>
      <c r="AA266" s="57">
        <v>9987200</v>
      </c>
      <c r="AB266" s="13" t="s">
        <v>390</v>
      </c>
      <c r="AD266" s="2" t="str">
        <f t="shared" si="36"/>
        <v>PICH 58D</v>
      </c>
      <c r="AE266" s="2">
        <f t="shared" si="37"/>
        <v>68.2</v>
      </c>
      <c r="AF266" s="2">
        <f t="shared" si="38"/>
        <v>95.4</v>
      </c>
      <c r="AG266" s="2">
        <f t="shared" si="39"/>
        <v>68.2</v>
      </c>
      <c r="AH266" s="2">
        <f t="shared" si="40"/>
        <v>95.4</v>
      </c>
      <c r="AI266" s="2">
        <f t="shared" si="41"/>
        <v>68.2</v>
      </c>
      <c r="AJ266" s="2">
        <f t="shared" si="42"/>
        <v>95.4</v>
      </c>
      <c r="AK266" s="2" t="str">
        <f t="shared" si="43"/>
        <v>ok</v>
      </c>
      <c r="AL266" s="2" t="str">
        <f t="shared" si="44"/>
        <v>ok</v>
      </c>
    </row>
    <row r="267" spans="1:38" ht="30">
      <c r="A267" s="55" t="s">
        <v>2728</v>
      </c>
      <c r="B267" s="56" t="s">
        <v>44</v>
      </c>
      <c r="C267" s="56" t="s">
        <v>2472</v>
      </c>
      <c r="D267" s="56" t="s">
        <v>2726</v>
      </c>
      <c r="E267" s="56" t="s">
        <v>2690</v>
      </c>
      <c r="F267" s="61" t="s">
        <v>2480</v>
      </c>
      <c r="G267" s="57" t="s">
        <v>2729</v>
      </c>
      <c r="H267" s="55">
        <v>47500</v>
      </c>
      <c r="I267" s="58" t="s">
        <v>2730</v>
      </c>
      <c r="J267" s="56" t="s">
        <v>1781</v>
      </c>
      <c r="K267" s="57" t="s">
        <v>2731</v>
      </c>
      <c r="L267" s="3">
        <v>48228</v>
      </c>
      <c r="M267" s="3" t="s">
        <v>597</v>
      </c>
      <c r="N267" s="3">
        <v>68.2</v>
      </c>
      <c r="O267" s="3">
        <v>43546</v>
      </c>
      <c r="P267" s="3" t="s">
        <v>597</v>
      </c>
      <c r="Q267" s="63">
        <v>52230</v>
      </c>
      <c r="R267" s="3" t="s">
        <v>597</v>
      </c>
      <c r="S267" s="3">
        <v>95.4</v>
      </c>
      <c r="T267" s="3">
        <v>41955</v>
      </c>
      <c r="U267" s="64" t="s">
        <v>597</v>
      </c>
      <c r="V267" s="56"/>
      <c r="W267" s="56"/>
      <c r="X267" s="55" t="s">
        <v>2595</v>
      </c>
      <c r="Y267" s="56" t="s">
        <v>2448</v>
      </c>
      <c r="Z267" s="56">
        <v>776800</v>
      </c>
      <c r="AA267" s="57">
        <v>9987200</v>
      </c>
      <c r="AB267" s="13" t="s">
        <v>390</v>
      </c>
      <c r="AD267" s="2" t="str">
        <f t="shared" si="36"/>
        <v>PICH 58C</v>
      </c>
      <c r="AE267" s="2">
        <f t="shared" si="37"/>
        <v>68.2</v>
      </c>
      <c r="AF267" s="2">
        <f t="shared" si="38"/>
        <v>95.4</v>
      </c>
      <c r="AG267" s="2">
        <f t="shared" si="39"/>
        <v>68.2</v>
      </c>
      <c r="AH267" s="2">
        <f t="shared" si="40"/>
        <v>95.4</v>
      </c>
      <c r="AI267" s="2">
        <f t="shared" si="41"/>
        <v>68.2</v>
      </c>
      <c r="AJ267" s="2">
        <f t="shared" si="42"/>
        <v>95.4</v>
      </c>
      <c r="AK267" s="2" t="str">
        <f t="shared" si="43"/>
        <v>ok</v>
      </c>
      <c r="AL267" s="2" t="str">
        <f t="shared" si="44"/>
        <v>ok</v>
      </c>
    </row>
    <row r="268" spans="1:38">
      <c r="A268" s="55" t="s">
        <v>2732</v>
      </c>
      <c r="B268" s="56" t="s">
        <v>2733</v>
      </c>
      <c r="C268" s="56" t="s">
        <v>2646</v>
      </c>
      <c r="D268" s="56"/>
      <c r="E268" s="56" t="s">
        <v>2509</v>
      </c>
      <c r="F268" s="61" t="s">
        <v>2480</v>
      </c>
      <c r="G268" s="57" t="s">
        <v>2734</v>
      </c>
      <c r="H268" s="55">
        <v>240</v>
      </c>
      <c r="I268" s="56">
        <v>20</v>
      </c>
      <c r="J268" s="56" t="s">
        <v>1781</v>
      </c>
      <c r="K268" s="57" t="s">
        <v>2444</v>
      </c>
      <c r="L268" s="66">
        <v>1645</v>
      </c>
      <c r="M268" s="66" t="s">
        <v>124</v>
      </c>
      <c r="N268" s="66"/>
      <c r="O268" s="66">
        <v>1665</v>
      </c>
      <c r="P268" s="66" t="s">
        <v>124</v>
      </c>
      <c r="Q268" s="65">
        <v>1640</v>
      </c>
      <c r="R268" s="66" t="s">
        <v>124</v>
      </c>
      <c r="S268" s="66"/>
      <c r="T268" s="66">
        <v>1670</v>
      </c>
      <c r="U268" s="67" t="s">
        <v>124</v>
      </c>
      <c r="V268" s="59">
        <v>-25</v>
      </c>
      <c r="W268" s="56">
        <v>68.2</v>
      </c>
      <c r="X268" s="55" t="s">
        <v>2595</v>
      </c>
      <c r="Y268" s="56" t="s">
        <v>2448</v>
      </c>
      <c r="Z268" s="56">
        <v>758600</v>
      </c>
      <c r="AA268" s="57">
        <v>9978300</v>
      </c>
      <c r="AB268" s="13" t="s">
        <v>386</v>
      </c>
      <c r="AD268" s="2" t="str">
        <f t="shared" si="36"/>
        <v>PICH 98C</v>
      </c>
      <c r="AE268" s="2">
        <f t="shared" si="37"/>
        <v>0</v>
      </c>
      <c r="AF268" s="2">
        <f t="shared" si="38"/>
        <v>0</v>
      </c>
      <c r="AG268" s="2">
        <f t="shared" si="39"/>
        <v>0</v>
      </c>
      <c r="AH268" s="2">
        <f t="shared" si="40"/>
        <v>0</v>
      </c>
      <c r="AI268" s="2" t="str">
        <f t="shared" si="41"/>
        <v/>
      </c>
      <c r="AJ268" s="2" t="str">
        <f t="shared" si="42"/>
        <v/>
      </c>
      <c r="AK268" s="2" t="str">
        <f t="shared" si="43"/>
        <v/>
      </c>
      <c r="AL268" s="2" t="str">
        <f t="shared" si="44"/>
        <v/>
      </c>
    </row>
    <row r="269" spans="1:38">
      <c r="A269" s="55"/>
      <c r="B269" s="56"/>
      <c r="C269" s="56"/>
      <c r="D269" s="56"/>
      <c r="E269" s="56"/>
      <c r="F269" s="61"/>
      <c r="G269" s="57"/>
      <c r="H269" s="55"/>
      <c r="I269" s="56"/>
      <c r="J269" s="56"/>
      <c r="K269" s="57"/>
      <c r="L269" s="3">
        <v>1785</v>
      </c>
      <c r="M269" s="3" t="s">
        <v>124</v>
      </c>
      <c r="O269" s="3">
        <v>1795</v>
      </c>
      <c r="P269" s="3" t="s">
        <v>124</v>
      </c>
      <c r="Q269" s="63">
        <v>1780</v>
      </c>
      <c r="R269" s="3" t="s">
        <v>124</v>
      </c>
      <c r="T269" s="3">
        <v>1800</v>
      </c>
      <c r="U269" s="64" t="s">
        <v>124</v>
      </c>
      <c r="V269" s="56"/>
      <c r="W269" s="56"/>
      <c r="X269" s="55"/>
      <c r="Y269" s="56"/>
      <c r="Z269" s="56"/>
      <c r="AA269" s="57"/>
      <c r="AB269" s="13"/>
      <c r="AD269" s="2" t="str">
        <f t="shared" si="36"/>
        <v>PICH 98C</v>
      </c>
      <c r="AE269" s="2">
        <f t="shared" si="37"/>
        <v>0</v>
      </c>
      <c r="AF269" s="2">
        <f t="shared" si="38"/>
        <v>0</v>
      </c>
      <c r="AG269" s="2">
        <f t="shared" si="39"/>
        <v>0</v>
      </c>
      <c r="AH269" s="2">
        <f t="shared" si="40"/>
        <v>0</v>
      </c>
      <c r="AI269" s="2">
        <f t="shared" si="41"/>
        <v>0</v>
      </c>
      <c r="AJ269" s="2">
        <f t="shared" si="42"/>
        <v>0</v>
      </c>
      <c r="AK269" s="2" t="str">
        <f t="shared" si="43"/>
        <v>REV</v>
      </c>
      <c r="AL269" s="2" t="str">
        <f t="shared" si="44"/>
        <v>REV</v>
      </c>
    </row>
    <row r="270" spans="1:38" ht="30">
      <c r="A270" s="55" t="s">
        <v>414</v>
      </c>
      <c r="B270" s="56" t="s">
        <v>46</v>
      </c>
      <c r="C270" s="56" t="s">
        <v>2658</v>
      </c>
      <c r="D270" s="56" t="s">
        <v>1417</v>
      </c>
      <c r="E270" s="56" t="s">
        <v>2541</v>
      </c>
      <c r="F270" s="61" t="s">
        <v>2735</v>
      </c>
      <c r="G270" s="57"/>
      <c r="H270" s="55">
        <v>2240</v>
      </c>
      <c r="I270" s="56">
        <v>50</v>
      </c>
      <c r="J270" s="56" t="s">
        <v>1781</v>
      </c>
      <c r="K270" s="57" t="s">
        <v>2456</v>
      </c>
      <c r="L270" s="3">
        <v>382</v>
      </c>
      <c r="M270" s="3" t="s">
        <v>597</v>
      </c>
      <c r="N270" s="3">
        <v>17.600000000000001</v>
      </c>
      <c r="O270" s="3">
        <v>350</v>
      </c>
      <c r="P270" s="3" t="s">
        <v>597</v>
      </c>
      <c r="Q270" s="63">
        <v>398</v>
      </c>
      <c r="R270" s="3" t="s">
        <v>597</v>
      </c>
      <c r="S270" s="3">
        <v>95.4</v>
      </c>
      <c r="T270" s="3">
        <v>196</v>
      </c>
      <c r="U270" s="64" t="s">
        <v>597</v>
      </c>
      <c r="V270" s="56"/>
      <c r="W270" s="56"/>
      <c r="X270" s="55"/>
      <c r="Y270" s="56"/>
      <c r="Z270" s="56"/>
      <c r="AA270" s="57"/>
      <c r="AB270" s="13" t="s">
        <v>666</v>
      </c>
      <c r="AD270" s="2" t="str">
        <f t="shared" si="36"/>
        <v>PUL-67C</v>
      </c>
      <c r="AE270" s="2">
        <f t="shared" si="37"/>
        <v>17.600000000000001</v>
      </c>
      <c r="AF270" s="2">
        <f t="shared" si="38"/>
        <v>95.4</v>
      </c>
      <c r="AG270" s="2">
        <f t="shared" si="39"/>
        <v>17.600000000000001</v>
      </c>
      <c r="AH270" s="2">
        <f t="shared" si="40"/>
        <v>95.4</v>
      </c>
      <c r="AI270" s="2" t="str">
        <f t="shared" si="41"/>
        <v/>
      </c>
      <c r="AJ270" s="2" t="str">
        <f t="shared" si="42"/>
        <v/>
      </c>
      <c r="AK270" s="2" t="str">
        <f t="shared" si="43"/>
        <v/>
      </c>
      <c r="AL270" s="2" t="str">
        <f t="shared" si="44"/>
        <v/>
      </c>
    </row>
    <row r="271" spans="1:38">
      <c r="A271" s="55"/>
      <c r="B271" s="56"/>
      <c r="C271" s="56"/>
      <c r="D271" s="56"/>
      <c r="E271" s="56"/>
      <c r="F271" s="61"/>
      <c r="G271" s="57"/>
      <c r="H271" s="55"/>
      <c r="I271" s="56"/>
      <c r="J271" s="56"/>
      <c r="K271" s="57"/>
      <c r="L271" s="3">
        <v>301</v>
      </c>
      <c r="M271" s="3" t="s">
        <v>597</v>
      </c>
      <c r="N271" s="3">
        <v>50.6</v>
      </c>
      <c r="O271" s="3">
        <v>210</v>
      </c>
      <c r="P271" s="3" t="s">
        <v>597</v>
      </c>
      <c r="Q271" s="63"/>
      <c r="U271" s="64"/>
      <c r="V271" s="56"/>
      <c r="W271" s="56"/>
      <c r="X271" s="55"/>
      <c r="Y271" s="56"/>
      <c r="Z271" s="56"/>
      <c r="AA271" s="57"/>
      <c r="AB271" s="13"/>
      <c r="AD271" s="2" t="str">
        <f t="shared" si="36"/>
        <v>PUL-67C</v>
      </c>
      <c r="AE271" s="2">
        <f t="shared" si="37"/>
        <v>50.6</v>
      </c>
      <c r="AF271" s="2">
        <f t="shared" si="38"/>
        <v>0</v>
      </c>
      <c r="AG271" s="2">
        <f t="shared" si="39"/>
        <v>68.2</v>
      </c>
      <c r="AH271" s="2">
        <f t="shared" si="40"/>
        <v>95.4</v>
      </c>
      <c r="AI271" s="2">
        <f t="shared" si="41"/>
        <v>68.2</v>
      </c>
      <c r="AJ271" s="2">
        <f t="shared" si="42"/>
        <v>95.4</v>
      </c>
      <c r="AK271" s="2" t="str">
        <f t="shared" si="43"/>
        <v>ok</v>
      </c>
      <c r="AL271" s="2" t="str">
        <f t="shared" si="44"/>
        <v>ok</v>
      </c>
    </row>
    <row r="272" spans="1:38" ht="30">
      <c r="A272" s="55" t="s">
        <v>2736</v>
      </c>
      <c r="B272" s="56" t="s">
        <v>46</v>
      </c>
      <c r="C272" s="56"/>
      <c r="D272" s="56" t="s">
        <v>1425</v>
      </c>
      <c r="E272" s="56"/>
      <c r="F272" s="61"/>
      <c r="G272" s="57"/>
      <c r="H272" s="55">
        <v>2258</v>
      </c>
      <c r="I272" s="56" t="s">
        <v>1428</v>
      </c>
      <c r="J272" s="56"/>
      <c r="K272" s="57" t="s">
        <v>2456</v>
      </c>
      <c r="L272" s="3">
        <v>390</v>
      </c>
      <c r="M272" s="3" t="s">
        <v>597</v>
      </c>
      <c r="N272" s="3">
        <v>29.5</v>
      </c>
      <c r="O272" s="3">
        <v>356</v>
      </c>
      <c r="P272" s="3" t="s">
        <v>597</v>
      </c>
      <c r="Q272" s="63">
        <v>399</v>
      </c>
      <c r="R272" s="3" t="s">
        <v>597</v>
      </c>
      <c r="S272" s="3">
        <v>35.700000000000003</v>
      </c>
      <c r="T272" s="3">
        <v>346</v>
      </c>
      <c r="U272" s="64" t="s">
        <v>597</v>
      </c>
      <c r="V272" s="56"/>
      <c r="W272" s="56"/>
      <c r="X272" s="55"/>
      <c r="Y272" s="56"/>
      <c r="Z272" s="56"/>
      <c r="AA272" s="57"/>
      <c r="AB272" s="13" t="s">
        <v>666</v>
      </c>
      <c r="AD272" s="2" t="str">
        <f t="shared" si="36"/>
        <v>PUL 6</v>
      </c>
      <c r="AE272" s="2">
        <f t="shared" si="37"/>
        <v>29.5</v>
      </c>
      <c r="AF272" s="2">
        <f t="shared" si="38"/>
        <v>35.700000000000003</v>
      </c>
      <c r="AG272" s="2">
        <f t="shared" si="39"/>
        <v>29.5</v>
      </c>
      <c r="AH272" s="2">
        <f t="shared" si="40"/>
        <v>35.700000000000003</v>
      </c>
      <c r="AI272" s="2" t="str">
        <f t="shared" si="41"/>
        <v/>
      </c>
      <c r="AJ272" s="2" t="str">
        <f t="shared" si="42"/>
        <v/>
      </c>
      <c r="AK272" s="2" t="str">
        <f t="shared" si="43"/>
        <v/>
      </c>
      <c r="AL272" s="2" t="str">
        <f t="shared" si="44"/>
        <v/>
      </c>
    </row>
    <row r="273" spans="1:38">
      <c r="A273" s="55"/>
      <c r="B273" s="56"/>
      <c r="C273" s="56"/>
      <c r="D273" s="56"/>
      <c r="E273" s="56"/>
      <c r="F273" s="61"/>
      <c r="G273" s="57"/>
      <c r="H273" s="55"/>
      <c r="I273" s="56"/>
      <c r="J273" s="56"/>
      <c r="K273" s="57"/>
      <c r="L273" s="3">
        <v>287</v>
      </c>
      <c r="M273" s="3" t="s">
        <v>597</v>
      </c>
      <c r="N273" s="3">
        <v>38.700000000000003</v>
      </c>
      <c r="O273" s="3">
        <v>234</v>
      </c>
      <c r="P273" s="3" t="s">
        <v>597</v>
      </c>
      <c r="Q273" s="63">
        <v>321</v>
      </c>
      <c r="R273" s="3" t="s">
        <v>597</v>
      </c>
      <c r="S273" s="3">
        <v>59.7</v>
      </c>
      <c r="T273" s="3">
        <v>206</v>
      </c>
      <c r="U273" s="64" t="s">
        <v>597</v>
      </c>
      <c r="V273" s="56"/>
      <c r="W273" s="56"/>
      <c r="X273" s="55"/>
      <c r="Y273" s="56"/>
      <c r="Z273" s="56"/>
      <c r="AA273" s="57"/>
      <c r="AB273" s="13"/>
      <c r="AD273" s="2" t="str">
        <f t="shared" si="36"/>
        <v>PUL 6</v>
      </c>
      <c r="AE273" s="2">
        <f t="shared" si="37"/>
        <v>38.700000000000003</v>
      </c>
      <c r="AF273" s="2">
        <f t="shared" si="38"/>
        <v>59.7</v>
      </c>
      <c r="AG273" s="2">
        <f t="shared" si="39"/>
        <v>68.2</v>
      </c>
      <c r="AH273" s="2">
        <f t="shared" si="40"/>
        <v>95.4</v>
      </c>
      <c r="AI273" s="2">
        <f t="shared" si="41"/>
        <v>68.2</v>
      </c>
      <c r="AJ273" s="2">
        <f t="shared" si="42"/>
        <v>95.4</v>
      </c>
      <c r="AK273" s="2" t="str">
        <f t="shared" si="43"/>
        <v>ok</v>
      </c>
      <c r="AL273" s="2" t="str">
        <f t="shared" si="44"/>
        <v>ok</v>
      </c>
    </row>
    <row r="274" spans="1:38" ht="30">
      <c r="A274" s="54" t="s">
        <v>2737</v>
      </c>
      <c r="B274" s="15" t="s">
        <v>46</v>
      </c>
      <c r="C274" s="15" t="s">
        <v>2738</v>
      </c>
      <c r="D274" s="56"/>
      <c r="E274" s="56"/>
      <c r="F274" s="61"/>
      <c r="G274" s="57"/>
      <c r="H274" s="55">
        <v>2305</v>
      </c>
      <c r="I274" s="56">
        <v>65</v>
      </c>
      <c r="J274" s="56" t="s">
        <v>1781</v>
      </c>
      <c r="K274" s="57" t="s">
        <v>2456</v>
      </c>
      <c r="L274" s="3">
        <v>428</v>
      </c>
      <c r="M274" s="3" t="s">
        <v>597</v>
      </c>
      <c r="N274" s="3">
        <v>1.1000000000000001</v>
      </c>
      <c r="O274" s="3">
        <v>422</v>
      </c>
      <c r="P274" s="3" t="s">
        <v>597</v>
      </c>
      <c r="Q274" s="63">
        <v>730</v>
      </c>
      <c r="R274" s="3" t="s">
        <v>597</v>
      </c>
      <c r="S274" s="3">
        <v>2.2999999999999998</v>
      </c>
      <c r="T274" s="3">
        <v>691</v>
      </c>
      <c r="U274" s="64" t="s">
        <v>597</v>
      </c>
      <c r="V274" s="56"/>
      <c r="W274" s="56"/>
      <c r="X274" s="55"/>
      <c r="Y274" s="56"/>
      <c r="Z274" s="56"/>
      <c r="AA274" s="57"/>
      <c r="AB274" s="13" t="s">
        <v>676</v>
      </c>
      <c r="AD274" s="2" t="str">
        <f t="shared" si="36"/>
        <v>(Hall &amp; Mothes, 1994)</v>
      </c>
      <c r="AE274" s="2">
        <f t="shared" si="37"/>
        <v>1.1000000000000001</v>
      </c>
      <c r="AF274" s="2">
        <f t="shared" si="38"/>
        <v>2.2999999999999998</v>
      </c>
      <c r="AG274" s="2">
        <f t="shared" si="39"/>
        <v>1.1000000000000001</v>
      </c>
      <c r="AH274" s="2">
        <f t="shared" si="40"/>
        <v>2.2999999999999998</v>
      </c>
      <c r="AI274" s="2" t="str">
        <f t="shared" si="41"/>
        <v/>
      </c>
      <c r="AJ274" s="2" t="str">
        <f t="shared" si="42"/>
        <v/>
      </c>
      <c r="AK274" s="2" t="str">
        <f t="shared" si="43"/>
        <v/>
      </c>
      <c r="AL274" s="2" t="str">
        <f t="shared" si="44"/>
        <v/>
      </c>
    </row>
    <row r="275" spans="1:38" ht="45">
      <c r="A275" s="55"/>
      <c r="B275" s="56"/>
      <c r="C275" s="56"/>
      <c r="D275" s="56"/>
      <c r="E275" s="56" t="s">
        <v>2512</v>
      </c>
      <c r="F275" s="61"/>
      <c r="G275" s="57"/>
      <c r="H275" s="55"/>
      <c r="I275" s="56"/>
      <c r="J275" s="56"/>
      <c r="K275" s="57"/>
      <c r="L275" s="3">
        <v>416</v>
      </c>
      <c r="M275" s="3" t="s">
        <v>597</v>
      </c>
      <c r="N275" s="3">
        <v>34.700000000000003</v>
      </c>
      <c r="O275" s="3">
        <v>350</v>
      </c>
      <c r="P275" s="3" t="s">
        <v>597</v>
      </c>
      <c r="Q275" s="63">
        <v>660</v>
      </c>
      <c r="R275" s="3" t="s">
        <v>597</v>
      </c>
      <c r="S275" s="3">
        <v>0.4</v>
      </c>
      <c r="T275" s="3">
        <v>651</v>
      </c>
      <c r="U275" s="64" t="s">
        <v>597</v>
      </c>
      <c r="V275" s="56"/>
      <c r="W275" s="56"/>
      <c r="X275" s="55"/>
      <c r="Y275" s="56"/>
      <c r="Z275" s="56"/>
      <c r="AA275" s="57"/>
      <c r="AB275" s="13"/>
      <c r="AD275" s="2" t="str">
        <f t="shared" si="36"/>
        <v>(Hall &amp; Mothes, 1994)</v>
      </c>
      <c r="AE275" s="2">
        <f t="shared" si="37"/>
        <v>34.700000000000003</v>
      </c>
      <c r="AF275" s="2">
        <f t="shared" si="38"/>
        <v>0.4</v>
      </c>
      <c r="AG275" s="2">
        <f t="shared" si="39"/>
        <v>35.800000000000004</v>
      </c>
      <c r="AH275" s="2">
        <f t="shared" si="40"/>
        <v>2.6999999999999997</v>
      </c>
      <c r="AI275" s="2" t="str">
        <f t="shared" si="41"/>
        <v/>
      </c>
      <c r="AJ275" s="2" t="str">
        <f t="shared" si="42"/>
        <v/>
      </c>
      <c r="AK275" s="2" t="str">
        <f t="shared" si="43"/>
        <v/>
      </c>
      <c r="AL275" s="2" t="str">
        <f t="shared" si="44"/>
        <v/>
      </c>
    </row>
    <row r="276" spans="1:38">
      <c r="A276" s="55"/>
      <c r="B276" s="56"/>
      <c r="C276" s="56"/>
      <c r="D276" s="56"/>
      <c r="E276" s="56"/>
      <c r="F276" s="61"/>
      <c r="G276" s="57"/>
      <c r="H276" s="55"/>
      <c r="I276" s="56"/>
      <c r="J276" s="56"/>
      <c r="K276" s="57"/>
      <c r="L276" s="3">
        <v>312</v>
      </c>
      <c r="M276" s="3" t="s">
        <v>597</v>
      </c>
      <c r="N276" s="3">
        <v>32.5</v>
      </c>
      <c r="O276" s="3">
        <v>208</v>
      </c>
      <c r="P276" s="3" t="s">
        <v>597</v>
      </c>
      <c r="Q276" s="63">
        <v>544</v>
      </c>
      <c r="R276" s="3" t="s">
        <v>597</v>
      </c>
      <c r="S276" s="3">
        <v>92.7</v>
      </c>
      <c r="T276" s="3">
        <v>196</v>
      </c>
      <c r="U276" s="64" t="s">
        <v>597</v>
      </c>
      <c r="V276" s="56"/>
      <c r="W276" s="56"/>
      <c r="X276" s="55"/>
      <c r="Y276" s="56"/>
      <c r="Z276" s="56"/>
      <c r="AA276" s="57"/>
      <c r="AB276" s="13"/>
      <c r="AD276" s="2" t="str">
        <f t="shared" si="36"/>
        <v>(Hall &amp; Mothes, 1994)</v>
      </c>
      <c r="AE276" s="2">
        <f t="shared" si="37"/>
        <v>32.5</v>
      </c>
      <c r="AF276" s="2">
        <f t="shared" si="38"/>
        <v>92.7</v>
      </c>
      <c r="AG276" s="2">
        <f t="shared" si="39"/>
        <v>68.300000000000011</v>
      </c>
      <c r="AH276" s="2">
        <f t="shared" si="40"/>
        <v>95.4</v>
      </c>
      <c r="AI276" s="2">
        <f t="shared" si="41"/>
        <v>68.300000000000011</v>
      </c>
      <c r="AJ276" s="2">
        <f t="shared" si="42"/>
        <v>95.4</v>
      </c>
      <c r="AK276" s="2" t="str">
        <f t="shared" si="43"/>
        <v>REV</v>
      </c>
      <c r="AL276" s="2" t="str">
        <f t="shared" si="44"/>
        <v>ok</v>
      </c>
    </row>
    <row r="277" spans="1:38" ht="30">
      <c r="A277" s="55" t="s">
        <v>2739</v>
      </c>
      <c r="B277" s="56" t="s">
        <v>46</v>
      </c>
      <c r="C277" s="56"/>
      <c r="D277" s="56" t="s">
        <v>1425</v>
      </c>
      <c r="E277" s="56"/>
      <c r="F277" s="61"/>
      <c r="G277" s="57"/>
      <c r="H277" s="55">
        <v>2305</v>
      </c>
      <c r="I277" s="56">
        <v>65</v>
      </c>
      <c r="J277" s="56" t="s">
        <v>1781</v>
      </c>
      <c r="K277" s="57" t="s">
        <v>2456</v>
      </c>
      <c r="L277" s="3">
        <v>428</v>
      </c>
      <c r="M277" s="3" t="s">
        <v>597</v>
      </c>
      <c r="N277" s="3">
        <v>1.1000000000000001</v>
      </c>
      <c r="O277" s="3">
        <v>422</v>
      </c>
      <c r="P277" s="3" t="s">
        <v>597</v>
      </c>
      <c r="Q277" s="63">
        <v>730</v>
      </c>
      <c r="R277" s="3" t="s">
        <v>597</v>
      </c>
      <c r="S277" s="3">
        <v>2.2999999999999998</v>
      </c>
      <c r="T277" s="3">
        <v>691</v>
      </c>
      <c r="U277" s="64" t="s">
        <v>597</v>
      </c>
      <c r="V277" s="56"/>
      <c r="W277" s="56"/>
      <c r="X277" s="55"/>
      <c r="Y277" s="56"/>
      <c r="Z277" s="56"/>
      <c r="AA277" s="57"/>
      <c r="AB277" s="13" t="s">
        <v>666</v>
      </c>
      <c r="AD277" s="2" t="str">
        <f t="shared" si="36"/>
        <v>PUL 5</v>
      </c>
      <c r="AE277" s="2">
        <f t="shared" si="37"/>
        <v>1.1000000000000001</v>
      </c>
      <c r="AF277" s="2">
        <f t="shared" si="38"/>
        <v>2.2999999999999998</v>
      </c>
      <c r="AG277" s="2">
        <f t="shared" si="39"/>
        <v>1.1000000000000001</v>
      </c>
      <c r="AH277" s="2">
        <f t="shared" si="40"/>
        <v>2.2999999999999998</v>
      </c>
      <c r="AI277" s="2" t="str">
        <f t="shared" si="41"/>
        <v/>
      </c>
      <c r="AJ277" s="2" t="str">
        <f t="shared" si="42"/>
        <v/>
      </c>
      <c r="AK277" s="2" t="str">
        <f t="shared" si="43"/>
        <v/>
      </c>
      <c r="AL277" s="2" t="str">
        <f t="shared" si="44"/>
        <v/>
      </c>
    </row>
    <row r="278" spans="1:38">
      <c r="A278" s="55"/>
      <c r="B278" s="56"/>
      <c r="C278" s="56"/>
      <c r="D278" s="56"/>
      <c r="E278" s="56"/>
      <c r="F278" s="61"/>
      <c r="G278" s="57"/>
      <c r="H278" s="55"/>
      <c r="I278" s="56"/>
      <c r="J278" s="56"/>
      <c r="K278" s="57"/>
      <c r="L278" s="3">
        <v>416</v>
      </c>
      <c r="M278" s="3" t="s">
        <v>597</v>
      </c>
      <c r="N278" s="3">
        <v>34.700000000000003</v>
      </c>
      <c r="O278" s="3">
        <v>350</v>
      </c>
      <c r="P278" s="3" t="s">
        <v>597</v>
      </c>
      <c r="Q278" s="63">
        <v>660</v>
      </c>
      <c r="R278" s="3" t="s">
        <v>597</v>
      </c>
      <c r="S278" s="3">
        <v>0.4</v>
      </c>
      <c r="T278" s="3">
        <v>651</v>
      </c>
      <c r="U278" s="64" t="s">
        <v>597</v>
      </c>
      <c r="V278" s="56"/>
      <c r="W278" s="56"/>
      <c r="X278" s="55"/>
      <c r="Y278" s="56"/>
      <c r="Z278" s="56"/>
      <c r="AA278" s="57"/>
      <c r="AB278" s="13"/>
      <c r="AD278" s="2" t="str">
        <f t="shared" si="36"/>
        <v>PUL 5</v>
      </c>
      <c r="AE278" s="2">
        <f t="shared" si="37"/>
        <v>34.700000000000003</v>
      </c>
      <c r="AF278" s="2">
        <f t="shared" si="38"/>
        <v>0.4</v>
      </c>
      <c r="AG278" s="2">
        <f t="shared" si="39"/>
        <v>35.800000000000004</v>
      </c>
      <c r="AH278" s="2">
        <f t="shared" si="40"/>
        <v>2.6999999999999997</v>
      </c>
      <c r="AI278" s="2" t="str">
        <f t="shared" si="41"/>
        <v/>
      </c>
      <c r="AJ278" s="2" t="str">
        <f t="shared" si="42"/>
        <v/>
      </c>
      <c r="AK278" s="2" t="str">
        <f t="shared" si="43"/>
        <v/>
      </c>
      <c r="AL278" s="2" t="str">
        <f t="shared" si="44"/>
        <v/>
      </c>
    </row>
    <row r="279" spans="1:38">
      <c r="A279" s="55"/>
      <c r="B279" s="56"/>
      <c r="C279" s="56"/>
      <c r="D279" s="56"/>
      <c r="E279" s="56"/>
      <c r="F279" s="61"/>
      <c r="G279" s="57"/>
      <c r="H279" s="55"/>
      <c r="I279" s="56"/>
      <c r="J279" s="56"/>
      <c r="K279" s="57"/>
      <c r="L279" s="3">
        <v>312</v>
      </c>
      <c r="M279" s="3" t="s">
        <v>597</v>
      </c>
      <c r="N279" s="3">
        <v>32.5</v>
      </c>
      <c r="O279" s="3">
        <v>208</v>
      </c>
      <c r="P279" s="3" t="s">
        <v>597</v>
      </c>
      <c r="Q279" s="63">
        <v>544</v>
      </c>
      <c r="R279" s="3" t="s">
        <v>597</v>
      </c>
      <c r="S279" s="3">
        <v>92.7</v>
      </c>
      <c r="T279" s="3">
        <v>196</v>
      </c>
      <c r="U279" s="64" t="s">
        <v>597</v>
      </c>
      <c r="V279" s="56"/>
      <c r="W279" s="56"/>
      <c r="X279" s="55"/>
      <c r="Y279" s="56"/>
      <c r="Z279" s="56"/>
      <c r="AA279" s="57"/>
      <c r="AB279" s="13"/>
      <c r="AD279" s="2" t="str">
        <f t="shared" si="36"/>
        <v>PUL 5</v>
      </c>
      <c r="AE279" s="2">
        <f t="shared" si="37"/>
        <v>32.5</v>
      </c>
      <c r="AF279" s="2">
        <f t="shared" si="38"/>
        <v>92.7</v>
      </c>
      <c r="AG279" s="2">
        <f t="shared" si="39"/>
        <v>68.300000000000011</v>
      </c>
      <c r="AH279" s="2">
        <f t="shared" si="40"/>
        <v>95.4</v>
      </c>
      <c r="AI279" s="2">
        <f t="shared" si="41"/>
        <v>68.300000000000011</v>
      </c>
      <c r="AJ279" s="2">
        <f t="shared" si="42"/>
        <v>95.4</v>
      </c>
      <c r="AK279" s="2" t="str">
        <f t="shared" si="43"/>
        <v>REV</v>
      </c>
      <c r="AL279" s="2" t="str">
        <f t="shared" si="44"/>
        <v>ok</v>
      </c>
    </row>
    <row r="280" spans="1:38" ht="30">
      <c r="A280" s="55" t="s">
        <v>1424</v>
      </c>
      <c r="B280" s="56" t="s">
        <v>46</v>
      </c>
      <c r="C280" s="56" t="s">
        <v>2740</v>
      </c>
      <c r="D280" s="56" t="s">
        <v>1425</v>
      </c>
      <c r="E280" s="56" t="s">
        <v>2541</v>
      </c>
      <c r="F280" s="61" t="s">
        <v>2735</v>
      </c>
      <c r="G280" s="57"/>
      <c r="H280" s="55">
        <v>2460</v>
      </c>
      <c r="I280" s="56">
        <v>70</v>
      </c>
      <c r="J280" s="56" t="s">
        <v>1781</v>
      </c>
      <c r="K280" s="57" t="s">
        <v>2456</v>
      </c>
      <c r="L280" s="3">
        <v>754</v>
      </c>
      <c r="M280" s="3" t="s">
        <v>597</v>
      </c>
      <c r="N280" s="3">
        <v>20.8</v>
      </c>
      <c r="O280" s="3">
        <v>680</v>
      </c>
      <c r="P280" s="3" t="s">
        <v>597</v>
      </c>
      <c r="Q280" s="63">
        <v>774</v>
      </c>
      <c r="R280" s="3" t="s">
        <v>597</v>
      </c>
      <c r="S280" s="3">
        <v>95.4</v>
      </c>
      <c r="T280" s="3">
        <v>407</v>
      </c>
      <c r="U280" s="64" t="s">
        <v>597</v>
      </c>
      <c r="V280" s="56"/>
      <c r="W280" s="56"/>
      <c r="X280" s="55"/>
      <c r="Y280" s="56"/>
      <c r="Z280" s="56"/>
      <c r="AA280" s="57"/>
      <c r="AB280" s="13" t="s">
        <v>666</v>
      </c>
      <c r="AD280" s="2" t="str">
        <f t="shared" si="36"/>
        <v>PUL-67A</v>
      </c>
      <c r="AE280" s="2">
        <f t="shared" si="37"/>
        <v>20.8</v>
      </c>
      <c r="AF280" s="2">
        <f t="shared" si="38"/>
        <v>95.4</v>
      </c>
      <c r="AG280" s="2">
        <f t="shared" si="39"/>
        <v>20.8</v>
      </c>
      <c r="AH280" s="2">
        <f t="shared" si="40"/>
        <v>95.4</v>
      </c>
      <c r="AI280" s="2" t="str">
        <f t="shared" si="41"/>
        <v/>
      </c>
      <c r="AJ280" s="2" t="str">
        <f t="shared" si="42"/>
        <v/>
      </c>
      <c r="AK280" s="2" t="str">
        <f t="shared" si="43"/>
        <v/>
      </c>
      <c r="AL280" s="2" t="str">
        <f t="shared" si="44"/>
        <v/>
      </c>
    </row>
    <row r="281" spans="1:38">
      <c r="A281" s="55"/>
      <c r="B281" s="56"/>
      <c r="C281" s="56"/>
      <c r="D281" s="56"/>
      <c r="E281" s="56"/>
      <c r="F281" s="61"/>
      <c r="G281" s="57"/>
      <c r="H281" s="55"/>
      <c r="I281" s="56"/>
      <c r="J281" s="56"/>
      <c r="K281" s="57"/>
      <c r="L281" s="3">
        <v>670</v>
      </c>
      <c r="M281" s="3" t="s">
        <v>597</v>
      </c>
      <c r="N281" s="3">
        <v>16.600000000000001</v>
      </c>
      <c r="O281" s="3">
        <v>608</v>
      </c>
      <c r="P281" s="3" t="s">
        <v>597</v>
      </c>
      <c r="Q281" s="63"/>
      <c r="U281" s="64"/>
      <c r="V281" s="56"/>
      <c r="W281" s="56"/>
      <c r="X281" s="55"/>
      <c r="Y281" s="56"/>
      <c r="Z281" s="56"/>
      <c r="AA281" s="57"/>
      <c r="AB281" s="13"/>
      <c r="AD281" s="2" t="str">
        <f t="shared" si="36"/>
        <v>PUL-67A</v>
      </c>
      <c r="AE281" s="2">
        <f t="shared" si="37"/>
        <v>16.600000000000001</v>
      </c>
      <c r="AF281" s="2">
        <f t="shared" si="38"/>
        <v>0</v>
      </c>
      <c r="AG281" s="2">
        <f t="shared" si="39"/>
        <v>37.400000000000006</v>
      </c>
      <c r="AH281" s="2">
        <f t="shared" si="40"/>
        <v>95.4</v>
      </c>
      <c r="AI281" s="2" t="str">
        <f t="shared" si="41"/>
        <v/>
      </c>
      <c r="AJ281" s="2" t="str">
        <f t="shared" si="42"/>
        <v/>
      </c>
      <c r="AK281" s="2" t="str">
        <f t="shared" si="43"/>
        <v/>
      </c>
      <c r="AL281" s="2" t="str">
        <f t="shared" si="44"/>
        <v/>
      </c>
    </row>
    <row r="282" spans="1:38">
      <c r="A282" s="55"/>
      <c r="B282" s="56"/>
      <c r="C282" s="56"/>
      <c r="D282" s="56"/>
      <c r="E282" s="56"/>
      <c r="F282" s="61"/>
      <c r="G282" s="57"/>
      <c r="H282" s="55"/>
      <c r="I282" s="56"/>
      <c r="J282" s="56"/>
      <c r="K282" s="57"/>
      <c r="L282" s="3">
        <v>595</v>
      </c>
      <c r="M282" s="3" t="s">
        <v>597</v>
      </c>
      <c r="N282" s="3">
        <v>30.1</v>
      </c>
      <c r="O282" s="3">
        <v>483</v>
      </c>
      <c r="P282" s="3" t="s">
        <v>597</v>
      </c>
      <c r="Q282" s="63"/>
      <c r="U282" s="64"/>
      <c r="V282" s="56"/>
      <c r="W282" s="56"/>
      <c r="X282" s="55"/>
      <c r="Y282" s="56"/>
      <c r="Z282" s="56"/>
      <c r="AA282" s="57"/>
      <c r="AB282" s="13"/>
      <c r="AD282" s="2" t="str">
        <f t="shared" si="36"/>
        <v>PUL-67A</v>
      </c>
      <c r="AE282" s="2">
        <f t="shared" si="37"/>
        <v>30.1</v>
      </c>
      <c r="AF282" s="2">
        <f t="shared" si="38"/>
        <v>0</v>
      </c>
      <c r="AG282" s="2">
        <f t="shared" si="39"/>
        <v>67.5</v>
      </c>
      <c r="AH282" s="2">
        <f t="shared" si="40"/>
        <v>95.4</v>
      </c>
      <c r="AI282" s="2" t="str">
        <f t="shared" si="41"/>
        <v/>
      </c>
      <c r="AJ282" s="2" t="str">
        <f t="shared" si="42"/>
        <v/>
      </c>
      <c r="AK282" s="2" t="str">
        <f t="shared" si="43"/>
        <v/>
      </c>
      <c r="AL282" s="2" t="str">
        <f t="shared" si="44"/>
        <v/>
      </c>
    </row>
    <row r="283" spans="1:38">
      <c r="A283" s="55"/>
      <c r="B283" s="56"/>
      <c r="C283" s="56"/>
      <c r="D283" s="56"/>
      <c r="E283" s="56"/>
      <c r="F283" s="61"/>
      <c r="G283" s="57"/>
      <c r="H283" s="55"/>
      <c r="I283" s="56"/>
      <c r="J283" s="56"/>
      <c r="K283" s="57"/>
      <c r="L283" s="3">
        <v>438</v>
      </c>
      <c r="M283" s="3" t="s">
        <v>597</v>
      </c>
      <c r="N283" s="3">
        <v>0.7</v>
      </c>
      <c r="O283" s="3">
        <v>435</v>
      </c>
      <c r="P283" s="3" t="s">
        <v>597</v>
      </c>
      <c r="Q283" s="63"/>
      <c r="U283" s="64"/>
      <c r="V283" s="56"/>
      <c r="W283" s="56"/>
      <c r="X283" s="55"/>
      <c r="Y283" s="56"/>
      <c r="Z283" s="56"/>
      <c r="AA283" s="57"/>
      <c r="AB283" s="13"/>
      <c r="AD283" s="2" t="str">
        <f t="shared" si="36"/>
        <v>PUL-67A</v>
      </c>
      <c r="AE283" s="2">
        <f t="shared" si="37"/>
        <v>0.7</v>
      </c>
      <c r="AF283" s="2">
        <f t="shared" si="38"/>
        <v>0</v>
      </c>
      <c r="AG283" s="2">
        <f t="shared" si="39"/>
        <v>68.2</v>
      </c>
      <c r="AH283" s="2">
        <f t="shared" si="40"/>
        <v>95.4</v>
      </c>
      <c r="AI283" s="2">
        <f t="shared" si="41"/>
        <v>68.2</v>
      </c>
      <c r="AJ283" s="2">
        <f t="shared" si="42"/>
        <v>95.4</v>
      </c>
      <c r="AK283" s="2" t="str">
        <f t="shared" si="43"/>
        <v>ok</v>
      </c>
      <c r="AL283" s="2" t="str">
        <f t="shared" si="44"/>
        <v>ok</v>
      </c>
    </row>
    <row r="284" spans="1:38" ht="30">
      <c r="A284" s="55" t="s">
        <v>1436</v>
      </c>
      <c r="B284" s="56" t="s">
        <v>46</v>
      </c>
      <c r="C284" s="56"/>
      <c r="D284" s="56" t="s">
        <v>1431</v>
      </c>
      <c r="E284" s="56"/>
      <c r="F284" s="61"/>
      <c r="G284" s="57"/>
      <c r="H284" s="55">
        <v>2485</v>
      </c>
      <c r="I284" s="56">
        <v>130</v>
      </c>
      <c r="J284" s="56" t="s">
        <v>1781</v>
      </c>
      <c r="K284" s="57" t="s">
        <v>2456</v>
      </c>
      <c r="L284" s="3">
        <v>782</v>
      </c>
      <c r="M284" s="3" t="s">
        <v>597</v>
      </c>
      <c r="N284" s="3">
        <v>66.8</v>
      </c>
      <c r="O284" s="3">
        <v>481</v>
      </c>
      <c r="P284" s="3" t="s">
        <v>597</v>
      </c>
      <c r="Q284" s="63">
        <v>902</v>
      </c>
      <c r="R284" s="3" t="s">
        <v>597</v>
      </c>
      <c r="S284" s="3">
        <v>94.2</v>
      </c>
      <c r="T284" s="3">
        <v>357</v>
      </c>
      <c r="U284" s="64" t="s">
        <v>597</v>
      </c>
      <c r="V284" s="56"/>
      <c r="W284" s="56"/>
      <c r="X284" s="55"/>
      <c r="Y284" s="56"/>
      <c r="Z284" s="56"/>
      <c r="AA284" s="57"/>
      <c r="AB284" s="13" t="s">
        <v>666</v>
      </c>
      <c r="AD284" s="2" t="str">
        <f t="shared" si="36"/>
        <v>PUL 4</v>
      </c>
      <c r="AE284" s="2">
        <f t="shared" si="37"/>
        <v>66.8</v>
      </c>
      <c r="AF284" s="2">
        <f t="shared" si="38"/>
        <v>94.2</v>
      </c>
      <c r="AG284" s="2">
        <f t="shared" si="39"/>
        <v>66.8</v>
      </c>
      <c r="AH284" s="2">
        <f t="shared" si="40"/>
        <v>94.2</v>
      </c>
      <c r="AI284" s="2" t="str">
        <f t="shared" si="41"/>
        <v/>
      </c>
      <c r="AJ284" s="2" t="str">
        <f t="shared" si="42"/>
        <v/>
      </c>
      <c r="AK284" s="2" t="str">
        <f t="shared" si="43"/>
        <v/>
      </c>
      <c r="AL284" s="2" t="str">
        <f t="shared" si="44"/>
        <v/>
      </c>
    </row>
    <row r="285" spans="1:38">
      <c r="A285" s="55"/>
      <c r="B285" s="56"/>
      <c r="C285" s="56"/>
      <c r="D285" s="56"/>
      <c r="E285" s="56"/>
      <c r="F285" s="61"/>
      <c r="G285" s="57"/>
      <c r="H285" s="55"/>
      <c r="I285" s="56"/>
      <c r="J285" s="56"/>
      <c r="K285" s="57"/>
      <c r="L285" s="3">
        <v>440</v>
      </c>
      <c r="M285" s="3" t="s">
        <v>597</v>
      </c>
      <c r="N285" s="3">
        <v>1.4</v>
      </c>
      <c r="O285" s="3">
        <v>434</v>
      </c>
      <c r="P285" s="3" t="s">
        <v>597</v>
      </c>
      <c r="Q285" s="63">
        <v>283</v>
      </c>
      <c r="R285" s="3" t="s">
        <v>597</v>
      </c>
      <c r="S285" s="3">
        <v>0.9</v>
      </c>
      <c r="T285" s="3">
        <v>256</v>
      </c>
      <c r="U285" s="64" t="s">
        <v>597</v>
      </c>
      <c r="V285" s="56"/>
      <c r="W285" s="56"/>
      <c r="X285" s="55"/>
      <c r="Y285" s="56"/>
      <c r="Z285" s="56"/>
      <c r="AA285" s="57"/>
      <c r="AB285" s="13"/>
      <c r="AD285" s="2" t="str">
        <f t="shared" si="36"/>
        <v>PUL 4</v>
      </c>
      <c r="AE285" s="2">
        <f t="shared" si="37"/>
        <v>1.4</v>
      </c>
      <c r="AF285" s="2">
        <f t="shared" si="38"/>
        <v>0.9</v>
      </c>
      <c r="AG285" s="2">
        <f t="shared" si="39"/>
        <v>68.2</v>
      </c>
      <c r="AH285" s="2">
        <f t="shared" si="40"/>
        <v>95.100000000000009</v>
      </c>
      <c r="AI285" s="2" t="str">
        <f t="shared" si="41"/>
        <v/>
      </c>
      <c r="AJ285" s="2" t="str">
        <f t="shared" si="42"/>
        <v/>
      </c>
      <c r="AK285" s="2" t="str">
        <f t="shared" si="43"/>
        <v/>
      </c>
      <c r="AL285" s="2" t="str">
        <f t="shared" si="44"/>
        <v/>
      </c>
    </row>
    <row r="286" spans="1:38">
      <c r="A286" s="55"/>
      <c r="B286" s="56"/>
      <c r="C286" s="56"/>
      <c r="D286" s="56"/>
      <c r="E286" s="56"/>
      <c r="F286" s="61"/>
      <c r="G286" s="57"/>
      <c r="H286" s="55"/>
      <c r="I286" s="56"/>
      <c r="J286" s="56"/>
      <c r="K286" s="57"/>
      <c r="Q286" s="63">
        <v>246</v>
      </c>
      <c r="R286" s="3" t="s">
        <v>597</v>
      </c>
      <c r="S286" s="3">
        <v>0.3</v>
      </c>
      <c r="T286" s="3">
        <v>236</v>
      </c>
      <c r="U286" s="64" t="s">
        <v>597</v>
      </c>
      <c r="V286" s="56"/>
      <c r="W286" s="56"/>
      <c r="X286" s="55"/>
      <c r="Y286" s="56"/>
      <c r="Z286" s="56"/>
      <c r="AA286" s="57"/>
      <c r="AB286" s="13"/>
      <c r="AD286" s="2" t="str">
        <f t="shared" si="36"/>
        <v>PUL 4</v>
      </c>
      <c r="AE286" s="2">
        <f t="shared" si="37"/>
        <v>0</v>
      </c>
      <c r="AF286" s="2">
        <f t="shared" si="38"/>
        <v>0.3</v>
      </c>
      <c r="AG286" s="2">
        <f t="shared" si="39"/>
        <v>68.2</v>
      </c>
      <c r="AH286" s="2">
        <f t="shared" si="40"/>
        <v>95.4</v>
      </c>
      <c r="AI286" s="2">
        <f t="shared" si="41"/>
        <v>68.2</v>
      </c>
      <c r="AJ286" s="2">
        <f t="shared" si="42"/>
        <v>95.4</v>
      </c>
      <c r="AK286" s="2" t="str">
        <f t="shared" si="43"/>
        <v>ok</v>
      </c>
      <c r="AL286" s="2" t="str">
        <f t="shared" si="44"/>
        <v>ok</v>
      </c>
    </row>
    <row r="287" spans="1:38" ht="30">
      <c r="A287" s="55" t="s">
        <v>1440</v>
      </c>
      <c r="B287" s="56" t="s">
        <v>46</v>
      </c>
      <c r="C287" s="56" t="s">
        <v>2741</v>
      </c>
      <c r="D287" s="56" t="s">
        <v>1437</v>
      </c>
      <c r="E287" s="56" t="s">
        <v>2503</v>
      </c>
      <c r="F287" s="61"/>
      <c r="G287" s="57"/>
      <c r="H287" s="55">
        <v>6750</v>
      </c>
      <c r="I287" s="56" t="s">
        <v>1439</v>
      </c>
      <c r="J287" s="56" t="s">
        <v>1781</v>
      </c>
      <c r="K287" s="57" t="s">
        <v>2456</v>
      </c>
      <c r="L287" s="3">
        <v>5726</v>
      </c>
      <c r="M287" s="3" t="s">
        <v>597</v>
      </c>
      <c r="N287" s="3">
        <v>64.400000000000006</v>
      </c>
      <c r="O287" s="3">
        <v>5640</v>
      </c>
      <c r="P287" s="3" t="s">
        <v>597</v>
      </c>
      <c r="Q287" s="63">
        <v>5800</v>
      </c>
      <c r="R287" s="3" t="s">
        <v>597</v>
      </c>
      <c r="S287" s="3">
        <v>95.4</v>
      </c>
      <c r="T287" s="3">
        <v>5516</v>
      </c>
      <c r="U287" s="64" t="s">
        <v>597</v>
      </c>
      <c r="V287" s="56"/>
      <c r="W287" s="56"/>
      <c r="X287" s="55"/>
      <c r="Y287" s="56"/>
      <c r="Z287" s="56"/>
      <c r="AA287" s="57"/>
      <c r="AB287" s="13" t="s">
        <v>666</v>
      </c>
      <c r="AD287" s="2" t="str">
        <f>IF(A287&lt;&gt;"",A287,IF(A287="",AD286,"ERR"))</f>
        <v>PUL 3</v>
      </c>
      <c r="AE287" s="2">
        <f>N287</f>
        <v>64.400000000000006</v>
      </c>
      <c r="AF287" s="2">
        <f>S287</f>
        <v>95.4</v>
      </c>
      <c r="AG287" s="2">
        <f>IF(AD287&lt;&gt;AD286,AE287,IF(AD287=AD286,AE287+AG286))</f>
        <v>64.400000000000006</v>
      </c>
      <c r="AH287" s="2">
        <f>IF(AD287&lt;&gt;AD286,AF287,IF(AD287=AD286,AF287+AH286))</f>
        <v>95.4</v>
      </c>
      <c r="AI287" s="2" t="str">
        <f>IF(AD288=AD287,"",AG287)</f>
        <v/>
      </c>
      <c r="AJ287" s="2" t="str">
        <f>IF(AD288=AD287,"",AH287)</f>
        <v/>
      </c>
      <c r="AK287" s="2" t="str">
        <f>IF(AI287="","",IF(AI287=68.2,"ok","REV"))</f>
        <v/>
      </c>
      <c r="AL287" s="2" t="str">
        <f>IF(AJ287="","",IF(AJ287=95.4,"ok","REV"))</f>
        <v/>
      </c>
    </row>
    <row r="288" spans="1:38">
      <c r="A288" s="55"/>
      <c r="B288" s="56"/>
      <c r="C288" s="56"/>
      <c r="D288" s="56"/>
      <c r="E288" s="56"/>
      <c r="F288" s="61"/>
      <c r="G288" s="57"/>
      <c r="H288" s="55"/>
      <c r="I288" s="56"/>
      <c r="J288" s="56"/>
      <c r="K288" s="57"/>
      <c r="L288" s="3">
        <v>5583</v>
      </c>
      <c r="M288" s="3" t="s">
        <v>597</v>
      </c>
      <c r="N288" s="3">
        <v>3.8</v>
      </c>
      <c r="O288" s="3">
        <v>5572</v>
      </c>
      <c r="P288" s="3" t="s">
        <v>597</v>
      </c>
      <c r="Q288" s="63"/>
      <c r="U288" s="64"/>
      <c r="V288" s="56"/>
      <c r="W288" s="56"/>
      <c r="X288" s="55"/>
      <c r="Y288" s="56"/>
      <c r="Z288" s="56"/>
      <c r="AA288" s="57"/>
      <c r="AB288" s="13"/>
      <c r="AD288" s="2" t="str">
        <f t="shared" ref="AD288:AD351" si="45">IF(A288&lt;&gt;"",A288,IF(A288="",AD287,"ERR"))</f>
        <v>PUL 3</v>
      </c>
      <c r="AE288" s="2">
        <f t="shared" ref="AE288:AE351" si="46">N288</f>
        <v>3.8</v>
      </c>
      <c r="AF288" s="2">
        <f t="shared" ref="AF288:AF351" si="47">S288</f>
        <v>0</v>
      </c>
      <c r="AG288" s="2">
        <f t="shared" ref="AG288:AG351" si="48">IF(AD288&lt;&gt;AD287,AE288,IF(AD288=AD287,AE288+AG287))</f>
        <v>68.2</v>
      </c>
      <c r="AH288" s="2">
        <f t="shared" ref="AH288:AH351" si="49">IF(AD288&lt;&gt;AD287,AF288,IF(AD288=AD287,AF288+AH287))</f>
        <v>95.4</v>
      </c>
      <c r="AI288" s="2">
        <f t="shared" ref="AI288:AI351" si="50">IF(AD289=AD288,"",AG288)</f>
        <v>68.2</v>
      </c>
      <c r="AJ288" s="2">
        <f t="shared" ref="AJ288:AJ351" si="51">IF(AD289=AD288,"",AH288)</f>
        <v>95.4</v>
      </c>
      <c r="AK288" s="2" t="str">
        <f t="shared" ref="AK288:AK351" si="52">IF(AI288="","",IF(AI288=68.2,"ok","REV"))</f>
        <v>ok</v>
      </c>
      <c r="AL288" s="2" t="str">
        <f t="shared" ref="AL288:AL351" si="53">IF(AJ288="","",IF(AJ288=95.4,"ok","REV"))</f>
        <v>ok</v>
      </c>
    </row>
    <row r="289" spans="1:38" ht="30">
      <c r="A289" s="55" t="s">
        <v>2742</v>
      </c>
      <c r="B289" s="56" t="s">
        <v>46</v>
      </c>
      <c r="C289" s="56" t="s">
        <v>2661</v>
      </c>
      <c r="D289" s="56" t="s">
        <v>2743</v>
      </c>
      <c r="E289" s="56" t="s">
        <v>2519</v>
      </c>
      <c r="F289" s="61"/>
      <c r="G289" s="57"/>
      <c r="H289" s="55">
        <v>10800</v>
      </c>
      <c r="I289" s="56">
        <v>80</v>
      </c>
      <c r="J289" s="56" t="s">
        <v>1781</v>
      </c>
      <c r="K289" s="57" t="s">
        <v>2456</v>
      </c>
      <c r="L289" s="3">
        <v>10810</v>
      </c>
      <c r="M289" s="3" t="s">
        <v>597</v>
      </c>
      <c r="N289" s="3">
        <v>68.2</v>
      </c>
      <c r="O289" s="3">
        <v>10710</v>
      </c>
      <c r="P289" s="3" t="s">
        <v>597</v>
      </c>
      <c r="Q289" s="63">
        <v>10882</v>
      </c>
      <c r="R289" s="3" t="s">
        <v>597</v>
      </c>
      <c r="S289" s="3">
        <v>95.4</v>
      </c>
      <c r="T289" s="3">
        <v>10622</v>
      </c>
      <c r="U289" s="64" t="s">
        <v>597</v>
      </c>
      <c r="V289" s="56"/>
      <c r="W289" s="56"/>
      <c r="X289" s="55"/>
      <c r="Y289" s="56"/>
      <c r="Z289" s="56"/>
      <c r="AA289" s="57"/>
      <c r="AB289" s="13" t="s">
        <v>666</v>
      </c>
      <c r="AD289" s="2" t="str">
        <f t="shared" si="45"/>
        <v>PUL 1</v>
      </c>
      <c r="AE289" s="2">
        <f t="shared" si="46"/>
        <v>68.2</v>
      </c>
      <c r="AF289" s="2">
        <f t="shared" si="47"/>
        <v>95.4</v>
      </c>
      <c r="AG289" s="2">
        <f t="shared" si="48"/>
        <v>68.2</v>
      </c>
      <c r="AH289" s="2">
        <f t="shared" si="49"/>
        <v>95.4</v>
      </c>
      <c r="AI289" s="2">
        <f t="shared" si="50"/>
        <v>68.2</v>
      </c>
      <c r="AJ289" s="2">
        <f t="shared" si="51"/>
        <v>95.4</v>
      </c>
      <c r="AK289" s="2" t="str">
        <f t="shared" si="52"/>
        <v>ok</v>
      </c>
      <c r="AL289" s="2" t="str">
        <f t="shared" si="53"/>
        <v>ok</v>
      </c>
    </row>
    <row r="290" spans="1:38" ht="30">
      <c r="A290" s="55" t="s">
        <v>2744</v>
      </c>
      <c r="B290" s="56" t="s">
        <v>46</v>
      </c>
      <c r="C290" s="56" t="s">
        <v>2661</v>
      </c>
      <c r="D290" s="56" t="s">
        <v>2743</v>
      </c>
      <c r="E290" s="56" t="s">
        <v>2519</v>
      </c>
      <c r="F290" s="61"/>
      <c r="G290" s="57"/>
      <c r="H290" s="55">
        <v>11940</v>
      </c>
      <c r="I290" s="56">
        <v>300</v>
      </c>
      <c r="J290" s="56" t="s">
        <v>1781</v>
      </c>
      <c r="K290" s="57" t="s">
        <v>2456</v>
      </c>
      <c r="L290" s="3">
        <v>12276</v>
      </c>
      <c r="M290" s="3" t="s">
        <v>597</v>
      </c>
      <c r="N290" s="3">
        <v>68.2</v>
      </c>
      <c r="O290" s="3">
        <v>11474</v>
      </c>
      <c r="P290" s="3" t="s">
        <v>597</v>
      </c>
      <c r="Q290" s="63">
        <v>12999</v>
      </c>
      <c r="R290" s="3" t="s">
        <v>597</v>
      </c>
      <c r="S290" s="3">
        <v>95.4</v>
      </c>
      <c r="T290" s="3">
        <v>11260</v>
      </c>
      <c r="U290" s="64" t="s">
        <v>597</v>
      </c>
      <c r="V290" s="56"/>
      <c r="W290" s="56"/>
      <c r="X290" s="55"/>
      <c r="Y290" s="56"/>
      <c r="Z290" s="56"/>
      <c r="AA290" s="57"/>
      <c r="AB290" s="13" t="s">
        <v>666</v>
      </c>
      <c r="AD290" s="2" t="str">
        <f t="shared" si="45"/>
        <v>PUL 2</v>
      </c>
      <c r="AE290" s="2">
        <f t="shared" si="46"/>
        <v>68.2</v>
      </c>
      <c r="AF290" s="2">
        <f t="shared" si="47"/>
        <v>95.4</v>
      </c>
      <c r="AG290" s="2">
        <f t="shared" si="48"/>
        <v>68.2</v>
      </c>
      <c r="AH290" s="2">
        <f t="shared" si="49"/>
        <v>95.4</v>
      </c>
      <c r="AI290" s="2">
        <f t="shared" si="50"/>
        <v>68.2</v>
      </c>
      <c r="AJ290" s="2">
        <f t="shared" si="51"/>
        <v>95.4</v>
      </c>
      <c r="AK290" s="2" t="str">
        <f t="shared" si="52"/>
        <v>ok</v>
      </c>
      <c r="AL290" s="2" t="str">
        <f t="shared" si="53"/>
        <v>ok</v>
      </c>
    </row>
    <row r="291" spans="1:38" ht="30">
      <c r="A291" s="55" t="s">
        <v>2745</v>
      </c>
      <c r="B291" s="56" t="s">
        <v>47</v>
      </c>
      <c r="C291" s="56"/>
      <c r="D291" s="56"/>
      <c r="E291" s="56"/>
      <c r="F291" s="61"/>
      <c r="G291" s="57"/>
      <c r="H291" s="55">
        <v>20800</v>
      </c>
      <c r="I291" s="56" t="s">
        <v>2746</v>
      </c>
      <c r="J291" s="56" t="s">
        <v>1781</v>
      </c>
      <c r="K291" s="57" t="s">
        <v>2456</v>
      </c>
      <c r="L291" s="3">
        <v>23432</v>
      </c>
      <c r="M291" s="3" t="s">
        <v>597</v>
      </c>
      <c r="N291" s="3">
        <v>68.2</v>
      </c>
      <c r="O291" s="3">
        <v>22782</v>
      </c>
      <c r="P291" s="3" t="s">
        <v>597</v>
      </c>
      <c r="Q291" s="63">
        <v>23656</v>
      </c>
      <c r="R291" s="3" t="s">
        <v>597</v>
      </c>
      <c r="S291" s="3">
        <v>95.4</v>
      </c>
      <c r="T291" s="3">
        <v>22510</v>
      </c>
      <c r="U291" s="64" t="s">
        <v>597</v>
      </c>
      <c r="V291" s="56"/>
      <c r="W291" s="56"/>
      <c r="X291" s="55"/>
      <c r="Y291" s="56"/>
      <c r="Z291" s="56"/>
      <c r="AA291" s="57"/>
      <c r="AB291" s="13" t="s">
        <v>287</v>
      </c>
      <c r="AD291" s="2" t="str">
        <f t="shared" si="45"/>
        <v>PUM 1</v>
      </c>
      <c r="AE291" s="2">
        <f t="shared" si="46"/>
        <v>68.2</v>
      </c>
      <c r="AF291" s="2">
        <f t="shared" si="47"/>
        <v>95.4</v>
      </c>
      <c r="AG291" s="2">
        <f t="shared" si="48"/>
        <v>68.2</v>
      </c>
      <c r="AH291" s="2">
        <f t="shared" si="49"/>
        <v>95.4</v>
      </c>
      <c r="AI291" s="2">
        <f t="shared" si="50"/>
        <v>68.2</v>
      </c>
      <c r="AJ291" s="2">
        <f t="shared" si="51"/>
        <v>95.4</v>
      </c>
      <c r="AK291" s="2" t="str">
        <f t="shared" si="52"/>
        <v>ok</v>
      </c>
      <c r="AL291" s="2" t="str">
        <f t="shared" si="53"/>
        <v>ok</v>
      </c>
    </row>
    <row r="292" spans="1:38" ht="30">
      <c r="A292" s="55" t="s">
        <v>2747</v>
      </c>
      <c r="B292" s="56" t="s">
        <v>47</v>
      </c>
      <c r="C292" s="56"/>
      <c r="D292" s="56"/>
      <c r="E292" s="56"/>
      <c r="F292" s="61"/>
      <c r="G292" s="57"/>
      <c r="H292" s="55">
        <v>20400</v>
      </c>
      <c r="I292" s="56" t="s">
        <v>2746</v>
      </c>
      <c r="J292" s="56" t="s">
        <v>1781</v>
      </c>
      <c r="K292" s="57" t="s">
        <v>2456</v>
      </c>
      <c r="L292" s="3">
        <v>22951</v>
      </c>
      <c r="M292" s="3" t="s">
        <v>597</v>
      </c>
      <c r="N292" s="3">
        <v>68.2</v>
      </c>
      <c r="O292" s="3">
        <v>22310</v>
      </c>
      <c r="P292" s="3" t="s">
        <v>597</v>
      </c>
      <c r="Q292" s="63">
        <v>23252</v>
      </c>
      <c r="R292" s="3" t="s">
        <v>597</v>
      </c>
      <c r="S292" s="3">
        <v>95.4</v>
      </c>
      <c r="T292" s="3">
        <v>22072</v>
      </c>
      <c r="U292" s="64" t="s">
        <v>597</v>
      </c>
      <c r="V292" s="56"/>
      <c r="W292" s="56"/>
      <c r="X292" s="55"/>
      <c r="Y292" s="56"/>
      <c r="Z292" s="56"/>
      <c r="AA292" s="57"/>
      <c r="AB292" s="13" t="s">
        <v>287</v>
      </c>
      <c r="AD292" s="2" t="str">
        <f t="shared" si="45"/>
        <v>PUM 2</v>
      </c>
      <c r="AE292" s="2">
        <f t="shared" si="46"/>
        <v>68.2</v>
      </c>
      <c r="AF292" s="2">
        <f t="shared" si="47"/>
        <v>95.4</v>
      </c>
      <c r="AG292" s="2">
        <f t="shared" si="48"/>
        <v>68.2</v>
      </c>
      <c r="AH292" s="2">
        <f t="shared" si="49"/>
        <v>95.4</v>
      </c>
      <c r="AI292" s="2">
        <f t="shared" si="50"/>
        <v>68.2</v>
      </c>
      <c r="AJ292" s="2">
        <f t="shared" si="51"/>
        <v>95.4</v>
      </c>
      <c r="AK292" s="2" t="str">
        <f t="shared" si="52"/>
        <v>ok</v>
      </c>
      <c r="AL292" s="2" t="str">
        <f t="shared" si="53"/>
        <v>ok</v>
      </c>
    </row>
    <row r="293" spans="1:38" ht="30">
      <c r="A293" s="55" t="s">
        <v>424</v>
      </c>
      <c r="B293" s="56" t="s">
        <v>47</v>
      </c>
      <c r="C293" s="56"/>
      <c r="D293" s="56"/>
      <c r="E293" s="56"/>
      <c r="F293" s="61"/>
      <c r="G293" s="57"/>
      <c r="H293" s="55">
        <v>4400</v>
      </c>
      <c r="I293" s="56" t="s">
        <v>2748</v>
      </c>
      <c r="J293" s="56" t="s">
        <v>1781</v>
      </c>
      <c r="K293" s="57" t="s">
        <v>2456</v>
      </c>
      <c r="L293" s="3">
        <v>3089</v>
      </c>
      <c r="M293" s="3" t="s">
        <v>597</v>
      </c>
      <c r="N293" s="3">
        <v>19.2</v>
      </c>
      <c r="O293" s="3">
        <v>3046</v>
      </c>
      <c r="P293" s="3" t="s">
        <v>597</v>
      </c>
      <c r="Q293" s="63">
        <v>3325</v>
      </c>
      <c r="R293" s="3" t="s">
        <v>597</v>
      </c>
      <c r="S293" s="3">
        <v>11.4</v>
      </c>
      <c r="T293" s="3">
        <v>3232</v>
      </c>
      <c r="U293" s="64" t="s">
        <v>597</v>
      </c>
      <c r="V293" s="56"/>
      <c r="W293" s="56"/>
      <c r="X293" s="55"/>
      <c r="Y293" s="56"/>
      <c r="Z293" s="56"/>
      <c r="AA293" s="57"/>
      <c r="AB293" s="13" t="s">
        <v>287</v>
      </c>
      <c r="AD293" s="2" t="str">
        <f t="shared" si="45"/>
        <v>PUM 3</v>
      </c>
      <c r="AE293" s="2">
        <f t="shared" si="46"/>
        <v>19.2</v>
      </c>
      <c r="AF293" s="2">
        <f t="shared" si="47"/>
        <v>11.4</v>
      </c>
      <c r="AG293" s="2">
        <f t="shared" si="48"/>
        <v>19.2</v>
      </c>
      <c r="AH293" s="2">
        <f t="shared" si="49"/>
        <v>11.4</v>
      </c>
      <c r="AI293" s="2" t="str">
        <f t="shared" si="50"/>
        <v/>
      </c>
      <c r="AJ293" s="2" t="str">
        <f t="shared" si="51"/>
        <v/>
      </c>
      <c r="AK293" s="2" t="str">
        <f t="shared" si="52"/>
        <v/>
      </c>
      <c r="AL293" s="2" t="str">
        <f t="shared" si="53"/>
        <v/>
      </c>
    </row>
    <row r="294" spans="1:38">
      <c r="A294" s="55"/>
      <c r="B294" s="56"/>
      <c r="C294" s="56"/>
      <c r="D294" s="56"/>
      <c r="E294" s="56"/>
      <c r="F294" s="61"/>
      <c r="G294" s="57"/>
      <c r="H294" s="55"/>
      <c r="I294" s="56"/>
      <c r="J294" s="56"/>
      <c r="K294" s="57"/>
      <c r="L294" s="3">
        <v>3036</v>
      </c>
      <c r="M294" s="3" t="s">
        <v>597</v>
      </c>
      <c r="N294" s="3">
        <v>49</v>
      </c>
      <c r="O294" s="3">
        <v>2928</v>
      </c>
      <c r="P294" s="3" t="s">
        <v>597</v>
      </c>
      <c r="Q294" s="63">
        <v>3174</v>
      </c>
      <c r="R294" s="3" t="s">
        <v>597</v>
      </c>
      <c r="S294" s="3">
        <v>1</v>
      </c>
      <c r="T294" s="3">
        <v>3161</v>
      </c>
      <c r="U294" s="64" t="s">
        <v>597</v>
      </c>
      <c r="V294" s="56"/>
      <c r="W294" s="56"/>
      <c r="X294" s="55"/>
      <c r="Y294" s="56"/>
      <c r="Z294" s="56"/>
      <c r="AA294" s="57"/>
      <c r="AB294" s="13"/>
      <c r="AD294" s="2" t="str">
        <f t="shared" si="45"/>
        <v>PUM 3</v>
      </c>
      <c r="AE294" s="2">
        <f t="shared" si="46"/>
        <v>49</v>
      </c>
      <c r="AF294" s="2">
        <f t="shared" si="47"/>
        <v>1</v>
      </c>
      <c r="AG294" s="2">
        <f t="shared" si="48"/>
        <v>68.2</v>
      </c>
      <c r="AH294" s="2">
        <f t="shared" si="49"/>
        <v>12.4</v>
      </c>
      <c r="AI294" s="2" t="str">
        <f t="shared" si="50"/>
        <v/>
      </c>
      <c r="AJ294" s="2" t="str">
        <f t="shared" si="51"/>
        <v/>
      </c>
      <c r="AK294" s="2" t="str">
        <f t="shared" si="52"/>
        <v/>
      </c>
      <c r="AL294" s="2" t="str">
        <f t="shared" si="53"/>
        <v/>
      </c>
    </row>
    <row r="295" spans="1:38">
      <c r="A295" s="55"/>
      <c r="B295" s="56"/>
      <c r="C295" s="56"/>
      <c r="D295" s="56"/>
      <c r="E295" s="56"/>
      <c r="F295" s="61"/>
      <c r="G295" s="57"/>
      <c r="H295" s="55"/>
      <c r="I295" s="56"/>
      <c r="J295" s="56"/>
      <c r="K295" s="57"/>
      <c r="Q295" s="63">
        <v>3118</v>
      </c>
      <c r="R295" s="3" t="s">
        <v>597</v>
      </c>
      <c r="S295" s="3">
        <v>83</v>
      </c>
      <c r="T295" s="3">
        <v>2906</v>
      </c>
      <c r="U295" s="64" t="s">
        <v>597</v>
      </c>
      <c r="V295" s="56"/>
      <c r="W295" s="56"/>
      <c r="X295" s="55"/>
      <c r="Y295" s="56"/>
      <c r="Z295" s="56"/>
      <c r="AA295" s="57"/>
      <c r="AB295" s="13"/>
      <c r="AD295" s="2" t="str">
        <f t="shared" si="45"/>
        <v>PUM 3</v>
      </c>
      <c r="AE295" s="2">
        <f t="shared" si="46"/>
        <v>0</v>
      </c>
      <c r="AF295" s="2">
        <f t="shared" si="47"/>
        <v>83</v>
      </c>
      <c r="AG295" s="2">
        <f t="shared" si="48"/>
        <v>68.2</v>
      </c>
      <c r="AH295" s="2">
        <f t="shared" si="49"/>
        <v>95.4</v>
      </c>
      <c r="AI295" s="2">
        <f t="shared" si="50"/>
        <v>68.2</v>
      </c>
      <c r="AJ295" s="2">
        <f t="shared" si="51"/>
        <v>95.4</v>
      </c>
      <c r="AK295" s="2" t="str">
        <f t="shared" si="52"/>
        <v>ok</v>
      </c>
      <c r="AL295" s="2" t="str">
        <f t="shared" si="53"/>
        <v>ok</v>
      </c>
    </row>
    <row r="296" spans="1:38" ht="30">
      <c r="A296" s="55" t="s">
        <v>2749</v>
      </c>
      <c r="B296" s="56" t="s">
        <v>51</v>
      </c>
      <c r="C296" s="56" t="s">
        <v>2472</v>
      </c>
      <c r="D296" s="15" t="s">
        <v>1460</v>
      </c>
      <c r="E296" s="56" t="s">
        <v>2509</v>
      </c>
      <c r="F296" s="61"/>
      <c r="G296" s="57"/>
      <c r="H296" s="55">
        <v>750</v>
      </c>
      <c r="I296" s="56">
        <v>150</v>
      </c>
      <c r="J296" s="56" t="s">
        <v>1781</v>
      </c>
      <c r="K296" s="57" t="s">
        <v>2456</v>
      </c>
      <c r="L296" s="3">
        <v>1052</v>
      </c>
      <c r="M296" s="3" t="s">
        <v>124</v>
      </c>
      <c r="N296" s="3">
        <v>5.4</v>
      </c>
      <c r="O296" s="3">
        <v>1080</v>
      </c>
      <c r="P296" s="3" t="s">
        <v>124</v>
      </c>
      <c r="Q296" s="63">
        <v>982</v>
      </c>
      <c r="R296" s="3" t="s">
        <v>124</v>
      </c>
      <c r="S296" s="3">
        <v>95.4</v>
      </c>
      <c r="T296" s="3">
        <v>1446</v>
      </c>
      <c r="U296" s="64" t="s">
        <v>124</v>
      </c>
      <c r="V296" s="56"/>
      <c r="W296" s="56"/>
      <c r="X296" s="55"/>
      <c r="Y296" s="56"/>
      <c r="Z296" s="56"/>
      <c r="AA296" s="57"/>
      <c r="AB296" s="13" t="s">
        <v>2750</v>
      </c>
      <c r="AD296" s="2" t="str">
        <f t="shared" si="45"/>
        <v>QTA 6</v>
      </c>
      <c r="AE296" s="2">
        <f t="shared" si="46"/>
        <v>5.4</v>
      </c>
      <c r="AF296" s="2">
        <f t="shared" si="47"/>
        <v>95.4</v>
      </c>
      <c r="AG296" s="2">
        <f t="shared" si="48"/>
        <v>5.4</v>
      </c>
      <c r="AH296" s="2">
        <f t="shared" si="49"/>
        <v>95.4</v>
      </c>
      <c r="AI296" s="2" t="str">
        <f t="shared" si="50"/>
        <v/>
      </c>
      <c r="AJ296" s="2" t="str">
        <f t="shared" si="51"/>
        <v/>
      </c>
      <c r="AK296" s="2" t="str">
        <f t="shared" si="52"/>
        <v/>
      </c>
      <c r="AL296" s="2" t="str">
        <f t="shared" si="53"/>
        <v/>
      </c>
    </row>
    <row r="297" spans="1:38">
      <c r="A297" s="55"/>
      <c r="B297" s="56"/>
      <c r="C297" s="56"/>
      <c r="D297" s="15"/>
      <c r="E297" s="56"/>
      <c r="F297" s="61"/>
      <c r="G297" s="57"/>
      <c r="H297" s="55"/>
      <c r="I297" s="56"/>
      <c r="J297" s="56"/>
      <c r="K297" s="57"/>
      <c r="L297" s="3">
        <v>1152</v>
      </c>
      <c r="M297" s="3" t="s">
        <v>124</v>
      </c>
      <c r="N297" s="3">
        <v>50.1</v>
      </c>
      <c r="O297" s="3">
        <v>1328</v>
      </c>
      <c r="P297" s="3" t="s">
        <v>124</v>
      </c>
      <c r="Q297" s="63"/>
      <c r="U297" s="64"/>
      <c r="V297" s="56"/>
      <c r="W297" s="56"/>
      <c r="X297" s="55"/>
      <c r="Y297" s="56"/>
      <c r="Z297" s="56"/>
      <c r="AA297" s="57"/>
      <c r="AB297" s="13"/>
      <c r="AD297" s="2" t="str">
        <f t="shared" si="45"/>
        <v>QTA 6</v>
      </c>
      <c r="AE297" s="2">
        <f t="shared" si="46"/>
        <v>50.1</v>
      </c>
      <c r="AF297" s="2">
        <f t="shared" si="47"/>
        <v>0</v>
      </c>
      <c r="AG297" s="2">
        <f t="shared" si="48"/>
        <v>55.5</v>
      </c>
      <c r="AH297" s="2">
        <f t="shared" si="49"/>
        <v>95.4</v>
      </c>
      <c r="AI297" s="2" t="str">
        <f t="shared" si="50"/>
        <v/>
      </c>
      <c r="AJ297" s="2" t="str">
        <f t="shared" si="51"/>
        <v/>
      </c>
      <c r="AK297" s="2" t="str">
        <f t="shared" si="52"/>
        <v/>
      </c>
      <c r="AL297" s="2" t="str">
        <f t="shared" si="53"/>
        <v/>
      </c>
    </row>
    <row r="298" spans="1:38">
      <c r="A298" s="55"/>
      <c r="B298" s="56"/>
      <c r="C298" s="56"/>
      <c r="D298" s="15"/>
      <c r="E298" s="56"/>
      <c r="F298" s="61"/>
      <c r="G298" s="57"/>
      <c r="H298" s="55"/>
      <c r="I298" s="56"/>
      <c r="J298" s="56"/>
      <c r="K298" s="57"/>
      <c r="L298" s="3">
        <v>1342</v>
      </c>
      <c r="M298" s="3" t="s">
        <v>124</v>
      </c>
      <c r="N298" s="3">
        <v>12.7</v>
      </c>
      <c r="O298" s="3">
        <v>1395</v>
      </c>
      <c r="P298" s="3" t="s">
        <v>124</v>
      </c>
      <c r="Q298" s="63"/>
      <c r="U298" s="64"/>
      <c r="V298" s="56"/>
      <c r="W298" s="56"/>
      <c r="X298" s="55"/>
      <c r="Y298" s="56"/>
      <c r="Z298" s="56"/>
      <c r="AA298" s="57"/>
      <c r="AB298" s="13"/>
      <c r="AD298" s="2" t="str">
        <f t="shared" si="45"/>
        <v>QTA 6</v>
      </c>
      <c r="AE298" s="2">
        <f t="shared" si="46"/>
        <v>12.7</v>
      </c>
      <c r="AF298" s="2">
        <f t="shared" si="47"/>
        <v>0</v>
      </c>
      <c r="AG298" s="2">
        <f t="shared" si="48"/>
        <v>68.2</v>
      </c>
      <c r="AH298" s="2">
        <f t="shared" si="49"/>
        <v>95.4</v>
      </c>
      <c r="AI298" s="2">
        <f t="shared" si="50"/>
        <v>68.2</v>
      </c>
      <c r="AJ298" s="2">
        <f t="shared" si="51"/>
        <v>95.4</v>
      </c>
      <c r="AK298" s="2" t="str">
        <f t="shared" si="52"/>
        <v>ok</v>
      </c>
      <c r="AL298" s="2" t="str">
        <f t="shared" si="53"/>
        <v>ok</v>
      </c>
    </row>
    <row r="299" spans="1:38" ht="30">
      <c r="A299" s="55" t="s">
        <v>2751</v>
      </c>
      <c r="B299" s="56" t="s">
        <v>51</v>
      </c>
      <c r="C299" s="56" t="s">
        <v>2472</v>
      </c>
      <c r="D299" s="15" t="s">
        <v>1460</v>
      </c>
      <c r="E299" s="56" t="s">
        <v>2541</v>
      </c>
      <c r="F299" s="61" t="s">
        <v>2752</v>
      </c>
      <c r="G299" s="57"/>
      <c r="H299" s="55">
        <v>770</v>
      </c>
      <c r="I299" s="56">
        <v>40</v>
      </c>
      <c r="J299" s="56" t="s">
        <v>1781</v>
      </c>
      <c r="K299" s="57" t="s">
        <v>2456</v>
      </c>
      <c r="L299" s="3">
        <v>1224</v>
      </c>
      <c r="M299" s="3" t="s">
        <v>124</v>
      </c>
      <c r="N299" s="3">
        <v>14.6</v>
      </c>
      <c r="O299" s="3">
        <v>1235</v>
      </c>
      <c r="P299" s="3" t="s">
        <v>124</v>
      </c>
      <c r="Q299" s="63">
        <v>1185</v>
      </c>
      <c r="R299" s="3" t="s">
        <v>124</v>
      </c>
      <c r="S299" s="3">
        <v>95.4</v>
      </c>
      <c r="T299" s="3">
        <v>1290</v>
      </c>
      <c r="U299" s="64" t="s">
        <v>124</v>
      </c>
      <c r="V299" s="56"/>
      <c r="W299" s="56"/>
      <c r="X299" s="55"/>
      <c r="Y299" s="56"/>
      <c r="Z299" s="56"/>
      <c r="AA299" s="57"/>
      <c r="AB299" s="13" t="s">
        <v>438</v>
      </c>
      <c r="AD299" s="2" t="str">
        <f t="shared" si="45"/>
        <v>QTA 8</v>
      </c>
      <c r="AE299" s="2">
        <f t="shared" si="46"/>
        <v>14.6</v>
      </c>
      <c r="AF299" s="2">
        <f t="shared" si="47"/>
        <v>95.4</v>
      </c>
      <c r="AG299" s="2">
        <f t="shared" si="48"/>
        <v>14.6</v>
      </c>
      <c r="AH299" s="2">
        <f t="shared" si="49"/>
        <v>95.4</v>
      </c>
      <c r="AI299" s="2" t="str">
        <f t="shared" si="50"/>
        <v/>
      </c>
      <c r="AJ299" s="2" t="str">
        <f t="shared" si="51"/>
        <v/>
      </c>
      <c r="AK299" s="2" t="str">
        <f t="shared" si="52"/>
        <v/>
      </c>
      <c r="AL299" s="2" t="str">
        <f t="shared" si="53"/>
        <v/>
      </c>
    </row>
    <row r="300" spans="1:38">
      <c r="A300" s="55"/>
      <c r="B300" s="56"/>
      <c r="C300" s="56"/>
      <c r="D300" s="15"/>
      <c r="E300" s="56"/>
      <c r="F300" s="61"/>
      <c r="G300" s="57"/>
      <c r="H300" s="55"/>
      <c r="I300" s="56"/>
      <c r="J300" s="56"/>
      <c r="K300" s="57"/>
      <c r="L300" s="3">
        <v>1241</v>
      </c>
      <c r="M300" s="3" t="s">
        <v>124</v>
      </c>
      <c r="N300" s="3">
        <v>53.6</v>
      </c>
      <c r="O300" s="3">
        <v>1276</v>
      </c>
      <c r="P300" s="3" t="s">
        <v>124</v>
      </c>
      <c r="Q300" s="63"/>
      <c r="U300" s="64"/>
      <c r="V300" s="56"/>
      <c r="W300" s="56"/>
      <c r="X300" s="55"/>
      <c r="Y300" s="56"/>
      <c r="Z300" s="56"/>
      <c r="AA300" s="57"/>
      <c r="AB300" s="13"/>
      <c r="AD300" s="2" t="str">
        <f t="shared" si="45"/>
        <v>QTA 8</v>
      </c>
      <c r="AE300" s="2">
        <f t="shared" si="46"/>
        <v>53.6</v>
      </c>
      <c r="AF300" s="2">
        <f t="shared" si="47"/>
        <v>0</v>
      </c>
      <c r="AG300" s="2">
        <f t="shared" si="48"/>
        <v>68.2</v>
      </c>
      <c r="AH300" s="2">
        <f t="shared" si="49"/>
        <v>95.4</v>
      </c>
      <c r="AI300" s="2">
        <f t="shared" si="50"/>
        <v>68.2</v>
      </c>
      <c r="AJ300" s="2">
        <f t="shared" si="51"/>
        <v>95.4</v>
      </c>
      <c r="AK300" s="2" t="str">
        <f t="shared" si="52"/>
        <v>ok</v>
      </c>
      <c r="AL300" s="2" t="str">
        <f t="shared" si="53"/>
        <v>ok</v>
      </c>
    </row>
    <row r="301" spans="1:38" ht="30">
      <c r="A301" s="55" t="s">
        <v>2753</v>
      </c>
      <c r="B301" s="56" t="s">
        <v>51</v>
      </c>
      <c r="C301" s="56" t="s">
        <v>2472</v>
      </c>
      <c r="D301" s="15" t="s">
        <v>1460</v>
      </c>
      <c r="E301" s="56" t="s">
        <v>2519</v>
      </c>
      <c r="F301" s="61" t="s">
        <v>2752</v>
      </c>
      <c r="G301" s="57"/>
      <c r="H301" s="55">
        <v>780</v>
      </c>
      <c r="I301" s="56">
        <v>40</v>
      </c>
      <c r="J301" s="56" t="s">
        <v>1781</v>
      </c>
      <c r="K301" s="57" t="s">
        <v>2456</v>
      </c>
      <c r="L301" s="3">
        <v>1222</v>
      </c>
      <c r="M301" s="3" t="s">
        <v>124</v>
      </c>
      <c r="N301" s="3">
        <v>68.2</v>
      </c>
      <c r="O301" s="3">
        <v>1271</v>
      </c>
      <c r="P301" s="3" t="s">
        <v>124</v>
      </c>
      <c r="Q301" s="63">
        <v>1170</v>
      </c>
      <c r="R301" s="3" t="s">
        <v>124</v>
      </c>
      <c r="S301" s="3">
        <v>0.9</v>
      </c>
      <c r="T301" s="3">
        <v>1174</v>
      </c>
      <c r="U301" s="64" t="s">
        <v>124</v>
      </c>
      <c r="V301" s="56"/>
      <c r="W301" s="56"/>
      <c r="X301" s="55"/>
      <c r="Y301" s="56"/>
      <c r="Z301" s="56"/>
      <c r="AA301" s="57"/>
      <c r="AB301" s="13" t="s">
        <v>438</v>
      </c>
      <c r="AD301" s="2" t="str">
        <f t="shared" si="45"/>
        <v>QTA 7</v>
      </c>
      <c r="AE301" s="2">
        <f t="shared" si="46"/>
        <v>68.2</v>
      </c>
      <c r="AF301" s="2">
        <f t="shared" si="47"/>
        <v>0.9</v>
      </c>
      <c r="AG301" s="2">
        <f t="shared" si="48"/>
        <v>68.2</v>
      </c>
      <c r="AH301" s="2">
        <f t="shared" si="49"/>
        <v>0.9</v>
      </c>
      <c r="AI301" s="2" t="str">
        <f t="shared" si="50"/>
        <v/>
      </c>
      <c r="AJ301" s="2" t="str">
        <f t="shared" si="51"/>
        <v/>
      </c>
      <c r="AK301" s="2" t="str">
        <f t="shared" si="52"/>
        <v/>
      </c>
      <c r="AL301" s="2" t="str">
        <f t="shared" si="53"/>
        <v/>
      </c>
    </row>
    <row r="302" spans="1:38">
      <c r="A302" s="55"/>
      <c r="B302" s="56"/>
      <c r="C302" s="56"/>
      <c r="D302" s="15"/>
      <c r="E302" s="56"/>
      <c r="F302" s="61"/>
      <c r="G302" s="57"/>
      <c r="H302" s="55"/>
      <c r="I302" s="56"/>
      <c r="J302" s="56"/>
      <c r="K302" s="57"/>
      <c r="Q302" s="63">
        <v>1181</v>
      </c>
      <c r="R302" s="3" t="s">
        <v>124</v>
      </c>
      <c r="S302" s="3">
        <v>94.5</v>
      </c>
      <c r="T302" s="3">
        <v>1284</v>
      </c>
      <c r="U302" s="64" t="s">
        <v>124</v>
      </c>
      <c r="V302" s="56"/>
      <c r="W302" s="56"/>
      <c r="X302" s="55"/>
      <c r="Y302" s="56"/>
      <c r="Z302" s="56"/>
      <c r="AA302" s="57"/>
      <c r="AB302" s="13"/>
      <c r="AD302" s="2" t="str">
        <f t="shared" si="45"/>
        <v>QTA 7</v>
      </c>
      <c r="AE302" s="2">
        <f t="shared" si="46"/>
        <v>0</v>
      </c>
      <c r="AF302" s="2">
        <f t="shared" si="47"/>
        <v>94.5</v>
      </c>
      <c r="AG302" s="2">
        <f t="shared" si="48"/>
        <v>68.2</v>
      </c>
      <c r="AH302" s="2">
        <f t="shared" si="49"/>
        <v>95.4</v>
      </c>
      <c r="AI302" s="2">
        <f t="shared" si="50"/>
        <v>68.2</v>
      </c>
      <c r="AJ302" s="2">
        <f t="shared" si="51"/>
        <v>95.4</v>
      </c>
      <c r="AK302" s="2" t="str">
        <f t="shared" si="52"/>
        <v>ok</v>
      </c>
      <c r="AL302" s="2" t="str">
        <f t="shared" si="53"/>
        <v>ok</v>
      </c>
    </row>
    <row r="303" spans="1:38" ht="30">
      <c r="A303" s="55" t="s">
        <v>2754</v>
      </c>
      <c r="B303" s="56" t="s">
        <v>51</v>
      </c>
      <c r="C303" s="56" t="s">
        <v>2472</v>
      </c>
      <c r="D303" s="15" t="s">
        <v>1460</v>
      </c>
      <c r="E303" s="56" t="s">
        <v>2519</v>
      </c>
      <c r="F303" s="61"/>
      <c r="G303" s="57"/>
      <c r="H303" s="55">
        <v>785</v>
      </c>
      <c r="I303" s="56">
        <v>50</v>
      </c>
      <c r="J303" s="56" t="s">
        <v>1781</v>
      </c>
      <c r="K303" s="57" t="s">
        <v>2456</v>
      </c>
      <c r="L303" s="3">
        <v>1214</v>
      </c>
      <c r="M303" s="3" t="s">
        <v>124</v>
      </c>
      <c r="N303" s="3">
        <v>68.2</v>
      </c>
      <c r="O303" s="3">
        <v>1276</v>
      </c>
      <c r="P303" s="3" t="s">
        <v>124</v>
      </c>
      <c r="Q303" s="63">
        <v>1154</v>
      </c>
      <c r="R303" s="3" t="s">
        <v>124</v>
      </c>
      <c r="S303" s="3">
        <v>95.4</v>
      </c>
      <c r="T303" s="3">
        <v>1294</v>
      </c>
      <c r="U303" s="64" t="s">
        <v>124</v>
      </c>
      <c r="V303" s="56"/>
      <c r="W303" s="56"/>
      <c r="X303" s="55"/>
      <c r="Y303" s="56"/>
      <c r="Z303" s="56"/>
      <c r="AA303" s="57"/>
      <c r="AB303" s="13" t="s">
        <v>438</v>
      </c>
      <c r="AD303" s="2" t="str">
        <f t="shared" si="45"/>
        <v>QTA 2</v>
      </c>
      <c r="AE303" s="2">
        <f t="shared" si="46"/>
        <v>68.2</v>
      </c>
      <c r="AF303" s="2">
        <f t="shared" si="47"/>
        <v>95.4</v>
      </c>
      <c r="AG303" s="2">
        <f t="shared" si="48"/>
        <v>68.2</v>
      </c>
      <c r="AH303" s="2">
        <f t="shared" si="49"/>
        <v>95.4</v>
      </c>
      <c r="AI303" s="2">
        <f t="shared" si="50"/>
        <v>68.2</v>
      </c>
      <c r="AJ303" s="2">
        <f t="shared" si="51"/>
        <v>95.4</v>
      </c>
      <c r="AK303" s="2" t="str">
        <f t="shared" si="52"/>
        <v>ok</v>
      </c>
      <c r="AL303" s="2" t="str">
        <f t="shared" si="53"/>
        <v>ok</v>
      </c>
    </row>
    <row r="304" spans="1:38" ht="30">
      <c r="A304" s="55" t="s">
        <v>2755</v>
      </c>
      <c r="B304" s="56" t="s">
        <v>51</v>
      </c>
      <c r="C304" s="56" t="s">
        <v>2472</v>
      </c>
      <c r="D304" s="15" t="s">
        <v>1460</v>
      </c>
      <c r="E304" s="56" t="s">
        <v>2541</v>
      </c>
      <c r="F304" s="61" t="s">
        <v>2756</v>
      </c>
      <c r="G304" s="57"/>
      <c r="H304" s="55">
        <v>820</v>
      </c>
      <c r="I304" s="56">
        <v>80</v>
      </c>
      <c r="J304" s="56" t="s">
        <v>1781</v>
      </c>
      <c r="K304" s="57" t="s">
        <v>2456</v>
      </c>
      <c r="L304" s="3">
        <v>1058</v>
      </c>
      <c r="M304" s="3" t="s">
        <v>124</v>
      </c>
      <c r="N304" s="3">
        <v>5.0999999999999996</v>
      </c>
      <c r="O304" s="3">
        <v>1075</v>
      </c>
      <c r="P304" s="3" t="s">
        <v>124</v>
      </c>
      <c r="Q304" s="63">
        <v>1030</v>
      </c>
      <c r="R304" s="3" t="s">
        <v>124</v>
      </c>
      <c r="S304" s="3">
        <v>95.4</v>
      </c>
      <c r="T304" s="3">
        <v>1290</v>
      </c>
      <c r="U304" s="64" t="s">
        <v>124</v>
      </c>
      <c r="V304" s="56"/>
      <c r="W304" s="56"/>
      <c r="X304" s="55"/>
      <c r="Y304" s="56"/>
      <c r="Z304" s="56"/>
      <c r="AA304" s="57"/>
      <c r="AB304" s="13" t="s">
        <v>2757</v>
      </c>
      <c r="AD304" s="2" t="str">
        <f t="shared" si="45"/>
        <v>QTA 11</v>
      </c>
      <c r="AE304" s="2">
        <f t="shared" si="46"/>
        <v>5.0999999999999996</v>
      </c>
      <c r="AF304" s="2">
        <f t="shared" si="47"/>
        <v>95.4</v>
      </c>
      <c r="AG304" s="2">
        <f t="shared" si="48"/>
        <v>5.0999999999999996</v>
      </c>
      <c r="AH304" s="2">
        <f t="shared" si="49"/>
        <v>95.4</v>
      </c>
      <c r="AI304" s="2" t="str">
        <f t="shared" si="50"/>
        <v/>
      </c>
      <c r="AJ304" s="2" t="str">
        <f t="shared" si="51"/>
        <v/>
      </c>
      <c r="AK304" s="2" t="str">
        <f t="shared" si="52"/>
        <v/>
      </c>
      <c r="AL304" s="2" t="str">
        <f t="shared" si="53"/>
        <v/>
      </c>
    </row>
    <row r="305" spans="1:38">
      <c r="A305" s="55"/>
      <c r="B305" s="56"/>
      <c r="C305" s="56"/>
      <c r="D305" s="15"/>
      <c r="E305" s="56"/>
      <c r="F305" s="61"/>
      <c r="G305" s="57"/>
      <c r="H305" s="55"/>
      <c r="I305" s="56"/>
      <c r="J305" s="56"/>
      <c r="K305" s="57"/>
      <c r="L305" s="3">
        <v>1154</v>
      </c>
      <c r="M305" s="3" t="s">
        <v>124</v>
      </c>
      <c r="N305" s="3">
        <v>63.1</v>
      </c>
      <c r="O305" s="3">
        <v>1276</v>
      </c>
      <c r="P305" s="3" t="s">
        <v>124</v>
      </c>
      <c r="Q305" s="63"/>
      <c r="U305" s="64"/>
      <c r="V305" s="56"/>
      <c r="W305" s="56"/>
      <c r="X305" s="55"/>
      <c r="Y305" s="56"/>
      <c r="Z305" s="56"/>
      <c r="AA305" s="57"/>
      <c r="AB305" s="13"/>
      <c r="AD305" s="2" t="str">
        <f t="shared" si="45"/>
        <v>QTA 11</v>
      </c>
      <c r="AE305" s="2">
        <f t="shared" si="46"/>
        <v>63.1</v>
      </c>
      <c r="AF305" s="2">
        <f t="shared" si="47"/>
        <v>0</v>
      </c>
      <c r="AG305" s="2">
        <f t="shared" si="48"/>
        <v>68.2</v>
      </c>
      <c r="AH305" s="2">
        <f t="shared" si="49"/>
        <v>95.4</v>
      </c>
      <c r="AI305" s="2">
        <f t="shared" si="50"/>
        <v>68.2</v>
      </c>
      <c r="AJ305" s="2">
        <f t="shared" si="51"/>
        <v>95.4</v>
      </c>
      <c r="AK305" s="2" t="str">
        <f t="shared" si="52"/>
        <v>ok</v>
      </c>
      <c r="AL305" s="2" t="str">
        <f t="shared" si="53"/>
        <v>ok</v>
      </c>
    </row>
    <row r="306" spans="1:38" ht="30">
      <c r="A306" s="55" t="s">
        <v>2758</v>
      </c>
      <c r="B306" s="56" t="s">
        <v>51</v>
      </c>
      <c r="C306" s="56" t="s">
        <v>2472</v>
      </c>
      <c r="D306" s="15" t="s">
        <v>1460</v>
      </c>
      <c r="E306" s="56" t="s">
        <v>2509</v>
      </c>
      <c r="F306" s="61" t="s">
        <v>2752</v>
      </c>
      <c r="G306" s="57"/>
      <c r="H306" s="55">
        <v>840</v>
      </c>
      <c r="I306" s="56">
        <v>50</v>
      </c>
      <c r="J306" s="56" t="s">
        <v>1781</v>
      </c>
      <c r="K306" s="57" t="s">
        <v>2456</v>
      </c>
      <c r="L306" s="3">
        <v>1160</v>
      </c>
      <c r="M306" s="3" t="s">
        <v>124</v>
      </c>
      <c r="N306" s="3">
        <v>68.2</v>
      </c>
      <c r="O306" s="3">
        <v>1256</v>
      </c>
      <c r="P306" s="3" t="s">
        <v>124</v>
      </c>
      <c r="Q306" s="63">
        <v>1045</v>
      </c>
      <c r="R306" s="3" t="s">
        <v>124</v>
      </c>
      <c r="S306" s="3">
        <v>12.6</v>
      </c>
      <c r="T306" s="3">
        <v>1096</v>
      </c>
      <c r="U306" s="64" t="s">
        <v>124</v>
      </c>
      <c r="V306" s="56"/>
      <c r="W306" s="56"/>
      <c r="X306" s="55"/>
      <c r="Y306" s="56"/>
      <c r="Z306" s="56">
        <v>734400</v>
      </c>
      <c r="AA306" s="57">
        <v>9901000</v>
      </c>
      <c r="AB306" s="13" t="s">
        <v>2750</v>
      </c>
      <c r="AD306" s="2" t="str">
        <f t="shared" si="45"/>
        <v>QTA 1</v>
      </c>
      <c r="AE306" s="2">
        <f t="shared" si="46"/>
        <v>68.2</v>
      </c>
      <c r="AF306" s="2">
        <f t="shared" si="47"/>
        <v>12.6</v>
      </c>
      <c r="AG306" s="2">
        <f t="shared" si="48"/>
        <v>68.2</v>
      </c>
      <c r="AH306" s="2">
        <f t="shared" si="49"/>
        <v>12.6</v>
      </c>
      <c r="AI306" s="2" t="str">
        <f t="shared" si="50"/>
        <v/>
      </c>
      <c r="AJ306" s="2" t="str">
        <f t="shared" si="51"/>
        <v/>
      </c>
      <c r="AK306" s="2" t="str">
        <f t="shared" si="52"/>
        <v/>
      </c>
      <c r="AL306" s="2" t="str">
        <f t="shared" si="53"/>
        <v/>
      </c>
    </row>
    <row r="307" spans="1:38">
      <c r="A307" s="55"/>
      <c r="B307" s="56"/>
      <c r="C307" s="56"/>
      <c r="D307" s="15"/>
      <c r="E307" s="56"/>
      <c r="F307" s="61"/>
      <c r="G307" s="57"/>
      <c r="H307" s="55"/>
      <c r="I307" s="56"/>
      <c r="J307" s="56"/>
      <c r="K307" s="57"/>
      <c r="Q307" s="63">
        <v>1119</v>
      </c>
      <c r="R307" s="3" t="s">
        <v>124</v>
      </c>
      <c r="S307" s="3">
        <v>82.8</v>
      </c>
      <c r="T307" s="3">
        <v>1273</v>
      </c>
      <c r="U307" s="64" t="s">
        <v>124</v>
      </c>
      <c r="V307" s="56"/>
      <c r="W307" s="56"/>
      <c r="X307" s="55"/>
      <c r="Y307" s="56"/>
      <c r="Z307" s="56"/>
      <c r="AA307" s="57"/>
      <c r="AB307" s="13"/>
      <c r="AD307" s="2" t="str">
        <f t="shared" si="45"/>
        <v>QTA 1</v>
      </c>
      <c r="AE307" s="2">
        <f t="shared" si="46"/>
        <v>0</v>
      </c>
      <c r="AF307" s="2">
        <f t="shared" si="47"/>
        <v>82.8</v>
      </c>
      <c r="AG307" s="2">
        <f t="shared" si="48"/>
        <v>68.2</v>
      </c>
      <c r="AH307" s="2">
        <f t="shared" si="49"/>
        <v>95.399999999999991</v>
      </c>
      <c r="AI307" s="2">
        <f t="shared" si="50"/>
        <v>68.2</v>
      </c>
      <c r="AJ307" s="2">
        <f t="shared" si="51"/>
        <v>95.399999999999991</v>
      </c>
      <c r="AK307" s="2" t="str">
        <f t="shared" si="52"/>
        <v>ok</v>
      </c>
      <c r="AL307" s="2" t="str">
        <f t="shared" si="53"/>
        <v>ok</v>
      </c>
    </row>
    <row r="308" spans="1:38" ht="30">
      <c r="A308" s="55" t="s">
        <v>2759</v>
      </c>
      <c r="B308" s="56" t="s">
        <v>51</v>
      </c>
      <c r="C308" s="56" t="s">
        <v>2472</v>
      </c>
      <c r="D308" s="15" t="s">
        <v>1460</v>
      </c>
      <c r="E308" s="56" t="s">
        <v>2509</v>
      </c>
      <c r="F308" s="61" t="s">
        <v>2760</v>
      </c>
      <c r="G308" s="57"/>
      <c r="H308" s="55">
        <v>900</v>
      </c>
      <c r="I308" s="56">
        <v>150</v>
      </c>
      <c r="J308" s="56" t="s">
        <v>1781</v>
      </c>
      <c r="K308" s="57" t="s">
        <v>2456</v>
      </c>
      <c r="L308" s="3">
        <v>1014</v>
      </c>
      <c r="M308" s="3" t="s">
        <v>124</v>
      </c>
      <c r="N308" s="3">
        <v>68.2</v>
      </c>
      <c r="O308" s="3">
        <v>1266</v>
      </c>
      <c r="P308" s="3" t="s">
        <v>124</v>
      </c>
      <c r="Q308" s="63">
        <v>776</v>
      </c>
      <c r="R308" s="3" t="s">
        <v>124</v>
      </c>
      <c r="S308" s="3">
        <v>0.8</v>
      </c>
      <c r="T308" s="3">
        <v>793</v>
      </c>
      <c r="U308" s="64" t="s">
        <v>124</v>
      </c>
      <c r="V308" s="56"/>
      <c r="W308" s="56"/>
      <c r="X308" s="55"/>
      <c r="Y308" s="56"/>
      <c r="Z308" s="56">
        <v>729200</v>
      </c>
      <c r="AA308" s="57">
        <v>9909900</v>
      </c>
      <c r="AB308" s="13" t="s">
        <v>2750</v>
      </c>
      <c r="AD308" s="2" t="str">
        <f t="shared" si="45"/>
        <v>QTA 3</v>
      </c>
      <c r="AE308" s="2">
        <f t="shared" si="46"/>
        <v>68.2</v>
      </c>
      <c r="AF308" s="2">
        <f t="shared" si="47"/>
        <v>0.8</v>
      </c>
      <c r="AG308" s="2">
        <f t="shared" si="48"/>
        <v>68.2</v>
      </c>
      <c r="AH308" s="2">
        <f t="shared" si="49"/>
        <v>0.8</v>
      </c>
      <c r="AI308" s="2" t="str">
        <f t="shared" si="50"/>
        <v/>
      </c>
      <c r="AJ308" s="2" t="str">
        <f t="shared" si="51"/>
        <v/>
      </c>
      <c r="AK308" s="2" t="str">
        <f t="shared" si="52"/>
        <v/>
      </c>
      <c r="AL308" s="2" t="str">
        <f t="shared" si="53"/>
        <v/>
      </c>
    </row>
    <row r="309" spans="1:38">
      <c r="A309" s="55"/>
      <c r="B309" s="56"/>
      <c r="C309" s="56"/>
      <c r="D309" s="15"/>
      <c r="E309" s="56"/>
      <c r="F309" s="61"/>
      <c r="G309" s="57"/>
      <c r="H309" s="55"/>
      <c r="I309" s="56"/>
      <c r="J309" s="56"/>
      <c r="K309" s="57"/>
      <c r="Q309" s="63">
        <v>801</v>
      </c>
      <c r="R309" s="3" t="s">
        <v>124</v>
      </c>
      <c r="S309" s="3">
        <v>92.6</v>
      </c>
      <c r="T309" s="3">
        <v>1316</v>
      </c>
      <c r="U309" s="64" t="s">
        <v>124</v>
      </c>
      <c r="V309" s="56"/>
      <c r="W309" s="56"/>
      <c r="X309" s="55"/>
      <c r="Y309" s="56"/>
      <c r="Z309" s="56"/>
      <c r="AA309" s="57"/>
      <c r="AB309" s="13"/>
      <c r="AD309" s="2" t="str">
        <f t="shared" si="45"/>
        <v>QTA 3</v>
      </c>
      <c r="AE309" s="2">
        <f t="shared" si="46"/>
        <v>0</v>
      </c>
      <c r="AF309" s="2">
        <f t="shared" si="47"/>
        <v>92.6</v>
      </c>
      <c r="AG309" s="2">
        <f t="shared" si="48"/>
        <v>68.2</v>
      </c>
      <c r="AH309" s="2">
        <f t="shared" si="49"/>
        <v>93.399999999999991</v>
      </c>
      <c r="AI309" s="2" t="str">
        <f t="shared" si="50"/>
        <v/>
      </c>
      <c r="AJ309" s="2" t="str">
        <f t="shared" si="51"/>
        <v/>
      </c>
      <c r="AK309" s="2" t="str">
        <f t="shared" si="52"/>
        <v/>
      </c>
      <c r="AL309" s="2" t="str">
        <f t="shared" si="53"/>
        <v/>
      </c>
    </row>
    <row r="310" spans="1:38">
      <c r="A310" s="55"/>
      <c r="B310" s="56"/>
      <c r="C310" s="56"/>
      <c r="D310" s="15"/>
      <c r="E310" s="56"/>
      <c r="F310" s="61"/>
      <c r="G310" s="57"/>
      <c r="H310" s="55"/>
      <c r="I310" s="56"/>
      <c r="J310" s="56"/>
      <c r="K310" s="57"/>
      <c r="Q310" s="63">
        <v>1355</v>
      </c>
      <c r="R310" s="3" t="s">
        <v>124</v>
      </c>
      <c r="S310" s="3">
        <v>2</v>
      </c>
      <c r="T310" s="3">
        <v>1389</v>
      </c>
      <c r="U310" s="64" t="s">
        <v>124</v>
      </c>
      <c r="V310" s="56"/>
      <c r="W310" s="56"/>
      <c r="X310" s="55"/>
      <c r="Y310" s="56"/>
      <c r="Z310" s="56"/>
      <c r="AA310" s="57"/>
      <c r="AB310" s="13"/>
      <c r="AD310" s="2" t="str">
        <f t="shared" si="45"/>
        <v>QTA 3</v>
      </c>
      <c r="AE310" s="2">
        <f t="shared" si="46"/>
        <v>0</v>
      </c>
      <c r="AF310" s="2">
        <f t="shared" si="47"/>
        <v>2</v>
      </c>
      <c r="AG310" s="2">
        <f t="shared" si="48"/>
        <v>68.2</v>
      </c>
      <c r="AH310" s="2">
        <f t="shared" si="49"/>
        <v>95.399999999999991</v>
      </c>
      <c r="AI310" s="2">
        <f t="shared" si="50"/>
        <v>68.2</v>
      </c>
      <c r="AJ310" s="2">
        <f t="shared" si="51"/>
        <v>95.399999999999991</v>
      </c>
      <c r="AK310" s="2" t="str">
        <f t="shared" si="52"/>
        <v>ok</v>
      </c>
      <c r="AL310" s="2" t="str">
        <f t="shared" si="53"/>
        <v>ok</v>
      </c>
    </row>
    <row r="311" spans="1:38" ht="30">
      <c r="A311" s="55" t="s">
        <v>2761</v>
      </c>
      <c r="B311" s="56" t="s">
        <v>51</v>
      </c>
      <c r="C311" s="56" t="s">
        <v>2472</v>
      </c>
      <c r="D311" s="15" t="s">
        <v>1460</v>
      </c>
      <c r="E311" s="56" t="s">
        <v>2762</v>
      </c>
      <c r="F311" s="61" t="s">
        <v>2760</v>
      </c>
      <c r="G311" s="57"/>
      <c r="H311" s="55">
        <v>1150</v>
      </c>
      <c r="I311" s="56">
        <v>300</v>
      </c>
      <c r="J311" s="56" t="s">
        <v>1781</v>
      </c>
      <c r="K311" s="57" t="s">
        <v>2456</v>
      </c>
      <c r="L311" s="3">
        <v>616</v>
      </c>
      <c r="M311" s="3" t="s">
        <v>124</v>
      </c>
      <c r="N311" s="3">
        <v>68.2</v>
      </c>
      <c r="O311" s="3">
        <v>1182</v>
      </c>
      <c r="P311" s="3" t="s">
        <v>124</v>
      </c>
      <c r="Q311" s="63">
        <v>252</v>
      </c>
      <c r="R311" s="3" t="s">
        <v>124</v>
      </c>
      <c r="S311" s="3">
        <v>1.2</v>
      </c>
      <c r="T311" s="3">
        <v>305</v>
      </c>
      <c r="U311" s="64" t="s">
        <v>124</v>
      </c>
      <c r="V311" s="56"/>
      <c r="W311" s="56"/>
      <c r="X311" s="55"/>
      <c r="Y311" s="56"/>
      <c r="Z311" s="56">
        <v>729100</v>
      </c>
      <c r="AA311" s="57">
        <v>9908200</v>
      </c>
      <c r="AB311" s="13" t="s">
        <v>2757</v>
      </c>
      <c r="AD311" s="2" t="str">
        <f t="shared" si="45"/>
        <v>QTA 10</v>
      </c>
      <c r="AE311" s="2">
        <f t="shared" si="46"/>
        <v>68.2</v>
      </c>
      <c r="AF311" s="2">
        <f t="shared" si="47"/>
        <v>1.2</v>
      </c>
      <c r="AG311" s="2">
        <f t="shared" si="48"/>
        <v>68.2</v>
      </c>
      <c r="AH311" s="2">
        <f t="shared" si="49"/>
        <v>1.2</v>
      </c>
      <c r="AI311" s="2" t="str">
        <f t="shared" si="50"/>
        <v/>
      </c>
      <c r="AJ311" s="2" t="str">
        <f t="shared" si="51"/>
        <v/>
      </c>
      <c r="AK311" s="2" t="str">
        <f t="shared" si="52"/>
        <v/>
      </c>
      <c r="AL311" s="2" t="str">
        <f t="shared" si="53"/>
        <v/>
      </c>
    </row>
    <row r="312" spans="1:38">
      <c r="A312" s="55"/>
      <c r="B312" s="56"/>
      <c r="C312" s="56"/>
      <c r="D312" s="15"/>
      <c r="E312" s="56"/>
      <c r="F312" s="61"/>
      <c r="G312" s="57"/>
      <c r="H312" s="55"/>
      <c r="I312" s="56"/>
      <c r="J312" s="56"/>
      <c r="K312" s="57"/>
      <c r="Q312" s="63">
        <v>311</v>
      </c>
      <c r="R312" s="3" t="s">
        <v>124</v>
      </c>
      <c r="S312" s="3">
        <v>92.7</v>
      </c>
      <c r="T312" s="3">
        <v>1330</v>
      </c>
      <c r="U312" s="64" t="s">
        <v>124</v>
      </c>
      <c r="V312" s="56"/>
      <c r="W312" s="56"/>
      <c r="X312" s="55"/>
      <c r="Y312" s="56"/>
      <c r="Z312" s="56"/>
      <c r="AA312" s="57"/>
      <c r="AB312" s="13"/>
      <c r="AD312" s="2" t="str">
        <f t="shared" si="45"/>
        <v>QTA 10</v>
      </c>
      <c r="AE312" s="2">
        <f t="shared" si="46"/>
        <v>0</v>
      </c>
      <c r="AF312" s="2">
        <f t="shared" si="47"/>
        <v>92.7</v>
      </c>
      <c r="AG312" s="2">
        <f t="shared" si="48"/>
        <v>68.2</v>
      </c>
      <c r="AH312" s="2">
        <f t="shared" si="49"/>
        <v>93.9</v>
      </c>
      <c r="AI312" s="2" t="str">
        <f t="shared" si="50"/>
        <v/>
      </c>
      <c r="AJ312" s="2" t="str">
        <f t="shared" si="51"/>
        <v/>
      </c>
      <c r="AK312" s="2" t="str">
        <f t="shared" si="52"/>
        <v/>
      </c>
      <c r="AL312" s="2" t="str">
        <f t="shared" si="53"/>
        <v/>
      </c>
    </row>
    <row r="313" spans="1:38">
      <c r="A313" s="55"/>
      <c r="B313" s="56"/>
      <c r="C313" s="56"/>
      <c r="D313" s="15"/>
      <c r="E313" s="56"/>
      <c r="F313" s="61"/>
      <c r="G313" s="57"/>
      <c r="H313" s="55"/>
      <c r="I313" s="56"/>
      <c r="J313" s="56"/>
      <c r="K313" s="57"/>
      <c r="Q313" s="63">
        <v>1340</v>
      </c>
      <c r="R313" s="3" t="s">
        <v>124</v>
      </c>
      <c r="S313" s="3">
        <v>1.5</v>
      </c>
      <c r="T313" s="3">
        <v>1396</v>
      </c>
      <c r="U313" s="64" t="s">
        <v>124</v>
      </c>
      <c r="V313" s="56"/>
      <c r="W313" s="56"/>
      <c r="X313" s="55"/>
      <c r="Y313" s="56"/>
      <c r="Z313" s="56"/>
      <c r="AA313" s="57"/>
      <c r="AB313" s="13"/>
      <c r="AD313" s="2" t="str">
        <f t="shared" si="45"/>
        <v>QTA 10</v>
      </c>
      <c r="AE313" s="2">
        <f t="shared" si="46"/>
        <v>0</v>
      </c>
      <c r="AF313" s="2">
        <f t="shared" si="47"/>
        <v>1.5</v>
      </c>
      <c r="AG313" s="2">
        <f t="shared" si="48"/>
        <v>68.2</v>
      </c>
      <c r="AH313" s="2">
        <f t="shared" si="49"/>
        <v>95.4</v>
      </c>
      <c r="AI313" s="2">
        <f t="shared" si="50"/>
        <v>68.2</v>
      </c>
      <c r="AJ313" s="2">
        <f t="shared" si="51"/>
        <v>95.4</v>
      </c>
      <c r="AK313" s="2" t="str">
        <f t="shared" si="52"/>
        <v>ok</v>
      </c>
      <c r="AL313" s="2" t="str">
        <f t="shared" si="53"/>
        <v>ok</v>
      </c>
    </row>
    <row r="314" spans="1:38" ht="30">
      <c r="A314" s="55" t="s">
        <v>441</v>
      </c>
      <c r="B314" s="56" t="s">
        <v>51</v>
      </c>
      <c r="C314" s="56" t="s">
        <v>2472</v>
      </c>
      <c r="D314" s="15" t="s">
        <v>1470</v>
      </c>
      <c r="E314" s="56" t="s">
        <v>2762</v>
      </c>
      <c r="F314" s="61"/>
      <c r="G314" s="57"/>
      <c r="H314" s="55">
        <v>14700</v>
      </c>
      <c r="I314" s="56">
        <v>100</v>
      </c>
      <c r="J314" s="56" t="s">
        <v>1781</v>
      </c>
      <c r="K314" s="57" t="s">
        <v>2456</v>
      </c>
      <c r="L314" s="3">
        <v>16068</v>
      </c>
      <c r="M314" s="3" t="s">
        <v>597</v>
      </c>
      <c r="N314" s="3">
        <v>68.2</v>
      </c>
      <c r="O314" s="3">
        <v>15799</v>
      </c>
      <c r="P314" s="3" t="s">
        <v>597</v>
      </c>
      <c r="Q314" s="63">
        <v>16204</v>
      </c>
      <c r="R314" s="3" t="s">
        <v>597</v>
      </c>
      <c r="S314" s="3">
        <v>95.4</v>
      </c>
      <c r="T314" s="3">
        <v>15665</v>
      </c>
      <c r="U314" s="64" t="s">
        <v>597</v>
      </c>
      <c r="V314" s="56"/>
      <c r="W314" s="56"/>
      <c r="X314" s="55"/>
      <c r="Y314" s="56"/>
      <c r="Z314" s="56"/>
      <c r="AA314" s="57"/>
      <c r="AB314" s="13" t="s">
        <v>2750</v>
      </c>
      <c r="AD314" s="2" t="str">
        <f t="shared" si="45"/>
        <v>QTA 5</v>
      </c>
      <c r="AE314" s="2">
        <f t="shared" si="46"/>
        <v>68.2</v>
      </c>
      <c r="AF314" s="2">
        <f t="shared" si="47"/>
        <v>95.4</v>
      </c>
      <c r="AG314" s="2">
        <f t="shared" si="48"/>
        <v>68.2</v>
      </c>
      <c r="AH314" s="2">
        <f t="shared" si="49"/>
        <v>95.4</v>
      </c>
      <c r="AI314" s="2">
        <f t="shared" si="50"/>
        <v>68.2</v>
      </c>
      <c r="AJ314" s="2">
        <f t="shared" si="51"/>
        <v>95.4</v>
      </c>
      <c r="AK314" s="2" t="str">
        <f t="shared" si="52"/>
        <v>ok</v>
      </c>
      <c r="AL314" s="2" t="str">
        <f t="shared" si="53"/>
        <v>ok</v>
      </c>
    </row>
    <row r="315" spans="1:38" ht="30">
      <c r="A315" s="55" t="s">
        <v>446</v>
      </c>
      <c r="B315" s="56" t="s">
        <v>51</v>
      </c>
      <c r="C315" s="56" t="s">
        <v>2763</v>
      </c>
      <c r="D315" s="15" t="s">
        <v>1479</v>
      </c>
      <c r="E315" s="56" t="s">
        <v>2764</v>
      </c>
      <c r="F315" s="61"/>
      <c r="G315" s="57"/>
      <c r="H315" s="55">
        <v>33700</v>
      </c>
      <c r="I315" s="56">
        <v>560</v>
      </c>
      <c r="J315" s="56" t="s">
        <v>1781</v>
      </c>
      <c r="K315" s="57" t="s">
        <v>2456</v>
      </c>
      <c r="L315" s="3">
        <v>36795</v>
      </c>
      <c r="M315" s="3" t="s">
        <v>597</v>
      </c>
      <c r="N315" s="3">
        <v>68.2</v>
      </c>
      <c r="O315" s="3">
        <v>35272</v>
      </c>
      <c r="P315" s="3" t="s">
        <v>597</v>
      </c>
      <c r="Q315" s="63">
        <v>37460</v>
      </c>
      <c r="R315" s="3" t="s">
        <v>597</v>
      </c>
      <c r="S315" s="3">
        <v>95.4</v>
      </c>
      <c r="T315" s="3">
        <v>34558</v>
      </c>
      <c r="U315" s="64" t="s">
        <v>597</v>
      </c>
      <c r="V315" s="56"/>
      <c r="W315" s="56"/>
      <c r="X315" s="55"/>
      <c r="Y315" s="56"/>
      <c r="Z315" s="56"/>
      <c r="AA315" s="57"/>
      <c r="AB315" s="13" t="s">
        <v>2750</v>
      </c>
      <c r="AD315" s="2" t="str">
        <f t="shared" si="45"/>
        <v>QTA 4</v>
      </c>
      <c r="AE315" s="2">
        <f t="shared" si="46"/>
        <v>68.2</v>
      </c>
      <c r="AF315" s="2">
        <f t="shared" si="47"/>
        <v>95.4</v>
      </c>
      <c r="AG315" s="2">
        <f t="shared" si="48"/>
        <v>68.2</v>
      </c>
      <c r="AH315" s="2">
        <f t="shared" si="49"/>
        <v>95.4</v>
      </c>
      <c r="AI315" s="2">
        <f t="shared" si="50"/>
        <v>68.2</v>
      </c>
      <c r="AJ315" s="2">
        <f t="shared" si="51"/>
        <v>95.4</v>
      </c>
      <c r="AK315" s="2" t="str">
        <f t="shared" si="52"/>
        <v>ok</v>
      </c>
      <c r="AL315" s="2" t="str">
        <f t="shared" si="53"/>
        <v>ok</v>
      </c>
    </row>
    <row r="316" spans="1:38" ht="30">
      <c r="A316" s="55" t="s">
        <v>448</v>
      </c>
      <c r="B316" s="56" t="s">
        <v>51</v>
      </c>
      <c r="C316" s="56" t="s">
        <v>2472</v>
      </c>
      <c r="D316" s="15" t="s">
        <v>1480</v>
      </c>
      <c r="E316" s="56" t="s">
        <v>2509</v>
      </c>
      <c r="F316" s="61"/>
      <c r="G316" s="57"/>
      <c r="H316" s="55">
        <v>40000</v>
      </c>
      <c r="I316" s="56"/>
      <c r="J316" s="56"/>
      <c r="K316" s="57" t="s">
        <v>2456</v>
      </c>
      <c r="L316" s="3">
        <v>41786</v>
      </c>
      <c r="M316" s="3" t="s">
        <v>597</v>
      </c>
      <c r="N316" s="3">
        <v>68.2</v>
      </c>
      <c r="O316" s="3">
        <v>41452</v>
      </c>
      <c r="P316" s="3" t="s">
        <v>597</v>
      </c>
      <c r="Q316" s="63">
        <v>41982</v>
      </c>
      <c r="R316" s="3" t="s">
        <v>597</v>
      </c>
      <c r="S316" s="3">
        <v>95.4</v>
      </c>
      <c r="T316" s="3">
        <v>41318</v>
      </c>
      <c r="U316" s="64" t="s">
        <v>597</v>
      </c>
      <c r="V316" s="56"/>
      <c r="W316" s="56"/>
      <c r="X316" s="55"/>
      <c r="Y316" s="56"/>
      <c r="Z316" s="56"/>
      <c r="AA316" s="57"/>
      <c r="AB316" s="13" t="s">
        <v>2750</v>
      </c>
      <c r="AD316" s="2" t="str">
        <f t="shared" si="45"/>
        <v>QTA 9</v>
      </c>
      <c r="AE316" s="2">
        <f t="shared" si="46"/>
        <v>68.2</v>
      </c>
      <c r="AF316" s="2">
        <f t="shared" si="47"/>
        <v>95.4</v>
      </c>
      <c r="AG316" s="2">
        <f t="shared" si="48"/>
        <v>68.2</v>
      </c>
      <c r="AH316" s="2">
        <f t="shared" si="49"/>
        <v>95.4</v>
      </c>
      <c r="AI316" s="2">
        <f t="shared" si="50"/>
        <v>68.2</v>
      </c>
      <c r="AJ316" s="2">
        <f t="shared" si="51"/>
        <v>95.4</v>
      </c>
      <c r="AK316" s="2" t="str">
        <f t="shared" si="52"/>
        <v>ok</v>
      </c>
      <c r="AL316" s="2" t="str">
        <f t="shared" si="53"/>
        <v>ok</v>
      </c>
    </row>
    <row r="317" spans="1:38" ht="30">
      <c r="A317" s="55" t="s">
        <v>2765</v>
      </c>
      <c r="B317" s="56" t="s">
        <v>52</v>
      </c>
      <c r="C317" s="56" t="s">
        <v>650</v>
      </c>
      <c r="D317" s="56" t="s">
        <v>463</v>
      </c>
      <c r="E317" s="56" t="s">
        <v>2766</v>
      </c>
      <c r="F317" s="61"/>
      <c r="G317" s="57"/>
      <c r="H317" s="55">
        <v>18800</v>
      </c>
      <c r="I317" s="56">
        <v>500</v>
      </c>
      <c r="J317" s="56" t="s">
        <v>1781</v>
      </c>
      <c r="K317" s="57" t="s">
        <v>2456</v>
      </c>
      <c r="L317" s="3">
        <v>21406</v>
      </c>
      <c r="M317" s="3" t="s">
        <v>597</v>
      </c>
      <c r="N317" s="3">
        <v>68.2</v>
      </c>
      <c r="O317" s="3">
        <v>20234</v>
      </c>
      <c r="P317" s="3" t="s">
        <v>597</v>
      </c>
      <c r="Q317" s="63">
        <v>22012</v>
      </c>
      <c r="R317" s="3" t="s">
        <v>597</v>
      </c>
      <c r="S317" s="3">
        <v>95.4</v>
      </c>
      <c r="T317" s="3">
        <v>19652</v>
      </c>
      <c r="U317" s="64" t="s">
        <v>597</v>
      </c>
      <c r="V317" s="56"/>
      <c r="W317" s="56"/>
      <c r="X317" s="55"/>
      <c r="Y317" s="56"/>
      <c r="Z317" s="56"/>
      <c r="AA317" s="57"/>
      <c r="AB317" s="13" t="s">
        <v>2767</v>
      </c>
      <c r="AD317" s="2" t="str">
        <f t="shared" si="45"/>
        <v>REV 2</v>
      </c>
      <c r="AE317" s="2">
        <f t="shared" si="46"/>
        <v>68.2</v>
      </c>
      <c r="AF317" s="2">
        <f t="shared" si="47"/>
        <v>95.4</v>
      </c>
      <c r="AG317" s="2">
        <f t="shared" si="48"/>
        <v>68.2</v>
      </c>
      <c r="AH317" s="2">
        <f t="shared" si="49"/>
        <v>95.4</v>
      </c>
      <c r="AI317" s="2">
        <f t="shared" si="50"/>
        <v>68.2</v>
      </c>
      <c r="AJ317" s="2">
        <f t="shared" si="51"/>
        <v>95.4</v>
      </c>
      <c r="AK317" s="2" t="str">
        <f t="shared" si="52"/>
        <v>ok</v>
      </c>
      <c r="AL317" s="2" t="str">
        <f t="shared" si="53"/>
        <v>ok</v>
      </c>
    </row>
    <row r="318" spans="1:38" ht="30">
      <c r="A318" s="55" t="s">
        <v>2768</v>
      </c>
      <c r="B318" s="56" t="s">
        <v>52</v>
      </c>
      <c r="C318" s="56" t="s">
        <v>650</v>
      </c>
      <c r="D318" s="56" t="s">
        <v>463</v>
      </c>
      <c r="E318" s="56" t="s">
        <v>2766</v>
      </c>
      <c r="F318" s="61"/>
      <c r="G318" s="57"/>
      <c r="H318" s="55">
        <v>30000</v>
      </c>
      <c r="I318" s="56"/>
      <c r="J318" s="56" t="s">
        <v>1781</v>
      </c>
      <c r="K318" s="57" t="s">
        <v>2456</v>
      </c>
      <c r="L318" s="3">
        <v>32191</v>
      </c>
      <c r="M318" s="3" t="s">
        <v>597</v>
      </c>
      <c r="N318" s="3">
        <v>68.2</v>
      </c>
      <c r="O318" s="3">
        <v>32000</v>
      </c>
      <c r="P318" s="3" t="s">
        <v>597</v>
      </c>
      <c r="Q318" s="63">
        <v>32288</v>
      </c>
      <c r="R318" s="3" t="s">
        <v>597</v>
      </c>
      <c r="S318" s="3">
        <v>95.4</v>
      </c>
      <c r="T318" s="3">
        <v>31906</v>
      </c>
      <c r="U318" s="64" t="s">
        <v>597</v>
      </c>
      <c r="V318" s="56"/>
      <c r="W318" s="56"/>
      <c r="X318" s="55"/>
      <c r="Y318" s="56"/>
      <c r="Z318" s="56"/>
      <c r="AA318" s="57"/>
      <c r="AB318" s="13" t="s">
        <v>2767</v>
      </c>
      <c r="AD318" s="2" t="str">
        <f t="shared" si="45"/>
        <v>REV 1</v>
      </c>
      <c r="AE318" s="2">
        <f t="shared" si="46"/>
        <v>68.2</v>
      </c>
      <c r="AF318" s="2">
        <f t="shared" si="47"/>
        <v>95.4</v>
      </c>
      <c r="AG318" s="2">
        <f t="shared" si="48"/>
        <v>68.2</v>
      </c>
      <c r="AH318" s="2">
        <f t="shared" si="49"/>
        <v>95.4</v>
      </c>
      <c r="AI318" s="2">
        <f t="shared" si="50"/>
        <v>68.2</v>
      </c>
      <c r="AJ318" s="2">
        <f t="shared" si="51"/>
        <v>95.4</v>
      </c>
      <c r="AK318" s="2" t="str">
        <f t="shared" si="52"/>
        <v>ok</v>
      </c>
      <c r="AL318" s="2" t="str">
        <f t="shared" si="53"/>
        <v>ok</v>
      </c>
    </row>
    <row r="319" spans="1:38" ht="30">
      <c r="A319" s="55" t="s">
        <v>477</v>
      </c>
      <c r="B319" s="56" t="s">
        <v>55</v>
      </c>
      <c r="C319" s="56" t="s">
        <v>650</v>
      </c>
      <c r="D319" s="56" t="s">
        <v>477</v>
      </c>
      <c r="E319" s="56" t="s">
        <v>2769</v>
      </c>
      <c r="F319" s="61" t="s">
        <v>2770</v>
      </c>
      <c r="G319" s="57" t="s">
        <v>2771</v>
      </c>
      <c r="H319" s="55">
        <v>29620</v>
      </c>
      <c r="I319" s="56">
        <v>150</v>
      </c>
      <c r="J319" s="56" t="s">
        <v>1781</v>
      </c>
      <c r="K319" s="57" t="s">
        <v>2772</v>
      </c>
      <c r="L319" s="3">
        <v>31940</v>
      </c>
      <c r="M319" s="3" t="s">
        <v>597</v>
      </c>
      <c r="N319" s="3">
        <v>68.2</v>
      </c>
      <c r="O319" s="3">
        <v>31745</v>
      </c>
      <c r="P319" s="3" t="s">
        <v>597</v>
      </c>
      <c r="Q319" s="63">
        <v>32035</v>
      </c>
      <c r="R319" s="3" t="s">
        <v>597</v>
      </c>
      <c r="S319" s="3">
        <v>95.4</v>
      </c>
      <c r="T319" s="3">
        <v>31645</v>
      </c>
      <c r="U319" s="64" t="s">
        <v>597</v>
      </c>
      <c r="V319" s="56">
        <v>-27.1</v>
      </c>
      <c r="W319" s="56"/>
      <c r="X319" s="55" t="s">
        <v>2595</v>
      </c>
      <c r="Y319" s="56" t="s">
        <v>2773</v>
      </c>
      <c r="Z319" s="56">
        <v>174900</v>
      </c>
      <c r="AA319" s="57">
        <v>9808810</v>
      </c>
      <c r="AB319" s="13" t="s">
        <v>479</v>
      </c>
      <c r="AD319" s="2" t="str">
        <f t="shared" si="45"/>
        <v>DAE-S2</v>
      </c>
      <c r="AE319" s="2">
        <f t="shared" si="46"/>
        <v>68.2</v>
      </c>
      <c r="AF319" s="2">
        <f t="shared" si="47"/>
        <v>95.4</v>
      </c>
      <c r="AG319" s="2">
        <f t="shared" si="48"/>
        <v>68.2</v>
      </c>
      <c r="AH319" s="2">
        <f t="shared" si="49"/>
        <v>95.4</v>
      </c>
      <c r="AI319" s="2">
        <f t="shared" si="50"/>
        <v>68.2</v>
      </c>
      <c r="AJ319" s="2">
        <f t="shared" si="51"/>
        <v>95.4</v>
      </c>
      <c r="AK319" s="2" t="str">
        <f t="shared" si="52"/>
        <v>ok</v>
      </c>
      <c r="AL319" s="2" t="str">
        <f t="shared" si="53"/>
        <v>ok</v>
      </c>
    </row>
    <row r="320" spans="1:38" ht="30">
      <c r="A320" s="55" t="s">
        <v>497</v>
      </c>
      <c r="B320" s="56" t="s">
        <v>58</v>
      </c>
      <c r="C320" s="56" t="s">
        <v>744</v>
      </c>
      <c r="D320" s="56"/>
      <c r="E320" s="56" t="s">
        <v>2509</v>
      </c>
      <c r="F320" s="61"/>
      <c r="G320" s="57"/>
      <c r="H320" s="55">
        <v>8600</v>
      </c>
      <c r="I320" s="56">
        <v>60</v>
      </c>
      <c r="J320" s="56" t="s">
        <v>1781</v>
      </c>
      <c r="K320" s="57" t="s">
        <v>2456</v>
      </c>
      <c r="L320" s="3">
        <v>7680</v>
      </c>
      <c r="M320" s="3" t="s">
        <v>597</v>
      </c>
      <c r="N320" s="3">
        <v>68.2</v>
      </c>
      <c r="O320" s="3">
        <v>7572</v>
      </c>
      <c r="P320" s="3" t="s">
        <v>597</v>
      </c>
      <c r="Q320" s="63">
        <v>7750</v>
      </c>
      <c r="R320" s="3" t="s">
        <v>597</v>
      </c>
      <c r="S320" s="3">
        <v>95.4</v>
      </c>
      <c r="T320" s="3">
        <v>7532</v>
      </c>
      <c r="U320" s="64" t="s">
        <v>597</v>
      </c>
      <c r="V320" s="56"/>
      <c r="W320" s="56"/>
      <c r="X320" s="55"/>
      <c r="Y320" s="56"/>
      <c r="Z320" s="56"/>
      <c r="AA320" s="57"/>
      <c r="AB320" s="13" t="s">
        <v>196</v>
      </c>
      <c r="AD320" s="2" t="str">
        <f t="shared" si="45"/>
        <v>SOC 1</v>
      </c>
      <c r="AE320" s="2">
        <f t="shared" si="46"/>
        <v>68.2</v>
      </c>
      <c r="AF320" s="2">
        <f t="shared" si="47"/>
        <v>95.4</v>
      </c>
      <c r="AG320" s="2">
        <f t="shared" si="48"/>
        <v>68.2</v>
      </c>
      <c r="AH320" s="2">
        <f t="shared" si="49"/>
        <v>95.4</v>
      </c>
      <c r="AI320" s="2">
        <f t="shared" si="50"/>
        <v>68.2</v>
      </c>
      <c r="AJ320" s="2">
        <f t="shared" si="51"/>
        <v>95.4</v>
      </c>
      <c r="AK320" s="2" t="str">
        <f t="shared" si="52"/>
        <v>ok</v>
      </c>
      <c r="AL320" s="2" t="str">
        <f t="shared" si="53"/>
        <v>ok</v>
      </c>
    </row>
    <row r="321" spans="1:38" ht="30">
      <c r="A321" s="55" t="s">
        <v>2774</v>
      </c>
      <c r="B321" s="56" t="s">
        <v>61</v>
      </c>
      <c r="C321" s="56"/>
      <c r="D321" s="56"/>
      <c r="E321" s="56" t="s">
        <v>2775</v>
      </c>
      <c r="F321" s="61" t="s">
        <v>2480</v>
      </c>
      <c r="G321" s="57" t="s">
        <v>2776</v>
      </c>
      <c r="H321" s="55">
        <v>540</v>
      </c>
      <c r="I321" s="56">
        <v>40</v>
      </c>
      <c r="J321" s="56" t="s">
        <v>1781</v>
      </c>
      <c r="K321" s="57" t="s">
        <v>2444</v>
      </c>
      <c r="L321" s="3">
        <v>1325</v>
      </c>
      <c r="M321" s="3" t="s">
        <v>124</v>
      </c>
      <c r="N321" s="3">
        <v>19.096</v>
      </c>
      <c r="O321" s="3">
        <v>1345</v>
      </c>
      <c r="P321" s="3" t="s">
        <v>124</v>
      </c>
      <c r="Q321" s="63">
        <v>1305</v>
      </c>
      <c r="R321" s="3" t="s">
        <v>124</v>
      </c>
      <c r="S321" s="3">
        <v>37.205999999999996</v>
      </c>
      <c r="T321" s="3">
        <v>1365</v>
      </c>
      <c r="U321" s="64" t="s">
        <v>124</v>
      </c>
      <c r="V321" s="56">
        <v>-25.22</v>
      </c>
      <c r="W321" s="56"/>
      <c r="X321" s="55" t="s">
        <v>2595</v>
      </c>
      <c r="Y321" s="56" t="s">
        <v>2773</v>
      </c>
      <c r="Z321" s="56">
        <v>781357</v>
      </c>
      <c r="AA321" s="57">
        <v>9843760</v>
      </c>
      <c r="AB321" s="13" t="s">
        <v>1760</v>
      </c>
      <c r="AD321" s="2" t="str">
        <f t="shared" si="45"/>
        <v>TUN 22</v>
      </c>
      <c r="AE321" s="2">
        <f t="shared" si="46"/>
        <v>19.096</v>
      </c>
      <c r="AF321" s="2">
        <f t="shared" si="47"/>
        <v>37.205999999999996</v>
      </c>
      <c r="AG321" s="2">
        <f t="shared" si="48"/>
        <v>19.096</v>
      </c>
      <c r="AH321" s="2">
        <f t="shared" si="49"/>
        <v>37.205999999999996</v>
      </c>
      <c r="AI321" s="2" t="str">
        <f t="shared" si="50"/>
        <v/>
      </c>
      <c r="AJ321" s="2" t="str">
        <f t="shared" si="51"/>
        <v/>
      </c>
      <c r="AK321" s="2" t="str">
        <f t="shared" si="52"/>
        <v/>
      </c>
      <c r="AL321" s="2" t="str">
        <f t="shared" si="53"/>
        <v/>
      </c>
    </row>
    <row r="322" spans="1:38">
      <c r="A322" s="55"/>
      <c r="B322" s="56"/>
      <c r="C322" s="56"/>
      <c r="D322" s="56"/>
      <c r="E322" s="56"/>
      <c r="F322" s="61"/>
      <c r="G322" s="57"/>
      <c r="H322" s="55"/>
      <c r="I322" s="56"/>
      <c r="J322" s="56"/>
      <c r="K322" s="57"/>
      <c r="L322" s="3">
        <v>1390</v>
      </c>
      <c r="M322" s="3" t="s">
        <v>124</v>
      </c>
      <c r="N322" s="3">
        <v>49.104000000000006</v>
      </c>
      <c r="O322" s="3">
        <v>1430</v>
      </c>
      <c r="P322" s="3" t="s">
        <v>124</v>
      </c>
      <c r="Q322" s="63">
        <v>1385</v>
      </c>
      <c r="R322" s="3" t="s">
        <v>124</v>
      </c>
      <c r="S322" s="3">
        <v>58.193999999999996</v>
      </c>
      <c r="T322" s="3">
        <v>1445</v>
      </c>
      <c r="U322" s="64" t="s">
        <v>124</v>
      </c>
      <c r="V322" s="56"/>
      <c r="W322" s="56"/>
      <c r="X322" s="55"/>
      <c r="Y322" s="56"/>
      <c r="Z322" s="56"/>
      <c r="AA322" s="57"/>
      <c r="AB322" s="13"/>
      <c r="AD322" s="2" t="str">
        <f t="shared" si="45"/>
        <v>TUN 22</v>
      </c>
      <c r="AE322" s="2">
        <f t="shared" si="46"/>
        <v>49.104000000000006</v>
      </c>
      <c r="AF322" s="2">
        <f t="shared" si="47"/>
        <v>58.193999999999996</v>
      </c>
      <c r="AG322" s="2">
        <f t="shared" si="48"/>
        <v>68.2</v>
      </c>
      <c r="AH322" s="2">
        <f t="shared" si="49"/>
        <v>95.399999999999991</v>
      </c>
      <c r="AI322" s="2">
        <f t="shared" si="50"/>
        <v>68.2</v>
      </c>
      <c r="AJ322" s="2">
        <f t="shared" si="51"/>
        <v>95.399999999999991</v>
      </c>
      <c r="AK322" s="2" t="str">
        <f t="shared" si="52"/>
        <v>ok</v>
      </c>
      <c r="AL322" s="2" t="str">
        <f t="shared" si="53"/>
        <v>ok</v>
      </c>
    </row>
    <row r="323" spans="1:38">
      <c r="A323" s="55" t="s">
        <v>2777</v>
      </c>
      <c r="B323" s="56" t="s">
        <v>61</v>
      </c>
      <c r="C323" s="56"/>
      <c r="D323" s="56"/>
      <c r="E323" s="56" t="s">
        <v>2509</v>
      </c>
      <c r="F323" s="61" t="s">
        <v>2480</v>
      </c>
      <c r="G323" s="57" t="s">
        <v>2778</v>
      </c>
      <c r="H323" s="55">
        <v>560</v>
      </c>
      <c r="I323" s="56">
        <v>40</v>
      </c>
      <c r="J323" s="56" t="s">
        <v>1781</v>
      </c>
      <c r="K323" s="57" t="s">
        <v>2444</v>
      </c>
      <c r="L323" s="3">
        <v>1315</v>
      </c>
      <c r="M323" s="3" t="s">
        <v>124</v>
      </c>
      <c r="N323" s="3">
        <v>35.464000000000006</v>
      </c>
      <c r="O323" s="3">
        <v>1355</v>
      </c>
      <c r="P323" s="3" t="s">
        <v>124</v>
      </c>
      <c r="Q323" s="63">
        <v>1300</v>
      </c>
      <c r="R323" s="3" t="s">
        <v>124</v>
      </c>
      <c r="S323" s="3">
        <v>51.515999999999998</v>
      </c>
      <c r="T323" s="3">
        <v>1370</v>
      </c>
      <c r="U323" s="64" t="s">
        <v>124</v>
      </c>
      <c r="V323" s="56">
        <v>-25.7</v>
      </c>
      <c r="W323" s="56"/>
      <c r="X323" s="55" t="s">
        <v>2595</v>
      </c>
      <c r="Y323" s="56" t="s">
        <v>2773</v>
      </c>
      <c r="Z323" s="56">
        <v>774627</v>
      </c>
      <c r="AA323" s="57">
        <v>9823740</v>
      </c>
      <c r="AB323" s="13" t="s">
        <v>1760</v>
      </c>
      <c r="AD323" s="2" t="str">
        <f t="shared" si="45"/>
        <v>TUN 23</v>
      </c>
      <c r="AE323" s="2">
        <f t="shared" si="46"/>
        <v>35.464000000000006</v>
      </c>
      <c r="AF323" s="2">
        <f t="shared" si="47"/>
        <v>51.515999999999998</v>
      </c>
      <c r="AG323" s="2">
        <f t="shared" si="48"/>
        <v>35.464000000000006</v>
      </c>
      <c r="AH323" s="2">
        <f t="shared" si="49"/>
        <v>51.515999999999998</v>
      </c>
      <c r="AI323" s="2" t="str">
        <f t="shared" si="50"/>
        <v/>
      </c>
      <c r="AJ323" s="2" t="str">
        <f t="shared" si="51"/>
        <v/>
      </c>
      <c r="AK323" s="2" t="str">
        <f t="shared" si="52"/>
        <v/>
      </c>
      <c r="AL323" s="2" t="str">
        <f t="shared" si="53"/>
        <v/>
      </c>
    </row>
    <row r="324" spans="1:38">
      <c r="A324" s="55"/>
      <c r="B324" s="56"/>
      <c r="C324" s="56"/>
      <c r="D324" s="56"/>
      <c r="E324" s="56"/>
      <c r="F324" s="61"/>
      <c r="G324" s="57"/>
      <c r="H324" s="55"/>
      <c r="I324" s="56"/>
      <c r="J324" s="56"/>
      <c r="K324" s="57"/>
      <c r="L324" s="3">
        <v>1390</v>
      </c>
      <c r="M324" s="3" t="s">
        <v>124</v>
      </c>
      <c r="N324" s="3">
        <v>32.736000000000004</v>
      </c>
      <c r="O324" s="3">
        <v>1420</v>
      </c>
      <c r="P324" s="3" t="s">
        <v>124</v>
      </c>
      <c r="Q324" s="63">
        <v>1380</v>
      </c>
      <c r="R324" s="3" t="s">
        <v>124</v>
      </c>
      <c r="S324" s="3">
        <v>43.884</v>
      </c>
      <c r="T324" s="3">
        <v>1435</v>
      </c>
      <c r="U324" s="64" t="s">
        <v>124</v>
      </c>
      <c r="V324" s="56"/>
      <c r="W324" s="56"/>
      <c r="X324" s="55"/>
      <c r="Y324" s="56"/>
      <c r="Z324" s="56"/>
      <c r="AA324" s="57"/>
      <c r="AB324" s="13"/>
      <c r="AD324" s="2" t="str">
        <f t="shared" si="45"/>
        <v>TUN 23</v>
      </c>
      <c r="AE324" s="2">
        <f t="shared" si="46"/>
        <v>32.736000000000004</v>
      </c>
      <c r="AF324" s="2">
        <f t="shared" si="47"/>
        <v>43.884</v>
      </c>
      <c r="AG324" s="2">
        <f t="shared" si="48"/>
        <v>68.200000000000017</v>
      </c>
      <c r="AH324" s="2">
        <f t="shared" si="49"/>
        <v>95.4</v>
      </c>
      <c r="AI324" s="2">
        <f t="shared" si="50"/>
        <v>68.200000000000017</v>
      </c>
      <c r="AJ324" s="2">
        <f t="shared" si="51"/>
        <v>95.4</v>
      </c>
      <c r="AK324" s="2" t="str">
        <f t="shared" si="52"/>
        <v>ok</v>
      </c>
      <c r="AL324" s="2" t="str">
        <f t="shared" si="53"/>
        <v>ok</v>
      </c>
    </row>
    <row r="325" spans="1:38">
      <c r="A325" s="55" t="s">
        <v>2779</v>
      </c>
      <c r="B325" s="56" t="s">
        <v>61</v>
      </c>
      <c r="C325" s="56"/>
      <c r="D325" s="56"/>
      <c r="E325" s="56" t="s">
        <v>2509</v>
      </c>
      <c r="F325" s="61" t="s">
        <v>2480</v>
      </c>
      <c r="G325" s="57" t="s">
        <v>2780</v>
      </c>
      <c r="H325" s="55">
        <v>590</v>
      </c>
      <c r="I325" s="56">
        <v>50</v>
      </c>
      <c r="J325" s="56" t="s">
        <v>1781</v>
      </c>
      <c r="K325" s="57" t="s">
        <v>2444</v>
      </c>
      <c r="L325" s="3">
        <v>1305</v>
      </c>
      <c r="M325" s="3" t="s">
        <v>124</v>
      </c>
      <c r="N325" s="3">
        <v>49.104000000000006</v>
      </c>
      <c r="O325" s="3">
        <v>1365</v>
      </c>
      <c r="P325" s="3" t="s">
        <v>124</v>
      </c>
      <c r="Q325" s="63">
        <v>1290</v>
      </c>
      <c r="R325" s="3" t="s">
        <v>124</v>
      </c>
      <c r="S325" s="3">
        <v>95.399999999999991</v>
      </c>
      <c r="T325" s="3">
        <v>1425</v>
      </c>
      <c r="U325" s="64" t="s">
        <v>124</v>
      </c>
      <c r="V325" s="56">
        <v>-24.11</v>
      </c>
      <c r="W325" s="56"/>
      <c r="X325" s="55" t="s">
        <v>2595</v>
      </c>
      <c r="Y325" s="56" t="s">
        <v>2773</v>
      </c>
      <c r="Z325" s="56">
        <v>778026</v>
      </c>
      <c r="AA325" s="57">
        <v>9839566</v>
      </c>
      <c r="AB325" s="13" t="s">
        <v>1760</v>
      </c>
      <c r="AD325" s="2" t="str">
        <f t="shared" si="45"/>
        <v>TUN 24</v>
      </c>
      <c r="AE325" s="2">
        <f t="shared" si="46"/>
        <v>49.104000000000006</v>
      </c>
      <c r="AF325" s="2">
        <f t="shared" si="47"/>
        <v>95.399999999999991</v>
      </c>
      <c r="AG325" s="2">
        <f t="shared" si="48"/>
        <v>49.104000000000006</v>
      </c>
      <c r="AH325" s="2">
        <f t="shared" si="49"/>
        <v>95.399999999999991</v>
      </c>
      <c r="AI325" s="2" t="str">
        <f t="shared" si="50"/>
        <v/>
      </c>
      <c r="AJ325" s="2" t="str">
        <f t="shared" si="51"/>
        <v/>
      </c>
      <c r="AK325" s="2" t="str">
        <f t="shared" si="52"/>
        <v/>
      </c>
      <c r="AL325" s="2" t="str">
        <f t="shared" si="53"/>
        <v/>
      </c>
    </row>
    <row r="326" spans="1:38">
      <c r="A326" s="55"/>
      <c r="B326" s="56"/>
      <c r="C326" s="56"/>
      <c r="D326" s="56"/>
      <c r="E326" s="56"/>
      <c r="F326" s="61"/>
      <c r="G326" s="57"/>
      <c r="H326" s="55"/>
      <c r="I326" s="56"/>
      <c r="J326" s="56"/>
      <c r="K326" s="57"/>
      <c r="L326" s="3">
        <v>1385</v>
      </c>
      <c r="M326" s="3" t="s">
        <v>124</v>
      </c>
      <c r="N326" s="3">
        <v>19.096</v>
      </c>
      <c r="O326" s="3">
        <v>1410</v>
      </c>
      <c r="P326" s="3" t="s">
        <v>124</v>
      </c>
      <c r="Q326" s="63"/>
      <c r="U326" s="64"/>
      <c r="V326" s="56"/>
      <c r="W326" s="56"/>
      <c r="X326" s="55"/>
      <c r="Y326" s="56"/>
      <c r="Z326" s="56"/>
      <c r="AA326" s="57"/>
      <c r="AB326" s="13"/>
      <c r="AD326" s="2" t="str">
        <f t="shared" si="45"/>
        <v>TUN 24</v>
      </c>
      <c r="AE326" s="2">
        <f t="shared" si="46"/>
        <v>19.096</v>
      </c>
      <c r="AF326" s="2">
        <f t="shared" si="47"/>
        <v>0</v>
      </c>
      <c r="AG326" s="2">
        <f t="shared" si="48"/>
        <v>68.2</v>
      </c>
      <c r="AH326" s="2">
        <f t="shared" si="49"/>
        <v>95.399999999999991</v>
      </c>
      <c r="AI326" s="2">
        <f t="shared" si="50"/>
        <v>68.2</v>
      </c>
      <c r="AJ326" s="2">
        <f t="shared" si="51"/>
        <v>95.399999999999991</v>
      </c>
      <c r="AK326" s="2" t="str">
        <f t="shared" si="52"/>
        <v>ok</v>
      </c>
      <c r="AL326" s="2" t="str">
        <f t="shared" si="53"/>
        <v>ok</v>
      </c>
    </row>
    <row r="327" spans="1:38">
      <c r="A327" s="55" t="s">
        <v>2781</v>
      </c>
      <c r="B327" s="56" t="s">
        <v>61</v>
      </c>
      <c r="C327" s="56"/>
      <c r="D327" s="56"/>
      <c r="E327" s="56" t="s">
        <v>2509</v>
      </c>
      <c r="F327" s="61" t="s">
        <v>2480</v>
      </c>
      <c r="G327" s="57" t="s">
        <v>2782</v>
      </c>
      <c r="H327" s="55">
        <v>610</v>
      </c>
      <c r="I327" s="56">
        <v>50</v>
      </c>
      <c r="J327" s="56" t="s">
        <v>1781</v>
      </c>
      <c r="K327" s="57" t="s">
        <v>2444</v>
      </c>
      <c r="L327" s="3">
        <v>1300</v>
      </c>
      <c r="M327" s="3" t="s">
        <v>124</v>
      </c>
      <c r="N327" s="3">
        <v>54.56</v>
      </c>
      <c r="O327" s="3">
        <v>1370</v>
      </c>
      <c r="P327" s="3" t="s">
        <v>124</v>
      </c>
      <c r="Q327" s="63">
        <v>1280</v>
      </c>
      <c r="R327" s="3" t="s">
        <v>124</v>
      </c>
      <c r="S327" s="3">
        <v>95.4</v>
      </c>
      <c r="T327" s="3">
        <v>1415</v>
      </c>
      <c r="U327" s="64" t="s">
        <v>124</v>
      </c>
      <c r="V327" s="56">
        <v>-25.04</v>
      </c>
      <c r="W327" s="56"/>
      <c r="X327" s="55" t="s">
        <v>2595</v>
      </c>
      <c r="Y327" s="56" t="s">
        <v>2773</v>
      </c>
      <c r="Z327" s="56">
        <v>778026</v>
      </c>
      <c r="AA327" s="57">
        <v>9839566</v>
      </c>
      <c r="AB327" s="13" t="s">
        <v>1760</v>
      </c>
      <c r="AD327" s="2" t="str">
        <f t="shared" si="45"/>
        <v>TUN 25</v>
      </c>
      <c r="AE327" s="2">
        <f t="shared" si="46"/>
        <v>54.56</v>
      </c>
      <c r="AF327" s="2">
        <f t="shared" si="47"/>
        <v>95.4</v>
      </c>
      <c r="AG327" s="2">
        <f t="shared" si="48"/>
        <v>54.56</v>
      </c>
      <c r="AH327" s="2">
        <f t="shared" si="49"/>
        <v>95.4</v>
      </c>
      <c r="AI327" s="2" t="str">
        <f t="shared" si="50"/>
        <v/>
      </c>
      <c r="AJ327" s="2" t="str">
        <f t="shared" si="51"/>
        <v/>
      </c>
      <c r="AK327" s="2" t="str">
        <f t="shared" si="52"/>
        <v/>
      </c>
      <c r="AL327" s="2" t="str">
        <f t="shared" si="53"/>
        <v/>
      </c>
    </row>
    <row r="328" spans="1:38">
      <c r="A328" s="55"/>
      <c r="B328" s="56"/>
      <c r="C328" s="56"/>
      <c r="D328" s="56"/>
      <c r="E328" s="56"/>
      <c r="F328" s="61"/>
      <c r="G328" s="57"/>
      <c r="H328" s="55"/>
      <c r="I328" s="56"/>
      <c r="J328" s="56"/>
      <c r="K328" s="57"/>
      <c r="L328" s="3">
        <v>1380</v>
      </c>
      <c r="M328" s="3" t="s">
        <v>124</v>
      </c>
      <c r="N328" s="3">
        <v>13.64</v>
      </c>
      <c r="O328" s="3">
        <v>1400</v>
      </c>
      <c r="P328" s="3" t="s">
        <v>124</v>
      </c>
      <c r="Q328" s="63"/>
      <c r="U328" s="64"/>
      <c r="V328" s="56"/>
      <c r="W328" s="56"/>
      <c r="X328" s="55"/>
      <c r="Y328" s="56"/>
      <c r="Z328" s="56"/>
      <c r="AA328" s="57"/>
      <c r="AB328" s="13"/>
      <c r="AD328" s="2" t="str">
        <f t="shared" si="45"/>
        <v>TUN 25</v>
      </c>
      <c r="AE328" s="2">
        <f t="shared" si="46"/>
        <v>13.64</v>
      </c>
      <c r="AF328" s="2">
        <f t="shared" si="47"/>
        <v>0</v>
      </c>
      <c r="AG328" s="2">
        <f t="shared" si="48"/>
        <v>68.2</v>
      </c>
      <c r="AH328" s="2">
        <f t="shared" si="49"/>
        <v>95.4</v>
      </c>
      <c r="AI328" s="2">
        <f t="shared" si="50"/>
        <v>68.2</v>
      </c>
      <c r="AJ328" s="2">
        <f t="shared" si="51"/>
        <v>95.4</v>
      </c>
      <c r="AK328" s="2" t="str">
        <f t="shared" si="52"/>
        <v>ok</v>
      </c>
      <c r="AL328" s="2" t="str">
        <f t="shared" si="53"/>
        <v>ok</v>
      </c>
    </row>
    <row r="329" spans="1:38" ht="30">
      <c r="A329" s="55" t="s">
        <v>2783</v>
      </c>
      <c r="B329" s="56" t="s">
        <v>61</v>
      </c>
      <c r="C329" s="56"/>
      <c r="D329" s="56"/>
      <c r="E329" s="56" t="s">
        <v>2784</v>
      </c>
      <c r="F329" s="61" t="s">
        <v>2480</v>
      </c>
      <c r="G329" s="57" t="s">
        <v>2785</v>
      </c>
      <c r="H329" s="55">
        <v>610</v>
      </c>
      <c r="I329" s="56">
        <v>20</v>
      </c>
      <c r="J329" s="56" t="s">
        <v>1781</v>
      </c>
      <c r="K329" s="57" t="s">
        <v>2444</v>
      </c>
      <c r="L329" s="3">
        <v>1325</v>
      </c>
      <c r="M329" s="3" t="s">
        <v>124</v>
      </c>
      <c r="N329" s="3">
        <v>12.958</v>
      </c>
      <c r="O329" s="3">
        <v>1340</v>
      </c>
      <c r="P329" s="3" t="s">
        <v>124</v>
      </c>
      <c r="Q329" s="63">
        <v>1320</v>
      </c>
      <c r="R329" s="3" t="s">
        <v>124</v>
      </c>
      <c r="S329" s="3">
        <v>31.481999999999999</v>
      </c>
      <c r="T329" s="3">
        <v>1350</v>
      </c>
      <c r="U329" s="64" t="s">
        <v>124</v>
      </c>
      <c r="V329" s="56">
        <v>-22.84</v>
      </c>
      <c r="W329" s="56"/>
      <c r="X329" s="55" t="s">
        <v>2595</v>
      </c>
      <c r="Y329" s="56" t="s">
        <v>2773</v>
      </c>
      <c r="Z329" s="56">
        <v>778058</v>
      </c>
      <c r="AA329" s="57">
        <v>9840356</v>
      </c>
      <c r="AB329" s="13" t="s">
        <v>1760</v>
      </c>
      <c r="AD329" s="2" t="str">
        <f t="shared" si="45"/>
        <v>TUN 26</v>
      </c>
      <c r="AE329" s="2">
        <f t="shared" si="46"/>
        <v>12.958</v>
      </c>
      <c r="AF329" s="2">
        <f t="shared" si="47"/>
        <v>31.481999999999999</v>
      </c>
      <c r="AG329" s="2">
        <f t="shared" si="48"/>
        <v>12.958</v>
      </c>
      <c r="AH329" s="2">
        <f t="shared" si="49"/>
        <v>31.481999999999999</v>
      </c>
      <c r="AI329" s="2" t="str">
        <f t="shared" si="50"/>
        <v/>
      </c>
      <c r="AJ329" s="2" t="str">
        <f t="shared" si="51"/>
        <v/>
      </c>
      <c r="AK329" s="2" t="str">
        <f t="shared" si="52"/>
        <v/>
      </c>
      <c r="AL329" s="2" t="str">
        <f t="shared" si="53"/>
        <v/>
      </c>
    </row>
    <row r="330" spans="1:38">
      <c r="A330" s="55"/>
      <c r="B330" s="56"/>
      <c r="C330" s="56"/>
      <c r="D330" s="56"/>
      <c r="E330" s="56"/>
      <c r="F330" s="61"/>
      <c r="G330" s="57"/>
      <c r="H330" s="55"/>
      <c r="I330" s="56"/>
      <c r="J330" s="56"/>
      <c r="K330" s="57"/>
      <c r="L330" s="3">
        <v>1390</v>
      </c>
      <c r="M330" s="3" t="s">
        <v>124</v>
      </c>
      <c r="N330" s="3">
        <v>55.242000000000004</v>
      </c>
      <c r="O330" s="3">
        <v>1410</v>
      </c>
      <c r="P330" s="3" t="s">
        <v>124</v>
      </c>
      <c r="Q330" s="63">
        <v>1385</v>
      </c>
      <c r="R330" s="3" t="s">
        <v>124</v>
      </c>
      <c r="S330" s="3">
        <v>63.917999999999999</v>
      </c>
      <c r="T330" s="3">
        <v>1420</v>
      </c>
      <c r="U330" s="64" t="s">
        <v>124</v>
      </c>
      <c r="V330" s="56"/>
      <c r="W330" s="56"/>
      <c r="X330" s="55"/>
      <c r="Y330" s="56"/>
      <c r="Z330" s="56"/>
      <c r="AA330" s="57"/>
      <c r="AB330" s="13"/>
      <c r="AD330" s="2" t="str">
        <f t="shared" si="45"/>
        <v>TUN 26</v>
      </c>
      <c r="AE330" s="2">
        <f t="shared" si="46"/>
        <v>55.242000000000004</v>
      </c>
      <c r="AF330" s="2">
        <f t="shared" si="47"/>
        <v>63.917999999999999</v>
      </c>
      <c r="AG330" s="2">
        <f t="shared" si="48"/>
        <v>68.2</v>
      </c>
      <c r="AH330" s="2">
        <f t="shared" si="49"/>
        <v>95.4</v>
      </c>
      <c r="AI330" s="2">
        <f t="shared" si="50"/>
        <v>68.2</v>
      </c>
      <c r="AJ330" s="2">
        <f t="shared" si="51"/>
        <v>95.4</v>
      </c>
      <c r="AK330" s="2" t="str">
        <f t="shared" si="52"/>
        <v>ok</v>
      </c>
      <c r="AL330" s="2" t="str">
        <f t="shared" si="53"/>
        <v>ok</v>
      </c>
    </row>
    <row r="331" spans="1:38">
      <c r="A331" s="55" t="s">
        <v>2786</v>
      </c>
      <c r="B331" s="56" t="s">
        <v>61</v>
      </c>
      <c r="C331" s="56"/>
      <c r="D331" s="56"/>
      <c r="E331" s="56" t="s">
        <v>2509</v>
      </c>
      <c r="F331" s="61" t="s">
        <v>2480</v>
      </c>
      <c r="G331" s="57" t="s">
        <v>2787</v>
      </c>
      <c r="H331" s="55">
        <v>645</v>
      </c>
      <c r="I331" s="56">
        <v>25</v>
      </c>
      <c r="J331" s="56" t="s">
        <v>1781</v>
      </c>
      <c r="K331" s="57" t="s">
        <v>2444</v>
      </c>
      <c r="L331" s="3">
        <v>1290</v>
      </c>
      <c r="M331" s="3" t="s">
        <v>124</v>
      </c>
      <c r="N331" s="3">
        <v>27.28</v>
      </c>
      <c r="O331" s="3">
        <v>1310</v>
      </c>
      <c r="P331" s="3" t="s">
        <v>124</v>
      </c>
      <c r="Q331" s="63">
        <v>1280</v>
      </c>
      <c r="R331" s="3" t="s">
        <v>124</v>
      </c>
      <c r="S331" s="3">
        <v>41.021999999999998</v>
      </c>
      <c r="T331" s="3">
        <v>1325</v>
      </c>
      <c r="U331" s="64" t="s">
        <v>124</v>
      </c>
      <c r="V331" s="56">
        <v>-22.13</v>
      </c>
      <c r="W331" s="56"/>
      <c r="X331" s="55" t="s">
        <v>2595</v>
      </c>
      <c r="Y331" s="56" t="s">
        <v>2773</v>
      </c>
      <c r="Z331" s="56">
        <v>779430</v>
      </c>
      <c r="AA331" s="57">
        <v>9836356</v>
      </c>
      <c r="AB331" s="13" t="s">
        <v>1760</v>
      </c>
      <c r="AD331" s="2" t="str">
        <f t="shared" si="45"/>
        <v>TUN 27</v>
      </c>
      <c r="AE331" s="2">
        <f t="shared" si="46"/>
        <v>27.28</v>
      </c>
      <c r="AF331" s="2">
        <f t="shared" si="47"/>
        <v>41.021999999999998</v>
      </c>
      <c r="AG331" s="2">
        <f t="shared" si="48"/>
        <v>27.28</v>
      </c>
      <c r="AH331" s="2">
        <f t="shared" si="49"/>
        <v>41.021999999999998</v>
      </c>
      <c r="AI331" s="2" t="str">
        <f t="shared" si="50"/>
        <v/>
      </c>
      <c r="AJ331" s="2" t="str">
        <f t="shared" si="51"/>
        <v/>
      </c>
      <c r="AK331" s="2" t="str">
        <f t="shared" si="52"/>
        <v/>
      </c>
      <c r="AL331" s="2" t="str">
        <f t="shared" si="53"/>
        <v/>
      </c>
    </row>
    <row r="332" spans="1:38">
      <c r="A332" s="55"/>
      <c r="B332" s="56"/>
      <c r="C332" s="56"/>
      <c r="D332" s="56"/>
      <c r="E332" s="56"/>
      <c r="F332" s="61"/>
      <c r="G332" s="57"/>
      <c r="H332" s="55"/>
      <c r="I332" s="56"/>
      <c r="J332" s="56"/>
      <c r="K332" s="57"/>
      <c r="L332" s="3">
        <v>1360</v>
      </c>
      <c r="M332" s="3" t="s">
        <v>124</v>
      </c>
      <c r="N332" s="3">
        <v>40.92</v>
      </c>
      <c r="O332" s="3">
        <v>1390</v>
      </c>
      <c r="P332" s="3" t="s">
        <v>124</v>
      </c>
      <c r="Q332" s="63">
        <v>1345</v>
      </c>
      <c r="R332" s="3" t="s">
        <v>124</v>
      </c>
      <c r="S332" s="3">
        <v>54.378</v>
      </c>
      <c r="T332" s="3">
        <v>1395</v>
      </c>
      <c r="U332" s="64" t="s">
        <v>124</v>
      </c>
      <c r="V332" s="56"/>
      <c r="W332" s="56"/>
      <c r="X332" s="55"/>
      <c r="Y332" s="56"/>
      <c r="Z332" s="56"/>
      <c r="AA332" s="57"/>
      <c r="AB332" s="13"/>
      <c r="AD332" s="2" t="str">
        <f t="shared" si="45"/>
        <v>TUN 27</v>
      </c>
      <c r="AE332" s="2">
        <f t="shared" si="46"/>
        <v>40.92</v>
      </c>
      <c r="AF332" s="2">
        <f t="shared" si="47"/>
        <v>54.378</v>
      </c>
      <c r="AG332" s="2">
        <f t="shared" si="48"/>
        <v>68.2</v>
      </c>
      <c r="AH332" s="2">
        <f t="shared" si="49"/>
        <v>95.4</v>
      </c>
      <c r="AI332" s="2">
        <f t="shared" si="50"/>
        <v>68.2</v>
      </c>
      <c r="AJ332" s="2">
        <f t="shared" si="51"/>
        <v>95.4</v>
      </c>
      <c r="AK332" s="2" t="str">
        <f t="shared" si="52"/>
        <v>ok</v>
      </c>
      <c r="AL332" s="2" t="str">
        <f t="shared" si="53"/>
        <v>ok</v>
      </c>
    </row>
    <row r="333" spans="1:38" ht="30">
      <c r="A333" s="55" t="s">
        <v>2788</v>
      </c>
      <c r="B333" s="56" t="s">
        <v>61</v>
      </c>
      <c r="C333" s="56"/>
      <c r="D333" s="56"/>
      <c r="E333" s="56" t="s">
        <v>2775</v>
      </c>
      <c r="F333" s="61" t="s">
        <v>2480</v>
      </c>
      <c r="G333" s="57" t="s">
        <v>2789</v>
      </c>
      <c r="H333" s="55">
        <v>650</v>
      </c>
      <c r="I333" s="56">
        <v>30</v>
      </c>
      <c r="J333" s="56" t="s">
        <v>1781</v>
      </c>
      <c r="K333" s="57" t="s">
        <v>2444</v>
      </c>
      <c r="L333" s="3">
        <v>1285</v>
      </c>
      <c r="M333" s="3" t="s">
        <v>124</v>
      </c>
      <c r="N333" s="3">
        <v>30.008000000000003</v>
      </c>
      <c r="O333" s="3">
        <v>1315</v>
      </c>
      <c r="P333" s="3" t="s">
        <v>124</v>
      </c>
      <c r="Q333" s="63">
        <v>1280</v>
      </c>
      <c r="R333" s="3" t="s">
        <v>124</v>
      </c>
      <c r="S333" s="3">
        <v>43.884</v>
      </c>
      <c r="T333" s="3">
        <v>1330</v>
      </c>
      <c r="U333" s="64" t="s">
        <v>124</v>
      </c>
      <c r="V333" s="56">
        <v>-23.19</v>
      </c>
      <c r="W333" s="56"/>
      <c r="X333" s="55" t="s">
        <v>2595</v>
      </c>
      <c r="Y333" s="56" t="s">
        <v>2773</v>
      </c>
      <c r="Z333" s="56">
        <v>778550</v>
      </c>
      <c r="AA333" s="57">
        <v>9841282</v>
      </c>
      <c r="AB333" s="13" t="s">
        <v>1760</v>
      </c>
      <c r="AD333" s="2" t="str">
        <f t="shared" si="45"/>
        <v>TUN 28</v>
      </c>
      <c r="AE333" s="2">
        <f t="shared" si="46"/>
        <v>30.008000000000003</v>
      </c>
      <c r="AF333" s="2">
        <f t="shared" si="47"/>
        <v>43.884</v>
      </c>
      <c r="AG333" s="2">
        <f t="shared" si="48"/>
        <v>30.008000000000003</v>
      </c>
      <c r="AH333" s="2">
        <f t="shared" si="49"/>
        <v>43.884</v>
      </c>
      <c r="AI333" s="2" t="str">
        <f t="shared" si="50"/>
        <v/>
      </c>
      <c r="AJ333" s="2" t="str">
        <f t="shared" si="51"/>
        <v/>
      </c>
      <c r="AK333" s="2" t="str">
        <f t="shared" si="52"/>
        <v/>
      </c>
      <c r="AL333" s="2" t="str">
        <f t="shared" si="53"/>
        <v/>
      </c>
    </row>
    <row r="334" spans="1:38">
      <c r="A334" s="55"/>
      <c r="B334" s="56"/>
      <c r="C334" s="56"/>
      <c r="D334" s="56"/>
      <c r="E334" s="56"/>
      <c r="F334" s="61"/>
      <c r="G334" s="57"/>
      <c r="H334" s="55"/>
      <c r="I334" s="56"/>
      <c r="J334" s="56"/>
      <c r="K334" s="57"/>
      <c r="L334" s="3">
        <v>1355</v>
      </c>
      <c r="M334" s="3" t="s">
        <v>124</v>
      </c>
      <c r="N334" s="3">
        <v>38.192</v>
      </c>
      <c r="O334" s="3">
        <v>1390</v>
      </c>
      <c r="P334" s="3" t="s">
        <v>124</v>
      </c>
      <c r="Q334" s="63">
        <v>1340</v>
      </c>
      <c r="R334" s="3" t="s">
        <v>124</v>
      </c>
      <c r="S334" s="3">
        <v>51.515999999999998</v>
      </c>
      <c r="T334" s="3">
        <v>1395</v>
      </c>
      <c r="U334" s="64" t="s">
        <v>124</v>
      </c>
      <c r="V334" s="56"/>
      <c r="W334" s="56"/>
      <c r="X334" s="55"/>
      <c r="Y334" s="56"/>
      <c r="Z334" s="56"/>
      <c r="AA334" s="57"/>
      <c r="AB334" s="13"/>
      <c r="AD334" s="2" t="str">
        <f t="shared" si="45"/>
        <v>TUN 28</v>
      </c>
      <c r="AE334" s="2">
        <f t="shared" si="46"/>
        <v>38.192</v>
      </c>
      <c r="AF334" s="2">
        <f t="shared" si="47"/>
        <v>51.515999999999998</v>
      </c>
      <c r="AG334" s="2">
        <f t="shared" si="48"/>
        <v>68.2</v>
      </c>
      <c r="AH334" s="2">
        <f t="shared" si="49"/>
        <v>95.4</v>
      </c>
      <c r="AI334" s="2">
        <f t="shared" si="50"/>
        <v>68.2</v>
      </c>
      <c r="AJ334" s="2">
        <f t="shared" si="51"/>
        <v>95.4</v>
      </c>
      <c r="AK334" s="2" t="str">
        <f t="shared" si="52"/>
        <v>ok</v>
      </c>
      <c r="AL334" s="2" t="str">
        <f t="shared" si="53"/>
        <v>ok</v>
      </c>
    </row>
    <row r="335" spans="1:38">
      <c r="A335" s="55" t="s">
        <v>2790</v>
      </c>
      <c r="B335" s="56" t="s">
        <v>61</v>
      </c>
      <c r="C335" s="56"/>
      <c r="D335" s="56"/>
      <c r="E335" s="56" t="s">
        <v>2509</v>
      </c>
      <c r="F335" s="61" t="s">
        <v>2480</v>
      </c>
      <c r="G335" s="57" t="s">
        <v>2791</v>
      </c>
      <c r="H335" s="55">
        <v>685</v>
      </c>
      <c r="I335" s="56">
        <v>30</v>
      </c>
      <c r="J335" s="56" t="s">
        <v>1781</v>
      </c>
      <c r="K335" s="57" t="s">
        <v>2444</v>
      </c>
      <c r="L335" s="3">
        <v>1275</v>
      </c>
      <c r="M335" s="3" t="s">
        <v>124</v>
      </c>
      <c r="N335" s="3">
        <v>49.786000000000001</v>
      </c>
      <c r="O335" s="3">
        <v>1300</v>
      </c>
      <c r="P335" s="3" t="s">
        <v>124</v>
      </c>
      <c r="Q335" s="63">
        <v>1265</v>
      </c>
      <c r="R335" s="3" t="s">
        <v>124</v>
      </c>
      <c r="S335" s="3">
        <v>63.917999999999999</v>
      </c>
      <c r="T335" s="3">
        <v>1315</v>
      </c>
      <c r="U335" s="64" t="s">
        <v>124</v>
      </c>
      <c r="V335" s="56">
        <v>-25.67</v>
      </c>
      <c r="W335" s="56"/>
      <c r="X335" s="55" t="s">
        <v>2595</v>
      </c>
      <c r="Y335" s="56" t="s">
        <v>2773</v>
      </c>
      <c r="Z335" s="56">
        <v>778692</v>
      </c>
      <c r="AA335" s="57">
        <v>9841816</v>
      </c>
      <c r="AB335" s="13" t="s">
        <v>1760</v>
      </c>
      <c r="AD335" s="2" t="str">
        <f t="shared" si="45"/>
        <v>TUN 29</v>
      </c>
      <c r="AE335" s="2">
        <f t="shared" si="46"/>
        <v>49.786000000000001</v>
      </c>
      <c r="AF335" s="2">
        <f t="shared" si="47"/>
        <v>63.917999999999999</v>
      </c>
      <c r="AG335" s="2">
        <f t="shared" si="48"/>
        <v>49.786000000000001</v>
      </c>
      <c r="AH335" s="2">
        <f t="shared" si="49"/>
        <v>63.917999999999999</v>
      </c>
      <c r="AI335" s="2" t="str">
        <f t="shared" si="50"/>
        <v/>
      </c>
      <c r="AJ335" s="2" t="str">
        <f t="shared" si="51"/>
        <v/>
      </c>
      <c r="AK335" s="2" t="str">
        <f t="shared" si="52"/>
        <v/>
      </c>
      <c r="AL335" s="2" t="str">
        <f t="shared" si="53"/>
        <v/>
      </c>
    </row>
    <row r="336" spans="1:38">
      <c r="A336" s="55"/>
      <c r="B336" s="56"/>
      <c r="C336" s="56"/>
      <c r="D336" s="56"/>
      <c r="E336" s="56"/>
      <c r="F336" s="61"/>
      <c r="G336" s="57"/>
      <c r="H336" s="55"/>
      <c r="I336" s="56"/>
      <c r="J336" s="56"/>
      <c r="K336" s="57"/>
      <c r="L336" s="3">
        <v>1365</v>
      </c>
      <c r="M336" s="3" t="s">
        <v>124</v>
      </c>
      <c r="N336" s="3">
        <v>18.414000000000001</v>
      </c>
      <c r="O336" s="3">
        <v>1385</v>
      </c>
      <c r="P336" s="3" t="s">
        <v>124</v>
      </c>
      <c r="Q336" s="63">
        <v>1355</v>
      </c>
      <c r="R336" s="3" t="s">
        <v>124</v>
      </c>
      <c r="S336" s="3">
        <v>31.481999999999999</v>
      </c>
      <c r="T336" s="3">
        <v>1390</v>
      </c>
      <c r="U336" s="64" t="s">
        <v>124</v>
      </c>
      <c r="V336" s="56"/>
      <c r="W336" s="56"/>
      <c r="X336" s="55"/>
      <c r="Y336" s="56"/>
      <c r="Z336" s="56"/>
      <c r="AA336" s="57"/>
      <c r="AB336" s="13"/>
      <c r="AD336" s="2" t="str">
        <f t="shared" si="45"/>
        <v>TUN 29</v>
      </c>
      <c r="AE336" s="2">
        <f t="shared" si="46"/>
        <v>18.414000000000001</v>
      </c>
      <c r="AF336" s="2">
        <f t="shared" si="47"/>
        <v>31.481999999999999</v>
      </c>
      <c r="AG336" s="2">
        <f t="shared" si="48"/>
        <v>68.2</v>
      </c>
      <c r="AH336" s="2">
        <f t="shared" si="49"/>
        <v>95.4</v>
      </c>
      <c r="AI336" s="2">
        <f t="shared" si="50"/>
        <v>68.2</v>
      </c>
      <c r="AJ336" s="2">
        <f t="shared" si="51"/>
        <v>95.4</v>
      </c>
      <c r="AK336" s="2" t="str">
        <f t="shared" si="52"/>
        <v>ok</v>
      </c>
      <c r="AL336" s="2" t="str">
        <f t="shared" si="53"/>
        <v>ok</v>
      </c>
    </row>
    <row r="337" spans="1:38" ht="30">
      <c r="A337" s="55" t="s">
        <v>2792</v>
      </c>
      <c r="B337" s="56" t="s">
        <v>61</v>
      </c>
      <c r="C337" s="56"/>
      <c r="D337" s="56"/>
      <c r="E337" s="56" t="s">
        <v>2784</v>
      </c>
      <c r="F337" s="61" t="s">
        <v>2480</v>
      </c>
      <c r="G337" s="57" t="s">
        <v>2793</v>
      </c>
      <c r="H337" s="55">
        <v>765</v>
      </c>
      <c r="I337" s="56">
        <v>25</v>
      </c>
      <c r="J337" s="56" t="s">
        <v>1781</v>
      </c>
      <c r="K337" s="57" t="s">
        <v>2444</v>
      </c>
      <c r="L337" s="3">
        <v>1225</v>
      </c>
      <c r="M337" s="3" t="s">
        <v>124</v>
      </c>
      <c r="N337" s="3">
        <v>4.0920000000000005</v>
      </c>
      <c r="O337" s="3">
        <v>1235</v>
      </c>
      <c r="P337" s="3" t="s">
        <v>124</v>
      </c>
      <c r="Q337" s="63">
        <v>1220</v>
      </c>
      <c r="R337" s="3" t="s">
        <v>124</v>
      </c>
      <c r="S337" s="3">
        <v>95.399999999999991</v>
      </c>
      <c r="T337" s="3">
        <v>1280</v>
      </c>
      <c r="U337" s="64" t="s">
        <v>124</v>
      </c>
      <c r="V337" s="56">
        <v>-22.69</v>
      </c>
      <c r="W337" s="56"/>
      <c r="X337" s="55" t="s">
        <v>2595</v>
      </c>
      <c r="Y337" s="56" t="s">
        <v>2773</v>
      </c>
      <c r="Z337" s="56">
        <v>778058</v>
      </c>
      <c r="AA337" s="57">
        <v>9840356</v>
      </c>
      <c r="AB337" s="13" t="s">
        <v>1760</v>
      </c>
      <c r="AD337" s="2" t="str">
        <f t="shared" si="45"/>
        <v>TUN 30</v>
      </c>
      <c r="AE337" s="2">
        <f t="shared" si="46"/>
        <v>4.0920000000000005</v>
      </c>
      <c r="AF337" s="2">
        <f t="shared" si="47"/>
        <v>95.399999999999991</v>
      </c>
      <c r="AG337" s="2">
        <f t="shared" si="48"/>
        <v>4.0920000000000005</v>
      </c>
      <c r="AH337" s="2">
        <f t="shared" si="49"/>
        <v>95.399999999999991</v>
      </c>
      <c r="AI337" s="2" t="str">
        <f t="shared" si="50"/>
        <v/>
      </c>
      <c r="AJ337" s="2" t="str">
        <f t="shared" si="51"/>
        <v/>
      </c>
      <c r="AK337" s="2" t="str">
        <f t="shared" si="52"/>
        <v/>
      </c>
      <c r="AL337" s="2" t="str">
        <f t="shared" si="53"/>
        <v/>
      </c>
    </row>
    <row r="338" spans="1:38">
      <c r="A338" s="55"/>
      <c r="B338" s="56"/>
      <c r="C338" s="56"/>
      <c r="D338" s="56"/>
      <c r="E338" s="56"/>
      <c r="F338" s="61"/>
      <c r="G338" s="57"/>
      <c r="H338" s="55"/>
      <c r="I338" s="56"/>
      <c r="J338" s="56"/>
      <c r="K338" s="57"/>
      <c r="L338" s="3">
        <v>1240</v>
      </c>
      <c r="M338" s="3" t="s">
        <v>124</v>
      </c>
      <c r="N338" s="3">
        <v>8.1840000000000011</v>
      </c>
      <c r="O338" s="3">
        <v>1250</v>
      </c>
      <c r="P338" s="3" t="s">
        <v>124</v>
      </c>
      <c r="Q338" s="63"/>
      <c r="U338" s="64"/>
      <c r="V338" s="56"/>
      <c r="W338" s="56"/>
      <c r="X338" s="55"/>
      <c r="Y338" s="56"/>
      <c r="Z338" s="56"/>
      <c r="AA338" s="57"/>
      <c r="AB338" s="13"/>
      <c r="AD338" s="2" t="str">
        <f t="shared" si="45"/>
        <v>TUN 30</v>
      </c>
      <c r="AE338" s="2">
        <f t="shared" si="46"/>
        <v>8.1840000000000011</v>
      </c>
      <c r="AF338" s="2">
        <f t="shared" si="47"/>
        <v>0</v>
      </c>
      <c r="AG338" s="2">
        <f t="shared" si="48"/>
        <v>12.276000000000002</v>
      </c>
      <c r="AH338" s="2">
        <f t="shared" si="49"/>
        <v>95.399999999999991</v>
      </c>
      <c r="AI338" s="2" t="str">
        <f t="shared" si="50"/>
        <v/>
      </c>
      <c r="AJ338" s="2" t="str">
        <f t="shared" si="51"/>
        <v/>
      </c>
      <c r="AK338" s="2" t="str">
        <f t="shared" si="52"/>
        <v/>
      </c>
      <c r="AL338" s="2" t="str">
        <f t="shared" si="53"/>
        <v/>
      </c>
    </row>
    <row r="339" spans="1:38">
      <c r="A339" s="55"/>
      <c r="B339" s="56"/>
      <c r="C339" s="56"/>
      <c r="D339" s="56"/>
      <c r="E339" s="56"/>
      <c r="F339" s="61"/>
      <c r="G339" s="57"/>
      <c r="H339" s="55"/>
      <c r="I339" s="56"/>
      <c r="J339" s="56"/>
      <c r="K339" s="57"/>
      <c r="L339" s="3">
        <v>1250</v>
      </c>
      <c r="M339" s="3" t="s">
        <v>124</v>
      </c>
      <c r="N339" s="3">
        <v>55.924000000000007</v>
      </c>
      <c r="O339" s="3">
        <v>1280</v>
      </c>
      <c r="P339" s="3" t="s">
        <v>124</v>
      </c>
      <c r="Q339" s="63"/>
      <c r="U339" s="64"/>
      <c r="V339" s="56"/>
      <c r="W339" s="56"/>
      <c r="X339" s="55"/>
      <c r="Y339" s="56"/>
      <c r="Z339" s="56"/>
      <c r="AA339" s="57"/>
      <c r="AB339" s="13"/>
      <c r="AD339" s="2" t="str">
        <f t="shared" si="45"/>
        <v>TUN 30</v>
      </c>
      <c r="AE339" s="2">
        <f t="shared" si="46"/>
        <v>55.924000000000007</v>
      </c>
      <c r="AF339" s="2">
        <f t="shared" si="47"/>
        <v>0</v>
      </c>
      <c r="AG339" s="2">
        <f t="shared" si="48"/>
        <v>68.2</v>
      </c>
      <c r="AH339" s="2">
        <f t="shared" si="49"/>
        <v>95.399999999999991</v>
      </c>
      <c r="AI339" s="2">
        <f t="shared" si="50"/>
        <v>68.2</v>
      </c>
      <c r="AJ339" s="2">
        <f t="shared" si="51"/>
        <v>95.399999999999991</v>
      </c>
      <c r="AK339" s="2" t="str">
        <f t="shared" si="52"/>
        <v>ok</v>
      </c>
      <c r="AL339" s="2" t="str">
        <f t="shared" si="53"/>
        <v>ok</v>
      </c>
    </row>
    <row r="340" spans="1:38">
      <c r="A340" s="55" t="s">
        <v>2521</v>
      </c>
      <c r="B340" s="56" t="s">
        <v>61</v>
      </c>
      <c r="C340" s="56" t="s">
        <v>837</v>
      </c>
      <c r="D340" s="56" t="s">
        <v>2794</v>
      </c>
      <c r="E340" s="56" t="s">
        <v>2519</v>
      </c>
      <c r="F340" s="61" t="s">
        <v>2480</v>
      </c>
      <c r="G340" s="57" t="s">
        <v>2522</v>
      </c>
      <c r="H340" s="55">
        <v>880</v>
      </c>
      <c r="I340" s="56">
        <v>70</v>
      </c>
      <c r="J340" s="56" t="s">
        <v>1781</v>
      </c>
      <c r="K340" s="57" t="s">
        <v>2444</v>
      </c>
      <c r="L340" s="3">
        <v>1045</v>
      </c>
      <c r="M340" s="3" t="s">
        <v>124</v>
      </c>
      <c r="O340" s="3">
        <v>1096</v>
      </c>
      <c r="P340" s="3" t="s">
        <v>124</v>
      </c>
      <c r="Q340" s="63">
        <v>1026</v>
      </c>
      <c r="R340" s="3" t="s">
        <v>124</v>
      </c>
      <c r="T340" s="3">
        <v>1262</v>
      </c>
      <c r="U340" s="64" t="s">
        <v>124</v>
      </c>
      <c r="V340" s="56"/>
      <c r="W340" s="56"/>
      <c r="X340" s="55" t="s">
        <v>2447</v>
      </c>
      <c r="Y340" s="56" t="s">
        <v>2448</v>
      </c>
      <c r="Z340" s="56">
        <v>748114</v>
      </c>
      <c r="AA340" s="57">
        <v>9838245</v>
      </c>
      <c r="AB340" s="13" t="s">
        <v>835</v>
      </c>
      <c r="AD340" s="2" t="str">
        <f t="shared" si="45"/>
        <v>CH DB 55 B</v>
      </c>
      <c r="AE340" s="2">
        <f t="shared" si="46"/>
        <v>0</v>
      </c>
      <c r="AF340" s="2">
        <f t="shared" si="47"/>
        <v>0</v>
      </c>
      <c r="AG340" s="2">
        <f t="shared" si="48"/>
        <v>0</v>
      </c>
      <c r="AH340" s="2">
        <f t="shared" si="49"/>
        <v>0</v>
      </c>
      <c r="AI340" s="2" t="str">
        <f t="shared" si="50"/>
        <v/>
      </c>
      <c r="AJ340" s="2" t="str">
        <f t="shared" si="51"/>
        <v/>
      </c>
      <c r="AK340" s="2" t="str">
        <f t="shared" si="52"/>
        <v/>
      </c>
      <c r="AL340" s="2" t="str">
        <f t="shared" si="53"/>
        <v/>
      </c>
    </row>
    <row r="341" spans="1:38">
      <c r="A341" s="55"/>
      <c r="B341" s="56"/>
      <c r="C341" s="56"/>
      <c r="D341" s="56"/>
      <c r="E341" s="56"/>
      <c r="F341" s="61"/>
      <c r="G341" s="57"/>
      <c r="H341" s="55"/>
      <c r="I341" s="56"/>
      <c r="J341" s="56"/>
      <c r="K341" s="57"/>
      <c r="L341" s="3">
        <v>1119</v>
      </c>
      <c r="M341" s="3" t="s">
        <v>124</v>
      </c>
      <c r="O341" s="3">
        <v>1141</v>
      </c>
      <c r="P341" s="3" t="s">
        <v>124</v>
      </c>
      <c r="Q341" s="63"/>
      <c r="U341" s="64"/>
      <c r="V341" s="56"/>
      <c r="W341" s="56"/>
      <c r="X341" s="55"/>
      <c r="Y341" s="56"/>
      <c r="Z341" s="56"/>
      <c r="AA341" s="57"/>
      <c r="AB341" s="13"/>
      <c r="AD341" s="2" t="str">
        <f t="shared" si="45"/>
        <v>CH DB 55 B</v>
      </c>
      <c r="AE341" s="2">
        <f t="shared" si="46"/>
        <v>0</v>
      </c>
      <c r="AF341" s="2">
        <f t="shared" si="47"/>
        <v>0</v>
      </c>
      <c r="AG341" s="2">
        <f t="shared" si="48"/>
        <v>0</v>
      </c>
      <c r="AH341" s="2">
        <f t="shared" si="49"/>
        <v>0</v>
      </c>
      <c r="AI341" s="2" t="str">
        <f t="shared" si="50"/>
        <v/>
      </c>
      <c r="AJ341" s="2" t="str">
        <f t="shared" si="51"/>
        <v/>
      </c>
      <c r="AK341" s="2" t="str">
        <f t="shared" si="52"/>
        <v/>
      </c>
      <c r="AL341" s="2" t="str">
        <f t="shared" si="53"/>
        <v/>
      </c>
    </row>
    <row r="342" spans="1:38">
      <c r="A342" s="55"/>
      <c r="B342" s="56"/>
      <c r="C342" s="56"/>
      <c r="D342" s="56"/>
      <c r="E342" s="56"/>
      <c r="F342" s="61"/>
      <c r="G342" s="57"/>
      <c r="H342" s="55"/>
      <c r="I342" s="56"/>
      <c r="J342" s="56"/>
      <c r="K342" s="57"/>
      <c r="L342" s="3">
        <v>1147</v>
      </c>
      <c r="M342" s="3" t="s">
        <v>124</v>
      </c>
      <c r="O342" s="3">
        <v>1219</v>
      </c>
      <c r="P342" s="3" t="s">
        <v>124</v>
      </c>
      <c r="Q342" s="63"/>
      <c r="U342" s="64"/>
      <c r="V342" s="56"/>
      <c r="W342" s="56"/>
      <c r="X342" s="55"/>
      <c r="Y342" s="56"/>
      <c r="Z342" s="56"/>
      <c r="AA342" s="57"/>
      <c r="AB342" s="13"/>
      <c r="AD342" s="2" t="str">
        <f t="shared" si="45"/>
        <v>CH DB 55 B</v>
      </c>
      <c r="AE342" s="2">
        <f t="shared" si="46"/>
        <v>0</v>
      </c>
      <c r="AF342" s="2">
        <f t="shared" si="47"/>
        <v>0</v>
      </c>
      <c r="AG342" s="2">
        <f t="shared" si="48"/>
        <v>0</v>
      </c>
      <c r="AH342" s="2">
        <f t="shared" si="49"/>
        <v>0</v>
      </c>
      <c r="AI342" s="2">
        <f t="shared" si="50"/>
        <v>0</v>
      </c>
      <c r="AJ342" s="2">
        <f t="shared" si="51"/>
        <v>0</v>
      </c>
      <c r="AK342" s="2" t="str">
        <f t="shared" si="52"/>
        <v>REV</v>
      </c>
      <c r="AL342" s="2" t="str">
        <f t="shared" si="53"/>
        <v>REV</v>
      </c>
    </row>
    <row r="343" spans="1:38" ht="30">
      <c r="A343" s="55" t="s">
        <v>2795</v>
      </c>
      <c r="B343" s="56" t="s">
        <v>2796</v>
      </c>
      <c r="C343" s="56"/>
      <c r="D343" s="56"/>
      <c r="E343" s="56" t="s">
        <v>2797</v>
      </c>
      <c r="F343" s="61" t="s">
        <v>2480</v>
      </c>
      <c r="G343" s="57" t="s">
        <v>2798</v>
      </c>
      <c r="H343" s="55">
        <v>55</v>
      </c>
      <c r="I343" s="56">
        <v>60</v>
      </c>
      <c r="J343" s="56" t="s">
        <v>1781</v>
      </c>
      <c r="K343" s="57" t="s">
        <v>2444</v>
      </c>
      <c r="Q343" s="63">
        <v>1680</v>
      </c>
      <c r="R343" s="3" t="s">
        <v>124</v>
      </c>
      <c r="S343" s="3">
        <v>95.4</v>
      </c>
      <c r="T343" s="3">
        <v>1950</v>
      </c>
      <c r="U343" s="64" t="s">
        <v>124</v>
      </c>
      <c r="V343" s="56">
        <v>-25.38</v>
      </c>
      <c r="W343" s="56"/>
      <c r="X343" s="55" t="s">
        <v>2595</v>
      </c>
      <c r="Y343" s="56" t="s">
        <v>2773</v>
      </c>
      <c r="Z343" s="56">
        <v>777280</v>
      </c>
      <c r="AA343" s="57">
        <v>9836766</v>
      </c>
      <c r="AB343" s="13" t="s">
        <v>1760</v>
      </c>
      <c r="AD343" s="2" t="str">
        <f t="shared" si="45"/>
        <v>TUN 9</v>
      </c>
      <c r="AE343" s="2">
        <f t="shared" si="46"/>
        <v>0</v>
      </c>
      <c r="AF343" s="2">
        <f t="shared" si="47"/>
        <v>95.4</v>
      </c>
      <c r="AG343" s="2">
        <f t="shared" si="48"/>
        <v>0</v>
      </c>
      <c r="AH343" s="2">
        <f t="shared" si="49"/>
        <v>95.4</v>
      </c>
      <c r="AI343" s="2">
        <f t="shared" si="50"/>
        <v>0</v>
      </c>
      <c r="AJ343" s="2">
        <f t="shared" si="51"/>
        <v>95.4</v>
      </c>
      <c r="AK343" s="2" t="str">
        <f t="shared" si="52"/>
        <v>REV</v>
      </c>
      <c r="AL343" s="2" t="str">
        <f t="shared" si="53"/>
        <v>ok</v>
      </c>
    </row>
    <row r="344" spans="1:38">
      <c r="A344" s="55" t="s">
        <v>2799</v>
      </c>
      <c r="B344" s="56" t="s">
        <v>2796</v>
      </c>
      <c r="C344" s="56"/>
      <c r="D344" s="56"/>
      <c r="E344" s="56" t="s">
        <v>2800</v>
      </c>
      <c r="F344" s="61" t="s">
        <v>2480</v>
      </c>
      <c r="G344" s="57" t="s">
        <v>2801</v>
      </c>
      <c r="H344" s="55">
        <v>190</v>
      </c>
      <c r="I344" s="56">
        <v>30</v>
      </c>
      <c r="J344" s="56" t="s">
        <v>1781</v>
      </c>
      <c r="K344" s="57" t="s">
        <v>2444</v>
      </c>
      <c r="L344" s="3">
        <v>1660</v>
      </c>
      <c r="M344" s="3" t="s">
        <v>124</v>
      </c>
      <c r="N344" s="3">
        <f>0.682*21</f>
        <v>14.322000000000001</v>
      </c>
      <c r="O344" s="3">
        <v>1685</v>
      </c>
      <c r="P344" s="3" t="s">
        <v>124</v>
      </c>
      <c r="Q344" s="63">
        <v>1645</v>
      </c>
      <c r="R344" s="3" t="s">
        <v>124</v>
      </c>
      <c r="S344" s="3">
        <f>0.954*24</f>
        <v>22.896000000000001</v>
      </c>
      <c r="T344" s="3">
        <v>1695</v>
      </c>
      <c r="U344" s="64" t="s">
        <v>124</v>
      </c>
      <c r="V344" s="56">
        <v>-25.35</v>
      </c>
      <c r="W344" s="56"/>
      <c r="X344" s="55" t="s">
        <v>2595</v>
      </c>
      <c r="Y344" s="56" t="s">
        <v>2773</v>
      </c>
      <c r="Z344" s="56">
        <v>785970</v>
      </c>
      <c r="AA344" s="57">
        <v>9844660</v>
      </c>
      <c r="AB344" s="13" t="s">
        <v>1760</v>
      </c>
      <c r="AD344" s="2" t="str">
        <f t="shared" si="45"/>
        <v>TUN 10</v>
      </c>
      <c r="AE344" s="2">
        <f t="shared" si="46"/>
        <v>14.322000000000001</v>
      </c>
      <c r="AF344" s="2">
        <f t="shared" si="47"/>
        <v>22.896000000000001</v>
      </c>
      <c r="AG344" s="2">
        <f t="shared" si="48"/>
        <v>14.322000000000001</v>
      </c>
      <c r="AH344" s="2">
        <f t="shared" si="49"/>
        <v>22.896000000000001</v>
      </c>
      <c r="AI344" s="2" t="str">
        <f t="shared" si="50"/>
        <v/>
      </c>
      <c r="AJ344" s="2" t="str">
        <f t="shared" si="51"/>
        <v/>
      </c>
      <c r="AK344" s="2" t="str">
        <f t="shared" si="52"/>
        <v/>
      </c>
      <c r="AL344" s="2" t="str">
        <f t="shared" si="53"/>
        <v/>
      </c>
    </row>
    <row r="345" spans="1:38">
      <c r="A345" s="55"/>
      <c r="B345" s="56"/>
      <c r="C345" s="56"/>
      <c r="D345" s="56"/>
      <c r="E345" s="56"/>
      <c r="F345" s="61"/>
      <c r="G345" s="57"/>
      <c r="H345" s="55"/>
      <c r="I345" s="56"/>
      <c r="J345" s="56"/>
      <c r="K345" s="57"/>
      <c r="L345" s="3">
        <v>1735</v>
      </c>
      <c r="M345" s="3" t="s">
        <v>124</v>
      </c>
      <c r="N345" s="3">
        <f>0.682*16</f>
        <v>10.912000000000001</v>
      </c>
      <c r="O345" s="3">
        <v>1755</v>
      </c>
      <c r="P345" s="3" t="s">
        <v>124</v>
      </c>
      <c r="Q345" s="63">
        <v>1725</v>
      </c>
      <c r="R345" s="3" t="s">
        <v>124</v>
      </c>
      <c r="S345" s="3">
        <f>0.954*57</f>
        <v>54.378</v>
      </c>
      <c r="T345" s="3">
        <v>1815</v>
      </c>
      <c r="U345" s="64" t="s">
        <v>124</v>
      </c>
      <c r="V345" s="56"/>
      <c r="W345" s="56"/>
      <c r="X345" s="55"/>
      <c r="Y345" s="56"/>
      <c r="Z345" s="56"/>
      <c r="AA345" s="57"/>
      <c r="AB345" s="13"/>
      <c r="AD345" s="2" t="str">
        <f t="shared" si="45"/>
        <v>TUN 10</v>
      </c>
      <c r="AE345" s="2">
        <f t="shared" si="46"/>
        <v>10.912000000000001</v>
      </c>
      <c r="AF345" s="2">
        <f t="shared" si="47"/>
        <v>54.378</v>
      </c>
      <c r="AG345" s="2">
        <f t="shared" si="48"/>
        <v>25.234000000000002</v>
      </c>
      <c r="AH345" s="2">
        <f t="shared" si="49"/>
        <v>77.274000000000001</v>
      </c>
      <c r="AI345" s="2" t="str">
        <f t="shared" si="50"/>
        <v/>
      </c>
      <c r="AJ345" s="2" t="str">
        <f t="shared" si="51"/>
        <v/>
      </c>
      <c r="AK345" s="2" t="str">
        <f t="shared" si="52"/>
        <v/>
      </c>
      <c r="AL345" s="2" t="str">
        <f t="shared" si="53"/>
        <v/>
      </c>
    </row>
    <row r="346" spans="1:38">
      <c r="A346" s="55"/>
      <c r="B346" s="56"/>
      <c r="C346" s="56"/>
      <c r="D346" s="56"/>
      <c r="E346" s="56"/>
      <c r="F346" s="61"/>
      <c r="G346" s="57"/>
      <c r="H346" s="55"/>
      <c r="I346" s="56"/>
      <c r="J346" s="56"/>
      <c r="K346" s="57"/>
      <c r="L346" s="3">
        <v>1760</v>
      </c>
      <c r="M346" s="3" t="s">
        <v>124</v>
      </c>
      <c r="N346" s="3">
        <f>0.682*46</f>
        <v>31.372000000000003</v>
      </c>
      <c r="O346" s="3">
        <v>1805</v>
      </c>
      <c r="P346" s="3" t="s">
        <v>124</v>
      </c>
      <c r="Q346" s="63">
        <v>1915</v>
      </c>
      <c r="R346" s="3" t="s">
        <v>124</v>
      </c>
      <c r="S346" s="3">
        <f>0.954*19</f>
        <v>18.125999999999998</v>
      </c>
      <c r="T346" s="3">
        <v>1950</v>
      </c>
      <c r="U346" s="64" t="s">
        <v>124</v>
      </c>
      <c r="V346" s="56"/>
      <c r="W346" s="56"/>
      <c r="X346" s="55"/>
      <c r="Y346" s="56"/>
      <c r="Z346" s="56"/>
      <c r="AA346" s="57"/>
      <c r="AB346" s="13"/>
      <c r="AD346" s="2" t="str">
        <f t="shared" si="45"/>
        <v>TUN 10</v>
      </c>
      <c r="AE346" s="2">
        <f t="shared" si="46"/>
        <v>31.372000000000003</v>
      </c>
      <c r="AF346" s="2">
        <f t="shared" si="47"/>
        <v>18.125999999999998</v>
      </c>
      <c r="AG346" s="2">
        <f t="shared" si="48"/>
        <v>56.606000000000009</v>
      </c>
      <c r="AH346" s="2">
        <f t="shared" si="49"/>
        <v>95.4</v>
      </c>
      <c r="AI346" s="2" t="str">
        <f t="shared" si="50"/>
        <v/>
      </c>
      <c r="AJ346" s="2" t="str">
        <f t="shared" si="51"/>
        <v/>
      </c>
      <c r="AK346" s="2" t="str">
        <f t="shared" si="52"/>
        <v/>
      </c>
      <c r="AL346" s="2" t="str">
        <f t="shared" si="53"/>
        <v/>
      </c>
    </row>
    <row r="347" spans="1:38">
      <c r="A347" s="55"/>
      <c r="B347" s="56"/>
      <c r="C347" s="56"/>
      <c r="D347" s="56"/>
      <c r="E347" s="56"/>
      <c r="F347" s="61"/>
      <c r="G347" s="57"/>
      <c r="H347" s="55"/>
      <c r="I347" s="56"/>
      <c r="J347" s="56"/>
      <c r="K347" s="57"/>
      <c r="L347" s="3">
        <v>1935</v>
      </c>
      <c r="M347" s="3" t="s">
        <v>124</v>
      </c>
      <c r="N347" s="3">
        <f>0.682*17</f>
        <v>11.594000000000001</v>
      </c>
      <c r="O347" s="3">
        <v>1950</v>
      </c>
      <c r="P347" s="3" t="s">
        <v>124</v>
      </c>
      <c r="Q347" s="63"/>
      <c r="U347" s="64"/>
      <c r="V347" s="56"/>
      <c r="W347" s="56"/>
      <c r="X347" s="55"/>
      <c r="Y347" s="56"/>
      <c r="Z347" s="56"/>
      <c r="AA347" s="57"/>
      <c r="AB347" s="13"/>
      <c r="AD347" s="2" t="str">
        <f t="shared" si="45"/>
        <v>TUN 10</v>
      </c>
      <c r="AE347" s="2">
        <f t="shared" si="46"/>
        <v>11.594000000000001</v>
      </c>
      <c r="AF347" s="2">
        <f t="shared" si="47"/>
        <v>0</v>
      </c>
      <c r="AG347" s="2">
        <f t="shared" si="48"/>
        <v>68.200000000000017</v>
      </c>
      <c r="AH347" s="2">
        <f t="shared" si="49"/>
        <v>95.4</v>
      </c>
      <c r="AI347" s="2">
        <f t="shared" si="50"/>
        <v>68.200000000000017</v>
      </c>
      <c r="AJ347" s="2">
        <f t="shared" si="51"/>
        <v>95.4</v>
      </c>
      <c r="AK347" s="2" t="str">
        <f t="shared" si="52"/>
        <v>ok</v>
      </c>
      <c r="AL347" s="2" t="str">
        <f t="shared" si="53"/>
        <v>ok</v>
      </c>
    </row>
    <row r="348" spans="1:38" ht="30">
      <c r="A348" s="55" t="s">
        <v>2802</v>
      </c>
      <c r="B348" s="56" t="s">
        <v>2796</v>
      </c>
      <c r="C348" s="56"/>
      <c r="D348" s="56"/>
      <c r="E348" s="56" t="s">
        <v>2797</v>
      </c>
      <c r="F348" s="61" t="s">
        <v>2480</v>
      </c>
      <c r="G348" s="57" t="s">
        <v>2803</v>
      </c>
      <c r="H348" s="55">
        <v>240</v>
      </c>
      <c r="I348" s="56">
        <v>40</v>
      </c>
      <c r="J348" s="56" t="s">
        <v>1781</v>
      </c>
      <c r="K348" s="57" t="s">
        <v>2444</v>
      </c>
      <c r="L348" s="3">
        <v>1530</v>
      </c>
      <c r="M348" s="3" t="s">
        <v>124</v>
      </c>
      <c r="N348" s="3">
        <f>0.682*5</f>
        <v>3.41</v>
      </c>
      <c r="O348" s="3">
        <v>1540</v>
      </c>
      <c r="P348" s="3" t="s">
        <v>124</v>
      </c>
      <c r="Q348" s="63">
        <v>1520</v>
      </c>
      <c r="R348" s="3" t="s">
        <v>124</v>
      </c>
      <c r="S348" s="3">
        <f>0.954*15</f>
        <v>14.309999999999999</v>
      </c>
      <c r="T348" s="3">
        <v>1595</v>
      </c>
      <c r="U348" s="64" t="s">
        <v>124</v>
      </c>
      <c r="V348" s="56">
        <v>-24.64</v>
      </c>
      <c r="W348" s="56"/>
      <c r="X348" s="55" t="s">
        <v>2595</v>
      </c>
      <c r="Y348" s="56" t="s">
        <v>2773</v>
      </c>
      <c r="Z348" s="56">
        <v>778692</v>
      </c>
      <c r="AA348" s="57">
        <v>9831482</v>
      </c>
      <c r="AB348" s="13" t="s">
        <v>1760</v>
      </c>
      <c r="AD348" s="2" t="str">
        <f t="shared" si="45"/>
        <v>TUN 11</v>
      </c>
      <c r="AE348" s="2">
        <f t="shared" si="46"/>
        <v>3.41</v>
      </c>
      <c r="AF348" s="2">
        <f t="shared" si="47"/>
        <v>14.309999999999999</v>
      </c>
      <c r="AG348" s="2">
        <f t="shared" si="48"/>
        <v>3.41</v>
      </c>
      <c r="AH348" s="2">
        <f t="shared" si="49"/>
        <v>14.309999999999999</v>
      </c>
      <c r="AI348" s="2" t="str">
        <f t="shared" si="50"/>
        <v/>
      </c>
      <c r="AJ348" s="2" t="str">
        <f t="shared" si="51"/>
        <v/>
      </c>
      <c r="AK348" s="2" t="str">
        <f t="shared" si="52"/>
        <v/>
      </c>
      <c r="AL348" s="2" t="str">
        <f t="shared" si="53"/>
        <v/>
      </c>
    </row>
    <row r="349" spans="1:38">
      <c r="A349" s="55"/>
      <c r="B349" s="56"/>
      <c r="C349" s="56"/>
      <c r="D349" s="56"/>
      <c r="E349" s="56"/>
      <c r="F349" s="61"/>
      <c r="G349" s="57"/>
      <c r="H349" s="55"/>
      <c r="I349" s="56"/>
      <c r="J349" s="56"/>
      <c r="K349" s="57"/>
      <c r="L349" s="3">
        <v>1635</v>
      </c>
      <c r="M349" s="3" t="s">
        <v>124</v>
      </c>
      <c r="N349" s="3">
        <f>0.682*55</f>
        <v>37.510000000000005</v>
      </c>
      <c r="O349" s="3">
        <v>1680</v>
      </c>
      <c r="P349" s="3" t="s">
        <v>124</v>
      </c>
      <c r="Q349" s="63">
        <v>1615</v>
      </c>
      <c r="R349" s="3" t="s">
        <v>124</v>
      </c>
      <c r="S349" s="3">
        <f>0.954*43</f>
        <v>41.021999999999998</v>
      </c>
      <c r="T349" s="3">
        <v>1685</v>
      </c>
      <c r="U349" s="64" t="s">
        <v>124</v>
      </c>
      <c r="V349" s="56"/>
      <c r="W349" s="56"/>
      <c r="X349" s="55"/>
      <c r="Y349" s="56"/>
      <c r="Z349" s="56"/>
      <c r="AA349" s="57"/>
      <c r="AB349" s="13"/>
      <c r="AD349" s="2" t="str">
        <f t="shared" si="45"/>
        <v>TUN 11</v>
      </c>
      <c r="AE349" s="2">
        <f t="shared" si="46"/>
        <v>37.510000000000005</v>
      </c>
      <c r="AF349" s="2">
        <f t="shared" si="47"/>
        <v>41.021999999999998</v>
      </c>
      <c r="AG349" s="2">
        <f t="shared" si="48"/>
        <v>40.92</v>
      </c>
      <c r="AH349" s="2">
        <f t="shared" si="49"/>
        <v>55.331999999999994</v>
      </c>
      <c r="AI349" s="2" t="str">
        <f t="shared" si="50"/>
        <v/>
      </c>
      <c r="AJ349" s="2" t="str">
        <f t="shared" si="51"/>
        <v/>
      </c>
      <c r="AK349" s="2" t="str">
        <f t="shared" si="52"/>
        <v/>
      </c>
      <c r="AL349" s="2" t="str">
        <f t="shared" si="53"/>
        <v/>
      </c>
    </row>
    <row r="350" spans="1:38">
      <c r="A350" s="55"/>
      <c r="B350" s="56"/>
      <c r="C350" s="56"/>
      <c r="D350" s="56"/>
      <c r="E350" s="56"/>
      <c r="F350" s="61"/>
      <c r="G350" s="57"/>
      <c r="H350" s="55"/>
      <c r="I350" s="56"/>
      <c r="J350" s="56"/>
      <c r="K350" s="57"/>
      <c r="L350" s="3">
        <v>1765</v>
      </c>
      <c r="M350" s="3" t="s">
        <v>124</v>
      </c>
      <c r="N350" s="3">
        <f>0.682*3</f>
        <v>2.0460000000000003</v>
      </c>
      <c r="O350" s="3">
        <v>1775</v>
      </c>
      <c r="P350" s="3" t="s">
        <v>124</v>
      </c>
      <c r="Q350" s="63">
        <v>1730</v>
      </c>
      <c r="R350" s="3" t="s">
        <v>124</v>
      </c>
      <c r="S350" s="3">
        <f>0.954*33</f>
        <v>31.481999999999999</v>
      </c>
      <c r="T350" s="3">
        <v>1810</v>
      </c>
      <c r="U350" s="64" t="s">
        <v>124</v>
      </c>
      <c r="V350" s="56"/>
      <c r="W350" s="56"/>
      <c r="X350" s="55"/>
      <c r="Y350" s="56"/>
      <c r="Z350" s="56"/>
      <c r="AA350" s="57"/>
      <c r="AB350" s="13"/>
      <c r="AD350" s="2" t="str">
        <f t="shared" si="45"/>
        <v>TUN 11</v>
      </c>
      <c r="AE350" s="2">
        <f t="shared" si="46"/>
        <v>2.0460000000000003</v>
      </c>
      <c r="AF350" s="2">
        <f t="shared" si="47"/>
        <v>31.481999999999999</v>
      </c>
      <c r="AG350" s="2">
        <f t="shared" si="48"/>
        <v>42.966000000000001</v>
      </c>
      <c r="AH350" s="2">
        <f t="shared" si="49"/>
        <v>86.813999999999993</v>
      </c>
      <c r="AI350" s="2" t="str">
        <f t="shared" si="50"/>
        <v/>
      </c>
      <c r="AJ350" s="2" t="str">
        <f t="shared" si="51"/>
        <v/>
      </c>
      <c r="AK350" s="2" t="str">
        <f t="shared" si="52"/>
        <v/>
      </c>
      <c r="AL350" s="2" t="str">
        <f t="shared" si="53"/>
        <v/>
      </c>
    </row>
    <row r="351" spans="1:38">
      <c r="A351" s="55"/>
      <c r="B351" s="56"/>
      <c r="C351" s="56"/>
      <c r="D351" s="56"/>
      <c r="E351" s="56"/>
      <c r="F351" s="61"/>
      <c r="G351" s="57"/>
      <c r="H351" s="55"/>
      <c r="I351" s="56"/>
      <c r="J351" s="56"/>
      <c r="K351" s="57"/>
      <c r="L351" s="3">
        <v>1775</v>
      </c>
      <c r="M351" s="3" t="s">
        <v>124</v>
      </c>
      <c r="N351" s="3">
        <f>0.682*29</f>
        <v>19.778000000000002</v>
      </c>
      <c r="O351" s="3">
        <v>1800</v>
      </c>
      <c r="P351" s="3" t="s">
        <v>124</v>
      </c>
      <c r="Q351" s="63">
        <v>1925</v>
      </c>
      <c r="R351" s="3" t="s">
        <v>124</v>
      </c>
      <c r="S351" s="3">
        <f>0.954*9</f>
        <v>8.5860000000000003</v>
      </c>
      <c r="T351" s="3">
        <v>1950</v>
      </c>
      <c r="U351" s="64" t="s">
        <v>124</v>
      </c>
      <c r="V351" s="56"/>
      <c r="W351" s="56"/>
      <c r="X351" s="55"/>
      <c r="Y351" s="56"/>
      <c r="Z351" s="56"/>
      <c r="AA351" s="57"/>
      <c r="AB351" s="13"/>
      <c r="AD351" s="2" t="str">
        <f t="shared" si="45"/>
        <v>TUN 11</v>
      </c>
      <c r="AE351" s="2">
        <f t="shared" si="46"/>
        <v>19.778000000000002</v>
      </c>
      <c r="AF351" s="2">
        <f t="shared" si="47"/>
        <v>8.5860000000000003</v>
      </c>
      <c r="AG351" s="2">
        <f t="shared" si="48"/>
        <v>62.744</v>
      </c>
      <c r="AH351" s="2">
        <f t="shared" si="49"/>
        <v>95.399999999999991</v>
      </c>
      <c r="AI351" s="2" t="str">
        <f t="shared" si="50"/>
        <v/>
      </c>
      <c r="AJ351" s="2" t="str">
        <f t="shared" si="51"/>
        <v/>
      </c>
      <c r="AK351" s="2" t="str">
        <f t="shared" si="52"/>
        <v/>
      </c>
      <c r="AL351" s="2" t="str">
        <f t="shared" si="53"/>
        <v/>
      </c>
    </row>
    <row r="352" spans="1:38">
      <c r="A352" s="55"/>
      <c r="B352" s="56"/>
      <c r="C352" s="56"/>
      <c r="D352" s="56"/>
      <c r="E352" s="56"/>
      <c r="F352" s="61"/>
      <c r="G352" s="57"/>
      <c r="H352" s="55"/>
      <c r="I352" s="56"/>
      <c r="J352" s="56"/>
      <c r="K352" s="57"/>
      <c r="L352" s="3">
        <v>1940</v>
      </c>
      <c r="M352" s="3" t="s">
        <v>124</v>
      </c>
      <c r="N352" s="3">
        <f>0.682*8</f>
        <v>5.4560000000000004</v>
      </c>
      <c r="O352" s="3">
        <v>1950</v>
      </c>
      <c r="P352" s="3" t="s">
        <v>124</v>
      </c>
      <c r="Q352" s="63"/>
      <c r="U352" s="64"/>
      <c r="V352" s="56"/>
      <c r="W352" s="56"/>
      <c r="X352" s="55"/>
      <c r="Y352" s="56"/>
      <c r="Z352" s="56"/>
      <c r="AA352" s="57"/>
      <c r="AB352" s="13"/>
      <c r="AD352" s="2" t="str">
        <f t="shared" ref="AD352:AD397" si="54">IF(A352&lt;&gt;"",A352,IF(A352="",AD351,"ERR"))</f>
        <v>TUN 11</v>
      </c>
      <c r="AE352" s="2">
        <f t="shared" ref="AE352:AE397" si="55">N352</f>
        <v>5.4560000000000004</v>
      </c>
      <c r="AF352" s="2">
        <f t="shared" ref="AF352:AF397" si="56">S352</f>
        <v>0</v>
      </c>
      <c r="AG352" s="2">
        <f t="shared" ref="AG352:AG397" si="57">IF(AD352&lt;&gt;AD351,AE352,IF(AD352=AD351,AE352+AG351))</f>
        <v>68.2</v>
      </c>
      <c r="AH352" s="2">
        <f t="shared" ref="AH352:AH397" si="58">IF(AD352&lt;&gt;AD351,AF352,IF(AD352=AD351,AF352+AH351))</f>
        <v>95.399999999999991</v>
      </c>
      <c r="AI352" s="2">
        <f t="shared" ref="AI352:AI397" si="59">IF(AD353=AD352,"",AG352)</f>
        <v>68.2</v>
      </c>
      <c r="AJ352" s="2">
        <f t="shared" ref="AJ352:AJ397" si="60">IF(AD353=AD352,"",AH352)</f>
        <v>95.399999999999991</v>
      </c>
      <c r="AK352" s="2" t="str">
        <f t="shared" ref="AK352:AK397" si="61">IF(AI352="","",IF(AI352=68.2,"ok","REV"))</f>
        <v>ok</v>
      </c>
      <c r="AL352" s="2" t="str">
        <f t="shared" ref="AL352:AL397" si="62">IF(AJ352="","",IF(AJ352=95.4,"ok","REV"))</f>
        <v>ok</v>
      </c>
    </row>
    <row r="353" spans="1:38" ht="30">
      <c r="A353" s="55" t="s">
        <v>2804</v>
      </c>
      <c r="B353" s="56" t="s">
        <v>2796</v>
      </c>
      <c r="C353" s="56"/>
      <c r="D353" s="56"/>
      <c r="E353" s="56" t="s">
        <v>2805</v>
      </c>
      <c r="F353" s="61" t="s">
        <v>2480</v>
      </c>
      <c r="G353" s="57" t="s">
        <v>2806</v>
      </c>
      <c r="H353" s="55">
        <v>270</v>
      </c>
      <c r="I353" s="56">
        <v>25</v>
      </c>
      <c r="J353" s="56" t="s">
        <v>1781</v>
      </c>
      <c r="K353" s="57" t="s">
        <v>2444</v>
      </c>
      <c r="L353" s="3">
        <v>1525</v>
      </c>
      <c r="M353" s="3" t="s">
        <v>124</v>
      </c>
      <c r="N353" s="3">
        <f>0.682*25</f>
        <v>17.05</v>
      </c>
      <c r="O353" s="3">
        <v>1545</v>
      </c>
      <c r="P353" s="3" t="s">
        <v>124</v>
      </c>
      <c r="Q353" s="63">
        <v>1520</v>
      </c>
      <c r="R353" s="3" t="s">
        <v>124</v>
      </c>
      <c r="S353" s="3">
        <f>0.954*37</f>
        <v>35.298000000000002</v>
      </c>
      <c r="T353" s="3">
        <v>1580</v>
      </c>
      <c r="U353" s="64" t="s">
        <v>124</v>
      </c>
      <c r="V353" s="56">
        <v>-25.7</v>
      </c>
      <c r="W353" s="56"/>
      <c r="X353" s="55" t="s">
        <v>2595</v>
      </c>
      <c r="Y353" s="56" t="s">
        <v>2773</v>
      </c>
      <c r="Z353" s="56">
        <v>785970</v>
      </c>
      <c r="AA353" s="57">
        <v>9844660</v>
      </c>
      <c r="AB353" s="13" t="s">
        <v>1760</v>
      </c>
      <c r="AD353" s="2" t="str">
        <f t="shared" si="54"/>
        <v>TUN 12</v>
      </c>
      <c r="AE353" s="2">
        <f t="shared" si="55"/>
        <v>17.05</v>
      </c>
      <c r="AF353" s="2">
        <f t="shared" si="56"/>
        <v>35.298000000000002</v>
      </c>
      <c r="AG353" s="2">
        <f t="shared" si="57"/>
        <v>17.05</v>
      </c>
      <c r="AH353" s="2">
        <f t="shared" si="58"/>
        <v>35.298000000000002</v>
      </c>
      <c r="AI353" s="2" t="str">
        <f t="shared" si="59"/>
        <v/>
      </c>
      <c r="AJ353" s="2" t="str">
        <f t="shared" si="60"/>
        <v/>
      </c>
      <c r="AK353" s="2" t="str">
        <f t="shared" si="61"/>
        <v/>
      </c>
      <c r="AL353" s="2" t="str">
        <f t="shared" si="62"/>
        <v/>
      </c>
    </row>
    <row r="354" spans="1:38">
      <c r="A354" s="55"/>
      <c r="B354" s="56"/>
      <c r="C354" s="56"/>
      <c r="D354" s="56"/>
      <c r="E354" s="56"/>
      <c r="F354" s="61"/>
      <c r="G354" s="57"/>
      <c r="H354" s="55"/>
      <c r="I354" s="56"/>
      <c r="J354" s="56"/>
      <c r="K354" s="57"/>
      <c r="L354" s="3">
        <v>1545</v>
      </c>
      <c r="M354" s="3" t="s">
        <v>124</v>
      </c>
      <c r="N354" s="3">
        <f>0.682*4</f>
        <v>2.7280000000000002</v>
      </c>
      <c r="O354" s="3">
        <v>1550</v>
      </c>
      <c r="P354" s="3" t="s">
        <v>124</v>
      </c>
      <c r="Q354" s="63">
        <v>1580</v>
      </c>
      <c r="R354" s="3" t="s">
        <v>124</v>
      </c>
      <c r="S354" s="3">
        <f>0.954*2</f>
        <v>1.9079999999999999</v>
      </c>
      <c r="T354" s="3">
        <v>1595</v>
      </c>
      <c r="U354" s="64" t="s">
        <v>124</v>
      </c>
      <c r="V354" s="56"/>
      <c r="W354" s="56"/>
      <c r="X354" s="55"/>
      <c r="Y354" s="56"/>
      <c r="Z354" s="56"/>
      <c r="AA354" s="57"/>
      <c r="AB354" s="13"/>
      <c r="AD354" s="2" t="str">
        <f t="shared" si="54"/>
        <v>TUN 12</v>
      </c>
      <c r="AE354" s="2">
        <f t="shared" si="55"/>
        <v>2.7280000000000002</v>
      </c>
      <c r="AF354" s="2">
        <f t="shared" si="56"/>
        <v>1.9079999999999999</v>
      </c>
      <c r="AG354" s="2">
        <f t="shared" si="57"/>
        <v>19.778000000000002</v>
      </c>
      <c r="AH354" s="2">
        <f t="shared" si="58"/>
        <v>37.206000000000003</v>
      </c>
      <c r="AI354" s="2" t="str">
        <f t="shared" si="59"/>
        <v/>
      </c>
      <c r="AJ354" s="2" t="str">
        <f t="shared" si="60"/>
        <v/>
      </c>
      <c r="AK354" s="2" t="str">
        <f t="shared" si="61"/>
        <v/>
      </c>
      <c r="AL354" s="2" t="str">
        <f t="shared" si="62"/>
        <v/>
      </c>
    </row>
    <row r="355" spans="1:38">
      <c r="A355" s="55"/>
      <c r="B355" s="56"/>
      <c r="C355" s="56"/>
      <c r="D355" s="56"/>
      <c r="E355" s="56"/>
      <c r="F355" s="61"/>
      <c r="G355" s="57"/>
      <c r="H355" s="55"/>
      <c r="I355" s="56"/>
      <c r="J355" s="56"/>
      <c r="K355" s="57"/>
      <c r="L355" s="3">
        <v>1630</v>
      </c>
      <c r="M355" s="3" t="s">
        <v>124</v>
      </c>
      <c r="N355" s="3">
        <f>0.682*71</f>
        <v>48.422000000000004</v>
      </c>
      <c r="O355" s="3">
        <v>1665</v>
      </c>
      <c r="P355" s="3" t="s">
        <v>124</v>
      </c>
      <c r="Q355" s="63">
        <v>1620</v>
      </c>
      <c r="R355" s="3" t="s">
        <v>124</v>
      </c>
      <c r="S355" s="3">
        <f>0.954*57</f>
        <v>54.378</v>
      </c>
      <c r="T355" s="3">
        <v>1670</v>
      </c>
      <c r="U355" s="64" t="s">
        <v>124</v>
      </c>
      <c r="V355" s="56"/>
      <c r="W355" s="56"/>
      <c r="X355" s="55"/>
      <c r="Y355" s="56"/>
      <c r="Z355" s="56"/>
      <c r="AA355" s="57"/>
      <c r="AB355" s="13"/>
      <c r="AD355" s="2" t="str">
        <f t="shared" si="54"/>
        <v>TUN 12</v>
      </c>
      <c r="AE355" s="2">
        <f t="shared" si="55"/>
        <v>48.422000000000004</v>
      </c>
      <c r="AF355" s="2">
        <f t="shared" si="56"/>
        <v>54.378</v>
      </c>
      <c r="AG355" s="2">
        <f t="shared" si="57"/>
        <v>68.2</v>
      </c>
      <c r="AH355" s="2">
        <f t="shared" si="58"/>
        <v>91.584000000000003</v>
      </c>
      <c r="AI355" s="2" t="str">
        <f t="shared" si="59"/>
        <v/>
      </c>
      <c r="AJ355" s="2" t="str">
        <f t="shared" si="60"/>
        <v/>
      </c>
      <c r="AK355" s="2" t="str">
        <f t="shared" si="61"/>
        <v/>
      </c>
      <c r="AL355" s="2" t="str">
        <f t="shared" si="62"/>
        <v/>
      </c>
    </row>
    <row r="356" spans="1:38">
      <c r="A356" s="55"/>
      <c r="B356" s="56"/>
      <c r="C356" s="56"/>
      <c r="D356" s="56"/>
      <c r="E356" s="56"/>
      <c r="F356" s="61"/>
      <c r="G356" s="57"/>
      <c r="H356" s="55"/>
      <c r="I356" s="56"/>
      <c r="J356" s="56"/>
      <c r="K356" s="57"/>
      <c r="Q356" s="63">
        <v>1780</v>
      </c>
      <c r="R356" s="3" t="s">
        <v>124</v>
      </c>
      <c r="S356" s="3">
        <f>0.954*4</f>
        <v>3.8159999999999998</v>
      </c>
      <c r="T356" s="3">
        <v>1800</v>
      </c>
      <c r="U356" s="64" t="s">
        <v>124</v>
      </c>
      <c r="V356" s="56"/>
      <c r="W356" s="56"/>
      <c r="X356" s="55"/>
      <c r="Y356" s="56"/>
      <c r="Z356" s="56"/>
      <c r="AA356" s="57"/>
      <c r="AB356" s="13"/>
      <c r="AD356" s="2" t="str">
        <f t="shared" si="54"/>
        <v>TUN 12</v>
      </c>
      <c r="AE356" s="2">
        <f t="shared" si="55"/>
        <v>0</v>
      </c>
      <c r="AF356" s="2">
        <f t="shared" si="56"/>
        <v>3.8159999999999998</v>
      </c>
      <c r="AG356" s="2">
        <f t="shared" si="57"/>
        <v>68.2</v>
      </c>
      <c r="AH356" s="2">
        <f t="shared" si="58"/>
        <v>95.4</v>
      </c>
      <c r="AI356" s="2">
        <f t="shared" si="59"/>
        <v>68.2</v>
      </c>
      <c r="AJ356" s="2">
        <f t="shared" si="60"/>
        <v>95.4</v>
      </c>
      <c r="AK356" s="2" t="str">
        <f t="shared" si="61"/>
        <v>ok</v>
      </c>
      <c r="AL356" s="2" t="str">
        <f t="shared" si="62"/>
        <v>ok</v>
      </c>
    </row>
    <row r="357" spans="1:38" ht="30">
      <c r="A357" s="55" t="s">
        <v>2807</v>
      </c>
      <c r="B357" s="56" t="s">
        <v>2796</v>
      </c>
      <c r="C357" s="56"/>
      <c r="D357" s="56"/>
      <c r="E357" s="56" t="s">
        <v>2808</v>
      </c>
      <c r="F357" s="61" t="s">
        <v>2480</v>
      </c>
      <c r="G357" s="57" t="s">
        <v>2809</v>
      </c>
      <c r="H357" s="55">
        <v>300</v>
      </c>
      <c r="I357" s="56">
        <v>30</v>
      </c>
      <c r="J357" s="56" t="s">
        <v>1781</v>
      </c>
      <c r="K357" s="57" t="s">
        <v>2444</v>
      </c>
      <c r="L357" s="3">
        <v>1520</v>
      </c>
      <c r="M357" s="3" t="s">
        <v>124</v>
      </c>
      <c r="N357" s="3">
        <f>0.682*67</f>
        <v>45.694000000000003</v>
      </c>
      <c r="O357" s="3">
        <v>1575</v>
      </c>
      <c r="P357" s="3" t="s">
        <v>124</v>
      </c>
      <c r="Q357" s="63">
        <v>1485</v>
      </c>
      <c r="R357" s="3" t="s">
        <v>124</v>
      </c>
      <c r="S357" s="3">
        <f>0.954*73</f>
        <v>69.641999999999996</v>
      </c>
      <c r="T357" s="3">
        <v>1605</v>
      </c>
      <c r="U357" s="64" t="s">
        <v>124</v>
      </c>
      <c r="V357" s="56">
        <v>-25.01</v>
      </c>
      <c r="W357" s="56"/>
      <c r="X357" s="55" t="s">
        <v>2595</v>
      </c>
      <c r="Y357" s="56" t="s">
        <v>2773</v>
      </c>
      <c r="Z357" s="56">
        <v>785945</v>
      </c>
      <c r="AA357" s="57">
        <v>9844892</v>
      </c>
      <c r="AB357" s="13" t="s">
        <v>1760</v>
      </c>
      <c r="AD357" s="2" t="str">
        <f t="shared" si="54"/>
        <v>TUN 13</v>
      </c>
      <c r="AE357" s="2">
        <f t="shared" si="55"/>
        <v>45.694000000000003</v>
      </c>
      <c r="AF357" s="2">
        <f t="shared" si="56"/>
        <v>69.641999999999996</v>
      </c>
      <c r="AG357" s="2">
        <f t="shared" si="57"/>
        <v>45.694000000000003</v>
      </c>
      <c r="AH357" s="2">
        <f t="shared" si="58"/>
        <v>69.641999999999996</v>
      </c>
      <c r="AI357" s="2" t="str">
        <f>IF(AD358=AD357,"",AG357)</f>
        <v/>
      </c>
      <c r="AJ357" s="2" t="str">
        <f>IF(AD358=AD357,"",AH357)</f>
        <v/>
      </c>
      <c r="AK357" s="2" t="str">
        <f t="shared" si="61"/>
        <v/>
      </c>
      <c r="AL357" s="2" t="str">
        <f t="shared" si="62"/>
        <v/>
      </c>
    </row>
    <row r="358" spans="1:38">
      <c r="A358" s="55"/>
      <c r="B358" s="56"/>
      <c r="C358" s="56"/>
      <c r="D358" s="56"/>
      <c r="E358" s="56"/>
      <c r="F358" s="61"/>
      <c r="G358" s="57"/>
      <c r="H358" s="55"/>
      <c r="I358" s="56"/>
      <c r="J358" s="56"/>
      <c r="K358" s="57"/>
      <c r="L358" s="3">
        <v>1580</v>
      </c>
      <c r="M358" s="3" t="s">
        <v>124</v>
      </c>
      <c r="N358" s="3">
        <f>0.682*6</f>
        <v>4.0920000000000005</v>
      </c>
      <c r="O358" s="3">
        <v>1590</v>
      </c>
      <c r="P358" s="3" t="s">
        <v>124</v>
      </c>
      <c r="Q358" s="63">
        <v>1610</v>
      </c>
      <c r="R358" s="3" t="s">
        <v>124</v>
      </c>
      <c r="S358" s="3">
        <f>0.954*27</f>
        <v>25.757999999999999</v>
      </c>
      <c r="T358" s="3">
        <v>1655</v>
      </c>
      <c r="U358" s="64" t="s">
        <v>124</v>
      </c>
      <c r="V358" s="56"/>
      <c r="W358" s="56"/>
      <c r="X358" s="55"/>
      <c r="Y358" s="56"/>
      <c r="Z358" s="56"/>
      <c r="AA358" s="57"/>
      <c r="AB358" s="13"/>
      <c r="AD358" s="2" t="str">
        <f>IF(A358&lt;&gt;"",A358,IF(A358="",AD357,"ERR"))</f>
        <v>TUN 13</v>
      </c>
      <c r="AE358" s="2">
        <f t="shared" si="55"/>
        <v>4.0920000000000005</v>
      </c>
      <c r="AF358" s="2">
        <f t="shared" si="56"/>
        <v>25.757999999999999</v>
      </c>
      <c r="AG358" s="2">
        <f>IF(AD358&lt;&gt;AD357,AE358,IF(AD358=AD357,AE358+AG357))</f>
        <v>49.786000000000001</v>
      </c>
      <c r="AH358" s="2">
        <f>IF(AD358&lt;&gt;AD357,AF358,IF(AD358=AD357,AF358+AH357))</f>
        <v>95.399999999999991</v>
      </c>
      <c r="AI358" s="2" t="str">
        <f t="shared" si="59"/>
        <v/>
      </c>
      <c r="AJ358" s="2" t="str">
        <f t="shared" si="60"/>
        <v/>
      </c>
      <c r="AK358" s="2" t="str">
        <f t="shared" si="61"/>
        <v/>
      </c>
      <c r="AL358" s="2" t="str">
        <f t="shared" si="62"/>
        <v/>
      </c>
    </row>
    <row r="359" spans="1:38">
      <c r="A359" s="55"/>
      <c r="B359" s="56"/>
      <c r="C359" s="56"/>
      <c r="D359" s="56"/>
      <c r="E359" s="56"/>
      <c r="F359" s="61"/>
      <c r="G359" s="57"/>
      <c r="H359" s="55"/>
      <c r="I359" s="56"/>
      <c r="J359" s="56"/>
      <c r="K359" s="57"/>
      <c r="L359" s="3">
        <v>1625</v>
      </c>
      <c r="M359" s="3" t="s">
        <v>124</v>
      </c>
      <c r="N359" s="3">
        <f>0.682*27</f>
        <v>18.414000000000001</v>
      </c>
      <c r="O359" s="3">
        <v>1650</v>
      </c>
      <c r="P359" s="3" t="s">
        <v>124</v>
      </c>
      <c r="Q359" s="63"/>
      <c r="U359" s="64"/>
      <c r="V359" s="56"/>
      <c r="W359" s="56"/>
      <c r="X359" s="55"/>
      <c r="Y359" s="56"/>
      <c r="Z359" s="56"/>
      <c r="AA359" s="57"/>
      <c r="AB359" s="13"/>
      <c r="AD359" s="2" t="str">
        <f t="shared" si="54"/>
        <v>TUN 13</v>
      </c>
      <c r="AE359" s="2">
        <f t="shared" si="55"/>
        <v>18.414000000000001</v>
      </c>
      <c r="AF359" s="2">
        <f t="shared" si="56"/>
        <v>0</v>
      </c>
      <c r="AG359" s="2">
        <f t="shared" si="57"/>
        <v>68.2</v>
      </c>
      <c r="AH359" s="2">
        <f t="shared" si="58"/>
        <v>95.399999999999991</v>
      </c>
      <c r="AI359" s="2">
        <f t="shared" si="59"/>
        <v>68.2</v>
      </c>
      <c r="AJ359" s="2">
        <f t="shared" si="60"/>
        <v>95.399999999999991</v>
      </c>
      <c r="AK359" s="2" t="str">
        <f t="shared" si="61"/>
        <v>ok</v>
      </c>
      <c r="AL359" s="2" t="str">
        <f t="shared" si="62"/>
        <v>ok</v>
      </c>
    </row>
    <row r="360" spans="1:38">
      <c r="A360" s="55" t="s">
        <v>2810</v>
      </c>
      <c r="B360" s="56" t="s">
        <v>2796</v>
      </c>
      <c r="C360" s="56"/>
      <c r="D360" s="56"/>
      <c r="E360" s="56" t="s">
        <v>2811</v>
      </c>
      <c r="F360" s="61" t="s">
        <v>2480</v>
      </c>
      <c r="G360" s="57" t="s">
        <v>2812</v>
      </c>
      <c r="H360" s="55">
        <v>320</v>
      </c>
      <c r="I360" s="56">
        <v>15</v>
      </c>
      <c r="J360" s="56" t="s">
        <v>1781</v>
      </c>
      <c r="K360" s="57" t="s">
        <v>2444</v>
      </c>
      <c r="L360" s="3">
        <v>1520</v>
      </c>
      <c r="M360" s="3" t="s">
        <v>124</v>
      </c>
      <c r="N360" s="3">
        <f>0.682*13</f>
        <v>8.8660000000000014</v>
      </c>
      <c r="O360" s="3">
        <v>1530</v>
      </c>
      <c r="P360" s="3" t="s">
        <v>124</v>
      </c>
      <c r="Q360" s="63">
        <v>1495</v>
      </c>
      <c r="R360" s="3" t="s">
        <v>124</v>
      </c>
      <c r="S360" s="3">
        <f>0.954*3</f>
        <v>2.8620000000000001</v>
      </c>
      <c r="T360" s="3">
        <v>1510</v>
      </c>
      <c r="U360" s="64" t="s">
        <v>124</v>
      </c>
      <c r="V360" s="56">
        <v>-23.92</v>
      </c>
      <c r="W360" s="56"/>
      <c r="X360" s="55" t="s">
        <v>2595</v>
      </c>
      <c r="Y360" s="56" t="s">
        <v>2773</v>
      </c>
      <c r="Z360" s="56">
        <v>776306</v>
      </c>
      <c r="AA360" s="57">
        <v>9834190</v>
      </c>
      <c r="AB360" s="13" t="s">
        <v>1760</v>
      </c>
      <c r="AD360" s="2" t="str">
        <f t="shared" si="54"/>
        <v>TUN 14</v>
      </c>
      <c r="AE360" s="2">
        <f t="shared" si="55"/>
        <v>8.8660000000000014</v>
      </c>
      <c r="AF360" s="2">
        <f t="shared" si="56"/>
        <v>2.8620000000000001</v>
      </c>
      <c r="AG360" s="2">
        <f t="shared" si="57"/>
        <v>8.8660000000000014</v>
      </c>
      <c r="AH360" s="2">
        <f t="shared" si="58"/>
        <v>2.8620000000000001</v>
      </c>
      <c r="AI360" s="2" t="str">
        <f t="shared" si="59"/>
        <v/>
      </c>
      <c r="AJ360" s="2" t="str">
        <f t="shared" si="60"/>
        <v/>
      </c>
      <c r="AK360" s="2" t="str">
        <f t="shared" si="61"/>
        <v/>
      </c>
      <c r="AL360" s="2" t="str">
        <f t="shared" si="62"/>
        <v/>
      </c>
    </row>
    <row r="361" spans="1:38">
      <c r="A361" s="55"/>
      <c r="B361" s="56"/>
      <c r="C361" s="56"/>
      <c r="D361" s="56"/>
      <c r="E361" s="56"/>
      <c r="F361" s="61"/>
      <c r="G361" s="57"/>
      <c r="H361" s="55"/>
      <c r="I361" s="56"/>
      <c r="J361" s="56"/>
      <c r="K361" s="57"/>
      <c r="L361" s="3">
        <v>1535</v>
      </c>
      <c r="M361" s="3" t="s">
        <v>124</v>
      </c>
      <c r="N361" s="3">
        <f>0.682*57</f>
        <v>38.874000000000002</v>
      </c>
      <c r="O361" s="3">
        <v>1580</v>
      </c>
      <c r="P361" s="3" t="s">
        <v>124</v>
      </c>
      <c r="Q361" s="63">
        <v>1510</v>
      </c>
      <c r="R361" s="3" t="s">
        <v>124</v>
      </c>
      <c r="S361" s="3">
        <f>0.954*77</f>
        <v>73.457999999999998</v>
      </c>
      <c r="T361" s="3">
        <v>1605</v>
      </c>
      <c r="U361" s="64" t="s">
        <v>124</v>
      </c>
      <c r="V361" s="56"/>
      <c r="W361" s="56"/>
      <c r="X361" s="55"/>
      <c r="Y361" s="56"/>
      <c r="Z361" s="56"/>
      <c r="AA361" s="57"/>
      <c r="AB361" s="13"/>
      <c r="AD361" s="2" t="str">
        <f t="shared" si="54"/>
        <v>TUN 14</v>
      </c>
      <c r="AE361" s="2">
        <f t="shared" si="55"/>
        <v>38.874000000000002</v>
      </c>
      <c r="AF361" s="2">
        <f t="shared" si="56"/>
        <v>73.457999999999998</v>
      </c>
      <c r="AG361" s="2">
        <f t="shared" si="57"/>
        <v>47.74</v>
      </c>
      <c r="AH361" s="2">
        <f t="shared" si="58"/>
        <v>76.319999999999993</v>
      </c>
      <c r="AI361" s="2" t="str">
        <f t="shared" si="59"/>
        <v/>
      </c>
      <c r="AJ361" s="2" t="str">
        <f t="shared" si="60"/>
        <v/>
      </c>
      <c r="AK361" s="2" t="str">
        <f t="shared" si="61"/>
        <v/>
      </c>
      <c r="AL361" s="2" t="str">
        <f t="shared" si="62"/>
        <v/>
      </c>
    </row>
    <row r="362" spans="1:38">
      <c r="A362" s="55"/>
      <c r="B362" s="56"/>
      <c r="C362" s="56"/>
      <c r="D362" s="56"/>
      <c r="E362" s="56"/>
      <c r="F362" s="61"/>
      <c r="G362" s="57"/>
      <c r="H362" s="55"/>
      <c r="I362" s="56"/>
      <c r="J362" s="56"/>
      <c r="K362" s="57"/>
      <c r="L362" s="3">
        <v>1580</v>
      </c>
      <c r="M362" s="3" t="s">
        <v>124</v>
      </c>
      <c r="N362" s="3">
        <f>0.682*11</f>
        <v>7.5020000000000007</v>
      </c>
      <c r="O362" s="3">
        <v>1595</v>
      </c>
      <c r="P362" s="3" t="s">
        <v>124</v>
      </c>
      <c r="Q362" s="63">
        <v>1615</v>
      </c>
      <c r="R362" s="3" t="s">
        <v>124</v>
      </c>
      <c r="S362" s="3">
        <f>0.954*20</f>
        <v>19.079999999999998</v>
      </c>
      <c r="T362" s="3">
        <v>1645</v>
      </c>
      <c r="U362" s="64" t="s">
        <v>124</v>
      </c>
      <c r="V362" s="56"/>
      <c r="W362" s="56"/>
      <c r="X362" s="55"/>
      <c r="Y362" s="56"/>
      <c r="Z362" s="56"/>
      <c r="AA362" s="57"/>
      <c r="AB362" s="13"/>
      <c r="AD362" s="2" t="str">
        <f t="shared" si="54"/>
        <v>TUN 14</v>
      </c>
      <c r="AE362" s="2">
        <f t="shared" si="55"/>
        <v>7.5020000000000007</v>
      </c>
      <c r="AF362" s="2">
        <f t="shared" si="56"/>
        <v>19.079999999999998</v>
      </c>
      <c r="AG362" s="2">
        <f t="shared" si="57"/>
        <v>55.242000000000004</v>
      </c>
      <c r="AH362" s="2">
        <f t="shared" si="58"/>
        <v>95.399999999999991</v>
      </c>
      <c r="AI362" s="2" t="str">
        <f t="shared" si="59"/>
        <v/>
      </c>
      <c r="AJ362" s="2" t="str">
        <f t="shared" si="60"/>
        <v/>
      </c>
      <c r="AK362" s="2" t="str">
        <f t="shared" si="61"/>
        <v/>
      </c>
      <c r="AL362" s="2" t="str">
        <f t="shared" si="62"/>
        <v/>
      </c>
    </row>
    <row r="363" spans="1:38">
      <c r="A363" s="55"/>
      <c r="B363" s="56"/>
      <c r="C363" s="56"/>
      <c r="D363" s="56"/>
      <c r="E363" s="56"/>
      <c r="F363" s="61"/>
      <c r="G363" s="57"/>
      <c r="H363" s="55"/>
      <c r="I363" s="56"/>
      <c r="J363" s="56"/>
      <c r="K363" s="57"/>
      <c r="L363" s="3">
        <v>1620</v>
      </c>
      <c r="M363" s="3" t="s">
        <v>124</v>
      </c>
      <c r="N363" s="3">
        <f>0.682*19</f>
        <v>12.958</v>
      </c>
      <c r="O363" s="3">
        <v>1635</v>
      </c>
      <c r="P363" s="3" t="s">
        <v>124</v>
      </c>
      <c r="Q363" s="63"/>
      <c r="U363" s="64"/>
      <c r="V363" s="56"/>
      <c r="W363" s="56"/>
      <c r="X363" s="55"/>
      <c r="Y363" s="56"/>
      <c r="Z363" s="56"/>
      <c r="AA363" s="57"/>
      <c r="AB363" s="13"/>
      <c r="AD363" s="2" t="str">
        <f t="shared" si="54"/>
        <v>TUN 14</v>
      </c>
      <c r="AE363" s="2">
        <f t="shared" si="55"/>
        <v>12.958</v>
      </c>
      <c r="AF363" s="2">
        <f t="shared" si="56"/>
        <v>0</v>
      </c>
      <c r="AG363" s="2">
        <f t="shared" si="57"/>
        <v>68.2</v>
      </c>
      <c r="AH363" s="2">
        <f t="shared" si="58"/>
        <v>95.399999999999991</v>
      </c>
      <c r="AI363" s="2">
        <f t="shared" si="59"/>
        <v>68.2</v>
      </c>
      <c r="AJ363" s="2">
        <f t="shared" si="60"/>
        <v>95.399999999999991</v>
      </c>
      <c r="AK363" s="2" t="str">
        <f t="shared" si="61"/>
        <v>ok</v>
      </c>
      <c r="AL363" s="2" t="str">
        <f t="shared" si="62"/>
        <v>ok</v>
      </c>
    </row>
    <row r="364" spans="1:38" ht="45">
      <c r="A364" s="55" t="s">
        <v>2813</v>
      </c>
      <c r="B364" s="56" t="s">
        <v>2796</v>
      </c>
      <c r="C364" s="56"/>
      <c r="D364" s="56"/>
      <c r="E364" s="56" t="s">
        <v>2814</v>
      </c>
      <c r="F364" s="61" t="s">
        <v>2480</v>
      </c>
      <c r="G364" s="57" t="s">
        <v>2815</v>
      </c>
      <c r="H364" s="55">
        <v>320</v>
      </c>
      <c r="I364" s="56">
        <v>35</v>
      </c>
      <c r="J364" s="56" t="s">
        <v>1781</v>
      </c>
      <c r="K364" s="57" t="s">
        <v>2444</v>
      </c>
      <c r="L364" s="3">
        <v>1515</v>
      </c>
      <c r="M364" s="3" t="s">
        <v>124</v>
      </c>
      <c r="N364" s="3">
        <f>0.682*78</f>
        <v>53.196000000000005</v>
      </c>
      <c r="O364" s="3">
        <v>1600</v>
      </c>
      <c r="P364" s="3" t="s">
        <v>124</v>
      </c>
      <c r="Q364" s="63">
        <v>1475</v>
      </c>
      <c r="R364" s="3" t="s">
        <v>124</v>
      </c>
      <c r="S364" s="3">
        <v>95.4</v>
      </c>
      <c r="T364" s="3">
        <v>1650</v>
      </c>
      <c r="U364" s="64" t="s">
        <v>124</v>
      </c>
      <c r="V364" s="56">
        <v>-25.66</v>
      </c>
      <c r="W364" s="56"/>
      <c r="X364" s="55" t="s">
        <v>2595</v>
      </c>
      <c r="Y364" s="56" t="s">
        <v>2773</v>
      </c>
      <c r="Z364" s="56">
        <v>778058</v>
      </c>
      <c r="AA364" s="57">
        <v>9840356</v>
      </c>
      <c r="AB364" s="13" t="s">
        <v>1760</v>
      </c>
      <c r="AD364" s="2" t="str">
        <f t="shared" si="54"/>
        <v>TUN 15</v>
      </c>
      <c r="AE364" s="2">
        <f t="shared" si="55"/>
        <v>53.196000000000005</v>
      </c>
      <c r="AF364" s="2">
        <f t="shared" si="56"/>
        <v>95.4</v>
      </c>
      <c r="AG364" s="2">
        <f t="shared" si="57"/>
        <v>53.196000000000005</v>
      </c>
      <c r="AH364" s="2">
        <f t="shared" si="58"/>
        <v>95.4</v>
      </c>
      <c r="AI364" s="2" t="str">
        <f t="shared" si="59"/>
        <v/>
      </c>
      <c r="AJ364" s="2" t="str">
        <f t="shared" si="60"/>
        <v/>
      </c>
      <c r="AK364" s="2" t="str">
        <f t="shared" si="61"/>
        <v/>
      </c>
      <c r="AL364" s="2" t="str">
        <f t="shared" si="62"/>
        <v/>
      </c>
    </row>
    <row r="365" spans="1:38">
      <c r="A365" s="55"/>
      <c r="B365" s="56"/>
      <c r="C365" s="56"/>
      <c r="D365" s="56"/>
      <c r="E365" s="56"/>
      <c r="F365" s="61"/>
      <c r="G365" s="57"/>
      <c r="H365" s="55"/>
      <c r="I365" s="56"/>
      <c r="J365" s="56"/>
      <c r="K365" s="57"/>
      <c r="L365" s="3">
        <v>1615</v>
      </c>
      <c r="M365" s="3" t="s">
        <v>124</v>
      </c>
      <c r="N365" s="3">
        <f>0.682*22</f>
        <v>15.004000000000001</v>
      </c>
      <c r="O365" s="3">
        <v>1645</v>
      </c>
      <c r="P365" s="3" t="s">
        <v>124</v>
      </c>
      <c r="Q365" s="63"/>
      <c r="U365" s="64"/>
      <c r="V365" s="56"/>
      <c r="W365" s="56"/>
      <c r="X365" s="55"/>
      <c r="Y365" s="56"/>
      <c r="Z365" s="56"/>
      <c r="AA365" s="57"/>
      <c r="AB365" s="13"/>
      <c r="AD365" s="2" t="str">
        <f t="shared" si="54"/>
        <v>TUN 15</v>
      </c>
      <c r="AE365" s="2">
        <f t="shared" si="55"/>
        <v>15.004000000000001</v>
      </c>
      <c r="AF365" s="2">
        <f t="shared" si="56"/>
        <v>0</v>
      </c>
      <c r="AG365" s="2">
        <f t="shared" si="57"/>
        <v>68.2</v>
      </c>
      <c r="AH365" s="2">
        <f t="shared" si="58"/>
        <v>95.4</v>
      </c>
      <c r="AI365" s="2">
        <f t="shared" si="59"/>
        <v>68.2</v>
      </c>
      <c r="AJ365" s="2">
        <f t="shared" si="60"/>
        <v>95.4</v>
      </c>
      <c r="AK365" s="2" t="str">
        <f t="shared" si="61"/>
        <v>ok</v>
      </c>
      <c r="AL365" s="2" t="str">
        <f t="shared" si="62"/>
        <v>ok</v>
      </c>
    </row>
    <row r="366" spans="1:38" ht="45">
      <c r="A366" s="55" t="s">
        <v>2816</v>
      </c>
      <c r="B366" s="56" t="s">
        <v>2796</v>
      </c>
      <c r="C366" s="56"/>
      <c r="D366" s="56"/>
      <c r="E366" s="56" t="s">
        <v>2814</v>
      </c>
      <c r="F366" s="61" t="s">
        <v>2480</v>
      </c>
      <c r="G366" s="57" t="s">
        <v>2817</v>
      </c>
      <c r="H366" s="55">
        <v>330</v>
      </c>
      <c r="I366" s="56">
        <v>30</v>
      </c>
      <c r="J366" s="56" t="s">
        <v>1781</v>
      </c>
      <c r="K366" s="57" t="s">
        <v>2444</v>
      </c>
      <c r="L366" s="3">
        <v>1495</v>
      </c>
      <c r="M366" s="3" t="s">
        <v>124</v>
      </c>
      <c r="N366" s="3">
        <f>0.682*6</f>
        <v>4.0920000000000005</v>
      </c>
      <c r="O366" s="3">
        <v>1505</v>
      </c>
      <c r="P366" s="3" t="s">
        <v>124</v>
      </c>
      <c r="Q366" s="63">
        <v>1475</v>
      </c>
      <c r="R366" s="3" t="s">
        <v>124</v>
      </c>
      <c r="S366" s="3">
        <v>95.4</v>
      </c>
      <c r="T366" s="3">
        <v>1645</v>
      </c>
      <c r="U366" s="64" t="s">
        <v>124</v>
      </c>
      <c r="V366" s="56">
        <v>-25.64</v>
      </c>
      <c r="W366" s="56"/>
      <c r="X366" s="55" t="s">
        <v>2595</v>
      </c>
      <c r="Y366" s="56" t="s">
        <v>2773</v>
      </c>
      <c r="Z366" s="56">
        <v>778058</v>
      </c>
      <c r="AA366" s="57">
        <v>9840356</v>
      </c>
      <c r="AB366" s="13" t="s">
        <v>1760</v>
      </c>
      <c r="AD366" s="2" t="str">
        <f t="shared" si="54"/>
        <v>TUN 16</v>
      </c>
      <c r="AE366" s="2">
        <f t="shared" si="55"/>
        <v>4.0920000000000005</v>
      </c>
      <c r="AF366" s="2">
        <f t="shared" si="56"/>
        <v>95.4</v>
      </c>
      <c r="AG366" s="2">
        <f t="shared" si="57"/>
        <v>4.0920000000000005</v>
      </c>
      <c r="AH366" s="2">
        <f t="shared" si="58"/>
        <v>95.4</v>
      </c>
      <c r="AI366" s="2" t="str">
        <f t="shared" si="59"/>
        <v/>
      </c>
      <c r="AJ366" s="2" t="str">
        <f t="shared" si="60"/>
        <v/>
      </c>
      <c r="AK366" s="2" t="str">
        <f t="shared" si="61"/>
        <v/>
      </c>
      <c r="AL366" s="2" t="str">
        <f t="shared" si="62"/>
        <v/>
      </c>
    </row>
    <row r="367" spans="1:38">
      <c r="A367" s="55"/>
      <c r="B367" s="56"/>
      <c r="C367" s="56"/>
      <c r="D367" s="56"/>
      <c r="E367" s="56"/>
      <c r="F367" s="61"/>
      <c r="G367" s="57"/>
      <c r="H367" s="55"/>
      <c r="I367" s="56"/>
      <c r="J367" s="56"/>
      <c r="K367" s="57"/>
      <c r="L367" s="3">
        <v>1510</v>
      </c>
      <c r="M367" s="3" t="s">
        <v>124</v>
      </c>
      <c r="N367" s="3">
        <f>0.682*17</f>
        <v>11.594000000000001</v>
      </c>
      <c r="O367" s="3">
        <v>1530</v>
      </c>
      <c r="P367" s="3" t="s">
        <v>124</v>
      </c>
      <c r="Q367" s="63"/>
      <c r="U367" s="64"/>
      <c r="V367" s="56"/>
      <c r="W367" s="56"/>
      <c r="X367" s="55"/>
      <c r="Y367" s="56"/>
      <c r="Z367" s="56"/>
      <c r="AA367" s="57"/>
      <c r="AB367" s="13"/>
      <c r="AD367" s="2" t="str">
        <f t="shared" si="54"/>
        <v>TUN 16</v>
      </c>
      <c r="AE367" s="2">
        <f t="shared" si="55"/>
        <v>11.594000000000001</v>
      </c>
      <c r="AF367" s="2">
        <f t="shared" si="56"/>
        <v>0</v>
      </c>
      <c r="AG367" s="2">
        <f t="shared" si="57"/>
        <v>15.686000000000002</v>
      </c>
      <c r="AH367" s="2">
        <f t="shared" si="58"/>
        <v>95.4</v>
      </c>
      <c r="AI367" s="2" t="str">
        <f t="shared" si="59"/>
        <v/>
      </c>
      <c r="AJ367" s="2" t="str">
        <f t="shared" si="60"/>
        <v/>
      </c>
      <c r="AK367" s="2" t="str">
        <f t="shared" si="61"/>
        <v/>
      </c>
      <c r="AL367" s="2" t="str">
        <f t="shared" si="62"/>
        <v/>
      </c>
    </row>
    <row r="368" spans="1:38">
      <c r="A368" s="55"/>
      <c r="B368" s="56"/>
      <c r="C368" s="56"/>
      <c r="D368" s="56"/>
      <c r="E368" s="56"/>
      <c r="F368" s="61"/>
      <c r="G368" s="57"/>
      <c r="H368" s="55"/>
      <c r="I368" s="56"/>
      <c r="J368" s="56"/>
      <c r="K368" s="57"/>
      <c r="L368" s="3">
        <v>1540</v>
      </c>
      <c r="M368" s="3" t="s">
        <v>124</v>
      </c>
      <c r="N368" s="3">
        <f>0.682*59</f>
        <v>40.238</v>
      </c>
      <c r="O368" s="3">
        <v>1605</v>
      </c>
      <c r="P368" s="3" t="s">
        <v>124</v>
      </c>
      <c r="Q368" s="63"/>
      <c r="U368" s="64"/>
      <c r="V368" s="56"/>
      <c r="W368" s="56"/>
      <c r="X368" s="55"/>
      <c r="Y368" s="56"/>
      <c r="Z368" s="56"/>
      <c r="AA368" s="57"/>
      <c r="AB368" s="13"/>
      <c r="AD368" s="2" t="str">
        <f t="shared" si="54"/>
        <v>TUN 16</v>
      </c>
      <c r="AE368" s="2">
        <f t="shared" si="55"/>
        <v>40.238</v>
      </c>
      <c r="AF368" s="2">
        <f t="shared" si="56"/>
        <v>0</v>
      </c>
      <c r="AG368" s="2">
        <f t="shared" si="57"/>
        <v>55.923999999999999</v>
      </c>
      <c r="AH368" s="2">
        <f t="shared" si="58"/>
        <v>95.4</v>
      </c>
      <c r="AI368" s="2" t="str">
        <f t="shared" si="59"/>
        <v/>
      </c>
      <c r="AJ368" s="2" t="str">
        <f t="shared" si="60"/>
        <v/>
      </c>
      <c r="AK368" s="2" t="str">
        <f t="shared" si="61"/>
        <v/>
      </c>
      <c r="AL368" s="2" t="str">
        <f t="shared" si="62"/>
        <v/>
      </c>
    </row>
    <row r="369" spans="1:38">
      <c r="A369" s="55"/>
      <c r="B369" s="56"/>
      <c r="C369" s="56"/>
      <c r="D369" s="56"/>
      <c r="E369" s="56"/>
      <c r="F369" s="61"/>
      <c r="G369" s="57"/>
      <c r="H369" s="55"/>
      <c r="I369" s="56"/>
      <c r="J369" s="56"/>
      <c r="K369" s="57"/>
      <c r="L369" s="3">
        <v>1615</v>
      </c>
      <c r="M369" s="3" t="s">
        <v>124</v>
      </c>
      <c r="N369" s="3">
        <f>0.682*18</f>
        <v>12.276000000000002</v>
      </c>
      <c r="O369" s="3">
        <v>1630</v>
      </c>
      <c r="P369" s="3" t="s">
        <v>124</v>
      </c>
      <c r="Q369" s="63"/>
      <c r="U369" s="64"/>
      <c r="V369" s="56"/>
      <c r="W369" s="56"/>
      <c r="X369" s="55"/>
      <c r="Y369" s="56"/>
      <c r="Z369" s="56"/>
      <c r="AA369" s="57"/>
      <c r="AB369" s="13"/>
      <c r="AD369" s="2" t="str">
        <f t="shared" si="54"/>
        <v>TUN 16</v>
      </c>
      <c r="AE369" s="2">
        <f t="shared" si="55"/>
        <v>12.276000000000002</v>
      </c>
      <c r="AF369" s="2">
        <f t="shared" si="56"/>
        <v>0</v>
      </c>
      <c r="AG369" s="2">
        <f t="shared" si="57"/>
        <v>68.2</v>
      </c>
      <c r="AH369" s="2">
        <f t="shared" si="58"/>
        <v>95.4</v>
      </c>
      <c r="AI369" s="2">
        <f t="shared" si="59"/>
        <v>68.2</v>
      </c>
      <c r="AJ369" s="2">
        <f t="shared" si="60"/>
        <v>95.4</v>
      </c>
      <c r="AK369" s="2" t="str">
        <f t="shared" si="61"/>
        <v>ok</v>
      </c>
      <c r="AL369" s="2" t="str">
        <f t="shared" si="62"/>
        <v>ok</v>
      </c>
    </row>
    <row r="370" spans="1:38" ht="45">
      <c r="A370" s="55" t="s">
        <v>2818</v>
      </c>
      <c r="B370" s="56" t="s">
        <v>2796</v>
      </c>
      <c r="C370" s="56"/>
      <c r="D370" s="56"/>
      <c r="E370" s="56" t="s">
        <v>2814</v>
      </c>
      <c r="F370" s="61" t="s">
        <v>2480</v>
      </c>
      <c r="G370" s="57" t="s">
        <v>2819</v>
      </c>
      <c r="H370" s="55">
        <v>360</v>
      </c>
      <c r="I370" s="56">
        <v>30</v>
      </c>
      <c r="J370" s="56" t="s">
        <v>1781</v>
      </c>
      <c r="K370" s="57" t="s">
        <v>2444</v>
      </c>
      <c r="L370" s="3">
        <v>1465</v>
      </c>
      <c r="M370" s="3" t="s">
        <v>124</v>
      </c>
      <c r="N370" s="3">
        <f>0.682*58</f>
        <v>39.556000000000004</v>
      </c>
      <c r="O370" s="3">
        <v>1525</v>
      </c>
      <c r="P370" s="3" t="s">
        <v>124</v>
      </c>
      <c r="Q370" s="63">
        <v>1450</v>
      </c>
      <c r="R370" s="3" t="s">
        <v>124</v>
      </c>
      <c r="S370" s="3">
        <f>0.954*50</f>
        <v>47.699999999999996</v>
      </c>
      <c r="T370" s="3">
        <v>1530</v>
      </c>
      <c r="U370" s="64" t="s">
        <v>124</v>
      </c>
      <c r="V370" s="56">
        <v>-23.22</v>
      </c>
      <c r="W370" s="56"/>
      <c r="X370" s="55" t="s">
        <v>2595</v>
      </c>
      <c r="Y370" s="56" t="s">
        <v>2773</v>
      </c>
      <c r="Z370" s="56">
        <v>777400</v>
      </c>
      <c r="AA370" s="57">
        <v>9835946</v>
      </c>
      <c r="AB370" s="13" t="s">
        <v>1760</v>
      </c>
      <c r="AD370" s="2" t="str">
        <f t="shared" si="54"/>
        <v>TUN 17</v>
      </c>
      <c r="AE370" s="2">
        <f t="shared" si="55"/>
        <v>39.556000000000004</v>
      </c>
      <c r="AF370" s="2">
        <f t="shared" si="56"/>
        <v>47.699999999999996</v>
      </c>
      <c r="AG370" s="2">
        <f t="shared" si="57"/>
        <v>39.556000000000004</v>
      </c>
      <c r="AH370" s="2">
        <f t="shared" si="58"/>
        <v>47.699999999999996</v>
      </c>
      <c r="AI370" s="2" t="str">
        <f t="shared" si="59"/>
        <v/>
      </c>
      <c r="AJ370" s="2" t="str">
        <f t="shared" si="60"/>
        <v/>
      </c>
      <c r="AK370" s="2" t="str">
        <f t="shared" si="61"/>
        <v/>
      </c>
      <c r="AL370" s="2" t="str">
        <f t="shared" si="62"/>
        <v/>
      </c>
    </row>
    <row r="371" spans="1:38">
      <c r="A371" s="55"/>
      <c r="B371" s="56"/>
      <c r="C371" s="56"/>
      <c r="D371" s="56"/>
      <c r="E371" s="56"/>
      <c r="F371" s="61"/>
      <c r="G371" s="57"/>
      <c r="H371" s="55"/>
      <c r="I371" s="56"/>
      <c r="J371" s="56"/>
      <c r="K371" s="57"/>
      <c r="L371" s="3">
        <v>1570</v>
      </c>
      <c r="M371" s="3" t="s">
        <v>124</v>
      </c>
      <c r="N371" s="3">
        <f>0.682*7</f>
        <v>4.774</v>
      </c>
      <c r="O371" s="3">
        <v>1585</v>
      </c>
      <c r="P371" s="3" t="s">
        <v>124</v>
      </c>
      <c r="Q371" s="63">
        <v>1540</v>
      </c>
      <c r="R371" s="3" t="s">
        <v>124</v>
      </c>
      <c r="S371" s="3">
        <f>0.954*50</f>
        <v>47.699999999999996</v>
      </c>
      <c r="T371" s="3">
        <v>1635</v>
      </c>
      <c r="U371" s="64" t="s">
        <v>124</v>
      </c>
      <c r="V371" s="56"/>
      <c r="W371" s="56"/>
      <c r="X371" s="55"/>
      <c r="Y371" s="56"/>
      <c r="Z371" s="56"/>
      <c r="AA371" s="57"/>
      <c r="AB371" s="13"/>
      <c r="AD371" s="2" t="str">
        <f t="shared" si="54"/>
        <v>TUN 17</v>
      </c>
      <c r="AE371" s="2">
        <f t="shared" si="55"/>
        <v>4.774</v>
      </c>
      <c r="AF371" s="2">
        <f t="shared" si="56"/>
        <v>47.699999999999996</v>
      </c>
      <c r="AG371" s="2">
        <f t="shared" si="57"/>
        <v>44.330000000000005</v>
      </c>
      <c r="AH371" s="2">
        <f t="shared" si="58"/>
        <v>95.399999999999991</v>
      </c>
      <c r="AI371" s="2" t="str">
        <f t="shared" si="59"/>
        <v/>
      </c>
      <c r="AJ371" s="2" t="str">
        <f t="shared" si="60"/>
        <v/>
      </c>
      <c r="AK371" s="2" t="str">
        <f t="shared" si="61"/>
        <v/>
      </c>
      <c r="AL371" s="2" t="str">
        <f t="shared" si="62"/>
        <v/>
      </c>
    </row>
    <row r="372" spans="1:38">
      <c r="A372" s="55"/>
      <c r="B372" s="56"/>
      <c r="C372" s="56"/>
      <c r="D372" s="56"/>
      <c r="E372" s="56"/>
      <c r="F372" s="61"/>
      <c r="G372" s="57"/>
      <c r="H372" s="55"/>
      <c r="I372" s="56"/>
      <c r="J372" s="56"/>
      <c r="K372" s="57"/>
      <c r="L372" s="3">
        <v>1590</v>
      </c>
      <c r="M372" s="3" t="s">
        <v>124</v>
      </c>
      <c r="N372" s="3">
        <f>0.682*35</f>
        <v>23.87</v>
      </c>
      <c r="O372" s="3">
        <v>1625</v>
      </c>
      <c r="P372" s="3" t="s">
        <v>124</v>
      </c>
      <c r="Q372" s="63"/>
      <c r="U372" s="64"/>
      <c r="V372" s="56"/>
      <c r="W372" s="56"/>
      <c r="X372" s="55"/>
      <c r="Y372" s="56"/>
      <c r="Z372" s="56"/>
      <c r="AA372" s="57"/>
      <c r="AB372" s="13"/>
      <c r="AD372" s="2" t="str">
        <f t="shared" si="54"/>
        <v>TUN 17</v>
      </c>
      <c r="AE372" s="2">
        <f t="shared" si="55"/>
        <v>23.87</v>
      </c>
      <c r="AF372" s="2">
        <f t="shared" si="56"/>
        <v>0</v>
      </c>
      <c r="AG372" s="2">
        <f t="shared" si="57"/>
        <v>68.2</v>
      </c>
      <c r="AH372" s="2">
        <f t="shared" si="58"/>
        <v>95.399999999999991</v>
      </c>
      <c r="AI372" s="2">
        <f t="shared" si="59"/>
        <v>68.2</v>
      </c>
      <c r="AJ372" s="2">
        <f t="shared" si="60"/>
        <v>95.399999999999991</v>
      </c>
      <c r="AK372" s="2" t="str">
        <f t="shared" si="61"/>
        <v>ok</v>
      </c>
      <c r="AL372" s="2" t="str">
        <f t="shared" si="62"/>
        <v>ok</v>
      </c>
    </row>
    <row r="373" spans="1:38" ht="45">
      <c r="A373" s="55" t="s">
        <v>2820</v>
      </c>
      <c r="B373" s="56" t="s">
        <v>2796</v>
      </c>
      <c r="C373" s="56"/>
      <c r="D373" s="56"/>
      <c r="E373" s="56" t="s">
        <v>2821</v>
      </c>
      <c r="F373" s="61" t="s">
        <v>2480</v>
      </c>
      <c r="G373" s="57" t="s">
        <v>2822</v>
      </c>
      <c r="H373" s="55">
        <v>365</v>
      </c>
      <c r="I373" s="56">
        <v>35</v>
      </c>
      <c r="J373" s="56" t="s">
        <v>1781</v>
      </c>
      <c r="K373" s="57" t="s">
        <v>2444</v>
      </c>
      <c r="L373" s="3">
        <v>1455</v>
      </c>
      <c r="M373" s="3" t="s">
        <v>124</v>
      </c>
      <c r="N373" s="3">
        <f>0.682*64</f>
        <v>43.648000000000003</v>
      </c>
      <c r="O373" s="3">
        <v>1525</v>
      </c>
      <c r="P373" s="3" t="s">
        <v>124</v>
      </c>
      <c r="Q373" s="63">
        <v>1445</v>
      </c>
      <c r="R373" s="3" t="s">
        <v>124</v>
      </c>
      <c r="S373" s="3">
        <f>0.954*52</f>
        <v>49.607999999999997</v>
      </c>
      <c r="T373" s="3">
        <v>1530</v>
      </c>
      <c r="U373" s="64" t="s">
        <v>124</v>
      </c>
      <c r="V373" s="56">
        <v>-25.75</v>
      </c>
      <c r="W373" s="56"/>
      <c r="X373" s="55" t="s">
        <v>2595</v>
      </c>
      <c r="Y373" s="56" t="s">
        <v>2773</v>
      </c>
      <c r="Z373" s="56">
        <v>781357</v>
      </c>
      <c r="AA373" s="57">
        <v>9843760</v>
      </c>
      <c r="AB373" s="13" t="s">
        <v>1760</v>
      </c>
      <c r="AD373" s="2" t="str">
        <f t="shared" si="54"/>
        <v>TUN 18</v>
      </c>
      <c r="AE373" s="2">
        <f t="shared" si="55"/>
        <v>43.648000000000003</v>
      </c>
      <c r="AF373" s="2">
        <f t="shared" si="56"/>
        <v>49.607999999999997</v>
      </c>
      <c r="AG373" s="2">
        <f t="shared" si="57"/>
        <v>43.648000000000003</v>
      </c>
      <c r="AH373" s="2">
        <f t="shared" si="58"/>
        <v>49.607999999999997</v>
      </c>
      <c r="AI373" s="2" t="str">
        <f t="shared" si="59"/>
        <v/>
      </c>
      <c r="AJ373" s="2" t="str">
        <f t="shared" si="60"/>
        <v/>
      </c>
      <c r="AK373" s="2" t="str">
        <f t="shared" si="61"/>
        <v/>
      </c>
      <c r="AL373" s="2" t="str">
        <f t="shared" si="62"/>
        <v/>
      </c>
    </row>
    <row r="374" spans="1:38">
      <c r="A374" s="55"/>
      <c r="B374" s="56"/>
      <c r="C374" s="56"/>
      <c r="D374" s="56"/>
      <c r="E374" s="56"/>
      <c r="F374" s="61"/>
      <c r="G374" s="57"/>
      <c r="H374" s="55"/>
      <c r="I374" s="56"/>
      <c r="J374" s="56"/>
      <c r="K374" s="57"/>
      <c r="L374" s="3">
        <v>1575</v>
      </c>
      <c r="M374" s="3" t="s">
        <v>124</v>
      </c>
      <c r="N374" s="3">
        <f>0.682*5</f>
        <v>3.41</v>
      </c>
      <c r="O374" s="3">
        <v>1585</v>
      </c>
      <c r="P374" s="3" t="s">
        <v>124</v>
      </c>
      <c r="Q374" s="63">
        <v>1540</v>
      </c>
      <c r="R374" s="3" t="s">
        <v>124</v>
      </c>
      <c r="S374" s="3">
        <f>0.954*48</f>
        <v>45.792000000000002</v>
      </c>
      <c r="T374" s="3">
        <v>1635</v>
      </c>
      <c r="U374" s="64" t="s">
        <v>124</v>
      </c>
      <c r="V374" s="56"/>
      <c r="W374" s="56"/>
      <c r="X374" s="55"/>
      <c r="Y374" s="56"/>
      <c r="Z374" s="56"/>
      <c r="AA374" s="57"/>
      <c r="AB374" s="13"/>
      <c r="AD374" s="2" t="str">
        <f t="shared" si="54"/>
        <v>TUN 18</v>
      </c>
      <c r="AE374" s="2">
        <f t="shared" si="55"/>
        <v>3.41</v>
      </c>
      <c r="AF374" s="2">
        <f t="shared" si="56"/>
        <v>45.792000000000002</v>
      </c>
      <c r="AG374" s="2">
        <f t="shared" si="57"/>
        <v>47.058000000000007</v>
      </c>
      <c r="AH374" s="2">
        <f t="shared" si="58"/>
        <v>95.4</v>
      </c>
      <c r="AI374" s="2" t="str">
        <f t="shared" si="59"/>
        <v/>
      </c>
      <c r="AJ374" s="2" t="str">
        <f t="shared" si="60"/>
        <v/>
      </c>
      <c r="AK374" s="2" t="str">
        <f t="shared" si="61"/>
        <v/>
      </c>
      <c r="AL374" s="2" t="str">
        <f t="shared" si="62"/>
        <v/>
      </c>
    </row>
    <row r="375" spans="1:38">
      <c r="A375" s="55"/>
      <c r="B375" s="56"/>
      <c r="C375" s="56"/>
      <c r="D375" s="56"/>
      <c r="E375" s="56"/>
      <c r="F375" s="61"/>
      <c r="G375" s="57"/>
      <c r="H375" s="55"/>
      <c r="I375" s="56"/>
      <c r="J375" s="56"/>
      <c r="K375" s="57"/>
      <c r="L375" s="3">
        <v>1590</v>
      </c>
      <c r="M375" s="3" t="s">
        <v>124</v>
      </c>
      <c r="N375" s="3">
        <f>0.682*31</f>
        <v>21.142000000000003</v>
      </c>
      <c r="O375" s="3">
        <v>1625</v>
      </c>
      <c r="P375" s="3" t="s">
        <v>124</v>
      </c>
      <c r="Q375" s="63"/>
      <c r="U375" s="64"/>
      <c r="V375" s="56"/>
      <c r="W375" s="56"/>
      <c r="X375" s="55"/>
      <c r="Y375" s="56"/>
      <c r="Z375" s="56"/>
      <c r="AA375" s="57"/>
      <c r="AB375" s="13"/>
      <c r="AD375" s="2" t="str">
        <f t="shared" si="54"/>
        <v>TUN 18</v>
      </c>
      <c r="AE375" s="2">
        <f t="shared" si="55"/>
        <v>21.142000000000003</v>
      </c>
      <c r="AF375" s="2">
        <f t="shared" si="56"/>
        <v>0</v>
      </c>
      <c r="AG375" s="2">
        <f t="shared" si="57"/>
        <v>68.200000000000017</v>
      </c>
      <c r="AH375" s="2">
        <f t="shared" si="58"/>
        <v>95.4</v>
      </c>
      <c r="AI375" s="2">
        <f t="shared" si="59"/>
        <v>68.200000000000017</v>
      </c>
      <c r="AJ375" s="2">
        <f t="shared" si="60"/>
        <v>95.4</v>
      </c>
      <c r="AK375" s="2" t="str">
        <f t="shared" si="61"/>
        <v>ok</v>
      </c>
      <c r="AL375" s="2" t="str">
        <f t="shared" si="62"/>
        <v>ok</v>
      </c>
    </row>
    <row r="376" spans="1:38" ht="45">
      <c r="A376" s="55" t="s">
        <v>2823</v>
      </c>
      <c r="B376" s="56" t="s">
        <v>2796</v>
      </c>
      <c r="C376" s="56"/>
      <c r="D376" s="56"/>
      <c r="E376" s="56" t="s">
        <v>2814</v>
      </c>
      <c r="F376" s="61" t="s">
        <v>2480</v>
      </c>
      <c r="G376" s="57" t="s">
        <v>2824</v>
      </c>
      <c r="H376" s="55">
        <v>365</v>
      </c>
      <c r="I376" s="56">
        <v>35</v>
      </c>
      <c r="J376" s="56" t="s">
        <v>1781</v>
      </c>
      <c r="K376" s="57" t="s">
        <v>2444</v>
      </c>
      <c r="L376" s="3">
        <v>1450</v>
      </c>
      <c r="M376" s="3" t="s">
        <v>124</v>
      </c>
      <c r="N376" s="3">
        <f>0.682*72</f>
        <v>49.104000000000006</v>
      </c>
      <c r="O376" s="3">
        <v>1500</v>
      </c>
      <c r="P376" s="3" t="s">
        <v>124</v>
      </c>
      <c r="Q376" s="63">
        <v>1445</v>
      </c>
      <c r="R376" s="3" t="s">
        <v>124</v>
      </c>
      <c r="S376" s="3">
        <f>0.954*70</f>
        <v>66.78</v>
      </c>
      <c r="T376" s="3">
        <v>1525</v>
      </c>
      <c r="U376" s="64" t="s">
        <v>124</v>
      </c>
      <c r="V376" s="56">
        <v>-23.26</v>
      </c>
      <c r="W376" s="56"/>
      <c r="X376" s="55" t="s">
        <v>2595</v>
      </c>
      <c r="Y376" s="56" t="s">
        <v>2773</v>
      </c>
      <c r="Z376" s="56">
        <v>777400</v>
      </c>
      <c r="AA376" s="57">
        <v>9835946</v>
      </c>
      <c r="AB376" s="13" t="s">
        <v>1760</v>
      </c>
      <c r="AD376" s="2" t="str">
        <f t="shared" si="54"/>
        <v>TUN 19</v>
      </c>
      <c r="AE376" s="2">
        <f t="shared" si="55"/>
        <v>49.104000000000006</v>
      </c>
      <c r="AF376" s="2">
        <f t="shared" si="56"/>
        <v>66.78</v>
      </c>
      <c r="AG376" s="2">
        <f t="shared" si="57"/>
        <v>49.104000000000006</v>
      </c>
      <c r="AH376" s="2">
        <f t="shared" si="58"/>
        <v>66.78</v>
      </c>
      <c r="AI376" s="2" t="str">
        <f t="shared" si="59"/>
        <v/>
      </c>
      <c r="AJ376" s="2" t="str">
        <f t="shared" si="60"/>
        <v/>
      </c>
      <c r="AK376" s="2" t="str">
        <f t="shared" si="61"/>
        <v/>
      </c>
      <c r="AL376" s="2" t="str">
        <f t="shared" si="62"/>
        <v/>
      </c>
    </row>
    <row r="377" spans="1:38">
      <c r="A377" s="55"/>
      <c r="B377" s="56"/>
      <c r="C377" s="56"/>
      <c r="D377" s="56"/>
      <c r="E377" s="56"/>
      <c r="F377" s="61"/>
      <c r="G377" s="57"/>
      <c r="H377" s="55"/>
      <c r="I377" s="56"/>
      <c r="J377" s="56"/>
      <c r="K377" s="57"/>
      <c r="L377" s="3">
        <v>1505</v>
      </c>
      <c r="M377" s="3" t="s">
        <v>124</v>
      </c>
      <c r="N377" s="3">
        <f>0.682*8</f>
        <v>5.4560000000000004</v>
      </c>
      <c r="O377" s="3">
        <v>1515</v>
      </c>
      <c r="P377" s="3" t="s">
        <v>124</v>
      </c>
      <c r="Q377" s="63">
        <v>1570</v>
      </c>
      <c r="R377" s="3" t="s">
        <v>124</v>
      </c>
      <c r="S377" s="3">
        <f>0.954*30</f>
        <v>28.619999999999997</v>
      </c>
      <c r="T377" s="3">
        <v>1630</v>
      </c>
      <c r="U377" s="64" t="s">
        <v>124</v>
      </c>
      <c r="V377" s="56"/>
      <c r="W377" s="56"/>
      <c r="X377" s="55"/>
      <c r="Y377" s="56"/>
      <c r="Z377" s="56"/>
      <c r="AA377" s="57"/>
      <c r="AB377" s="13"/>
      <c r="AD377" s="2" t="str">
        <f t="shared" si="54"/>
        <v>TUN 19</v>
      </c>
      <c r="AE377" s="2">
        <f t="shared" si="55"/>
        <v>5.4560000000000004</v>
      </c>
      <c r="AF377" s="2">
        <f t="shared" si="56"/>
        <v>28.619999999999997</v>
      </c>
      <c r="AG377" s="2">
        <f t="shared" si="57"/>
        <v>54.560000000000009</v>
      </c>
      <c r="AH377" s="2">
        <f t="shared" si="58"/>
        <v>95.4</v>
      </c>
      <c r="AI377" s="2" t="str">
        <f t="shared" si="59"/>
        <v/>
      </c>
      <c r="AJ377" s="2" t="str">
        <f t="shared" si="60"/>
        <v/>
      </c>
      <c r="AK377" s="2" t="str">
        <f t="shared" si="61"/>
        <v/>
      </c>
      <c r="AL377" s="2" t="str">
        <f t="shared" si="62"/>
        <v/>
      </c>
    </row>
    <row r="378" spans="1:38">
      <c r="A378" s="55"/>
      <c r="B378" s="56"/>
      <c r="C378" s="56"/>
      <c r="D378" s="56"/>
      <c r="E378" s="56"/>
      <c r="F378" s="61"/>
      <c r="G378" s="57"/>
      <c r="H378" s="55"/>
      <c r="I378" s="56"/>
      <c r="J378" s="56"/>
      <c r="K378" s="57"/>
      <c r="L378" s="3">
        <v>1600</v>
      </c>
      <c r="M378" s="3" t="s">
        <v>124</v>
      </c>
      <c r="N378" s="3">
        <f>0.682*20</f>
        <v>13.64</v>
      </c>
      <c r="O378" s="3">
        <v>1620</v>
      </c>
      <c r="P378" s="3" t="s">
        <v>124</v>
      </c>
      <c r="Q378" s="63"/>
      <c r="U378" s="64"/>
      <c r="V378" s="56"/>
      <c r="W378" s="56"/>
      <c r="X378" s="55"/>
      <c r="Y378" s="56"/>
      <c r="Z378" s="56"/>
      <c r="AA378" s="57"/>
      <c r="AB378" s="13"/>
      <c r="AD378" s="2" t="str">
        <f t="shared" si="54"/>
        <v>TUN 19</v>
      </c>
      <c r="AE378" s="2">
        <f t="shared" si="55"/>
        <v>13.64</v>
      </c>
      <c r="AF378" s="2">
        <f t="shared" si="56"/>
        <v>0</v>
      </c>
      <c r="AG378" s="2">
        <f t="shared" si="57"/>
        <v>68.200000000000017</v>
      </c>
      <c r="AH378" s="2">
        <f t="shared" si="58"/>
        <v>95.4</v>
      </c>
      <c r="AI378" s="2">
        <f t="shared" si="59"/>
        <v>68.200000000000017</v>
      </c>
      <c r="AJ378" s="2">
        <f t="shared" si="60"/>
        <v>95.4</v>
      </c>
      <c r="AK378" s="2" t="str">
        <f t="shared" si="61"/>
        <v>ok</v>
      </c>
      <c r="AL378" s="2" t="str">
        <f t="shared" si="62"/>
        <v>ok</v>
      </c>
    </row>
    <row r="379" spans="1:38">
      <c r="A379" s="55" t="s">
        <v>2825</v>
      </c>
      <c r="B379" s="56" t="s">
        <v>2796</v>
      </c>
      <c r="C379" s="56"/>
      <c r="D379" s="56"/>
      <c r="E379" s="56" t="s">
        <v>2509</v>
      </c>
      <c r="F379" s="61" t="s">
        <v>2480</v>
      </c>
      <c r="G379" s="57" t="s">
        <v>2826</v>
      </c>
      <c r="H379" s="55">
        <v>430</v>
      </c>
      <c r="I379" s="56">
        <v>35</v>
      </c>
      <c r="J379" s="56" t="s">
        <v>1781</v>
      </c>
      <c r="K379" s="57" t="s">
        <v>2444</v>
      </c>
      <c r="L379" s="3">
        <v>1430</v>
      </c>
      <c r="M379" s="3" t="s">
        <v>124</v>
      </c>
      <c r="N379" s="3">
        <v>68.2</v>
      </c>
      <c r="O379" s="3">
        <v>1475</v>
      </c>
      <c r="P379" s="3" t="s">
        <v>124</v>
      </c>
      <c r="Q379" s="63">
        <v>1415</v>
      </c>
      <c r="R379" s="3" t="s">
        <v>124</v>
      </c>
      <c r="S379" s="3">
        <f>0.954*93</f>
        <v>88.721999999999994</v>
      </c>
      <c r="T379" s="3">
        <v>1520</v>
      </c>
      <c r="U379" s="64" t="s">
        <v>124</v>
      </c>
      <c r="V379" s="56">
        <v>-25.39</v>
      </c>
      <c r="W379" s="56"/>
      <c r="X379" s="55" t="s">
        <v>2595</v>
      </c>
      <c r="Y379" s="56" t="s">
        <v>2773</v>
      </c>
      <c r="Z379" s="56">
        <v>781357</v>
      </c>
      <c r="AA379" s="57">
        <v>9843760</v>
      </c>
      <c r="AB379" s="13" t="s">
        <v>1760</v>
      </c>
      <c r="AD379" s="2" t="str">
        <f t="shared" si="54"/>
        <v>TUN 20</v>
      </c>
      <c r="AE379" s="2">
        <f t="shared" si="55"/>
        <v>68.2</v>
      </c>
      <c r="AF379" s="2">
        <f t="shared" si="56"/>
        <v>88.721999999999994</v>
      </c>
      <c r="AG379" s="2">
        <f t="shared" si="57"/>
        <v>68.2</v>
      </c>
      <c r="AH379" s="2">
        <f t="shared" si="58"/>
        <v>88.721999999999994</v>
      </c>
      <c r="AI379" s="2" t="str">
        <f t="shared" si="59"/>
        <v/>
      </c>
      <c r="AJ379" s="2" t="str">
        <f t="shared" si="60"/>
        <v/>
      </c>
      <c r="AK379" s="2" t="str">
        <f t="shared" si="61"/>
        <v/>
      </c>
      <c r="AL379" s="2" t="str">
        <f t="shared" si="62"/>
        <v/>
      </c>
    </row>
    <row r="380" spans="1:38">
      <c r="A380" s="55"/>
      <c r="B380" s="56"/>
      <c r="C380" s="56"/>
      <c r="D380" s="56"/>
      <c r="E380" s="56"/>
      <c r="F380" s="61"/>
      <c r="G380" s="57"/>
      <c r="H380" s="55"/>
      <c r="I380" s="56"/>
      <c r="J380" s="56"/>
      <c r="K380" s="57"/>
      <c r="Q380" s="63">
        <v>1595</v>
      </c>
      <c r="R380" s="3" t="s">
        <v>124</v>
      </c>
      <c r="S380" s="3">
        <f>0.954*7</f>
        <v>6.6779999999999999</v>
      </c>
      <c r="T380" s="3">
        <v>1620</v>
      </c>
      <c r="U380" s="64" t="s">
        <v>124</v>
      </c>
      <c r="V380" s="56"/>
      <c r="W380" s="56"/>
      <c r="X380" s="55"/>
      <c r="Y380" s="56"/>
      <c r="Z380" s="56"/>
      <c r="AA380" s="57"/>
      <c r="AB380" s="13"/>
      <c r="AD380" s="2" t="str">
        <f t="shared" si="54"/>
        <v>TUN 20</v>
      </c>
      <c r="AE380" s="2">
        <f t="shared" si="55"/>
        <v>0</v>
      </c>
      <c r="AF380" s="2">
        <f t="shared" si="56"/>
        <v>6.6779999999999999</v>
      </c>
      <c r="AG380" s="2">
        <f t="shared" si="57"/>
        <v>68.2</v>
      </c>
      <c r="AH380" s="2">
        <f t="shared" si="58"/>
        <v>95.399999999999991</v>
      </c>
      <c r="AI380" s="2">
        <f t="shared" si="59"/>
        <v>68.2</v>
      </c>
      <c r="AJ380" s="2">
        <f t="shared" si="60"/>
        <v>95.399999999999991</v>
      </c>
      <c r="AK380" s="2" t="str">
        <f t="shared" si="61"/>
        <v>ok</v>
      </c>
      <c r="AL380" s="2" t="str">
        <f t="shared" si="62"/>
        <v>ok</v>
      </c>
    </row>
    <row r="381" spans="1:38">
      <c r="A381" s="55" t="s">
        <v>2827</v>
      </c>
      <c r="B381" s="56" t="s">
        <v>2796</v>
      </c>
      <c r="C381" s="56"/>
      <c r="D381" s="56"/>
      <c r="E381" s="56" t="s">
        <v>2509</v>
      </c>
      <c r="F381" s="61" t="s">
        <v>2480</v>
      </c>
      <c r="G381" s="57" t="s">
        <v>2828</v>
      </c>
      <c r="H381" s="55">
        <v>485</v>
      </c>
      <c r="I381" s="56">
        <v>30</v>
      </c>
      <c r="J381" s="56" t="s">
        <v>1781</v>
      </c>
      <c r="K381" s="57" t="s">
        <v>2444</v>
      </c>
      <c r="L381" s="3">
        <v>1415</v>
      </c>
      <c r="M381" s="3" t="s">
        <v>124</v>
      </c>
      <c r="N381" s="3">
        <v>68.2</v>
      </c>
      <c r="O381" s="3">
        <v>1445</v>
      </c>
      <c r="P381" s="3" t="s">
        <v>124</v>
      </c>
      <c r="Q381" s="63">
        <v>1405</v>
      </c>
      <c r="R381" s="3" t="s">
        <v>124</v>
      </c>
      <c r="S381" s="3">
        <v>95.4</v>
      </c>
      <c r="T381" s="3">
        <v>1450</v>
      </c>
      <c r="U381" s="64" t="s">
        <v>124</v>
      </c>
      <c r="V381" s="56">
        <v>-25.79</v>
      </c>
      <c r="W381" s="56"/>
      <c r="X381" s="55" t="s">
        <v>2595</v>
      </c>
      <c r="Y381" s="56" t="s">
        <v>2773</v>
      </c>
      <c r="Z381" s="56">
        <v>777280</v>
      </c>
      <c r="AA381" s="57">
        <v>9836766</v>
      </c>
      <c r="AB381" s="13" t="s">
        <v>1760</v>
      </c>
      <c r="AD381" s="2" t="str">
        <f t="shared" si="54"/>
        <v>TUN 21</v>
      </c>
      <c r="AE381" s="2">
        <f t="shared" si="55"/>
        <v>68.2</v>
      </c>
      <c r="AF381" s="2">
        <f t="shared" si="56"/>
        <v>95.4</v>
      </c>
      <c r="AG381" s="2">
        <f t="shared" si="57"/>
        <v>68.2</v>
      </c>
      <c r="AH381" s="2">
        <f t="shared" si="58"/>
        <v>95.4</v>
      </c>
      <c r="AI381" s="2">
        <f t="shared" si="59"/>
        <v>68.2</v>
      </c>
      <c r="AJ381" s="2">
        <f t="shared" si="60"/>
        <v>95.4</v>
      </c>
      <c r="AK381" s="2" t="str">
        <f t="shared" si="61"/>
        <v>ok</v>
      </c>
      <c r="AL381" s="2" t="str">
        <f t="shared" si="62"/>
        <v>ok</v>
      </c>
    </row>
    <row r="382" spans="1:38" ht="45">
      <c r="A382" s="55" t="s">
        <v>2829</v>
      </c>
      <c r="B382" s="56" t="s">
        <v>2796</v>
      </c>
      <c r="C382" s="56" t="s">
        <v>2830</v>
      </c>
      <c r="D382" s="15" t="s">
        <v>1771</v>
      </c>
      <c r="E382" s="56" t="s">
        <v>2509</v>
      </c>
      <c r="F382" s="61"/>
      <c r="G382" s="57"/>
      <c r="H382" s="55">
        <v>955</v>
      </c>
      <c r="I382" s="56">
        <v>80</v>
      </c>
      <c r="J382" s="56" t="s">
        <v>1781</v>
      </c>
      <c r="K382" s="57" t="s">
        <v>2831</v>
      </c>
      <c r="L382" s="3">
        <v>1014</v>
      </c>
      <c r="M382" s="3" t="s">
        <v>124</v>
      </c>
      <c r="N382" s="3">
        <v>68.2</v>
      </c>
      <c r="O382" s="3">
        <v>1166</v>
      </c>
      <c r="P382" s="3" t="s">
        <v>124</v>
      </c>
      <c r="Q382" s="63">
        <v>901</v>
      </c>
      <c r="R382" s="3" t="s">
        <v>124</v>
      </c>
      <c r="S382" s="3">
        <v>1.7</v>
      </c>
      <c r="T382" s="3">
        <v>920</v>
      </c>
      <c r="U382" s="64" t="s">
        <v>124</v>
      </c>
      <c r="V382" s="56"/>
      <c r="W382" s="56"/>
      <c r="X382" s="55"/>
      <c r="Y382" s="56"/>
      <c r="Z382" s="56"/>
      <c r="AA382" s="57"/>
      <c r="AB382" s="13" t="s">
        <v>2832</v>
      </c>
      <c r="AD382" s="2" t="str">
        <f t="shared" si="54"/>
        <v>TUN 8</v>
      </c>
      <c r="AE382" s="2">
        <f t="shared" si="55"/>
        <v>68.2</v>
      </c>
      <c r="AF382" s="2">
        <f t="shared" si="56"/>
        <v>1.7</v>
      </c>
      <c r="AG382" s="2">
        <f t="shared" si="57"/>
        <v>68.2</v>
      </c>
      <c r="AH382" s="2">
        <f t="shared" si="58"/>
        <v>1.7</v>
      </c>
      <c r="AI382" s="2" t="str">
        <f t="shared" si="59"/>
        <v/>
      </c>
      <c r="AJ382" s="2" t="str">
        <f t="shared" si="60"/>
        <v/>
      </c>
      <c r="AK382" s="2" t="str">
        <f t="shared" si="61"/>
        <v/>
      </c>
      <c r="AL382" s="2" t="str">
        <f t="shared" si="62"/>
        <v/>
      </c>
    </row>
    <row r="383" spans="1:38">
      <c r="A383" s="55"/>
      <c r="B383" s="56"/>
      <c r="C383" s="56"/>
      <c r="D383" s="15"/>
      <c r="E383" s="56"/>
      <c r="F383" s="61"/>
      <c r="G383" s="57"/>
      <c r="H383" s="55"/>
      <c r="I383" s="56"/>
      <c r="J383" s="56"/>
      <c r="K383" s="57"/>
      <c r="Q383" s="63">
        <v>954</v>
      </c>
      <c r="R383" s="3" t="s">
        <v>124</v>
      </c>
      <c r="S383" s="3">
        <v>93.7</v>
      </c>
      <c r="T383" s="3">
        <v>1252</v>
      </c>
      <c r="U383" s="64" t="s">
        <v>124</v>
      </c>
      <c r="V383" s="56"/>
      <c r="W383" s="56"/>
      <c r="X383" s="55"/>
      <c r="Y383" s="56"/>
      <c r="Z383" s="56"/>
      <c r="AA383" s="57"/>
      <c r="AB383" s="13"/>
      <c r="AD383" s="2" t="str">
        <f t="shared" si="54"/>
        <v>TUN 8</v>
      </c>
      <c r="AE383" s="2">
        <f t="shared" si="55"/>
        <v>0</v>
      </c>
      <c r="AF383" s="2">
        <f t="shared" si="56"/>
        <v>93.7</v>
      </c>
      <c r="AG383" s="2">
        <f t="shared" si="57"/>
        <v>68.2</v>
      </c>
      <c r="AH383" s="2">
        <f t="shared" si="58"/>
        <v>95.4</v>
      </c>
      <c r="AI383" s="2">
        <f t="shared" si="59"/>
        <v>68.2</v>
      </c>
      <c r="AJ383" s="2">
        <f t="shared" si="60"/>
        <v>95.4</v>
      </c>
      <c r="AK383" s="2" t="str">
        <f t="shared" si="61"/>
        <v>ok</v>
      </c>
      <c r="AL383" s="2" t="str">
        <f t="shared" si="62"/>
        <v>ok</v>
      </c>
    </row>
    <row r="384" spans="1:38" ht="45">
      <c r="A384" s="55" t="s">
        <v>2833</v>
      </c>
      <c r="B384" s="56" t="s">
        <v>2796</v>
      </c>
      <c r="C384" s="56" t="s">
        <v>2834</v>
      </c>
      <c r="D384" s="15" t="s">
        <v>1771</v>
      </c>
      <c r="E384" s="56" t="s">
        <v>2509</v>
      </c>
      <c r="F384" s="61" t="s">
        <v>2835</v>
      </c>
      <c r="G384" s="57"/>
      <c r="H384" s="55">
        <v>1210</v>
      </c>
      <c r="I384" s="56">
        <v>200</v>
      </c>
      <c r="J384" s="56" t="s">
        <v>1781</v>
      </c>
      <c r="K384" s="57" t="s">
        <v>2836</v>
      </c>
      <c r="L384" s="3">
        <v>646</v>
      </c>
      <c r="M384" s="3" t="s">
        <v>124</v>
      </c>
      <c r="N384" s="3">
        <v>68.2</v>
      </c>
      <c r="O384" s="3">
        <v>1019</v>
      </c>
      <c r="P384" s="3" t="s">
        <v>124</v>
      </c>
      <c r="Q384" s="63">
        <v>428</v>
      </c>
      <c r="R384" s="3" t="s">
        <v>124</v>
      </c>
      <c r="S384" s="3">
        <v>95.4</v>
      </c>
      <c r="T384" s="3">
        <v>1210</v>
      </c>
      <c r="U384" s="64" t="s">
        <v>124</v>
      </c>
      <c r="V384" s="56"/>
      <c r="W384" s="56"/>
      <c r="X384" s="55"/>
      <c r="Y384" s="56"/>
      <c r="Z384" s="56"/>
      <c r="AA384" s="57"/>
      <c r="AB384" s="13" t="s">
        <v>2832</v>
      </c>
      <c r="AD384" s="2" t="str">
        <f t="shared" si="54"/>
        <v>TUN 6</v>
      </c>
      <c r="AE384" s="2">
        <f t="shared" si="55"/>
        <v>68.2</v>
      </c>
      <c r="AF384" s="2">
        <f t="shared" si="56"/>
        <v>95.4</v>
      </c>
      <c r="AG384" s="2">
        <f t="shared" si="57"/>
        <v>68.2</v>
      </c>
      <c r="AH384" s="2">
        <f t="shared" si="58"/>
        <v>95.4</v>
      </c>
      <c r="AI384" s="2">
        <f t="shared" si="59"/>
        <v>68.2</v>
      </c>
      <c r="AJ384" s="2">
        <f t="shared" si="60"/>
        <v>95.4</v>
      </c>
      <c r="AK384" s="2" t="str">
        <f t="shared" si="61"/>
        <v>ok</v>
      </c>
      <c r="AL384" s="2" t="str">
        <f t="shared" si="62"/>
        <v>ok</v>
      </c>
    </row>
    <row r="385" spans="1:38" ht="45">
      <c r="A385" s="55" t="s">
        <v>2837</v>
      </c>
      <c r="B385" s="56" t="s">
        <v>2796</v>
      </c>
      <c r="C385" s="56" t="s">
        <v>2834</v>
      </c>
      <c r="D385" s="15" t="s">
        <v>1771</v>
      </c>
      <c r="E385" s="56" t="s">
        <v>2509</v>
      </c>
      <c r="F385" s="61" t="s">
        <v>2480</v>
      </c>
      <c r="G385" s="57"/>
      <c r="H385" s="55">
        <v>1230</v>
      </c>
      <c r="I385" s="56">
        <v>30</v>
      </c>
      <c r="J385" s="56" t="s">
        <v>1781</v>
      </c>
      <c r="K385" s="57" t="s">
        <v>2838</v>
      </c>
      <c r="L385" s="3">
        <v>714</v>
      </c>
      <c r="M385" s="3" t="s">
        <v>124</v>
      </c>
      <c r="N385" s="3">
        <v>20.5</v>
      </c>
      <c r="O385" s="3">
        <v>744</v>
      </c>
      <c r="P385" s="3" t="s">
        <v>124</v>
      </c>
      <c r="Q385" s="63">
        <v>688</v>
      </c>
      <c r="R385" s="3" t="s">
        <v>124</v>
      </c>
      <c r="S385" s="3">
        <v>32.700000000000003</v>
      </c>
      <c r="T385" s="3">
        <v>751</v>
      </c>
      <c r="U385" s="64" t="s">
        <v>124</v>
      </c>
      <c r="V385" s="56"/>
      <c r="W385" s="56"/>
      <c r="X385" s="55"/>
      <c r="Y385" s="56"/>
      <c r="Z385" s="56"/>
      <c r="AA385" s="57"/>
      <c r="AB385" s="13" t="s">
        <v>2832</v>
      </c>
      <c r="AD385" s="2" t="str">
        <f t="shared" si="54"/>
        <v>TUN 7</v>
      </c>
      <c r="AE385" s="2">
        <f t="shared" si="55"/>
        <v>20.5</v>
      </c>
      <c r="AF385" s="2">
        <f t="shared" si="56"/>
        <v>32.700000000000003</v>
      </c>
      <c r="AG385" s="2">
        <f t="shared" si="57"/>
        <v>20.5</v>
      </c>
      <c r="AH385" s="2">
        <f t="shared" si="58"/>
        <v>32.700000000000003</v>
      </c>
      <c r="AI385" s="2" t="str">
        <f t="shared" si="59"/>
        <v/>
      </c>
      <c r="AJ385" s="2" t="str">
        <f t="shared" si="60"/>
        <v/>
      </c>
      <c r="AK385" s="2" t="str">
        <f t="shared" si="61"/>
        <v/>
      </c>
      <c r="AL385" s="2" t="str">
        <f t="shared" si="62"/>
        <v/>
      </c>
    </row>
    <row r="386" spans="1:38">
      <c r="A386" s="55"/>
      <c r="B386" s="56"/>
      <c r="C386" s="56"/>
      <c r="D386" s="15"/>
      <c r="E386" s="56"/>
      <c r="F386" s="61"/>
      <c r="G386" s="57"/>
      <c r="H386" s="55"/>
      <c r="I386" s="56"/>
      <c r="J386" s="56"/>
      <c r="K386" s="57"/>
      <c r="L386" s="3">
        <v>765</v>
      </c>
      <c r="M386" s="3" t="s">
        <v>124</v>
      </c>
      <c r="N386" s="3">
        <v>9.5</v>
      </c>
      <c r="O386" s="3">
        <v>778</v>
      </c>
      <c r="P386" s="3" t="s">
        <v>124</v>
      </c>
      <c r="Q386" s="63">
        <v>760</v>
      </c>
      <c r="R386" s="3" t="s">
        <v>124</v>
      </c>
      <c r="S386" s="3">
        <v>62.7</v>
      </c>
      <c r="T386" s="3">
        <v>882</v>
      </c>
      <c r="U386" s="64" t="s">
        <v>124</v>
      </c>
      <c r="V386" s="56"/>
      <c r="W386" s="56"/>
      <c r="X386" s="55"/>
      <c r="Y386" s="56"/>
      <c r="Z386" s="56"/>
      <c r="AA386" s="57"/>
      <c r="AB386" s="13"/>
      <c r="AD386" s="2" t="str">
        <f t="shared" si="54"/>
        <v>TUN 7</v>
      </c>
      <c r="AE386" s="2">
        <f t="shared" si="55"/>
        <v>9.5</v>
      </c>
      <c r="AF386" s="2">
        <f t="shared" si="56"/>
        <v>62.7</v>
      </c>
      <c r="AG386" s="2">
        <f t="shared" si="57"/>
        <v>30</v>
      </c>
      <c r="AH386" s="2">
        <f t="shared" si="58"/>
        <v>95.4</v>
      </c>
      <c r="AI386" s="2" t="str">
        <f t="shared" si="59"/>
        <v/>
      </c>
      <c r="AJ386" s="2" t="str">
        <f t="shared" si="60"/>
        <v/>
      </c>
      <c r="AK386" s="2" t="str">
        <f t="shared" si="61"/>
        <v/>
      </c>
      <c r="AL386" s="2" t="str">
        <f t="shared" si="62"/>
        <v/>
      </c>
    </row>
    <row r="387" spans="1:38">
      <c r="A387" s="55"/>
      <c r="B387" s="56"/>
      <c r="C387" s="56"/>
      <c r="D387" s="15"/>
      <c r="E387" s="56"/>
      <c r="F387" s="61"/>
      <c r="G387" s="57"/>
      <c r="H387" s="55"/>
      <c r="I387" s="56"/>
      <c r="J387" s="56"/>
      <c r="K387" s="57"/>
      <c r="L387" s="3">
        <v>790</v>
      </c>
      <c r="M387" s="3" t="s">
        <v>124</v>
      </c>
      <c r="N387" s="3">
        <v>22</v>
      </c>
      <c r="O387" s="3">
        <v>830</v>
      </c>
      <c r="P387" s="3" t="s">
        <v>124</v>
      </c>
      <c r="Q387" s="63"/>
      <c r="U387" s="64"/>
      <c r="V387" s="56"/>
      <c r="W387" s="56"/>
      <c r="X387" s="55"/>
      <c r="Y387" s="56"/>
      <c r="Z387" s="56"/>
      <c r="AA387" s="57"/>
      <c r="AB387" s="13"/>
      <c r="AD387" s="2" t="str">
        <f t="shared" si="54"/>
        <v>TUN 7</v>
      </c>
      <c r="AE387" s="2">
        <f t="shared" si="55"/>
        <v>22</v>
      </c>
      <c r="AF387" s="2">
        <f t="shared" si="56"/>
        <v>0</v>
      </c>
      <c r="AG387" s="2">
        <f t="shared" si="57"/>
        <v>52</v>
      </c>
      <c r="AH387" s="2">
        <f t="shared" si="58"/>
        <v>95.4</v>
      </c>
      <c r="AI387" s="2" t="str">
        <f t="shared" si="59"/>
        <v/>
      </c>
      <c r="AJ387" s="2" t="str">
        <f t="shared" si="60"/>
        <v/>
      </c>
      <c r="AK387" s="2" t="str">
        <f t="shared" si="61"/>
        <v/>
      </c>
      <c r="AL387" s="2" t="str">
        <f t="shared" si="62"/>
        <v/>
      </c>
    </row>
    <row r="388" spans="1:38">
      <c r="A388" s="55"/>
      <c r="B388" s="56"/>
      <c r="C388" s="56"/>
      <c r="D388" s="15"/>
      <c r="E388" s="56"/>
      <c r="F388" s="61"/>
      <c r="G388" s="57"/>
      <c r="H388" s="55"/>
      <c r="I388" s="56"/>
      <c r="J388" s="56"/>
      <c r="K388" s="57"/>
      <c r="L388" s="3">
        <v>836</v>
      </c>
      <c r="M388" s="3" t="s">
        <v>124</v>
      </c>
      <c r="N388" s="3">
        <v>16.3</v>
      </c>
      <c r="O388" s="3">
        <v>866</v>
      </c>
      <c r="P388" s="3" t="s">
        <v>124</v>
      </c>
      <c r="Q388" s="63"/>
      <c r="U388" s="64"/>
      <c r="V388" s="56"/>
      <c r="W388" s="56"/>
      <c r="X388" s="55"/>
      <c r="Y388" s="56"/>
      <c r="Z388" s="56"/>
      <c r="AA388" s="57"/>
      <c r="AB388" s="13"/>
      <c r="AD388" s="2" t="str">
        <f t="shared" si="54"/>
        <v>TUN 7</v>
      </c>
      <c r="AE388" s="2">
        <f t="shared" si="55"/>
        <v>16.3</v>
      </c>
      <c r="AF388" s="2">
        <f t="shared" si="56"/>
        <v>0</v>
      </c>
      <c r="AG388" s="2">
        <f t="shared" si="57"/>
        <v>68.3</v>
      </c>
      <c r="AH388" s="2">
        <f t="shared" si="58"/>
        <v>95.4</v>
      </c>
      <c r="AI388" s="2">
        <f t="shared" si="59"/>
        <v>68.3</v>
      </c>
      <c r="AJ388" s="2">
        <f t="shared" si="60"/>
        <v>95.4</v>
      </c>
      <c r="AK388" s="2" t="str">
        <f t="shared" si="61"/>
        <v>REV</v>
      </c>
      <c r="AL388" s="2" t="str">
        <f t="shared" si="62"/>
        <v>ok</v>
      </c>
    </row>
    <row r="389" spans="1:38" ht="45">
      <c r="A389" s="55" t="s">
        <v>1788</v>
      </c>
      <c r="B389" s="56" t="s">
        <v>2796</v>
      </c>
      <c r="C389" s="56" t="s">
        <v>2839</v>
      </c>
      <c r="D389" s="15" t="s">
        <v>1782</v>
      </c>
      <c r="E389" s="56" t="s">
        <v>2509</v>
      </c>
      <c r="F389" s="61"/>
      <c r="G389" s="57"/>
      <c r="H389" s="55">
        <v>1470</v>
      </c>
      <c r="I389" s="56">
        <v>85</v>
      </c>
      <c r="J389" s="56" t="s">
        <v>1781</v>
      </c>
      <c r="K389" s="57" t="s">
        <v>2840</v>
      </c>
      <c r="L389" s="3">
        <v>434</v>
      </c>
      <c r="M389" s="3" t="s">
        <v>124</v>
      </c>
      <c r="N389" s="3">
        <v>4.7</v>
      </c>
      <c r="O389" s="3">
        <v>450</v>
      </c>
      <c r="P389" s="3" t="s">
        <v>124</v>
      </c>
      <c r="Q389" s="63">
        <v>395</v>
      </c>
      <c r="R389" s="3" t="s">
        <v>124</v>
      </c>
      <c r="S389" s="3">
        <v>95</v>
      </c>
      <c r="T389" s="3">
        <v>689</v>
      </c>
      <c r="U389" s="64" t="s">
        <v>124</v>
      </c>
      <c r="V389" s="56"/>
      <c r="W389" s="56"/>
      <c r="X389" s="55"/>
      <c r="Y389" s="56"/>
      <c r="Z389" s="56"/>
      <c r="AA389" s="57"/>
      <c r="AB389" s="13" t="s">
        <v>2832</v>
      </c>
      <c r="AD389" s="2" t="str">
        <f t="shared" si="54"/>
        <v>TUN 5</v>
      </c>
      <c r="AE389" s="2">
        <f t="shared" si="55"/>
        <v>4.7</v>
      </c>
      <c r="AF389" s="2">
        <f t="shared" si="56"/>
        <v>95</v>
      </c>
      <c r="AG389" s="2">
        <f t="shared" si="57"/>
        <v>4.7</v>
      </c>
      <c r="AH389" s="2">
        <f t="shared" si="58"/>
        <v>95</v>
      </c>
      <c r="AI389" s="2" t="str">
        <f t="shared" si="59"/>
        <v/>
      </c>
      <c r="AJ389" s="2" t="str">
        <f t="shared" si="60"/>
        <v/>
      </c>
      <c r="AK389" s="2" t="str">
        <f t="shared" si="61"/>
        <v/>
      </c>
      <c r="AL389" s="2" t="str">
        <f t="shared" si="62"/>
        <v/>
      </c>
    </row>
    <row r="390" spans="1:38">
      <c r="A390" s="55"/>
      <c r="B390" s="56"/>
      <c r="C390" s="56"/>
      <c r="D390" s="15"/>
      <c r="E390" s="56"/>
      <c r="F390" s="61"/>
      <c r="G390" s="57"/>
      <c r="H390" s="55"/>
      <c r="I390" s="56"/>
      <c r="J390" s="56"/>
      <c r="K390" s="57"/>
      <c r="L390" s="3">
        <v>471</v>
      </c>
      <c r="M390" s="3" t="s">
        <v>124</v>
      </c>
      <c r="N390" s="3">
        <v>4.9000000000000004</v>
      </c>
      <c r="O390" s="3">
        <v>486</v>
      </c>
      <c r="P390" s="3" t="s">
        <v>124</v>
      </c>
      <c r="Q390" s="63">
        <v>752</v>
      </c>
      <c r="R390" s="3" t="s">
        <v>124</v>
      </c>
      <c r="S390" s="3">
        <v>0.4</v>
      </c>
      <c r="T390" s="3">
        <v>759</v>
      </c>
      <c r="U390" s="64" t="s">
        <v>124</v>
      </c>
      <c r="V390" s="56"/>
      <c r="W390" s="56"/>
      <c r="X390" s="55"/>
      <c r="Y390" s="56"/>
      <c r="Z390" s="56"/>
      <c r="AA390" s="57"/>
      <c r="AB390" s="13"/>
      <c r="AD390" s="2" t="str">
        <f t="shared" si="54"/>
        <v>TUN 5</v>
      </c>
      <c r="AE390" s="2">
        <f t="shared" si="55"/>
        <v>4.9000000000000004</v>
      </c>
      <c r="AF390" s="2">
        <f t="shared" si="56"/>
        <v>0.4</v>
      </c>
      <c r="AG390" s="2">
        <f t="shared" si="57"/>
        <v>9.6000000000000014</v>
      </c>
      <c r="AH390" s="2">
        <f t="shared" si="58"/>
        <v>95.4</v>
      </c>
      <c r="AI390" s="2" t="str">
        <f t="shared" si="59"/>
        <v/>
      </c>
      <c r="AJ390" s="2" t="str">
        <f t="shared" si="60"/>
        <v/>
      </c>
      <c r="AK390" s="2" t="str">
        <f t="shared" si="61"/>
        <v/>
      </c>
      <c r="AL390" s="2" t="str">
        <f t="shared" si="62"/>
        <v/>
      </c>
    </row>
    <row r="391" spans="1:38">
      <c r="A391" s="55"/>
      <c r="B391" s="56"/>
      <c r="C391" s="56"/>
      <c r="D391" s="15"/>
      <c r="E391" s="56"/>
      <c r="F391" s="61"/>
      <c r="G391" s="57"/>
      <c r="H391" s="55"/>
      <c r="I391" s="56"/>
      <c r="J391" s="56"/>
      <c r="K391" s="57"/>
      <c r="L391" s="3">
        <v>534</v>
      </c>
      <c r="M391" s="3" t="s">
        <v>124</v>
      </c>
      <c r="N391" s="3">
        <v>58.6</v>
      </c>
      <c r="O391" s="3">
        <v>654</v>
      </c>
      <c r="P391" s="3" t="s">
        <v>124</v>
      </c>
      <c r="Q391" s="63"/>
      <c r="U391" s="64"/>
      <c r="V391" s="56"/>
      <c r="W391" s="56"/>
      <c r="X391" s="55"/>
      <c r="Y391" s="56"/>
      <c r="Z391" s="56"/>
      <c r="AA391" s="57"/>
      <c r="AB391" s="13"/>
      <c r="AD391" s="2" t="str">
        <f t="shared" si="54"/>
        <v>TUN 5</v>
      </c>
      <c r="AE391" s="2">
        <f t="shared" si="55"/>
        <v>58.6</v>
      </c>
      <c r="AF391" s="2">
        <f t="shared" si="56"/>
        <v>0</v>
      </c>
      <c r="AG391" s="2">
        <f t="shared" si="57"/>
        <v>68.2</v>
      </c>
      <c r="AH391" s="2">
        <f t="shared" si="58"/>
        <v>95.4</v>
      </c>
      <c r="AI391" s="2">
        <f t="shared" si="59"/>
        <v>68.2</v>
      </c>
      <c r="AJ391" s="2">
        <f t="shared" si="60"/>
        <v>95.4</v>
      </c>
      <c r="AK391" s="2" t="str">
        <f t="shared" si="61"/>
        <v>ok</v>
      </c>
      <c r="AL391" s="2" t="str">
        <f t="shared" si="62"/>
        <v>ok</v>
      </c>
    </row>
    <row r="392" spans="1:38" ht="45">
      <c r="A392" s="55" t="s">
        <v>1801</v>
      </c>
      <c r="B392" s="56" t="s">
        <v>2796</v>
      </c>
      <c r="C392" s="56" t="s">
        <v>2658</v>
      </c>
      <c r="D392" s="15" t="s">
        <v>1782</v>
      </c>
      <c r="E392" s="56" t="s">
        <v>2762</v>
      </c>
      <c r="F392" s="61"/>
      <c r="G392" s="57"/>
      <c r="H392" s="55">
        <v>2215</v>
      </c>
      <c r="I392" s="56">
        <v>90</v>
      </c>
      <c r="J392" s="56" t="s">
        <v>1781</v>
      </c>
      <c r="K392" s="57" t="s">
        <v>2456</v>
      </c>
      <c r="L392" s="3">
        <v>386</v>
      </c>
      <c r="M392" s="3" t="s">
        <v>597</v>
      </c>
      <c r="N392" s="3">
        <v>68.2</v>
      </c>
      <c r="O392" s="3">
        <v>186</v>
      </c>
      <c r="P392" s="3" t="s">
        <v>597</v>
      </c>
      <c r="Q392" s="63">
        <v>480</v>
      </c>
      <c r="R392" s="3" t="s">
        <v>597</v>
      </c>
      <c r="S392" s="3">
        <v>1.3</v>
      </c>
      <c r="T392" s="3">
        <v>441</v>
      </c>
      <c r="U392" s="64" t="s">
        <v>597</v>
      </c>
      <c r="V392" s="56"/>
      <c r="W392" s="56"/>
      <c r="X392" s="55"/>
      <c r="Y392" s="56"/>
      <c r="Z392" s="56"/>
      <c r="AA392" s="57"/>
      <c r="AB392" s="13" t="s">
        <v>2832</v>
      </c>
      <c r="AD392" s="2" t="str">
        <f t="shared" si="54"/>
        <v>TUN 4</v>
      </c>
      <c r="AE392" s="2">
        <f t="shared" si="55"/>
        <v>68.2</v>
      </c>
      <c r="AF392" s="2">
        <f t="shared" si="56"/>
        <v>1.3</v>
      </c>
      <c r="AG392" s="2">
        <f t="shared" si="57"/>
        <v>68.2</v>
      </c>
      <c r="AH392" s="2">
        <f t="shared" si="58"/>
        <v>1.3</v>
      </c>
      <c r="AI392" s="2" t="str">
        <f t="shared" si="59"/>
        <v/>
      </c>
      <c r="AJ392" s="2" t="str">
        <f t="shared" si="60"/>
        <v/>
      </c>
      <c r="AK392" s="2" t="str">
        <f t="shared" si="61"/>
        <v/>
      </c>
      <c r="AL392" s="2" t="str">
        <f t="shared" si="62"/>
        <v/>
      </c>
    </row>
    <row r="393" spans="1:38">
      <c r="A393" s="55"/>
      <c r="B393" s="56"/>
      <c r="C393" s="56"/>
      <c r="D393" s="15"/>
      <c r="E393" s="56"/>
      <c r="F393" s="61"/>
      <c r="G393" s="57"/>
      <c r="H393" s="55"/>
      <c r="I393" s="56"/>
      <c r="J393" s="56"/>
      <c r="K393" s="57"/>
      <c r="Q393" s="63">
        <v>434</v>
      </c>
      <c r="R393" s="3" t="s">
        <v>597</v>
      </c>
      <c r="S393" s="3">
        <v>93.7</v>
      </c>
      <c r="T393" s="3">
        <v>37</v>
      </c>
      <c r="U393" s="64" t="s">
        <v>597</v>
      </c>
      <c r="V393" s="56"/>
      <c r="W393" s="56"/>
      <c r="X393" s="55"/>
      <c r="Y393" s="56"/>
      <c r="Z393" s="56"/>
      <c r="AA393" s="57"/>
      <c r="AB393" s="13"/>
      <c r="AD393" s="2" t="str">
        <f t="shared" si="54"/>
        <v>TUN 4</v>
      </c>
      <c r="AE393" s="2">
        <f t="shared" si="55"/>
        <v>0</v>
      </c>
      <c r="AF393" s="2">
        <f t="shared" si="56"/>
        <v>93.7</v>
      </c>
      <c r="AG393" s="2">
        <f t="shared" si="57"/>
        <v>68.2</v>
      </c>
      <c r="AH393" s="2">
        <f t="shared" si="58"/>
        <v>95</v>
      </c>
      <c r="AI393" s="2" t="str">
        <f t="shared" si="59"/>
        <v/>
      </c>
      <c r="AJ393" s="2" t="str">
        <f t="shared" si="60"/>
        <v/>
      </c>
      <c r="AK393" s="2" t="str">
        <f t="shared" si="61"/>
        <v/>
      </c>
      <c r="AL393" s="2" t="str">
        <f t="shared" si="62"/>
        <v/>
      </c>
    </row>
    <row r="394" spans="1:38">
      <c r="A394" s="55"/>
      <c r="B394" s="56"/>
      <c r="C394" s="56"/>
      <c r="D394" s="15"/>
      <c r="E394" s="56"/>
      <c r="F394" s="61"/>
      <c r="G394" s="57"/>
      <c r="H394" s="55"/>
      <c r="I394" s="56"/>
      <c r="J394" s="56"/>
      <c r="K394" s="57"/>
      <c r="Q394" s="63">
        <v>28</v>
      </c>
      <c r="R394" s="3" t="s">
        <v>597</v>
      </c>
      <c r="S394" s="3">
        <v>0.1</v>
      </c>
      <c r="T394" s="3">
        <v>24</v>
      </c>
      <c r="U394" s="64" t="s">
        <v>597</v>
      </c>
      <c r="V394" s="56"/>
      <c r="W394" s="56"/>
      <c r="X394" s="55"/>
      <c r="Y394" s="56"/>
      <c r="Z394" s="56"/>
      <c r="AA394" s="57"/>
      <c r="AB394" s="13"/>
      <c r="AD394" s="2" t="str">
        <f t="shared" si="54"/>
        <v>TUN 4</v>
      </c>
      <c r="AE394" s="2">
        <f t="shared" si="55"/>
        <v>0</v>
      </c>
      <c r="AF394" s="2">
        <f t="shared" si="56"/>
        <v>0.1</v>
      </c>
      <c r="AG394" s="2">
        <f t="shared" si="57"/>
        <v>68.2</v>
      </c>
      <c r="AH394" s="2">
        <f t="shared" si="58"/>
        <v>95.1</v>
      </c>
      <c r="AI394" s="2" t="str">
        <f t="shared" si="59"/>
        <v/>
      </c>
      <c r="AJ394" s="2" t="str">
        <f t="shared" si="60"/>
        <v/>
      </c>
      <c r="AK394" s="2" t="str">
        <f t="shared" si="61"/>
        <v/>
      </c>
      <c r="AL394" s="2" t="str">
        <f t="shared" si="62"/>
        <v/>
      </c>
    </row>
    <row r="395" spans="1:38">
      <c r="A395" s="55"/>
      <c r="B395" s="56"/>
      <c r="C395" s="56"/>
      <c r="D395" s="15"/>
      <c r="E395" s="56"/>
      <c r="F395" s="61"/>
      <c r="G395" s="57"/>
      <c r="H395" s="55"/>
      <c r="I395" s="56"/>
      <c r="J395" s="56"/>
      <c r="K395" s="57"/>
      <c r="Q395" s="63">
        <v>10</v>
      </c>
      <c r="R395" s="3" t="s">
        <v>597</v>
      </c>
      <c r="S395" s="3">
        <v>0.2</v>
      </c>
      <c r="T395" s="3">
        <v>2</v>
      </c>
      <c r="U395" s="64" t="s">
        <v>597</v>
      </c>
      <c r="V395" s="56"/>
      <c r="W395" s="56"/>
      <c r="X395" s="55"/>
      <c r="Y395" s="56"/>
      <c r="Z395" s="56"/>
      <c r="AA395" s="57"/>
      <c r="AB395" s="13"/>
      <c r="AD395" s="2" t="str">
        <f t="shared" si="54"/>
        <v>TUN 4</v>
      </c>
      <c r="AE395" s="2">
        <f t="shared" si="55"/>
        <v>0</v>
      </c>
      <c r="AF395" s="2">
        <f t="shared" si="56"/>
        <v>0.2</v>
      </c>
      <c r="AG395" s="2">
        <f t="shared" si="57"/>
        <v>68.2</v>
      </c>
      <c r="AH395" s="2">
        <f t="shared" si="58"/>
        <v>95.3</v>
      </c>
      <c r="AI395" s="2">
        <f t="shared" si="59"/>
        <v>68.2</v>
      </c>
      <c r="AJ395" s="2">
        <f t="shared" si="60"/>
        <v>95.3</v>
      </c>
      <c r="AK395" s="2" t="str">
        <f t="shared" si="61"/>
        <v>ok</v>
      </c>
      <c r="AL395" s="2" t="str">
        <f t="shared" si="62"/>
        <v>REV</v>
      </c>
    </row>
    <row r="396" spans="1:38" ht="30">
      <c r="A396" s="55" t="s">
        <v>1809</v>
      </c>
      <c r="B396" s="56" t="s">
        <v>2796</v>
      </c>
      <c r="C396" s="56" t="s">
        <v>2841</v>
      </c>
      <c r="D396" s="15" t="s">
        <v>2842</v>
      </c>
      <c r="E396" s="56" t="s">
        <v>2843</v>
      </c>
      <c r="F396" s="61"/>
      <c r="G396" s="57"/>
      <c r="H396" s="55">
        <v>2995</v>
      </c>
      <c r="I396" s="56">
        <v>90</v>
      </c>
      <c r="J396" s="56" t="s">
        <v>1781</v>
      </c>
      <c r="K396" s="57" t="s">
        <v>2456</v>
      </c>
      <c r="L396" s="3">
        <v>1388</v>
      </c>
      <c r="M396" s="3" t="s">
        <v>597</v>
      </c>
      <c r="N396" s="3">
        <v>11.6</v>
      </c>
      <c r="O396" s="3">
        <v>1338</v>
      </c>
      <c r="P396" s="3" t="s">
        <v>597</v>
      </c>
      <c r="Q396" s="63">
        <v>1436</v>
      </c>
      <c r="R396" s="3" t="s">
        <v>597</v>
      </c>
      <c r="S396" s="3">
        <v>95.4</v>
      </c>
      <c r="T396" s="3">
        <v>976</v>
      </c>
      <c r="U396" s="64" t="s">
        <v>597</v>
      </c>
      <c r="V396" s="56"/>
      <c r="W396" s="56"/>
      <c r="X396" s="55"/>
      <c r="Y396" s="56"/>
      <c r="Z396" s="56"/>
      <c r="AA396" s="57"/>
      <c r="AB396" s="13" t="s">
        <v>2832</v>
      </c>
      <c r="AD396" s="2" t="str">
        <f t="shared" si="54"/>
        <v>TUN 3</v>
      </c>
      <c r="AE396" s="2">
        <f t="shared" si="55"/>
        <v>11.6</v>
      </c>
      <c r="AF396" s="2">
        <f t="shared" si="56"/>
        <v>95.4</v>
      </c>
      <c r="AG396" s="2">
        <f t="shared" si="57"/>
        <v>11.6</v>
      </c>
      <c r="AH396" s="2">
        <f t="shared" si="58"/>
        <v>95.4</v>
      </c>
      <c r="AI396" s="2" t="str">
        <f t="shared" si="59"/>
        <v/>
      </c>
      <c r="AJ396" s="2" t="str">
        <f t="shared" si="60"/>
        <v/>
      </c>
      <c r="AK396" s="2" t="str">
        <f t="shared" si="61"/>
        <v/>
      </c>
      <c r="AL396" s="2" t="str">
        <f t="shared" si="62"/>
        <v/>
      </c>
    </row>
    <row r="397" spans="1:38">
      <c r="A397" s="55"/>
      <c r="B397" s="56"/>
      <c r="C397" s="56"/>
      <c r="D397" s="15"/>
      <c r="E397" s="56"/>
      <c r="F397" s="61"/>
      <c r="G397" s="57"/>
      <c r="H397" s="55"/>
      <c r="I397" s="56"/>
      <c r="J397" s="56"/>
      <c r="K397" s="57"/>
      <c r="L397" s="3">
        <v>1320</v>
      </c>
      <c r="M397" s="3" t="s">
        <v>597</v>
      </c>
      <c r="N397" s="3">
        <v>56.6</v>
      </c>
      <c r="O397" s="3">
        <v>1111</v>
      </c>
      <c r="P397" s="3" t="s">
        <v>597</v>
      </c>
      <c r="Q397" s="63"/>
      <c r="U397" s="64"/>
      <c r="V397" s="56"/>
      <c r="W397" s="56"/>
      <c r="X397" s="55"/>
      <c r="Y397" s="56"/>
      <c r="Z397" s="56"/>
      <c r="AA397" s="57"/>
      <c r="AB397" s="13"/>
      <c r="AD397" s="2" t="str">
        <f t="shared" si="54"/>
        <v>TUN 3</v>
      </c>
      <c r="AE397" s="2">
        <f t="shared" si="55"/>
        <v>56.6</v>
      </c>
      <c r="AF397" s="2">
        <f t="shared" si="56"/>
        <v>0</v>
      </c>
      <c r="AG397" s="2">
        <f t="shared" si="57"/>
        <v>68.2</v>
      </c>
      <c r="AH397" s="2">
        <f t="shared" si="58"/>
        <v>95.4</v>
      </c>
      <c r="AI397" s="2">
        <f t="shared" si="59"/>
        <v>68.2</v>
      </c>
      <c r="AJ397" s="2">
        <f t="shared" si="60"/>
        <v>95.4</v>
      </c>
      <c r="AK397" s="2" t="str">
        <f t="shared" si="61"/>
        <v>ok</v>
      </c>
      <c r="AL397" s="2" t="str">
        <f t="shared" si="62"/>
        <v>ok</v>
      </c>
    </row>
  </sheetData>
  <autoFilter ref="X4:AA4" xr:uid="{00000000-0009-0000-0000-000004000000}"/>
  <sortState xmlns:xlrd2="http://schemas.microsoft.com/office/spreadsheetml/2017/richdata2" ref="A5:AF399">
    <sortCondition ref="AD5:AD399"/>
    <sortCondition ref="AF5:AF399"/>
    <sortCondition ref="AE5:AE399"/>
  </sortState>
  <mergeCells count="15">
    <mergeCell ref="AB3:AB4"/>
    <mergeCell ref="X3:AA3"/>
    <mergeCell ref="G3:G4"/>
    <mergeCell ref="H3:K3"/>
    <mergeCell ref="L3:P3"/>
    <mergeCell ref="Q3:U3"/>
    <mergeCell ref="V3:V4"/>
    <mergeCell ref="W3:W4"/>
    <mergeCell ref="F3:F4"/>
    <mergeCell ref="A1:R1"/>
    <mergeCell ref="A3:A4"/>
    <mergeCell ref="B3:B4"/>
    <mergeCell ref="C3:C4"/>
    <mergeCell ref="D3:D4"/>
    <mergeCell ref="E3:E4"/>
  </mergeCells>
  <pageMargins left="0.70866141732283472" right="0.70866141732283472" top="0.74803149606299213" bottom="0.74803149606299213" header="0.31496062992125984" footer="0.31496062992125984"/>
  <pageSetup paperSize="9" scale="44"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277"/>
  <sheetViews>
    <sheetView zoomScale="90" zoomScaleNormal="90" workbookViewId="0">
      <selection activeCell="A5" sqref="A5"/>
    </sheetView>
  </sheetViews>
  <sheetFormatPr baseColWidth="10" defaultColWidth="11.42578125" defaultRowHeight="15"/>
  <cols>
    <col min="1" max="1" width="27.28515625" customWidth="1"/>
    <col min="2" max="7" width="28.42578125" customWidth="1"/>
    <col min="8" max="9" width="7" customWidth="1"/>
    <col min="10" max="10" width="5" customWidth="1"/>
    <col min="11" max="11" width="17.85546875" customWidth="1"/>
    <col min="12" max="12" width="11.42578125" customWidth="1"/>
    <col min="13" max="14" width="10.28515625" customWidth="1"/>
    <col min="15" max="15" width="25.85546875" customWidth="1"/>
  </cols>
  <sheetData>
    <row r="1" spans="1:22" s="2" customFormat="1" ht="52.5" customHeight="1">
      <c r="A1" s="181" t="s">
        <v>3258</v>
      </c>
      <c r="B1" s="181"/>
      <c r="C1" s="181"/>
      <c r="D1" s="181"/>
      <c r="E1" s="181"/>
      <c r="F1" s="181"/>
      <c r="G1" s="181"/>
      <c r="H1" s="181"/>
      <c r="I1" s="181"/>
      <c r="J1" s="181"/>
      <c r="K1" s="181"/>
      <c r="L1" s="181"/>
      <c r="M1" s="181"/>
      <c r="N1" s="181"/>
      <c r="O1" s="181"/>
      <c r="P1" s="181"/>
      <c r="Q1" s="181"/>
      <c r="R1" s="181"/>
      <c r="S1" s="181"/>
      <c r="T1" s="181"/>
      <c r="U1" s="181"/>
      <c r="V1" s="181"/>
    </row>
    <row r="2" spans="1:22" s="2" customFormat="1" ht="14.25" customHeight="1">
      <c r="A2" s="9"/>
      <c r="B2" s="9"/>
      <c r="C2" s="9"/>
      <c r="D2" s="9"/>
      <c r="E2" s="9"/>
      <c r="F2" s="9"/>
      <c r="G2" s="9"/>
      <c r="H2" s="9"/>
      <c r="I2" s="9"/>
      <c r="J2" s="9"/>
      <c r="K2" s="9"/>
      <c r="L2" s="9"/>
      <c r="M2" s="9"/>
      <c r="N2" s="9"/>
      <c r="O2" s="9"/>
      <c r="P2" s="9"/>
      <c r="Q2" s="9"/>
      <c r="R2" s="9"/>
      <c r="S2" s="9"/>
      <c r="T2" s="9"/>
      <c r="U2" s="9"/>
      <c r="V2" s="9"/>
    </row>
    <row r="3" spans="1:22" ht="15" customHeight="1">
      <c r="A3" s="187" t="s">
        <v>9</v>
      </c>
      <c r="B3" s="182" t="s">
        <v>3</v>
      </c>
      <c r="C3" s="182" t="s">
        <v>4</v>
      </c>
      <c r="D3" s="182" t="s">
        <v>1946</v>
      </c>
      <c r="E3" s="182" t="s">
        <v>1947</v>
      </c>
      <c r="F3" s="182" t="s">
        <v>5</v>
      </c>
      <c r="G3" s="189" t="s">
        <v>2844</v>
      </c>
      <c r="H3" s="191" t="s">
        <v>8</v>
      </c>
      <c r="I3" s="184"/>
      <c r="J3" s="192"/>
      <c r="K3" s="191" t="s">
        <v>1947</v>
      </c>
      <c r="L3" s="184"/>
      <c r="M3" s="184"/>
      <c r="N3" s="184"/>
      <c r="O3" s="185" t="s">
        <v>66</v>
      </c>
    </row>
    <row r="4" spans="1:22" ht="15" customHeight="1">
      <c r="A4" s="188"/>
      <c r="B4" s="183"/>
      <c r="C4" s="183"/>
      <c r="D4" s="183"/>
      <c r="E4" s="183"/>
      <c r="F4" s="183"/>
      <c r="G4" s="190"/>
      <c r="H4" s="168" t="s">
        <v>8</v>
      </c>
      <c r="I4" s="168" t="s">
        <v>2191</v>
      </c>
      <c r="J4" s="128"/>
      <c r="K4" s="172" t="s">
        <v>1968</v>
      </c>
      <c r="L4" s="122" t="s">
        <v>1969</v>
      </c>
      <c r="M4" s="122" t="s">
        <v>972</v>
      </c>
      <c r="N4" s="122" t="s">
        <v>967</v>
      </c>
      <c r="O4" s="186"/>
    </row>
    <row r="5" spans="1:22" ht="18.75" customHeight="1">
      <c r="A5" s="12" t="s">
        <v>205</v>
      </c>
      <c r="B5" s="1" t="s">
        <v>20</v>
      </c>
      <c r="C5" s="1" t="s">
        <v>193</v>
      </c>
      <c r="D5" s="1" t="s">
        <v>667</v>
      </c>
      <c r="F5" s="1" t="s">
        <v>203</v>
      </c>
      <c r="G5" s="14" t="s">
        <v>2845</v>
      </c>
      <c r="H5" s="12">
        <v>0.04</v>
      </c>
      <c r="J5" s="14" t="s">
        <v>533</v>
      </c>
      <c r="K5" s="94"/>
      <c r="L5" s="95"/>
      <c r="M5" s="107"/>
      <c r="N5" s="107"/>
      <c r="O5" s="85" t="s">
        <v>202</v>
      </c>
    </row>
    <row r="6" spans="1:22">
      <c r="A6" s="12" t="s">
        <v>746</v>
      </c>
      <c r="B6" s="1" t="s">
        <v>20</v>
      </c>
      <c r="C6" s="1" t="s">
        <v>206</v>
      </c>
      <c r="D6" s="1" t="s">
        <v>667</v>
      </c>
      <c r="F6" s="1" t="s">
        <v>207</v>
      </c>
      <c r="G6" s="14" t="s">
        <v>2845</v>
      </c>
      <c r="H6" s="12">
        <v>1.4</v>
      </c>
      <c r="J6" s="14" t="s">
        <v>533</v>
      </c>
      <c r="K6" s="94"/>
      <c r="L6" s="94"/>
      <c r="M6" s="107"/>
      <c r="N6" s="107"/>
      <c r="O6" s="85" t="s">
        <v>202</v>
      </c>
    </row>
    <row r="7" spans="1:22" ht="45">
      <c r="A7" s="12" t="s">
        <v>2846</v>
      </c>
      <c r="B7" s="1" t="s">
        <v>20</v>
      </c>
      <c r="C7" s="1" t="s">
        <v>189</v>
      </c>
      <c r="D7" s="1"/>
      <c r="F7" s="1"/>
      <c r="G7" s="14" t="s">
        <v>2845</v>
      </c>
      <c r="H7" s="12">
        <v>42</v>
      </c>
      <c r="I7">
        <v>14</v>
      </c>
      <c r="J7" s="14" t="s">
        <v>71</v>
      </c>
      <c r="K7" s="94" t="s">
        <v>2847</v>
      </c>
      <c r="L7" s="94" t="s">
        <v>2848</v>
      </c>
      <c r="M7" s="107">
        <v>176225</v>
      </c>
      <c r="N7" s="107">
        <v>90675</v>
      </c>
      <c r="O7" s="13" t="s">
        <v>2849</v>
      </c>
    </row>
    <row r="8" spans="1:22" ht="30">
      <c r="A8" s="12" t="s">
        <v>2850</v>
      </c>
      <c r="B8" s="1" t="s">
        <v>20</v>
      </c>
      <c r="C8" s="1" t="s">
        <v>189</v>
      </c>
      <c r="D8" s="1"/>
      <c r="F8" s="1"/>
      <c r="G8" s="14" t="s">
        <v>2845</v>
      </c>
      <c r="H8" s="12">
        <v>57.5</v>
      </c>
      <c r="I8">
        <v>16.2</v>
      </c>
      <c r="J8" s="14" t="s">
        <v>71</v>
      </c>
      <c r="K8" s="94" t="s">
        <v>2847</v>
      </c>
      <c r="L8" s="94" t="s">
        <v>2848</v>
      </c>
      <c r="M8" s="107">
        <v>171029</v>
      </c>
      <c r="N8" s="107">
        <v>89788</v>
      </c>
      <c r="O8" s="13" t="s">
        <v>2851</v>
      </c>
    </row>
    <row r="9" spans="1:22" ht="30">
      <c r="A9" s="12" t="s">
        <v>2852</v>
      </c>
      <c r="B9" s="1" t="s">
        <v>20</v>
      </c>
      <c r="C9" s="1" t="s">
        <v>189</v>
      </c>
      <c r="D9" s="1"/>
      <c r="F9" s="1"/>
      <c r="G9" s="14" t="s">
        <v>2845</v>
      </c>
      <c r="H9" s="12">
        <v>271.39999999999998</v>
      </c>
      <c r="I9">
        <v>81</v>
      </c>
      <c r="J9" s="14" t="s">
        <v>71</v>
      </c>
      <c r="K9" s="94" t="s">
        <v>2847</v>
      </c>
      <c r="L9" s="94" t="s">
        <v>2848</v>
      </c>
      <c r="M9" s="107">
        <v>177302</v>
      </c>
      <c r="N9" s="107">
        <v>90714</v>
      </c>
      <c r="O9" s="13" t="s">
        <v>2851</v>
      </c>
    </row>
    <row r="10" spans="1:22" ht="30">
      <c r="A10" s="12" t="s">
        <v>2853</v>
      </c>
      <c r="B10" s="1" t="s">
        <v>20</v>
      </c>
      <c r="C10" s="1" t="s">
        <v>189</v>
      </c>
      <c r="D10" s="1"/>
      <c r="F10" s="1"/>
      <c r="G10" s="14" t="s">
        <v>2845</v>
      </c>
      <c r="H10" s="12">
        <v>397.3</v>
      </c>
      <c r="I10">
        <v>41</v>
      </c>
      <c r="J10" s="14" t="s">
        <v>71</v>
      </c>
      <c r="K10" s="94" t="s">
        <v>2847</v>
      </c>
      <c r="L10" s="94" t="s">
        <v>2848</v>
      </c>
      <c r="M10" s="107">
        <v>174688</v>
      </c>
      <c r="N10" s="107">
        <v>88210</v>
      </c>
      <c r="O10" s="13" t="s">
        <v>2851</v>
      </c>
    </row>
    <row r="11" spans="1:22" ht="30">
      <c r="A11" s="12" t="s">
        <v>2854</v>
      </c>
      <c r="B11" s="2" t="s">
        <v>18</v>
      </c>
      <c r="C11" s="1" t="s">
        <v>176</v>
      </c>
      <c r="D11" s="2" t="s">
        <v>2855</v>
      </c>
      <c r="F11" s="2" t="s">
        <v>813</v>
      </c>
      <c r="G11" s="14" t="s">
        <v>2845</v>
      </c>
      <c r="H11" s="12">
        <v>410</v>
      </c>
      <c r="I11" s="2">
        <v>40</v>
      </c>
      <c r="J11" s="14" t="s">
        <v>71</v>
      </c>
      <c r="K11" s="94"/>
      <c r="L11" s="95"/>
      <c r="M11" s="107"/>
      <c r="N11" s="107"/>
      <c r="O11" s="85" t="s">
        <v>669</v>
      </c>
    </row>
    <row r="12" spans="1:22">
      <c r="A12" s="12" t="s">
        <v>2856</v>
      </c>
      <c r="B12" s="1" t="s">
        <v>189</v>
      </c>
      <c r="C12" s="1" t="s">
        <v>191</v>
      </c>
      <c r="D12" s="1" t="s">
        <v>667</v>
      </c>
      <c r="F12" s="1" t="s">
        <v>191</v>
      </c>
      <c r="G12" s="14" t="s">
        <v>2845</v>
      </c>
      <c r="H12" s="12">
        <v>0.51</v>
      </c>
      <c r="J12" s="14" t="s">
        <v>533</v>
      </c>
      <c r="K12" s="94"/>
      <c r="L12" s="94"/>
      <c r="M12" s="107"/>
      <c r="N12" s="107"/>
      <c r="O12" s="85" t="s">
        <v>202</v>
      </c>
    </row>
    <row r="13" spans="1:22" ht="30">
      <c r="A13" s="12" t="s">
        <v>1326</v>
      </c>
      <c r="B13" s="1" t="s">
        <v>1296</v>
      </c>
      <c r="C13" s="1" t="s">
        <v>2857</v>
      </c>
      <c r="D13" s="1" t="s">
        <v>2139</v>
      </c>
      <c r="F13" s="1" t="s">
        <v>2858</v>
      </c>
      <c r="G13" s="14" t="s">
        <v>2845</v>
      </c>
      <c r="H13" s="11">
        <v>0.59</v>
      </c>
      <c r="I13">
        <v>0.06</v>
      </c>
      <c r="J13" s="129" t="s">
        <v>533</v>
      </c>
      <c r="K13" s="94"/>
      <c r="L13" s="94"/>
      <c r="M13" s="107"/>
      <c r="N13" s="107"/>
      <c r="O13" s="13" t="s">
        <v>2859</v>
      </c>
    </row>
    <row r="14" spans="1:22" ht="30">
      <c r="A14" t="s">
        <v>2860</v>
      </c>
      <c r="B14" s="1" t="s">
        <v>17</v>
      </c>
      <c r="C14" s="1" t="s">
        <v>2861</v>
      </c>
      <c r="D14" s="1" t="s">
        <v>2862</v>
      </c>
      <c r="G14" s="14" t="s">
        <v>2863</v>
      </c>
      <c r="H14" s="125">
        <v>0.17</v>
      </c>
      <c r="I14">
        <v>0.01</v>
      </c>
      <c r="J14" s="14" t="s">
        <v>533</v>
      </c>
      <c r="K14" s="94" t="s">
        <v>1976</v>
      </c>
      <c r="L14" s="95" t="s">
        <v>1975</v>
      </c>
      <c r="M14">
        <v>809327</v>
      </c>
      <c r="N14">
        <v>9974265</v>
      </c>
      <c r="O14" s="130" t="s">
        <v>2864</v>
      </c>
    </row>
    <row r="15" spans="1:22" ht="30">
      <c r="A15" t="s">
        <v>2865</v>
      </c>
      <c r="B15" s="1" t="s">
        <v>17</v>
      </c>
      <c r="C15" s="1" t="s">
        <v>2861</v>
      </c>
      <c r="D15" s="1" t="s">
        <v>2862</v>
      </c>
      <c r="G15" s="14" t="s">
        <v>2863</v>
      </c>
      <c r="H15" s="125">
        <v>0.2</v>
      </c>
      <c r="I15">
        <v>0.02</v>
      </c>
      <c r="J15" s="14" t="s">
        <v>533</v>
      </c>
      <c r="K15" s="94" t="s">
        <v>1976</v>
      </c>
      <c r="L15" s="95" t="s">
        <v>1975</v>
      </c>
      <c r="M15">
        <v>813095</v>
      </c>
      <c r="N15">
        <v>9977811</v>
      </c>
      <c r="O15" s="130" t="s">
        <v>2864</v>
      </c>
    </row>
    <row r="16" spans="1:22" ht="30">
      <c r="A16" t="s">
        <v>2866</v>
      </c>
      <c r="B16" s="1" t="s">
        <v>17</v>
      </c>
      <c r="C16" s="1" t="s">
        <v>2861</v>
      </c>
      <c r="D16" s="1" t="s">
        <v>2862</v>
      </c>
      <c r="G16" s="14" t="s">
        <v>2863</v>
      </c>
      <c r="H16" s="125">
        <v>0.18</v>
      </c>
      <c r="I16">
        <v>0.02</v>
      </c>
      <c r="J16" s="14" t="s">
        <v>533</v>
      </c>
      <c r="K16" s="94" t="s">
        <v>1976</v>
      </c>
      <c r="L16" s="95" t="s">
        <v>1975</v>
      </c>
      <c r="M16">
        <v>810946</v>
      </c>
      <c r="N16">
        <v>9974561</v>
      </c>
      <c r="O16" s="130" t="s">
        <v>2864</v>
      </c>
    </row>
    <row r="17" spans="1:15" ht="30">
      <c r="A17" t="s">
        <v>2867</v>
      </c>
      <c r="B17" s="1" t="s">
        <v>17</v>
      </c>
      <c r="C17" s="1" t="s">
        <v>2861</v>
      </c>
      <c r="D17" s="1" t="s">
        <v>2862</v>
      </c>
      <c r="G17" s="14" t="s">
        <v>2863</v>
      </c>
      <c r="H17" s="125">
        <v>0.18</v>
      </c>
      <c r="I17">
        <v>0.02</v>
      </c>
      <c r="J17" s="14" t="s">
        <v>533</v>
      </c>
      <c r="K17" s="94" t="s">
        <v>1976</v>
      </c>
      <c r="L17" s="95" t="s">
        <v>1975</v>
      </c>
      <c r="M17">
        <v>811846</v>
      </c>
      <c r="N17">
        <v>9974657</v>
      </c>
      <c r="O17" s="130" t="s">
        <v>2864</v>
      </c>
    </row>
    <row r="18" spans="1:15" ht="30">
      <c r="A18" t="s">
        <v>2868</v>
      </c>
      <c r="B18" s="1" t="s">
        <v>17</v>
      </c>
      <c r="C18" s="1" t="s">
        <v>2869</v>
      </c>
      <c r="D18" s="1" t="s">
        <v>2862</v>
      </c>
      <c r="G18" s="14" t="s">
        <v>2863</v>
      </c>
      <c r="H18" s="125">
        <v>0.17</v>
      </c>
      <c r="I18">
        <v>0.01</v>
      </c>
      <c r="J18" s="14" t="s">
        <v>533</v>
      </c>
      <c r="K18" s="94" t="s">
        <v>1976</v>
      </c>
      <c r="L18" s="95" t="s">
        <v>1975</v>
      </c>
      <c r="M18">
        <v>817819</v>
      </c>
      <c r="N18">
        <v>9976656</v>
      </c>
      <c r="O18" s="130" t="s">
        <v>2864</v>
      </c>
    </row>
    <row r="19" spans="1:15" ht="30">
      <c r="A19" t="s">
        <v>2870</v>
      </c>
      <c r="B19" s="1" t="s">
        <v>17</v>
      </c>
      <c r="C19" s="1" t="s">
        <v>2869</v>
      </c>
      <c r="D19" s="1" t="s">
        <v>2862</v>
      </c>
      <c r="G19" s="14" t="s">
        <v>2863</v>
      </c>
      <c r="H19" s="125">
        <v>0.22</v>
      </c>
      <c r="I19">
        <v>0.02</v>
      </c>
      <c r="J19" s="14" t="s">
        <v>533</v>
      </c>
      <c r="K19" s="94" t="s">
        <v>1976</v>
      </c>
      <c r="L19" s="95" t="s">
        <v>1975</v>
      </c>
      <c r="M19">
        <v>818487</v>
      </c>
      <c r="N19">
        <v>9979163</v>
      </c>
      <c r="O19" s="130" t="s">
        <v>2864</v>
      </c>
    </row>
    <row r="20" spans="1:15" ht="30">
      <c r="A20" t="s">
        <v>2871</v>
      </c>
      <c r="B20" s="1" t="s">
        <v>17</v>
      </c>
      <c r="C20" s="1" t="s">
        <v>2872</v>
      </c>
      <c r="D20" s="1" t="s">
        <v>2862</v>
      </c>
      <c r="G20" s="14" t="s">
        <v>2863</v>
      </c>
      <c r="H20" s="125">
        <v>1.35</v>
      </c>
      <c r="I20">
        <v>0.09</v>
      </c>
      <c r="J20" s="14" t="s">
        <v>533</v>
      </c>
      <c r="K20" s="94" t="s">
        <v>1976</v>
      </c>
      <c r="L20" s="95" t="s">
        <v>1975</v>
      </c>
      <c r="M20">
        <v>801886</v>
      </c>
      <c r="N20">
        <v>9966157</v>
      </c>
      <c r="O20" s="130" t="s">
        <v>2864</v>
      </c>
    </row>
    <row r="21" spans="1:15" ht="30">
      <c r="A21" t="s">
        <v>2873</v>
      </c>
      <c r="B21" s="1" t="s">
        <v>17</v>
      </c>
      <c r="C21" s="1" t="s">
        <v>2872</v>
      </c>
      <c r="D21" s="1" t="s">
        <v>2862</v>
      </c>
      <c r="G21" s="14" t="s">
        <v>2863</v>
      </c>
      <c r="H21" s="125">
        <v>1.58</v>
      </c>
      <c r="I21">
        <v>7.0000000000000007E-2</v>
      </c>
      <c r="J21" s="14" t="s">
        <v>533</v>
      </c>
      <c r="K21" s="94" t="s">
        <v>1976</v>
      </c>
      <c r="L21" s="95" t="s">
        <v>1975</v>
      </c>
      <c r="M21">
        <v>803479</v>
      </c>
      <c r="N21">
        <v>9959334</v>
      </c>
      <c r="O21" s="130" t="s">
        <v>2864</v>
      </c>
    </row>
    <row r="22" spans="1:15" ht="30">
      <c r="A22" t="s">
        <v>2874</v>
      </c>
      <c r="B22" s="1" t="s">
        <v>17</v>
      </c>
      <c r="C22" s="1" t="s">
        <v>2872</v>
      </c>
      <c r="D22" s="1" t="s">
        <v>2862</v>
      </c>
      <c r="G22" s="14" t="s">
        <v>2863</v>
      </c>
      <c r="H22" s="125">
        <v>1.46</v>
      </c>
      <c r="I22">
        <v>7.0000000000000007E-2</v>
      </c>
      <c r="J22" s="14" t="s">
        <v>533</v>
      </c>
      <c r="K22" s="94" t="s">
        <v>1976</v>
      </c>
      <c r="L22" s="95" t="s">
        <v>1975</v>
      </c>
      <c r="M22">
        <v>806362</v>
      </c>
      <c r="N22">
        <v>9963676</v>
      </c>
      <c r="O22" s="130" t="s">
        <v>2864</v>
      </c>
    </row>
    <row r="23" spans="1:15" ht="30">
      <c r="A23" t="s">
        <v>344</v>
      </c>
      <c r="B23" s="1" t="s">
        <v>37</v>
      </c>
      <c r="C23" s="1" t="s">
        <v>2875</v>
      </c>
      <c r="D23" s="1" t="s">
        <v>2862</v>
      </c>
      <c r="G23" s="14" t="s">
        <v>2863</v>
      </c>
      <c r="H23" s="125">
        <v>0.37</v>
      </c>
      <c r="I23">
        <v>0.06</v>
      </c>
      <c r="J23" s="14" t="s">
        <v>533</v>
      </c>
      <c r="K23" s="94" t="s">
        <v>1976</v>
      </c>
      <c r="L23" s="95" t="s">
        <v>1975</v>
      </c>
      <c r="M23">
        <v>817946</v>
      </c>
      <c r="N23">
        <v>9981433</v>
      </c>
      <c r="O23" s="130" t="s">
        <v>2864</v>
      </c>
    </row>
    <row r="24" spans="1:15" ht="30">
      <c r="A24" t="s">
        <v>158</v>
      </c>
      <c r="B24" s="1" t="s">
        <v>17</v>
      </c>
      <c r="C24" s="1" t="s">
        <v>1913</v>
      </c>
      <c r="D24" s="1" t="s">
        <v>2862</v>
      </c>
      <c r="G24" s="14" t="s">
        <v>2863</v>
      </c>
      <c r="H24" s="125">
        <v>0.18</v>
      </c>
      <c r="I24">
        <v>0.05</v>
      </c>
      <c r="J24" s="14" t="s">
        <v>533</v>
      </c>
      <c r="K24" s="94" t="s">
        <v>1976</v>
      </c>
      <c r="L24" s="95" t="s">
        <v>1975</v>
      </c>
      <c r="M24">
        <v>812840</v>
      </c>
      <c r="N24">
        <v>9964553</v>
      </c>
      <c r="O24" s="130" t="s">
        <v>2864</v>
      </c>
    </row>
    <row r="25" spans="1:15" ht="30">
      <c r="A25" t="s">
        <v>2876</v>
      </c>
      <c r="B25" s="1" t="s">
        <v>17</v>
      </c>
      <c r="C25" s="1" t="s">
        <v>2877</v>
      </c>
      <c r="D25" s="1" t="s">
        <v>2862</v>
      </c>
      <c r="G25" s="14" t="s">
        <v>2863</v>
      </c>
      <c r="H25" s="125">
        <v>0.81</v>
      </c>
      <c r="I25">
        <v>0.05</v>
      </c>
      <c r="J25" s="14" t="s">
        <v>533</v>
      </c>
      <c r="K25" s="94" t="s">
        <v>1976</v>
      </c>
      <c r="L25" s="95" t="s">
        <v>1975</v>
      </c>
      <c r="M25">
        <v>807474</v>
      </c>
      <c r="N25">
        <v>9971657</v>
      </c>
      <c r="O25" s="130" t="s">
        <v>2864</v>
      </c>
    </row>
    <row r="26" spans="1:15">
      <c r="A26" t="s">
        <v>237</v>
      </c>
      <c r="B26" s="1" t="s">
        <v>23</v>
      </c>
      <c r="D26" s="1" t="s">
        <v>2862</v>
      </c>
      <c r="G26" s="14" t="s">
        <v>2863</v>
      </c>
      <c r="H26" s="125">
        <v>0.67</v>
      </c>
      <c r="I26">
        <v>0.06</v>
      </c>
      <c r="J26" s="14" t="s">
        <v>533</v>
      </c>
      <c r="K26" s="94"/>
      <c r="L26" s="94"/>
      <c r="M26" s="107"/>
      <c r="N26" s="107"/>
      <c r="O26" s="130" t="s">
        <v>236</v>
      </c>
    </row>
    <row r="27" spans="1:15">
      <c r="A27" t="s">
        <v>235</v>
      </c>
      <c r="B27" s="1" t="s">
        <v>23</v>
      </c>
      <c r="D27" s="1" t="s">
        <v>2862</v>
      </c>
      <c r="G27" s="14" t="s">
        <v>2863</v>
      </c>
      <c r="H27" s="125">
        <v>0.28999999999999998</v>
      </c>
      <c r="I27">
        <v>0.02</v>
      </c>
      <c r="J27" s="14" t="s">
        <v>533</v>
      </c>
      <c r="K27" s="94"/>
      <c r="L27" s="95"/>
      <c r="M27" s="107"/>
      <c r="N27" s="107"/>
      <c r="O27" s="130" t="s">
        <v>236</v>
      </c>
    </row>
    <row r="28" spans="1:15" ht="30">
      <c r="A28" t="s">
        <v>2878</v>
      </c>
      <c r="B28" s="1" t="s">
        <v>25</v>
      </c>
      <c r="D28" s="1" t="s">
        <v>2862</v>
      </c>
      <c r="G28" s="14" t="s">
        <v>2863</v>
      </c>
      <c r="H28">
        <v>0.54</v>
      </c>
      <c r="I28">
        <v>0.04</v>
      </c>
      <c r="J28" s="14" t="s">
        <v>533</v>
      </c>
      <c r="K28" s="94"/>
      <c r="L28" s="95"/>
      <c r="M28" s="107"/>
      <c r="N28" s="107"/>
      <c r="O28" s="130" t="s">
        <v>2864</v>
      </c>
    </row>
    <row r="29" spans="1:15" ht="30">
      <c r="A29" t="s">
        <v>2879</v>
      </c>
      <c r="B29" s="1" t="s">
        <v>25</v>
      </c>
      <c r="D29" s="1" t="s">
        <v>2862</v>
      </c>
      <c r="G29" s="14" t="s">
        <v>2863</v>
      </c>
      <c r="H29">
        <v>0.52</v>
      </c>
      <c r="I29">
        <v>0.05</v>
      </c>
      <c r="J29" s="14" t="s">
        <v>533</v>
      </c>
      <c r="K29" s="94"/>
      <c r="L29" s="95"/>
      <c r="M29" s="107"/>
      <c r="N29" s="107"/>
      <c r="O29" s="130" t="s">
        <v>2864</v>
      </c>
    </row>
    <row r="30" spans="1:15" ht="30">
      <c r="A30" t="s">
        <v>2880</v>
      </c>
      <c r="B30" s="1" t="s">
        <v>25</v>
      </c>
      <c r="D30" s="1" t="s">
        <v>2862</v>
      </c>
      <c r="G30" s="14" t="s">
        <v>2863</v>
      </c>
      <c r="H30">
        <v>0.37</v>
      </c>
      <c r="I30">
        <v>0.05</v>
      </c>
      <c r="J30" s="14" t="s">
        <v>533</v>
      </c>
      <c r="K30" s="94"/>
      <c r="L30" s="95"/>
      <c r="M30" s="107"/>
      <c r="N30" s="107"/>
      <c r="O30" s="130" t="s">
        <v>2864</v>
      </c>
    </row>
    <row r="31" spans="1:15" ht="30">
      <c r="A31" t="s">
        <v>2881</v>
      </c>
      <c r="B31" s="1" t="s">
        <v>25</v>
      </c>
      <c r="D31" s="1" t="s">
        <v>2862</v>
      </c>
      <c r="G31" s="14" t="s">
        <v>2863</v>
      </c>
      <c r="H31">
        <v>1.7000000000000001E-2</v>
      </c>
      <c r="I31">
        <v>5.0000000000000001E-3</v>
      </c>
      <c r="J31" s="14" t="s">
        <v>533</v>
      </c>
      <c r="K31" s="94"/>
      <c r="L31" s="95"/>
      <c r="M31" s="107"/>
      <c r="N31" s="107"/>
      <c r="O31" s="130" t="s">
        <v>2864</v>
      </c>
    </row>
    <row r="32" spans="1:15" ht="30">
      <c r="A32" t="s">
        <v>2882</v>
      </c>
      <c r="B32" s="1" t="s">
        <v>25</v>
      </c>
      <c r="D32" s="1" t="s">
        <v>2862</v>
      </c>
      <c r="G32" s="14" t="s">
        <v>2863</v>
      </c>
      <c r="H32">
        <v>8.0000000000000002E-3</v>
      </c>
      <c r="I32">
        <v>6.0000000000000001E-3</v>
      </c>
      <c r="J32" s="14" t="s">
        <v>533</v>
      </c>
      <c r="K32" s="94"/>
      <c r="L32" s="94"/>
      <c r="M32" s="107"/>
      <c r="N32" s="107"/>
      <c r="O32" s="130" t="s">
        <v>2864</v>
      </c>
    </row>
    <row r="33" spans="1:15">
      <c r="A33" t="s">
        <v>2883</v>
      </c>
      <c r="B33" s="1" t="s">
        <v>1296</v>
      </c>
      <c r="D33" t="s">
        <v>2884</v>
      </c>
      <c r="G33" s="14" t="s">
        <v>2863</v>
      </c>
      <c r="H33">
        <v>1.3</v>
      </c>
      <c r="I33">
        <v>7.0000000000000007E-2</v>
      </c>
      <c r="J33" s="14" t="s">
        <v>533</v>
      </c>
      <c r="K33" s="94"/>
      <c r="L33" s="95"/>
      <c r="M33" s="107"/>
      <c r="N33" s="107"/>
      <c r="O33" s="130" t="s">
        <v>236</v>
      </c>
    </row>
    <row r="34" spans="1:15">
      <c r="K34" s="94"/>
      <c r="L34" s="95"/>
      <c r="M34" s="107"/>
      <c r="N34" s="107"/>
    </row>
    <row r="35" spans="1:15">
      <c r="K35" s="94"/>
      <c r="L35" s="95"/>
      <c r="M35" s="107"/>
      <c r="N35" s="107"/>
    </row>
    <row r="36" spans="1:15">
      <c r="K36" s="98"/>
      <c r="L36" s="98"/>
      <c r="M36" s="107"/>
      <c r="N36" s="107"/>
    </row>
    <row r="37" spans="1:15">
      <c r="K37" s="94"/>
      <c r="L37" s="95"/>
      <c r="M37" s="107"/>
      <c r="N37" s="107"/>
    </row>
    <row r="38" spans="1:15">
      <c r="K38" s="98"/>
      <c r="L38" s="98"/>
      <c r="M38" s="107"/>
      <c r="N38" s="107"/>
    </row>
    <row r="39" spans="1:15">
      <c r="K39" s="94"/>
      <c r="L39" s="95"/>
      <c r="M39" s="107"/>
      <c r="N39" s="107"/>
    </row>
    <row r="40" spans="1:15">
      <c r="K40" s="98"/>
      <c r="L40" s="98"/>
      <c r="M40" s="107"/>
      <c r="N40" s="107"/>
    </row>
    <row r="41" spans="1:15">
      <c r="K41" s="94"/>
      <c r="L41" s="95"/>
      <c r="M41" s="107"/>
      <c r="N41" s="107"/>
    </row>
    <row r="42" spans="1:15">
      <c r="K42" s="94"/>
      <c r="L42" s="94"/>
      <c r="M42" s="107"/>
      <c r="N42" s="107"/>
    </row>
    <row r="43" spans="1:15">
      <c r="K43" s="94"/>
      <c r="L43" s="95"/>
      <c r="M43" s="107"/>
      <c r="N43" s="107"/>
    </row>
    <row r="44" spans="1:15">
      <c r="K44" s="94"/>
      <c r="L44" s="94"/>
      <c r="M44" s="107"/>
      <c r="N44" s="107"/>
    </row>
    <row r="45" spans="1:15">
      <c r="K45" s="94"/>
      <c r="L45" s="95"/>
      <c r="M45" s="107"/>
      <c r="N45" s="107"/>
    </row>
    <row r="46" spans="1:15">
      <c r="K46" s="94"/>
      <c r="L46" s="94"/>
      <c r="M46" s="107"/>
      <c r="N46" s="107"/>
    </row>
    <row r="47" spans="1:15">
      <c r="K47" s="94"/>
      <c r="L47" s="95"/>
      <c r="M47" s="107"/>
      <c r="N47" s="107"/>
    </row>
    <row r="48" spans="1:15">
      <c r="K48" s="94"/>
      <c r="L48" s="94"/>
      <c r="M48" s="107"/>
      <c r="N48" s="107"/>
    </row>
    <row r="49" spans="11:14">
      <c r="K49" s="94"/>
      <c r="L49" s="94"/>
      <c r="M49" s="107"/>
      <c r="N49" s="107"/>
    </row>
    <row r="50" spans="11:14">
      <c r="K50" s="94"/>
      <c r="L50" s="95"/>
      <c r="M50" s="107"/>
      <c r="N50" s="107"/>
    </row>
    <row r="51" spans="11:14">
      <c r="K51" s="94"/>
      <c r="L51" s="94"/>
      <c r="M51" s="107"/>
      <c r="N51" s="107"/>
    </row>
    <row r="52" spans="11:14">
      <c r="K52" s="94"/>
      <c r="L52" s="94"/>
      <c r="M52" s="107"/>
      <c r="N52" s="107"/>
    </row>
    <row r="53" spans="11:14">
      <c r="K53" s="94"/>
      <c r="L53" s="94"/>
      <c r="M53" s="107"/>
      <c r="N53" s="107"/>
    </row>
    <row r="54" spans="11:14">
      <c r="K54" s="94"/>
      <c r="L54" s="94"/>
      <c r="M54" s="107"/>
      <c r="N54" s="107"/>
    </row>
    <row r="55" spans="11:14">
      <c r="K55" s="94"/>
      <c r="L55" s="94"/>
      <c r="M55" s="107"/>
      <c r="N55" s="107"/>
    </row>
    <row r="56" spans="11:14">
      <c r="K56" s="94"/>
      <c r="L56" s="95"/>
      <c r="M56" s="107"/>
      <c r="N56" s="107"/>
    </row>
    <row r="57" spans="11:14">
      <c r="K57" s="94"/>
      <c r="L57" s="94"/>
      <c r="M57" s="107"/>
      <c r="N57" s="107"/>
    </row>
    <row r="58" spans="11:14">
      <c r="K58" s="94"/>
      <c r="L58" s="95"/>
      <c r="M58" s="107"/>
      <c r="N58" s="107"/>
    </row>
    <row r="59" spans="11:14">
      <c r="K59" s="94"/>
      <c r="L59" s="94"/>
      <c r="M59" s="107"/>
      <c r="N59" s="107"/>
    </row>
    <row r="60" spans="11:14">
      <c r="K60" s="94"/>
      <c r="L60" s="94"/>
      <c r="M60" s="107"/>
      <c r="N60" s="107"/>
    </row>
    <row r="61" spans="11:14">
      <c r="K61" s="94"/>
      <c r="L61" s="94"/>
      <c r="M61" s="107"/>
      <c r="N61" s="107"/>
    </row>
    <row r="62" spans="11:14">
      <c r="K62" s="94"/>
      <c r="L62" s="94"/>
      <c r="M62" s="107"/>
      <c r="N62" s="107"/>
    </row>
    <row r="63" spans="11:14">
      <c r="K63" s="94"/>
      <c r="L63" s="95"/>
      <c r="M63" s="107"/>
      <c r="N63" s="107"/>
    </row>
    <row r="64" spans="11:14">
      <c r="K64" s="94"/>
      <c r="L64" s="94"/>
      <c r="M64" s="107"/>
      <c r="N64" s="107"/>
    </row>
    <row r="65" spans="11:14">
      <c r="K65" s="94"/>
      <c r="L65" s="95"/>
      <c r="M65" s="107"/>
      <c r="N65" s="107"/>
    </row>
    <row r="66" spans="11:14">
      <c r="K66" s="94"/>
      <c r="L66" s="94"/>
      <c r="M66" s="107"/>
      <c r="N66" s="107"/>
    </row>
    <row r="67" spans="11:14">
      <c r="K67" s="94"/>
      <c r="L67" s="95"/>
      <c r="M67" s="107"/>
      <c r="N67" s="107"/>
    </row>
    <row r="68" spans="11:14">
      <c r="K68" s="94"/>
      <c r="L68" s="94"/>
      <c r="M68" s="107"/>
      <c r="N68" s="107"/>
    </row>
    <row r="69" spans="11:14">
      <c r="K69" s="94"/>
      <c r="L69" s="95"/>
      <c r="M69" s="107"/>
      <c r="N69" s="107"/>
    </row>
    <row r="70" spans="11:14">
      <c r="K70" s="94"/>
      <c r="L70" s="94"/>
      <c r="M70" s="107"/>
      <c r="N70" s="107"/>
    </row>
    <row r="71" spans="11:14">
      <c r="K71" s="94"/>
      <c r="L71" s="95"/>
      <c r="M71" s="107"/>
      <c r="N71" s="107"/>
    </row>
    <row r="72" spans="11:14">
      <c r="K72" s="94"/>
      <c r="L72" s="94"/>
      <c r="M72" s="107"/>
      <c r="N72" s="107"/>
    </row>
    <row r="73" spans="11:14">
      <c r="K73" s="94"/>
      <c r="L73" s="95"/>
      <c r="M73" s="107"/>
      <c r="N73" s="107"/>
    </row>
    <row r="74" spans="11:14">
      <c r="K74" s="94"/>
      <c r="L74" s="94"/>
      <c r="M74" s="107"/>
      <c r="N74" s="107"/>
    </row>
    <row r="75" spans="11:14">
      <c r="K75" s="94"/>
      <c r="L75" s="95"/>
      <c r="M75" s="107"/>
      <c r="N75" s="107"/>
    </row>
    <row r="76" spans="11:14">
      <c r="K76" s="94"/>
      <c r="L76" s="94"/>
      <c r="M76" s="107"/>
      <c r="N76" s="107"/>
    </row>
    <row r="77" spans="11:14">
      <c r="K77" s="94"/>
      <c r="L77" s="95"/>
      <c r="M77" s="107"/>
      <c r="N77" s="107"/>
    </row>
    <row r="78" spans="11:14">
      <c r="K78" s="94"/>
      <c r="L78" s="95"/>
      <c r="M78" s="107"/>
      <c r="N78" s="107"/>
    </row>
    <row r="79" spans="11:14">
      <c r="K79" s="94"/>
      <c r="L79" s="95"/>
      <c r="M79" s="107"/>
      <c r="N79" s="107"/>
    </row>
    <row r="80" spans="11:14">
      <c r="K80" s="94"/>
      <c r="L80" s="95"/>
      <c r="M80" s="107"/>
      <c r="N80" s="107"/>
    </row>
    <row r="81" spans="11:14">
      <c r="K81" s="94"/>
      <c r="L81" s="95"/>
      <c r="M81" s="107"/>
      <c r="N81" s="107"/>
    </row>
    <row r="82" spans="11:14">
      <c r="K82" s="94"/>
      <c r="L82" s="95"/>
      <c r="M82" s="107"/>
      <c r="N82" s="107"/>
    </row>
    <row r="83" spans="11:14">
      <c r="K83" s="94"/>
      <c r="L83" s="95"/>
      <c r="M83" s="107"/>
      <c r="N83" s="107"/>
    </row>
    <row r="84" spans="11:14">
      <c r="K84" s="94"/>
      <c r="L84" s="95"/>
      <c r="M84" s="107"/>
      <c r="N84" s="107"/>
    </row>
    <row r="85" spans="11:14">
      <c r="K85" s="94"/>
      <c r="L85" s="95"/>
      <c r="M85" s="107"/>
      <c r="N85" s="107"/>
    </row>
    <row r="86" spans="11:14">
      <c r="K86" s="94"/>
      <c r="L86" s="95"/>
      <c r="M86" s="107"/>
      <c r="N86" s="107"/>
    </row>
    <row r="87" spans="11:14">
      <c r="K87" s="94"/>
      <c r="L87" s="95"/>
      <c r="M87" s="107"/>
      <c r="N87" s="107"/>
    </row>
    <row r="88" spans="11:14">
      <c r="K88" s="94"/>
      <c r="L88" s="94"/>
      <c r="M88" s="107"/>
      <c r="N88" s="107"/>
    </row>
    <row r="89" spans="11:14">
      <c r="K89" s="94"/>
      <c r="L89" s="95"/>
      <c r="M89" s="107"/>
      <c r="N89" s="107"/>
    </row>
    <row r="90" spans="11:14">
      <c r="K90" s="94"/>
      <c r="L90" s="94"/>
      <c r="M90" s="107"/>
      <c r="N90" s="107"/>
    </row>
    <row r="91" spans="11:14">
      <c r="K91" s="94"/>
      <c r="L91" s="95"/>
      <c r="M91" s="107"/>
      <c r="N91" s="107"/>
    </row>
    <row r="92" spans="11:14">
      <c r="K92" s="94"/>
      <c r="L92" s="94"/>
      <c r="M92" s="107"/>
      <c r="N92" s="107"/>
    </row>
    <row r="93" spans="11:14">
      <c r="K93" s="94"/>
      <c r="L93" s="95"/>
      <c r="M93" s="107"/>
      <c r="N93" s="107"/>
    </row>
    <row r="94" spans="11:14">
      <c r="K94" s="94"/>
      <c r="L94" s="94"/>
      <c r="M94" s="107"/>
      <c r="N94" s="107"/>
    </row>
    <row r="95" spans="11:14">
      <c r="K95" s="94"/>
      <c r="L95" s="95"/>
      <c r="M95" s="108"/>
      <c r="N95" s="108"/>
    </row>
    <row r="96" spans="11:14">
      <c r="K96" s="94"/>
      <c r="L96" s="94"/>
      <c r="M96" s="109"/>
      <c r="N96" s="109"/>
    </row>
    <row r="97" spans="11:14">
      <c r="K97" s="94"/>
      <c r="L97" s="95"/>
      <c r="M97" s="108"/>
      <c r="N97" s="108"/>
    </row>
    <row r="98" spans="11:14">
      <c r="K98" s="94"/>
      <c r="L98" s="94"/>
      <c r="M98" s="109"/>
      <c r="N98" s="109"/>
    </row>
    <row r="99" spans="11:14">
      <c r="K99" s="94"/>
      <c r="L99" s="95"/>
      <c r="M99" s="108"/>
      <c r="N99" s="108"/>
    </row>
    <row r="100" spans="11:14">
      <c r="K100" s="94"/>
      <c r="L100" s="94"/>
      <c r="M100" s="109"/>
      <c r="N100" s="109"/>
    </row>
    <row r="101" spans="11:14">
      <c r="K101" s="94"/>
      <c r="L101" s="95"/>
      <c r="M101" s="108"/>
      <c r="N101" s="108"/>
    </row>
    <row r="102" spans="11:14">
      <c r="K102" s="94"/>
      <c r="L102" s="94"/>
      <c r="M102" s="109"/>
      <c r="N102" s="109"/>
    </row>
    <row r="103" spans="11:14">
      <c r="K103" s="94"/>
      <c r="L103" s="95"/>
      <c r="M103" s="108"/>
      <c r="N103" s="108"/>
    </row>
    <row r="104" spans="11:14">
      <c r="K104" s="94"/>
      <c r="L104" s="94"/>
      <c r="M104" s="109"/>
      <c r="N104" s="109"/>
    </row>
    <row r="105" spans="11:14">
      <c r="K105" s="94"/>
      <c r="L105" s="95"/>
      <c r="M105" s="108"/>
      <c r="N105" s="108"/>
    </row>
    <row r="106" spans="11:14">
      <c r="K106" s="94"/>
      <c r="L106" s="94"/>
      <c r="M106" s="109"/>
      <c r="N106" s="109"/>
    </row>
    <row r="107" spans="11:14">
      <c r="K107" s="94"/>
      <c r="L107" s="95"/>
      <c r="M107" s="108"/>
      <c r="N107" s="108"/>
    </row>
    <row r="108" spans="11:14">
      <c r="K108" s="94"/>
      <c r="L108" s="94"/>
      <c r="M108" s="109"/>
      <c r="N108" s="109"/>
    </row>
    <row r="109" spans="11:14">
      <c r="K109" s="94"/>
      <c r="L109" s="95"/>
      <c r="M109" s="108"/>
      <c r="N109" s="108"/>
    </row>
    <row r="110" spans="11:14">
      <c r="K110" s="94"/>
      <c r="L110" s="94"/>
      <c r="M110" s="109"/>
      <c r="N110" s="109"/>
    </row>
    <row r="111" spans="11:14">
      <c r="K111" s="94"/>
      <c r="L111" s="95"/>
      <c r="M111" s="107"/>
      <c r="N111" s="107"/>
    </row>
    <row r="112" spans="11:14">
      <c r="K112" s="94"/>
      <c r="L112" s="94"/>
      <c r="M112" s="107"/>
      <c r="N112" s="107"/>
    </row>
    <row r="113" spans="11:14">
      <c r="K113" s="94"/>
      <c r="L113" s="95"/>
      <c r="M113" s="107"/>
      <c r="N113" s="107"/>
    </row>
    <row r="114" spans="11:14">
      <c r="K114" s="94"/>
      <c r="L114" s="94"/>
      <c r="M114" s="107"/>
      <c r="N114" s="107"/>
    </row>
    <row r="115" spans="11:14">
      <c r="K115" s="94"/>
      <c r="L115" s="95"/>
      <c r="M115" s="107"/>
      <c r="N115" s="107"/>
    </row>
    <row r="116" spans="11:14">
      <c r="K116" s="94"/>
      <c r="L116" s="94"/>
      <c r="M116" s="107"/>
      <c r="N116" s="107"/>
    </row>
    <row r="117" spans="11:14">
      <c r="K117" s="94"/>
      <c r="L117" s="95"/>
      <c r="M117" s="107"/>
      <c r="N117" s="107"/>
    </row>
    <row r="118" spans="11:14">
      <c r="K118" s="94"/>
      <c r="L118" s="94"/>
      <c r="M118" s="107"/>
      <c r="N118" s="107"/>
    </row>
    <row r="119" spans="11:14">
      <c r="K119" s="94"/>
      <c r="L119" s="95"/>
      <c r="M119" s="107"/>
      <c r="N119" s="107"/>
    </row>
    <row r="120" spans="11:14">
      <c r="K120" s="94"/>
      <c r="L120" s="94"/>
      <c r="M120" s="107"/>
      <c r="N120" s="107"/>
    </row>
    <row r="121" spans="11:14">
      <c r="K121" s="94"/>
      <c r="L121" s="95"/>
      <c r="M121" s="107"/>
      <c r="N121" s="107"/>
    </row>
    <row r="122" spans="11:14">
      <c r="K122" s="94"/>
      <c r="L122" s="94"/>
      <c r="M122" s="107"/>
      <c r="N122" s="107"/>
    </row>
    <row r="123" spans="11:14">
      <c r="K123" s="94"/>
      <c r="L123" s="95"/>
      <c r="M123" s="107"/>
      <c r="N123" s="107"/>
    </row>
    <row r="124" spans="11:14">
      <c r="K124" s="94"/>
      <c r="L124" s="94"/>
      <c r="M124" s="107"/>
      <c r="N124" s="107"/>
    </row>
    <row r="125" spans="11:14">
      <c r="K125" s="94"/>
      <c r="L125" s="95"/>
      <c r="M125" s="107"/>
      <c r="N125" s="107"/>
    </row>
    <row r="126" spans="11:14">
      <c r="K126" s="94"/>
      <c r="L126" s="94"/>
      <c r="M126" s="107"/>
      <c r="N126" s="107"/>
    </row>
    <row r="127" spans="11:14">
      <c r="K127" s="94"/>
      <c r="L127" s="95"/>
      <c r="M127" s="107"/>
      <c r="N127" s="107"/>
    </row>
    <row r="128" spans="11:14">
      <c r="K128" s="94"/>
      <c r="L128" s="94"/>
      <c r="M128" s="107"/>
      <c r="N128" s="107"/>
    </row>
    <row r="129" spans="11:14">
      <c r="K129" s="94"/>
      <c r="L129" s="95"/>
      <c r="M129" s="107"/>
      <c r="N129" s="107"/>
    </row>
    <row r="130" spans="11:14">
      <c r="K130" s="94"/>
      <c r="L130" s="94"/>
      <c r="M130" s="107"/>
      <c r="N130" s="107"/>
    </row>
    <row r="131" spans="11:14">
      <c r="K131" s="94"/>
      <c r="L131" s="95"/>
      <c r="M131" s="107"/>
      <c r="N131" s="107"/>
    </row>
    <row r="132" spans="11:14">
      <c r="K132" s="94"/>
      <c r="L132" s="94"/>
      <c r="M132" s="107"/>
      <c r="N132" s="107"/>
    </row>
    <row r="133" spans="11:14">
      <c r="K133" s="94"/>
      <c r="L133" s="95"/>
      <c r="M133" s="107"/>
      <c r="N133" s="107"/>
    </row>
    <row r="134" spans="11:14">
      <c r="K134" s="94"/>
      <c r="L134" s="94"/>
      <c r="M134" s="107"/>
      <c r="N134" s="107"/>
    </row>
    <row r="135" spans="11:14">
      <c r="K135" s="94"/>
      <c r="L135" s="95"/>
      <c r="M135" s="107"/>
      <c r="N135" s="107"/>
    </row>
    <row r="136" spans="11:14">
      <c r="K136" s="94"/>
      <c r="L136" s="94"/>
      <c r="M136" s="107"/>
      <c r="N136" s="107"/>
    </row>
    <row r="137" spans="11:14">
      <c r="K137" s="94"/>
      <c r="L137" s="94"/>
      <c r="M137" s="107"/>
      <c r="N137" s="107"/>
    </row>
    <row r="138" spans="11:14">
      <c r="K138" s="94"/>
      <c r="L138" s="95"/>
      <c r="M138" s="107"/>
      <c r="N138" s="107"/>
    </row>
    <row r="139" spans="11:14">
      <c r="K139" s="94"/>
      <c r="L139" s="94"/>
      <c r="M139" s="107"/>
      <c r="N139" s="107"/>
    </row>
    <row r="140" spans="11:14">
      <c r="K140" s="94"/>
      <c r="L140" s="95"/>
      <c r="M140" s="107"/>
      <c r="N140" s="107"/>
    </row>
    <row r="141" spans="11:14">
      <c r="K141" s="94"/>
      <c r="L141" s="94"/>
      <c r="M141" s="107"/>
      <c r="N141" s="107"/>
    </row>
    <row r="142" spans="11:14">
      <c r="K142" s="94"/>
      <c r="L142" s="95"/>
      <c r="M142" s="107"/>
      <c r="N142" s="107"/>
    </row>
    <row r="143" spans="11:14">
      <c r="K143" s="94"/>
      <c r="L143" s="94"/>
      <c r="M143" s="107"/>
      <c r="N143" s="107"/>
    </row>
    <row r="144" spans="11:14">
      <c r="K144" s="94"/>
      <c r="L144" s="95"/>
      <c r="M144" s="107"/>
      <c r="N144" s="107"/>
    </row>
    <row r="145" spans="11:14">
      <c r="K145" s="94"/>
      <c r="L145" s="94"/>
      <c r="M145" s="107"/>
      <c r="N145" s="107"/>
    </row>
    <row r="146" spans="11:14">
      <c r="K146" s="94"/>
      <c r="L146" s="95"/>
      <c r="M146" s="107"/>
      <c r="N146" s="107"/>
    </row>
    <row r="147" spans="11:14">
      <c r="K147" s="94"/>
      <c r="L147" s="94"/>
      <c r="M147" s="107"/>
      <c r="N147" s="107"/>
    </row>
    <row r="148" spans="11:14">
      <c r="K148" s="94"/>
      <c r="L148" s="95"/>
      <c r="M148" s="107"/>
      <c r="N148" s="107"/>
    </row>
    <row r="149" spans="11:14">
      <c r="K149" s="94"/>
      <c r="L149" s="94"/>
      <c r="M149" s="107"/>
      <c r="N149" s="107"/>
    </row>
    <row r="150" spans="11:14">
      <c r="K150" s="94"/>
      <c r="L150" s="95"/>
      <c r="M150" s="107"/>
      <c r="N150" s="107"/>
    </row>
    <row r="151" spans="11:14">
      <c r="K151" s="94"/>
      <c r="L151" s="94"/>
      <c r="M151" s="107"/>
      <c r="N151" s="107"/>
    </row>
    <row r="152" spans="11:14">
      <c r="K152" s="94"/>
      <c r="L152" s="95"/>
      <c r="M152" s="107"/>
      <c r="N152" s="107"/>
    </row>
    <row r="153" spans="11:14">
      <c r="K153" s="94"/>
      <c r="L153" s="94"/>
      <c r="M153" s="107"/>
      <c r="N153" s="107"/>
    </row>
    <row r="154" spans="11:14">
      <c r="K154" s="94"/>
      <c r="L154" s="95"/>
      <c r="M154" s="107"/>
      <c r="N154" s="107"/>
    </row>
    <row r="155" spans="11:14">
      <c r="K155" s="94"/>
      <c r="L155" s="94"/>
      <c r="M155" s="107"/>
      <c r="N155" s="107"/>
    </row>
    <row r="156" spans="11:14">
      <c r="K156" s="94"/>
      <c r="L156" s="95"/>
      <c r="M156" s="107"/>
      <c r="N156" s="107"/>
    </row>
    <row r="157" spans="11:14">
      <c r="K157" s="94"/>
      <c r="L157" s="94"/>
      <c r="M157" s="107"/>
      <c r="N157" s="107"/>
    </row>
    <row r="158" spans="11:14">
      <c r="K158" s="94"/>
      <c r="L158" s="95"/>
      <c r="M158" s="107"/>
      <c r="N158" s="107"/>
    </row>
    <row r="159" spans="11:14">
      <c r="K159" s="94"/>
      <c r="L159" s="94"/>
      <c r="M159" s="107"/>
      <c r="N159" s="107"/>
    </row>
    <row r="160" spans="11:14">
      <c r="K160" s="94"/>
      <c r="L160" s="95"/>
      <c r="M160" s="108"/>
      <c r="N160" s="108"/>
    </row>
    <row r="161" spans="11:14">
      <c r="K161" s="94"/>
      <c r="L161" s="94"/>
      <c r="M161" s="109"/>
      <c r="N161" s="109"/>
    </row>
    <row r="162" spans="11:14">
      <c r="K162" s="94"/>
      <c r="L162" s="95"/>
      <c r="M162" s="108"/>
      <c r="N162" s="108"/>
    </row>
    <row r="163" spans="11:14">
      <c r="K163" s="94"/>
      <c r="L163" s="94"/>
      <c r="M163" s="109"/>
      <c r="N163" s="109"/>
    </row>
    <row r="164" spans="11:14">
      <c r="K164" s="94"/>
      <c r="L164" s="94"/>
      <c r="M164" s="107"/>
      <c r="N164" s="107"/>
    </row>
    <row r="165" spans="11:14">
      <c r="K165" s="94"/>
      <c r="L165" s="95"/>
      <c r="M165" s="108"/>
      <c r="N165" s="108"/>
    </row>
    <row r="166" spans="11:14">
      <c r="K166" s="94"/>
      <c r="L166" s="94"/>
      <c r="M166" s="109"/>
      <c r="N166" s="109"/>
    </row>
    <row r="167" spans="11:14">
      <c r="K167" s="94"/>
      <c r="L167" s="95"/>
      <c r="M167" s="108"/>
      <c r="N167" s="108"/>
    </row>
    <row r="168" spans="11:14">
      <c r="K168" s="94"/>
      <c r="L168" s="94"/>
      <c r="M168" s="109"/>
      <c r="N168" s="109"/>
    </row>
    <row r="169" spans="11:14">
      <c r="K169" s="94"/>
      <c r="L169" s="95"/>
      <c r="M169" s="108"/>
      <c r="N169" s="108"/>
    </row>
    <row r="170" spans="11:14">
      <c r="K170" s="94"/>
      <c r="L170" s="94"/>
      <c r="M170" s="109"/>
      <c r="N170" s="109"/>
    </row>
    <row r="171" spans="11:14">
      <c r="K171" s="94"/>
      <c r="L171" s="95"/>
      <c r="M171" s="108"/>
      <c r="N171" s="108"/>
    </row>
    <row r="172" spans="11:14">
      <c r="K172" s="94"/>
      <c r="L172" s="94"/>
      <c r="M172" s="109"/>
      <c r="N172" s="109"/>
    </row>
    <row r="173" spans="11:14">
      <c r="K173" s="94"/>
      <c r="L173" s="95"/>
      <c r="M173" s="108"/>
      <c r="N173" s="108"/>
    </row>
    <row r="174" spans="11:14">
      <c r="K174" s="94"/>
      <c r="L174" s="94"/>
      <c r="M174" s="109"/>
      <c r="N174" s="109"/>
    </row>
    <row r="175" spans="11:14">
      <c r="K175" s="94"/>
      <c r="L175" s="95"/>
      <c r="M175" s="108"/>
      <c r="N175" s="108"/>
    </row>
    <row r="176" spans="11:14">
      <c r="K176" s="94"/>
      <c r="L176" s="94"/>
      <c r="M176" s="109"/>
      <c r="N176" s="109"/>
    </row>
    <row r="177" spans="11:14">
      <c r="K177" s="94"/>
      <c r="L177" s="95"/>
      <c r="M177" s="108"/>
      <c r="N177" s="108"/>
    </row>
    <row r="178" spans="11:14">
      <c r="K178" s="94"/>
      <c r="L178" s="94"/>
      <c r="M178" s="109"/>
      <c r="N178" s="109"/>
    </row>
    <row r="179" spans="11:14">
      <c r="K179" s="94"/>
      <c r="L179" s="95"/>
      <c r="M179" s="108"/>
      <c r="N179" s="108"/>
    </row>
    <row r="180" spans="11:14">
      <c r="K180" s="94"/>
      <c r="L180" s="94"/>
      <c r="M180" s="109"/>
      <c r="N180" s="109"/>
    </row>
    <row r="181" spans="11:14">
      <c r="K181" s="94"/>
      <c r="L181" s="95"/>
      <c r="M181" s="108"/>
      <c r="N181" s="108"/>
    </row>
    <row r="182" spans="11:14">
      <c r="K182" s="94"/>
      <c r="L182" s="94"/>
      <c r="M182" s="109"/>
      <c r="N182" s="109"/>
    </row>
    <row r="183" spans="11:14">
      <c r="K183" s="94"/>
      <c r="L183" s="95"/>
      <c r="M183" s="108"/>
      <c r="N183" s="108"/>
    </row>
    <row r="184" spans="11:14">
      <c r="K184" s="94"/>
      <c r="L184" s="94"/>
      <c r="M184" s="109"/>
      <c r="N184" s="109"/>
    </row>
    <row r="185" spans="11:14">
      <c r="K185" s="94"/>
      <c r="L185" s="95"/>
      <c r="M185" s="107"/>
      <c r="N185" s="107"/>
    </row>
    <row r="186" spans="11:14">
      <c r="K186" s="94"/>
      <c r="L186" s="94"/>
      <c r="M186" s="107"/>
      <c r="N186" s="107"/>
    </row>
    <row r="187" spans="11:14">
      <c r="K187" s="94"/>
      <c r="L187" s="95"/>
      <c r="M187" s="107"/>
      <c r="N187" s="107"/>
    </row>
    <row r="188" spans="11:14">
      <c r="K188" s="94"/>
      <c r="L188" s="94"/>
      <c r="M188" s="107"/>
      <c r="N188" s="107"/>
    </row>
    <row r="189" spans="11:14">
      <c r="K189" s="94"/>
      <c r="L189" s="95"/>
      <c r="M189" s="107"/>
      <c r="N189" s="107"/>
    </row>
    <row r="190" spans="11:14">
      <c r="K190" s="94"/>
      <c r="L190" s="94"/>
      <c r="M190" s="107"/>
      <c r="N190" s="107"/>
    </row>
    <row r="191" spans="11:14">
      <c r="K191" s="94"/>
      <c r="L191" s="95"/>
      <c r="M191" s="107"/>
      <c r="N191" s="107"/>
    </row>
    <row r="192" spans="11:14">
      <c r="K192" s="94"/>
      <c r="L192" s="94"/>
      <c r="M192" s="107"/>
      <c r="N192" s="107"/>
    </row>
    <row r="193" spans="11:14">
      <c r="K193" s="94"/>
      <c r="L193" s="95"/>
      <c r="M193" s="107"/>
      <c r="N193" s="107"/>
    </row>
    <row r="194" spans="11:14">
      <c r="K194" s="94"/>
      <c r="L194" s="94"/>
      <c r="M194" s="107"/>
      <c r="N194" s="107"/>
    </row>
    <row r="195" spans="11:14">
      <c r="K195" s="94"/>
      <c r="L195" s="95"/>
      <c r="M195" s="107"/>
      <c r="N195" s="107"/>
    </row>
    <row r="196" spans="11:14">
      <c r="K196" s="94"/>
      <c r="L196" s="94"/>
      <c r="M196" s="107"/>
      <c r="N196" s="107"/>
    </row>
    <row r="197" spans="11:14">
      <c r="K197" s="94"/>
      <c r="L197" s="95"/>
      <c r="M197" s="107"/>
      <c r="N197" s="107"/>
    </row>
    <row r="198" spans="11:14">
      <c r="K198" s="94"/>
      <c r="L198" s="94"/>
      <c r="M198" s="107"/>
      <c r="N198" s="107"/>
    </row>
    <row r="199" spans="11:14">
      <c r="K199" s="94"/>
      <c r="L199" s="95"/>
      <c r="M199" s="107"/>
      <c r="N199" s="107"/>
    </row>
    <row r="200" spans="11:14">
      <c r="K200" s="94"/>
      <c r="L200" s="94"/>
      <c r="M200" s="107"/>
      <c r="N200" s="107"/>
    </row>
    <row r="201" spans="11:14">
      <c r="K201" s="94"/>
      <c r="L201" s="95"/>
      <c r="M201" s="107"/>
      <c r="N201" s="107"/>
    </row>
    <row r="202" spans="11:14">
      <c r="K202" s="94"/>
      <c r="L202" s="94"/>
      <c r="M202" s="107"/>
      <c r="N202" s="107"/>
    </row>
    <row r="203" spans="11:14">
      <c r="K203" s="94"/>
      <c r="L203" s="95"/>
      <c r="M203" s="107"/>
      <c r="N203" s="107"/>
    </row>
    <row r="204" spans="11:14">
      <c r="K204" s="94"/>
      <c r="L204" s="94"/>
      <c r="M204" s="107"/>
      <c r="N204" s="107"/>
    </row>
    <row r="205" spans="11:14">
      <c r="K205" s="94"/>
      <c r="L205" s="95"/>
      <c r="M205" s="107"/>
      <c r="N205" s="107"/>
    </row>
    <row r="206" spans="11:14">
      <c r="K206" s="94"/>
      <c r="L206" s="94"/>
      <c r="M206" s="107"/>
      <c r="N206" s="107"/>
    </row>
    <row r="207" spans="11:14">
      <c r="K207" s="94"/>
      <c r="L207" s="95"/>
      <c r="M207" s="107"/>
      <c r="N207" s="107"/>
    </row>
    <row r="208" spans="11:14">
      <c r="K208" s="94"/>
      <c r="L208" s="94"/>
      <c r="M208" s="107"/>
      <c r="N208" s="107"/>
    </row>
    <row r="209" spans="11:14">
      <c r="K209" s="94"/>
      <c r="L209" s="95"/>
      <c r="M209" s="107"/>
      <c r="N209" s="107"/>
    </row>
    <row r="210" spans="11:14">
      <c r="K210" s="98"/>
      <c r="L210" s="98"/>
      <c r="M210" s="107"/>
      <c r="N210" s="107"/>
    </row>
    <row r="211" spans="11:14">
      <c r="K211" s="94"/>
      <c r="L211" s="95"/>
      <c r="M211" s="107"/>
      <c r="N211" s="107"/>
    </row>
    <row r="212" spans="11:14">
      <c r="K212" s="94"/>
      <c r="L212" s="98"/>
      <c r="M212" s="107"/>
      <c r="N212" s="107"/>
    </row>
    <row r="213" spans="11:14">
      <c r="K213" s="94"/>
      <c r="L213" s="95"/>
      <c r="M213" s="107"/>
      <c r="N213" s="107"/>
    </row>
    <row r="214" spans="11:14">
      <c r="K214" s="98"/>
      <c r="L214" s="98"/>
      <c r="M214" s="107"/>
      <c r="N214" s="107"/>
    </row>
    <row r="215" spans="11:14">
      <c r="K215" s="94"/>
      <c r="L215" s="95"/>
      <c r="M215" s="107"/>
      <c r="N215" s="107"/>
    </row>
    <row r="216" spans="11:14">
      <c r="K216" s="94"/>
      <c r="L216" s="94"/>
      <c r="M216" s="107"/>
      <c r="N216" s="107"/>
    </row>
    <row r="217" spans="11:14">
      <c r="K217" s="94"/>
      <c r="L217" s="95"/>
      <c r="M217" s="107"/>
      <c r="N217" s="107"/>
    </row>
    <row r="218" spans="11:14">
      <c r="K218" s="94"/>
      <c r="L218" s="94"/>
      <c r="M218" s="107"/>
      <c r="N218" s="107"/>
    </row>
    <row r="219" spans="11:14">
      <c r="K219" s="94"/>
      <c r="L219" s="95"/>
      <c r="M219" s="107"/>
      <c r="N219" s="107"/>
    </row>
    <row r="220" spans="11:14">
      <c r="K220" s="94"/>
      <c r="L220" s="94"/>
      <c r="M220" s="107"/>
      <c r="N220" s="107"/>
    </row>
    <row r="221" spans="11:14">
      <c r="K221" s="94"/>
      <c r="L221" s="95"/>
      <c r="M221" s="107"/>
      <c r="N221" s="107"/>
    </row>
    <row r="222" spans="11:14">
      <c r="K222" s="94"/>
      <c r="L222" s="94"/>
      <c r="M222" s="107"/>
      <c r="N222" s="107"/>
    </row>
    <row r="223" spans="11:14">
      <c r="K223" s="94"/>
      <c r="L223" s="95"/>
      <c r="M223" s="107"/>
      <c r="N223" s="107"/>
    </row>
    <row r="224" spans="11:14">
      <c r="K224" s="94"/>
      <c r="L224" s="94"/>
      <c r="M224" s="107"/>
      <c r="N224" s="107"/>
    </row>
    <row r="225" spans="11:14">
      <c r="K225" s="94"/>
      <c r="L225" s="95"/>
      <c r="M225" s="107"/>
      <c r="N225" s="107"/>
    </row>
    <row r="226" spans="11:14">
      <c r="K226" s="94"/>
      <c r="L226" s="94"/>
      <c r="M226" s="107"/>
      <c r="N226" s="107"/>
    </row>
    <row r="227" spans="11:14">
      <c r="K227" s="94"/>
      <c r="L227" s="95"/>
      <c r="M227" s="107"/>
      <c r="N227" s="107"/>
    </row>
    <row r="228" spans="11:14">
      <c r="K228" s="101"/>
      <c r="L228" s="101"/>
      <c r="M228" s="107"/>
      <c r="N228" s="107"/>
    </row>
    <row r="229" spans="11:14">
      <c r="K229" s="94"/>
      <c r="L229" s="95"/>
      <c r="M229" s="107"/>
      <c r="N229" s="107"/>
    </row>
    <row r="230" spans="11:14">
      <c r="K230" s="94"/>
      <c r="L230" s="94"/>
      <c r="M230" s="107"/>
      <c r="N230" s="107"/>
    </row>
    <row r="231" spans="11:14">
      <c r="K231" s="94"/>
      <c r="L231" s="95"/>
      <c r="M231" s="107"/>
      <c r="N231" s="107"/>
    </row>
    <row r="232" spans="11:14">
      <c r="K232" s="94"/>
      <c r="L232" s="94"/>
      <c r="M232" s="107"/>
      <c r="N232" s="107"/>
    </row>
    <row r="233" spans="11:14">
      <c r="K233" s="94"/>
      <c r="L233" s="95"/>
      <c r="M233" s="107"/>
      <c r="N233" s="107"/>
    </row>
    <row r="234" spans="11:14">
      <c r="K234" s="94"/>
      <c r="L234" s="94"/>
      <c r="M234" s="107"/>
      <c r="N234" s="107"/>
    </row>
    <row r="235" spans="11:14">
      <c r="K235" s="94"/>
      <c r="L235" s="95"/>
      <c r="M235" s="107"/>
      <c r="N235" s="107"/>
    </row>
    <row r="236" spans="11:14">
      <c r="K236" s="94"/>
      <c r="L236" s="94"/>
      <c r="M236" s="107"/>
      <c r="N236" s="107"/>
    </row>
    <row r="237" spans="11:14">
      <c r="K237" s="94"/>
      <c r="L237" s="95"/>
    </row>
    <row r="238" spans="11:14">
      <c r="K238" s="94"/>
      <c r="L238" s="94"/>
      <c r="M238" s="107"/>
      <c r="N238" s="107"/>
    </row>
    <row r="239" spans="11:14">
      <c r="K239" s="94"/>
      <c r="L239" s="95"/>
      <c r="M239" s="107"/>
      <c r="N239" s="107"/>
    </row>
    <row r="240" spans="11:14">
      <c r="K240" s="94"/>
      <c r="L240" s="94"/>
      <c r="M240" s="107"/>
      <c r="N240" s="107"/>
    </row>
    <row r="241" spans="11:14">
      <c r="K241" s="94"/>
      <c r="L241" s="95"/>
      <c r="M241" s="107"/>
      <c r="N241" s="107"/>
    </row>
    <row r="242" spans="11:14">
      <c r="K242" s="94"/>
      <c r="L242" s="94"/>
      <c r="M242" s="107"/>
      <c r="N242" s="107"/>
    </row>
    <row r="243" spans="11:14">
      <c r="K243" s="94"/>
      <c r="L243" s="95"/>
      <c r="M243" s="107"/>
      <c r="N243" s="107"/>
    </row>
    <row r="244" spans="11:14">
      <c r="K244" s="94"/>
      <c r="L244" s="94"/>
      <c r="M244" s="107"/>
      <c r="N244" s="107"/>
    </row>
    <row r="245" spans="11:14">
      <c r="K245" s="94"/>
      <c r="L245" s="95"/>
      <c r="M245" s="107"/>
      <c r="N245" s="107"/>
    </row>
    <row r="246" spans="11:14">
      <c r="K246" s="94"/>
      <c r="L246" s="94"/>
      <c r="M246" s="107"/>
      <c r="N246" s="107"/>
    </row>
    <row r="247" spans="11:14">
      <c r="K247" s="94"/>
      <c r="L247" s="95"/>
      <c r="M247" s="107"/>
      <c r="N247" s="107"/>
    </row>
    <row r="248" spans="11:14">
      <c r="K248" s="94"/>
      <c r="L248" s="94"/>
      <c r="M248" s="107"/>
      <c r="N248" s="107"/>
    </row>
    <row r="249" spans="11:14">
      <c r="K249" s="94"/>
      <c r="L249" s="95"/>
      <c r="M249" s="107"/>
      <c r="N249" s="107"/>
    </row>
    <row r="250" spans="11:14">
      <c r="K250" s="94"/>
      <c r="L250" s="94"/>
      <c r="M250" s="107"/>
      <c r="N250" s="107"/>
    </row>
    <row r="251" spans="11:14">
      <c r="K251" s="94"/>
      <c r="L251" s="94"/>
      <c r="M251" s="107"/>
      <c r="N251" s="107"/>
    </row>
    <row r="252" spans="11:14">
      <c r="K252" s="94"/>
      <c r="L252" s="95"/>
      <c r="M252" s="107"/>
      <c r="N252" s="107"/>
    </row>
    <row r="253" spans="11:14">
      <c r="K253" s="94"/>
      <c r="L253" s="94"/>
      <c r="M253" s="107"/>
      <c r="N253" s="107"/>
    </row>
    <row r="254" spans="11:14">
      <c r="K254" s="94"/>
      <c r="L254" s="95"/>
      <c r="M254" s="107"/>
      <c r="N254" s="107"/>
    </row>
    <row r="255" spans="11:14">
      <c r="K255" s="94"/>
      <c r="L255" s="94"/>
      <c r="M255" s="107"/>
      <c r="N255" s="107"/>
    </row>
    <row r="256" spans="11:14">
      <c r="K256" s="94"/>
      <c r="L256" s="95"/>
      <c r="M256" s="107"/>
      <c r="N256" s="107"/>
    </row>
    <row r="257" spans="11:14">
      <c r="K257" s="94"/>
      <c r="L257" s="94"/>
      <c r="M257" s="107"/>
      <c r="N257" s="107"/>
    </row>
    <row r="258" spans="11:14">
      <c r="K258" s="94"/>
      <c r="L258" s="95"/>
      <c r="M258" s="107"/>
      <c r="N258" s="107"/>
    </row>
    <row r="259" spans="11:14">
      <c r="K259" s="94"/>
      <c r="L259" s="94"/>
      <c r="M259" s="107"/>
      <c r="N259" s="107"/>
    </row>
    <row r="260" spans="11:14">
      <c r="K260" s="94"/>
      <c r="L260" s="95"/>
      <c r="M260" s="107"/>
      <c r="N260" s="107"/>
    </row>
    <row r="261" spans="11:14">
      <c r="K261" s="94"/>
      <c r="L261" s="94"/>
      <c r="M261" s="107"/>
      <c r="N261" s="107"/>
    </row>
    <row r="262" spans="11:14">
      <c r="K262" s="94"/>
      <c r="L262" s="95"/>
      <c r="M262" s="107"/>
      <c r="N262" s="107"/>
    </row>
    <row r="263" spans="11:14">
      <c r="K263" s="94"/>
      <c r="L263" s="94"/>
      <c r="M263" s="107"/>
      <c r="N263" s="107"/>
    </row>
    <row r="264" spans="11:14">
      <c r="K264" s="94"/>
      <c r="L264" s="95"/>
      <c r="M264" s="107"/>
      <c r="N264" s="107"/>
    </row>
    <row r="265" spans="11:14">
      <c r="K265" s="94"/>
      <c r="L265" s="94"/>
      <c r="M265" s="107"/>
      <c r="N265" s="107"/>
    </row>
    <row r="266" spans="11:14">
      <c r="K266" s="94"/>
      <c r="L266" s="95"/>
      <c r="M266" s="107"/>
      <c r="N266" s="107"/>
    </row>
    <row r="267" spans="11:14">
      <c r="K267" s="94"/>
      <c r="L267" s="94"/>
      <c r="M267" s="107"/>
      <c r="N267" s="107"/>
    </row>
    <row r="268" spans="11:14">
      <c r="K268" s="94"/>
      <c r="L268" s="95"/>
      <c r="M268" s="107"/>
      <c r="N268" s="107"/>
    </row>
    <row r="269" spans="11:14">
      <c r="K269" s="94"/>
      <c r="L269" s="94"/>
      <c r="M269" s="107"/>
      <c r="N269" s="107"/>
    </row>
    <row r="270" spans="11:14">
      <c r="K270" s="94"/>
      <c r="L270" s="95"/>
      <c r="M270" s="107"/>
      <c r="N270" s="107"/>
    </row>
    <row r="271" spans="11:14">
      <c r="K271" s="94"/>
      <c r="L271" s="94"/>
      <c r="M271" s="107"/>
      <c r="N271" s="107"/>
    </row>
    <row r="272" spans="11:14">
      <c r="K272" s="94"/>
      <c r="L272" s="95"/>
      <c r="M272" s="107"/>
      <c r="N272" s="107"/>
    </row>
    <row r="273" spans="11:14">
      <c r="K273" s="94"/>
      <c r="L273" s="94"/>
      <c r="M273" s="107"/>
      <c r="N273" s="107"/>
    </row>
    <row r="274" spans="11:14">
      <c r="K274" s="94"/>
      <c r="L274" s="95"/>
      <c r="M274" s="107"/>
      <c r="N274" s="107"/>
    </row>
    <row r="275" spans="11:14">
      <c r="K275" s="94"/>
      <c r="L275" s="94"/>
      <c r="M275" s="107"/>
      <c r="N275" s="107"/>
    </row>
    <row r="276" spans="11:14">
      <c r="K276" s="94"/>
      <c r="L276" s="95"/>
      <c r="M276" s="107"/>
      <c r="N276" s="107"/>
    </row>
    <row r="277" spans="11:14">
      <c r="K277" s="94"/>
      <c r="L277" s="94"/>
      <c r="M277" s="107"/>
      <c r="N277" s="107"/>
    </row>
  </sheetData>
  <sortState xmlns:xlrd2="http://schemas.microsoft.com/office/spreadsheetml/2017/richdata2" ref="A5:Q14">
    <sortCondition ref="B5:B14"/>
    <sortCondition ref="Q5:Q14"/>
  </sortState>
  <mergeCells count="11">
    <mergeCell ref="A1:V1"/>
    <mergeCell ref="G3:G4"/>
    <mergeCell ref="H3:J3"/>
    <mergeCell ref="O3:O4"/>
    <mergeCell ref="A3:A4"/>
    <mergeCell ref="B3:B4"/>
    <mergeCell ref="C3:C4"/>
    <mergeCell ref="D3:D4"/>
    <mergeCell ref="E3:E4"/>
    <mergeCell ref="F3:F4"/>
    <mergeCell ref="K3:N3"/>
  </mergeCells>
  <phoneticPr fontId="23" type="noConversion"/>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K98"/>
  <sheetViews>
    <sheetView zoomScale="90" zoomScaleNormal="90" workbookViewId="0">
      <selection activeCell="A3" sqref="A3:A4"/>
    </sheetView>
  </sheetViews>
  <sheetFormatPr baseColWidth="10" defaultColWidth="11.42578125" defaultRowHeight="15"/>
  <cols>
    <col min="1" max="1" width="12.5703125" style="2" customWidth="1"/>
    <col min="2" max="2" width="14.85546875" style="2" customWidth="1"/>
    <col min="3" max="3" width="21.85546875" style="2" customWidth="1"/>
    <col min="4" max="4" width="18.42578125" style="2" customWidth="1"/>
    <col min="5" max="6" width="19.85546875" style="2" customWidth="1"/>
    <col min="7" max="7" width="26.7109375" customWidth="1"/>
    <col min="8" max="8" width="9.7109375" style="2" customWidth="1"/>
    <col min="9" max="9" width="17" style="2" customWidth="1"/>
    <col min="10" max="10" width="9.7109375" style="2" customWidth="1"/>
    <col min="11" max="11" width="8.5703125" style="2" customWidth="1"/>
    <col min="12" max="12" width="6" style="2" bestFit="1" customWidth="1"/>
    <col min="13" max="13" width="4.28515625" style="2" customWidth="1"/>
    <col min="14" max="14" width="6" style="2" bestFit="1" customWidth="1"/>
    <col min="15" max="15" width="11.85546875" style="2" customWidth="1"/>
    <col min="16" max="16" width="7.140625" style="2" customWidth="1"/>
    <col min="17" max="17" width="9.140625" style="2" customWidth="1"/>
    <col min="18" max="18" width="7.140625" style="2" bestFit="1" customWidth="1"/>
    <col min="19" max="19" width="4.140625" style="2" customWidth="1"/>
    <col min="20" max="20" width="6" style="2" bestFit="1" customWidth="1"/>
    <col min="21" max="21" width="5.28515625" style="2" customWidth="1"/>
    <col min="22" max="22" width="7.28515625" style="2" customWidth="1"/>
    <col min="23" max="23" width="17.42578125" style="2" hidden="1" customWidth="1"/>
    <col min="24" max="26" width="5.85546875" style="2" hidden="1" customWidth="1"/>
    <col min="27" max="27" width="1.140625" style="2" hidden="1" customWidth="1"/>
    <col min="28" max="28" width="5.7109375" style="2" hidden="1" customWidth="1"/>
    <col min="29" max="29" width="17.85546875" customWidth="1"/>
    <col min="30" max="30" width="11.42578125" style="2"/>
    <col min="31" max="32" width="10.28515625" style="2" customWidth="1"/>
    <col min="33" max="36" width="10.28515625" style="2" hidden="1" customWidth="1"/>
    <col min="37" max="37" width="25.140625" style="2" customWidth="1"/>
    <col min="38" max="16384" width="11.42578125" style="2"/>
  </cols>
  <sheetData>
    <row r="1" spans="1:37" ht="52.5" customHeight="1">
      <c r="A1" s="181" t="s">
        <v>3256</v>
      </c>
      <c r="B1" s="181"/>
      <c r="C1" s="181"/>
      <c r="D1" s="181"/>
      <c r="E1" s="181"/>
      <c r="F1" s="181"/>
      <c r="G1" s="181"/>
      <c r="H1" s="181"/>
      <c r="I1" s="181"/>
      <c r="J1" s="181"/>
      <c r="K1" s="181"/>
      <c r="L1" s="181"/>
      <c r="M1" s="181"/>
      <c r="N1" s="181"/>
      <c r="O1" s="181"/>
      <c r="P1" s="181"/>
      <c r="Q1" s="181"/>
      <c r="R1" s="181"/>
      <c r="S1" s="181"/>
      <c r="T1" s="181"/>
      <c r="U1" s="181"/>
      <c r="V1" s="181"/>
      <c r="W1" s="166"/>
      <c r="X1" s="166"/>
      <c r="Y1" s="166"/>
      <c r="Z1" s="166"/>
      <c r="AA1" s="166"/>
      <c r="AB1" s="166"/>
      <c r="AC1" s="8"/>
      <c r="AD1" s="16"/>
      <c r="AE1" s="16"/>
      <c r="AF1" s="16"/>
      <c r="AG1" s="16"/>
      <c r="AH1" s="16"/>
      <c r="AI1" s="16"/>
      <c r="AJ1" s="16"/>
      <c r="AK1" s="16"/>
    </row>
    <row r="2" spans="1:37" ht="14.25" customHeight="1">
      <c r="A2" s="9"/>
      <c r="B2" s="9"/>
      <c r="C2" s="9"/>
      <c r="D2" s="9"/>
      <c r="E2" s="9"/>
      <c r="F2" s="9"/>
      <c r="G2" s="123"/>
      <c r="H2" s="9"/>
      <c r="I2" s="9"/>
      <c r="J2" s="9"/>
      <c r="K2" s="9"/>
      <c r="L2" s="9"/>
      <c r="M2" s="9"/>
      <c r="N2" s="9"/>
      <c r="O2" s="9"/>
      <c r="P2" s="9"/>
      <c r="Q2" s="9"/>
      <c r="R2" s="9"/>
      <c r="S2" s="9"/>
      <c r="T2" s="9"/>
      <c r="U2" s="9"/>
      <c r="V2" s="9"/>
      <c r="W2" s="9"/>
      <c r="X2" s="9"/>
      <c r="Y2" s="9"/>
      <c r="Z2" s="9"/>
      <c r="AA2" s="9"/>
      <c r="AB2" s="9"/>
      <c r="AC2" s="8"/>
      <c r="AD2" s="16"/>
      <c r="AE2" s="16"/>
      <c r="AF2" s="16"/>
      <c r="AG2" s="16"/>
      <c r="AH2" s="16"/>
      <c r="AI2" s="16"/>
      <c r="AJ2" s="16"/>
      <c r="AK2" s="16"/>
    </row>
    <row r="3" spans="1:37" ht="15" customHeight="1">
      <c r="A3" s="187" t="s">
        <v>9</v>
      </c>
      <c r="B3" s="182" t="s">
        <v>3</v>
      </c>
      <c r="C3" s="182" t="s">
        <v>1946</v>
      </c>
      <c r="D3" s="182" t="s">
        <v>1947</v>
      </c>
      <c r="E3" s="182" t="s">
        <v>5</v>
      </c>
      <c r="F3" s="182" t="s">
        <v>1948</v>
      </c>
      <c r="G3" s="193" t="s">
        <v>1949</v>
      </c>
      <c r="H3" s="182" t="s">
        <v>1950</v>
      </c>
      <c r="I3" s="182" t="s">
        <v>1951</v>
      </c>
      <c r="J3" s="189" t="s">
        <v>1952</v>
      </c>
      <c r="K3" s="182" t="s">
        <v>1953</v>
      </c>
      <c r="L3" s="182" t="s">
        <v>1954</v>
      </c>
      <c r="M3" s="182"/>
      <c r="N3" s="182" t="s">
        <v>1955</v>
      </c>
      <c r="O3" s="182" t="s">
        <v>1956</v>
      </c>
      <c r="P3" s="182" t="s">
        <v>1957</v>
      </c>
      <c r="Q3" s="187" t="s">
        <v>1958</v>
      </c>
      <c r="R3" s="182" t="s">
        <v>1959</v>
      </c>
      <c r="S3" s="182"/>
      <c r="T3" s="182" t="s">
        <v>1960</v>
      </c>
      <c r="U3" s="182" t="s">
        <v>1961</v>
      </c>
      <c r="V3" s="189" t="s">
        <v>1957</v>
      </c>
      <c r="W3" s="167" t="s">
        <v>1962</v>
      </c>
      <c r="X3" s="167" t="s">
        <v>1963</v>
      </c>
      <c r="Y3" s="167" t="s">
        <v>1964</v>
      </c>
      <c r="Z3" s="167"/>
      <c r="AA3" s="167" t="s">
        <v>1965</v>
      </c>
      <c r="AB3" s="167" t="s">
        <v>1966</v>
      </c>
      <c r="AC3" s="191" t="s">
        <v>1947</v>
      </c>
      <c r="AD3" s="184"/>
      <c r="AE3" s="184"/>
      <c r="AF3" s="184"/>
      <c r="AG3" s="191" t="s">
        <v>1967</v>
      </c>
      <c r="AH3" s="184"/>
      <c r="AI3" s="184"/>
      <c r="AJ3" s="192"/>
      <c r="AK3" s="197" t="s">
        <v>66</v>
      </c>
    </row>
    <row r="4" spans="1:37">
      <c r="A4" s="188"/>
      <c r="B4" s="183"/>
      <c r="C4" s="183"/>
      <c r="D4" s="183"/>
      <c r="E4" s="183"/>
      <c r="F4" s="183"/>
      <c r="G4" s="194"/>
      <c r="H4" s="183"/>
      <c r="I4" s="183"/>
      <c r="J4" s="190"/>
      <c r="K4" s="183"/>
      <c r="L4" s="183"/>
      <c r="M4" s="183"/>
      <c r="N4" s="183"/>
      <c r="O4" s="183"/>
      <c r="P4" s="183"/>
      <c r="Q4" s="188"/>
      <c r="R4" s="183"/>
      <c r="S4" s="183"/>
      <c r="T4" s="183"/>
      <c r="U4" s="183"/>
      <c r="V4" s="190"/>
      <c r="W4" s="168"/>
      <c r="X4" s="168"/>
      <c r="Y4" s="168"/>
      <c r="Z4" s="168"/>
      <c r="AA4" s="168"/>
      <c r="AB4" s="168"/>
      <c r="AC4" s="86" t="s">
        <v>1968</v>
      </c>
      <c r="AD4" s="5" t="s">
        <v>1969</v>
      </c>
      <c r="AE4" s="5" t="s">
        <v>972</v>
      </c>
      <c r="AF4" s="5" t="s">
        <v>967</v>
      </c>
      <c r="AG4" s="124" t="s">
        <v>548</v>
      </c>
      <c r="AH4" s="5" t="s">
        <v>1970</v>
      </c>
      <c r="AI4" s="5" t="s">
        <v>972</v>
      </c>
      <c r="AJ4" s="127" t="s">
        <v>967</v>
      </c>
      <c r="AK4" s="198"/>
    </row>
    <row r="5" spans="1:37">
      <c r="A5" s="12" t="s">
        <v>1971</v>
      </c>
      <c r="B5" s="2" t="s">
        <v>11</v>
      </c>
      <c r="D5" s="2" t="s">
        <v>1972</v>
      </c>
      <c r="I5" s="2" t="s">
        <v>1973</v>
      </c>
      <c r="J5" s="14"/>
      <c r="K5" s="2">
        <v>253</v>
      </c>
      <c r="L5" s="2">
        <v>23</v>
      </c>
      <c r="M5" s="2" t="s">
        <v>71</v>
      </c>
      <c r="Q5" s="12"/>
      <c r="V5" s="14"/>
      <c r="AC5" t="s">
        <v>1974</v>
      </c>
      <c r="AD5" s="2" t="s">
        <v>1975</v>
      </c>
      <c r="AE5" s="2">
        <v>822160</v>
      </c>
      <c r="AF5" s="2">
        <v>9944200</v>
      </c>
      <c r="AG5" s="125" t="s">
        <v>1976</v>
      </c>
      <c r="AH5" s="2" t="s">
        <v>1975</v>
      </c>
      <c r="AI5" s="2">
        <v>822147</v>
      </c>
      <c r="AJ5" s="14">
        <v>822147</v>
      </c>
      <c r="AK5" s="84" t="s">
        <v>80</v>
      </c>
    </row>
    <row r="6" spans="1:37">
      <c r="A6" s="12" t="s">
        <v>1977</v>
      </c>
      <c r="B6" s="2" t="s">
        <v>11</v>
      </c>
      <c r="D6" s="2" t="s">
        <v>1978</v>
      </c>
      <c r="I6" s="2" t="s">
        <v>1973</v>
      </c>
      <c r="J6" s="14"/>
      <c r="K6" s="2">
        <v>190</v>
      </c>
      <c r="L6" s="2">
        <v>30</v>
      </c>
      <c r="M6" s="2" t="s">
        <v>71</v>
      </c>
      <c r="Q6" s="12"/>
      <c r="V6" s="14"/>
      <c r="AC6" t="s">
        <v>1974</v>
      </c>
      <c r="AD6" s="2" t="s">
        <v>1975</v>
      </c>
      <c r="AE6" s="2">
        <v>821320</v>
      </c>
      <c r="AF6" s="2">
        <v>9949220</v>
      </c>
      <c r="AG6" s="125" t="s">
        <v>1976</v>
      </c>
      <c r="AH6" s="2" t="s">
        <v>1975</v>
      </c>
      <c r="AI6" s="2">
        <v>821307</v>
      </c>
      <c r="AJ6" s="14">
        <v>821307</v>
      </c>
      <c r="AK6" s="13" t="s">
        <v>80</v>
      </c>
    </row>
    <row r="7" spans="1:37">
      <c r="A7" s="12" t="s">
        <v>1979</v>
      </c>
      <c r="B7" s="2" t="s">
        <v>11</v>
      </c>
      <c r="D7" s="2" t="s">
        <v>1980</v>
      </c>
      <c r="I7" s="2" t="s">
        <v>1973</v>
      </c>
      <c r="J7" s="14"/>
      <c r="K7" s="2">
        <v>378</v>
      </c>
      <c r="L7" s="2">
        <v>38</v>
      </c>
      <c r="M7" s="2" t="s">
        <v>71</v>
      </c>
      <c r="Q7" s="12"/>
      <c r="V7" s="14"/>
      <c r="AC7" t="s">
        <v>1974</v>
      </c>
      <c r="AD7" s="2" t="s">
        <v>1975</v>
      </c>
      <c r="AE7" s="2">
        <v>820150</v>
      </c>
      <c r="AF7" s="2">
        <v>9942900</v>
      </c>
      <c r="AG7" s="125" t="s">
        <v>1976</v>
      </c>
      <c r="AH7" s="2" t="s">
        <v>1975</v>
      </c>
      <c r="AI7" s="2">
        <v>820137</v>
      </c>
      <c r="AJ7" s="14">
        <v>820137</v>
      </c>
      <c r="AK7" s="13" t="s">
        <v>80</v>
      </c>
    </row>
    <row r="8" spans="1:37">
      <c r="A8" s="12" t="s">
        <v>1981</v>
      </c>
      <c r="B8" s="2" t="s">
        <v>11</v>
      </c>
      <c r="D8" s="2" t="s">
        <v>1982</v>
      </c>
      <c r="I8" s="2" t="s">
        <v>1973</v>
      </c>
      <c r="J8" s="14"/>
      <c r="K8" s="2">
        <v>276</v>
      </c>
      <c r="L8" s="2">
        <v>22</v>
      </c>
      <c r="M8" s="2" t="s">
        <v>71</v>
      </c>
      <c r="Q8" s="12"/>
      <c r="V8" s="14"/>
      <c r="AC8" t="s">
        <v>1974</v>
      </c>
      <c r="AD8" s="2" t="s">
        <v>1975</v>
      </c>
      <c r="AE8" s="2">
        <v>820350</v>
      </c>
      <c r="AF8" s="2">
        <v>9945820</v>
      </c>
      <c r="AG8" s="125" t="s">
        <v>1976</v>
      </c>
      <c r="AH8" s="2" t="s">
        <v>1975</v>
      </c>
      <c r="AI8" s="2">
        <v>820337</v>
      </c>
      <c r="AJ8" s="14">
        <v>820337</v>
      </c>
      <c r="AK8" s="13" t="s">
        <v>80</v>
      </c>
    </row>
    <row r="9" spans="1:37">
      <c r="A9" s="12" t="s">
        <v>1983</v>
      </c>
      <c r="B9" s="2" t="s">
        <v>11</v>
      </c>
      <c r="D9" s="2" t="s">
        <v>1984</v>
      </c>
      <c r="I9" s="2" t="s">
        <v>1973</v>
      </c>
      <c r="J9" s="14"/>
      <c r="K9" s="2">
        <v>280</v>
      </c>
      <c r="L9" s="2">
        <v>3</v>
      </c>
      <c r="M9" s="2" t="s">
        <v>71</v>
      </c>
      <c r="Q9" s="12"/>
      <c r="V9" s="14"/>
      <c r="AC9" t="s">
        <v>1974</v>
      </c>
      <c r="AD9" s="2" t="s">
        <v>1975</v>
      </c>
      <c r="AE9" s="2">
        <v>817130</v>
      </c>
      <c r="AF9" s="2">
        <v>9943690</v>
      </c>
      <c r="AG9" s="125" t="s">
        <v>1976</v>
      </c>
      <c r="AH9" s="2" t="s">
        <v>1975</v>
      </c>
      <c r="AI9" s="2">
        <v>817118</v>
      </c>
      <c r="AJ9" s="14">
        <v>817118</v>
      </c>
      <c r="AK9" s="13" t="s">
        <v>80</v>
      </c>
    </row>
    <row r="10" spans="1:37" ht="30">
      <c r="A10" s="125" t="s">
        <v>87</v>
      </c>
      <c r="B10" s="2" t="s">
        <v>11</v>
      </c>
      <c r="D10" s="2" t="s">
        <v>1985</v>
      </c>
      <c r="E10" s="2" t="s">
        <v>85</v>
      </c>
      <c r="I10" s="2" t="s">
        <v>1973</v>
      </c>
      <c r="J10" s="14"/>
      <c r="K10">
        <v>0.21</v>
      </c>
      <c r="L10">
        <v>0.03</v>
      </c>
      <c r="M10" s="2" t="s">
        <v>533</v>
      </c>
      <c r="N10" s="2">
        <v>55.52</v>
      </c>
      <c r="O10" s="2" t="s">
        <v>1986</v>
      </c>
      <c r="P10">
        <v>0.33</v>
      </c>
      <c r="Q10" s="125">
        <v>0.25</v>
      </c>
      <c r="R10">
        <v>0.12</v>
      </c>
      <c r="S10" s="2" t="s">
        <v>533</v>
      </c>
      <c r="T10">
        <v>248</v>
      </c>
      <c r="U10">
        <v>136</v>
      </c>
      <c r="V10" s="126">
        <v>0.28999999999999998</v>
      </c>
      <c r="W10" s="2" t="s">
        <v>1987</v>
      </c>
      <c r="X10" s="2">
        <v>98.79</v>
      </c>
      <c r="Y10" s="2">
        <v>0.96</v>
      </c>
      <c r="Z10" s="2" t="s">
        <v>533</v>
      </c>
      <c r="AC10" t="s">
        <v>1988</v>
      </c>
      <c r="AD10" s="2" t="s">
        <v>1989</v>
      </c>
      <c r="AE10" s="2">
        <v>17494</v>
      </c>
      <c r="AF10" s="2">
        <v>9944180</v>
      </c>
      <c r="AG10" s="125" t="s">
        <v>1976</v>
      </c>
      <c r="AH10" s="2" t="s">
        <v>1975</v>
      </c>
      <c r="AI10" s="2">
        <v>840654</v>
      </c>
      <c r="AJ10" s="14">
        <v>9950256</v>
      </c>
      <c r="AK10" s="13" t="s">
        <v>1990</v>
      </c>
    </row>
    <row r="11" spans="1:37" ht="30">
      <c r="A11" s="12" t="s">
        <v>99</v>
      </c>
      <c r="B11" s="2" t="s">
        <v>98</v>
      </c>
      <c r="C11" s="2" t="s">
        <v>1991</v>
      </c>
      <c r="E11" s="1" t="s">
        <v>629</v>
      </c>
      <c r="F11" s="1"/>
      <c r="G11" t="s">
        <v>1992</v>
      </c>
      <c r="H11" s="2" t="s">
        <v>1993</v>
      </c>
      <c r="I11" s="1" t="s">
        <v>1973</v>
      </c>
      <c r="J11" s="14"/>
      <c r="K11" s="2">
        <v>84</v>
      </c>
      <c r="L11" s="2">
        <v>7</v>
      </c>
      <c r="M11" s="2" t="s">
        <v>71</v>
      </c>
      <c r="N11" s="2">
        <v>71.599999999999994</v>
      </c>
      <c r="Q11" s="12">
        <v>83</v>
      </c>
      <c r="R11" s="2">
        <v>8</v>
      </c>
      <c r="S11" s="2" t="s">
        <v>71</v>
      </c>
      <c r="T11" s="2">
        <v>295.60000000000002</v>
      </c>
      <c r="U11" s="2">
        <v>0.7</v>
      </c>
      <c r="V11" s="14">
        <v>0.33</v>
      </c>
      <c r="AC11" t="s">
        <v>1974</v>
      </c>
      <c r="AD11" s="2" t="s">
        <v>1975</v>
      </c>
      <c r="AE11" s="2">
        <v>770300</v>
      </c>
      <c r="AF11" s="2">
        <v>9959100</v>
      </c>
      <c r="AG11" s="125" t="s">
        <v>1976</v>
      </c>
      <c r="AH11" s="2" t="s">
        <v>1975</v>
      </c>
      <c r="AI11" s="2">
        <v>770289</v>
      </c>
      <c r="AJ11" s="14">
        <v>770289</v>
      </c>
      <c r="AK11" s="85" t="s">
        <v>96</v>
      </c>
    </row>
    <row r="12" spans="1:37" ht="30">
      <c r="A12" s="12" t="s">
        <v>1994</v>
      </c>
      <c r="B12" s="2" t="s">
        <v>98</v>
      </c>
      <c r="C12" s="2" t="s">
        <v>667</v>
      </c>
      <c r="E12" s="1" t="s">
        <v>635</v>
      </c>
      <c r="F12" s="1"/>
      <c r="G12" t="s">
        <v>1992</v>
      </c>
      <c r="H12" s="2" t="s">
        <v>1995</v>
      </c>
      <c r="I12" s="1" t="s">
        <v>1973</v>
      </c>
      <c r="J12" s="14"/>
      <c r="K12" s="2">
        <v>198</v>
      </c>
      <c r="L12" s="2">
        <v>9</v>
      </c>
      <c r="M12" s="2" t="s">
        <v>71</v>
      </c>
      <c r="N12" s="2">
        <v>84.5</v>
      </c>
      <c r="Q12" s="12">
        <v>177</v>
      </c>
      <c r="R12" s="2">
        <v>8</v>
      </c>
      <c r="S12" s="2" t="s">
        <v>71</v>
      </c>
      <c r="T12" s="2">
        <v>307.89999999999998</v>
      </c>
      <c r="U12" s="2">
        <v>2.1</v>
      </c>
      <c r="V12" s="14">
        <v>0.56999999999999995</v>
      </c>
      <c r="AC12" t="s">
        <v>1974</v>
      </c>
      <c r="AD12" s="2" t="s">
        <v>1975</v>
      </c>
      <c r="AE12" s="2">
        <v>759500</v>
      </c>
      <c r="AF12" s="2">
        <v>9952400</v>
      </c>
      <c r="AG12" s="125" t="s">
        <v>1976</v>
      </c>
      <c r="AH12" s="2" t="s">
        <v>1975</v>
      </c>
      <c r="AI12" s="2">
        <v>759490</v>
      </c>
      <c r="AJ12" s="14">
        <v>759490</v>
      </c>
      <c r="AK12" s="85" t="s">
        <v>96</v>
      </c>
    </row>
    <row r="13" spans="1:37" ht="30">
      <c r="A13" s="12" t="s">
        <v>1996</v>
      </c>
      <c r="B13" s="2" t="s">
        <v>98</v>
      </c>
      <c r="C13" s="2" t="s">
        <v>667</v>
      </c>
      <c r="E13" s="1" t="s">
        <v>635</v>
      </c>
      <c r="F13" s="1"/>
      <c r="G13" t="s">
        <v>1992</v>
      </c>
      <c r="H13" s="2" t="s">
        <v>1997</v>
      </c>
      <c r="I13" s="1" t="s">
        <v>1973</v>
      </c>
      <c r="J13" s="14"/>
      <c r="K13" s="2">
        <v>210</v>
      </c>
      <c r="L13" s="2">
        <v>25</v>
      </c>
      <c r="M13" s="2" t="s">
        <v>71</v>
      </c>
      <c r="N13" s="2">
        <v>62</v>
      </c>
      <c r="Q13" s="12">
        <v>229</v>
      </c>
      <c r="R13" s="2">
        <v>28</v>
      </c>
      <c r="S13" s="2" t="s">
        <v>71</v>
      </c>
      <c r="T13" s="2">
        <v>292.10000000000002</v>
      </c>
      <c r="U13" s="2">
        <v>1.4</v>
      </c>
      <c r="V13" s="14">
        <v>1.75</v>
      </c>
      <c r="AC13" t="s">
        <v>1974</v>
      </c>
      <c r="AD13" s="2" t="s">
        <v>1975</v>
      </c>
      <c r="AE13" s="2">
        <v>759500</v>
      </c>
      <c r="AF13" s="2">
        <v>9952000</v>
      </c>
      <c r="AG13" s="125" t="s">
        <v>1976</v>
      </c>
      <c r="AH13" s="2" t="s">
        <v>1975</v>
      </c>
      <c r="AI13" s="2">
        <v>759490</v>
      </c>
      <c r="AJ13" s="14">
        <v>759490</v>
      </c>
      <c r="AK13" s="85" t="s">
        <v>96</v>
      </c>
    </row>
    <row r="14" spans="1:37" ht="30">
      <c r="A14" s="12" t="s">
        <v>1998</v>
      </c>
      <c r="B14" s="2" t="s">
        <v>98</v>
      </c>
      <c r="C14" s="2" t="s">
        <v>667</v>
      </c>
      <c r="E14" s="1" t="s">
        <v>635</v>
      </c>
      <c r="F14" s="1"/>
      <c r="G14" t="s">
        <v>1992</v>
      </c>
      <c r="H14" s="2" t="s">
        <v>1999</v>
      </c>
      <c r="I14" s="1" t="s">
        <v>1973</v>
      </c>
      <c r="J14" s="14"/>
      <c r="K14" s="2">
        <v>222</v>
      </c>
      <c r="L14" s="2">
        <v>9</v>
      </c>
      <c r="M14" s="2" t="s">
        <v>71</v>
      </c>
      <c r="N14" s="2">
        <v>74.400000000000006</v>
      </c>
      <c r="Q14" s="12">
        <v>200</v>
      </c>
      <c r="R14" s="2">
        <v>12</v>
      </c>
      <c r="S14" s="2" t="s">
        <v>71</v>
      </c>
      <c r="T14" s="2">
        <v>301.89999999999998</v>
      </c>
      <c r="U14" s="2">
        <v>1</v>
      </c>
      <c r="V14" s="14">
        <v>2.7</v>
      </c>
      <c r="AC14" t="s">
        <v>1974</v>
      </c>
      <c r="AD14" s="2" t="s">
        <v>1975</v>
      </c>
      <c r="AE14" s="2">
        <v>760200</v>
      </c>
      <c r="AF14" s="2">
        <v>9952200</v>
      </c>
      <c r="AG14" s="125" t="s">
        <v>1976</v>
      </c>
      <c r="AH14" s="2" t="s">
        <v>1975</v>
      </c>
      <c r="AI14" s="2">
        <v>760190</v>
      </c>
      <c r="AJ14" s="14">
        <v>760190</v>
      </c>
      <c r="AK14" s="85" t="s">
        <v>96</v>
      </c>
    </row>
    <row r="15" spans="1:37">
      <c r="A15" s="12" t="s">
        <v>102</v>
      </c>
      <c r="B15" s="2" t="s">
        <v>98</v>
      </c>
      <c r="C15" s="2" t="s">
        <v>667</v>
      </c>
      <c r="E15" s="2" t="s">
        <v>101</v>
      </c>
      <c r="G15" t="s">
        <v>1992</v>
      </c>
      <c r="H15" s="2" t="s">
        <v>2000</v>
      </c>
      <c r="I15" s="1" t="s">
        <v>1973</v>
      </c>
      <c r="J15" s="14"/>
      <c r="K15" s="2">
        <v>1.29</v>
      </c>
      <c r="L15" s="4">
        <v>0.01</v>
      </c>
      <c r="M15" s="2" t="s">
        <v>533</v>
      </c>
      <c r="N15" s="2">
        <v>42.2</v>
      </c>
      <c r="Q15" s="12">
        <v>1.3</v>
      </c>
      <c r="R15" s="2">
        <v>0.03</v>
      </c>
      <c r="S15" s="2" t="s">
        <v>533</v>
      </c>
      <c r="T15" s="2">
        <v>292.60000000000002</v>
      </c>
      <c r="U15" s="2">
        <v>1.2</v>
      </c>
      <c r="V15" s="14">
        <v>0.24</v>
      </c>
      <c r="AC15" t="s">
        <v>1974</v>
      </c>
      <c r="AD15" s="2" t="s">
        <v>1975</v>
      </c>
      <c r="AE15" s="2">
        <v>764900</v>
      </c>
      <c r="AF15" s="2">
        <v>9965900</v>
      </c>
      <c r="AG15" s="125" t="s">
        <v>1976</v>
      </c>
      <c r="AH15" s="2" t="s">
        <v>1975</v>
      </c>
      <c r="AI15" s="2">
        <v>764890</v>
      </c>
      <c r="AJ15" s="14">
        <v>764890</v>
      </c>
      <c r="AK15" s="85" t="s">
        <v>96</v>
      </c>
    </row>
    <row r="16" spans="1:37">
      <c r="A16" s="12" t="s">
        <v>102</v>
      </c>
      <c r="B16" s="2" t="s">
        <v>98</v>
      </c>
      <c r="C16" s="2" t="s">
        <v>667</v>
      </c>
      <c r="E16" s="2" t="s">
        <v>101</v>
      </c>
      <c r="G16" t="s">
        <v>1992</v>
      </c>
      <c r="H16" s="2" t="s">
        <v>2001</v>
      </c>
      <c r="I16" s="1" t="s">
        <v>1973</v>
      </c>
      <c r="J16" s="14"/>
      <c r="K16" s="2">
        <v>1.29</v>
      </c>
      <c r="L16" s="4">
        <v>0.01</v>
      </c>
      <c r="M16" s="2" t="s">
        <v>533</v>
      </c>
      <c r="N16" s="2">
        <v>36.799999999999997</v>
      </c>
      <c r="Q16" s="12">
        <v>1.3</v>
      </c>
      <c r="R16" s="2">
        <v>0.03</v>
      </c>
      <c r="S16" s="2" t="s">
        <v>533</v>
      </c>
      <c r="T16" s="2">
        <v>291.5</v>
      </c>
      <c r="U16" s="2">
        <v>1.2</v>
      </c>
      <c r="V16" s="14">
        <v>0.71</v>
      </c>
      <c r="AC16" t="s">
        <v>1974</v>
      </c>
      <c r="AD16" s="2" t="s">
        <v>1975</v>
      </c>
      <c r="AE16" s="2">
        <v>764900</v>
      </c>
      <c r="AF16" s="2">
        <v>9965900</v>
      </c>
      <c r="AG16" s="125" t="s">
        <v>1976</v>
      </c>
      <c r="AH16" s="2" t="s">
        <v>1975</v>
      </c>
      <c r="AI16" s="2">
        <v>764890</v>
      </c>
      <c r="AJ16" s="14">
        <v>764890</v>
      </c>
      <c r="AK16" s="85" t="s">
        <v>96</v>
      </c>
    </row>
    <row r="17" spans="1:37" ht="30">
      <c r="A17" s="12" t="s">
        <v>2002</v>
      </c>
      <c r="B17" s="2" t="s">
        <v>98</v>
      </c>
      <c r="C17" s="2" t="s">
        <v>1991</v>
      </c>
      <c r="E17" s="1" t="s">
        <v>2003</v>
      </c>
      <c r="F17" s="1"/>
      <c r="G17" t="s">
        <v>1992</v>
      </c>
      <c r="H17" s="2" t="s">
        <v>2004</v>
      </c>
      <c r="I17" s="1" t="s">
        <v>1973</v>
      </c>
      <c r="J17" s="14"/>
      <c r="K17" s="2">
        <v>97</v>
      </c>
      <c r="L17" s="2">
        <v>19</v>
      </c>
      <c r="M17" s="2" t="s">
        <v>71</v>
      </c>
      <c r="N17" s="2">
        <v>70.8</v>
      </c>
      <c r="Q17" s="12"/>
      <c r="V17" s="14"/>
      <c r="AC17" t="s">
        <v>1974</v>
      </c>
      <c r="AD17" s="2" t="s">
        <v>1975</v>
      </c>
      <c r="AE17" s="2">
        <v>766300</v>
      </c>
      <c r="AF17" s="2">
        <v>9954200</v>
      </c>
      <c r="AG17" s="125" t="s">
        <v>1976</v>
      </c>
      <c r="AH17" s="2" t="s">
        <v>1975</v>
      </c>
      <c r="AI17" s="2">
        <v>766290</v>
      </c>
      <c r="AJ17" s="14">
        <v>766290</v>
      </c>
      <c r="AK17" s="85" t="s">
        <v>96</v>
      </c>
    </row>
    <row r="18" spans="1:37" ht="30">
      <c r="A18" s="12" t="s">
        <v>2005</v>
      </c>
      <c r="B18" s="2" t="s">
        <v>98</v>
      </c>
      <c r="C18" s="2" t="s">
        <v>1991</v>
      </c>
      <c r="E18" s="1" t="s">
        <v>2003</v>
      </c>
      <c r="F18" s="1"/>
      <c r="G18" t="s">
        <v>1992</v>
      </c>
      <c r="H18" s="2" t="s">
        <v>2004</v>
      </c>
      <c r="I18" s="1" t="s">
        <v>2006</v>
      </c>
      <c r="J18" s="14"/>
      <c r="Q18" s="12">
        <v>156</v>
      </c>
      <c r="R18" s="2">
        <v>88</v>
      </c>
      <c r="S18" s="2" t="s">
        <v>71</v>
      </c>
      <c r="V18" s="14"/>
      <c r="AC18" t="s">
        <v>1974</v>
      </c>
      <c r="AD18" s="2" t="s">
        <v>1975</v>
      </c>
      <c r="AE18" s="2">
        <v>766300</v>
      </c>
      <c r="AF18" s="2">
        <v>9954200</v>
      </c>
      <c r="AG18" s="125" t="s">
        <v>1976</v>
      </c>
      <c r="AH18" s="2" t="s">
        <v>1975</v>
      </c>
      <c r="AI18" s="2">
        <v>766290</v>
      </c>
      <c r="AJ18" s="14">
        <v>766290</v>
      </c>
      <c r="AK18" s="85" t="s">
        <v>96</v>
      </c>
    </row>
    <row r="19" spans="1:37" ht="30">
      <c r="A19" s="12" t="s">
        <v>2007</v>
      </c>
      <c r="B19" s="2" t="s">
        <v>98</v>
      </c>
      <c r="C19" s="2" t="s">
        <v>1991</v>
      </c>
      <c r="E19" s="1" t="s">
        <v>2003</v>
      </c>
      <c r="F19" s="1"/>
      <c r="G19" t="s">
        <v>1992</v>
      </c>
      <c r="H19" s="2" t="s">
        <v>2008</v>
      </c>
      <c r="I19" s="1" t="s">
        <v>1973</v>
      </c>
      <c r="J19" s="14"/>
      <c r="K19" s="2">
        <v>71</v>
      </c>
      <c r="L19" s="2">
        <v>4</v>
      </c>
      <c r="M19" s="2" t="s">
        <v>71</v>
      </c>
      <c r="N19" s="2">
        <v>82</v>
      </c>
      <c r="Q19" s="12">
        <v>78</v>
      </c>
      <c r="R19" s="2">
        <v>12</v>
      </c>
      <c r="S19" s="2" t="s">
        <v>71</v>
      </c>
      <c r="T19" s="2">
        <v>298.3</v>
      </c>
      <c r="U19" s="2">
        <v>2.1</v>
      </c>
      <c r="V19" s="14">
        <v>1.2</v>
      </c>
      <c r="W19" s="2" t="s">
        <v>2009</v>
      </c>
      <c r="X19" s="2">
        <v>1.19</v>
      </c>
      <c r="Y19" s="2">
        <v>0.01</v>
      </c>
      <c r="AC19" t="s">
        <v>1974</v>
      </c>
      <c r="AD19" s="2" t="s">
        <v>1975</v>
      </c>
      <c r="AE19" s="2">
        <v>766400</v>
      </c>
      <c r="AF19" s="2">
        <v>9954100</v>
      </c>
      <c r="AG19" s="125" t="s">
        <v>1976</v>
      </c>
      <c r="AH19" s="2" t="s">
        <v>1975</v>
      </c>
      <c r="AI19" s="2">
        <v>766390</v>
      </c>
      <c r="AJ19" s="14">
        <v>766390</v>
      </c>
      <c r="AK19" s="85" t="s">
        <v>96</v>
      </c>
    </row>
    <row r="20" spans="1:37" ht="30">
      <c r="A20" s="12" t="s">
        <v>2010</v>
      </c>
      <c r="B20" s="2" t="s">
        <v>98</v>
      </c>
      <c r="C20" s="2" t="s">
        <v>667</v>
      </c>
      <c r="E20" s="1" t="s">
        <v>635</v>
      </c>
      <c r="F20" s="1"/>
      <c r="G20" t="s">
        <v>1992</v>
      </c>
      <c r="H20" s="2" t="s">
        <v>2011</v>
      </c>
      <c r="I20" s="1" t="s">
        <v>1973</v>
      </c>
      <c r="J20" s="14"/>
      <c r="K20" s="2">
        <v>195</v>
      </c>
      <c r="L20" s="2">
        <v>10</v>
      </c>
      <c r="M20" s="2" t="s">
        <v>71</v>
      </c>
      <c r="N20" s="2">
        <v>85.3</v>
      </c>
      <c r="Q20" s="12">
        <v>203</v>
      </c>
      <c r="R20" s="2">
        <v>20</v>
      </c>
      <c r="S20" s="2" t="s">
        <v>71</v>
      </c>
      <c r="T20" s="2">
        <v>2932</v>
      </c>
      <c r="U20" s="2">
        <v>3.4</v>
      </c>
      <c r="V20" s="14">
        <v>2.7</v>
      </c>
      <c r="AC20" t="s">
        <v>1974</v>
      </c>
      <c r="AD20" s="2" t="s">
        <v>1975</v>
      </c>
      <c r="AE20" s="2">
        <v>766100</v>
      </c>
      <c r="AF20" s="2">
        <v>9956700</v>
      </c>
      <c r="AG20" s="125" t="s">
        <v>1976</v>
      </c>
      <c r="AH20" s="2" t="s">
        <v>1975</v>
      </c>
      <c r="AI20" s="2">
        <v>766090</v>
      </c>
      <c r="AJ20" s="14">
        <v>766090</v>
      </c>
      <c r="AK20" s="85" t="s">
        <v>96</v>
      </c>
    </row>
    <row r="21" spans="1:37" ht="30">
      <c r="A21" s="12" t="s">
        <v>2012</v>
      </c>
      <c r="B21" s="2" t="s">
        <v>98</v>
      </c>
      <c r="C21" s="2" t="s">
        <v>1991</v>
      </c>
      <c r="E21" s="1" t="s">
        <v>619</v>
      </c>
      <c r="F21" s="1"/>
      <c r="G21" t="s">
        <v>1992</v>
      </c>
      <c r="H21" s="2" t="s">
        <v>2013</v>
      </c>
      <c r="I21" s="1" t="s">
        <v>2006</v>
      </c>
      <c r="J21" s="14"/>
      <c r="Q21" s="12">
        <v>202</v>
      </c>
      <c r="R21" s="2">
        <v>106</v>
      </c>
      <c r="S21" s="2" t="s">
        <v>71</v>
      </c>
      <c r="V21" s="14"/>
      <c r="AC21" t="s">
        <v>1974</v>
      </c>
      <c r="AD21" s="2" t="s">
        <v>1975</v>
      </c>
      <c r="AE21" s="2">
        <v>764900</v>
      </c>
      <c r="AF21" s="2">
        <v>9964200</v>
      </c>
      <c r="AG21" s="125" t="s">
        <v>1976</v>
      </c>
      <c r="AH21" s="2" t="s">
        <v>1975</v>
      </c>
      <c r="AI21" s="2">
        <v>764890</v>
      </c>
      <c r="AJ21" s="14">
        <v>764890</v>
      </c>
      <c r="AK21" s="85" t="s">
        <v>96</v>
      </c>
    </row>
    <row r="22" spans="1:37" ht="30">
      <c r="A22" s="12" t="s">
        <v>2014</v>
      </c>
      <c r="B22" s="2" t="s">
        <v>98</v>
      </c>
      <c r="C22" s="2" t="s">
        <v>667</v>
      </c>
      <c r="E22" s="1" t="s">
        <v>632</v>
      </c>
      <c r="F22" s="1"/>
      <c r="G22" t="s">
        <v>1992</v>
      </c>
      <c r="H22" s="2" t="s">
        <v>2015</v>
      </c>
      <c r="I22" s="1" t="s">
        <v>1973</v>
      </c>
      <c r="J22" s="14"/>
      <c r="K22" s="2">
        <v>83</v>
      </c>
      <c r="L22" s="2">
        <v>7</v>
      </c>
      <c r="M22" s="2" t="s">
        <v>71</v>
      </c>
      <c r="N22" s="2">
        <v>66.099999999999994</v>
      </c>
      <c r="Q22" s="12">
        <v>86</v>
      </c>
      <c r="R22" s="2">
        <v>10</v>
      </c>
      <c r="S22" s="2" t="s">
        <v>71</v>
      </c>
      <c r="T22" s="2">
        <v>294.8</v>
      </c>
      <c r="U22" s="2">
        <v>1.1000000000000001</v>
      </c>
      <c r="V22" s="14">
        <v>2.4</v>
      </c>
      <c r="AC22" t="s">
        <v>1974</v>
      </c>
      <c r="AD22" s="2" t="s">
        <v>1975</v>
      </c>
      <c r="AE22" s="2">
        <v>762900</v>
      </c>
      <c r="AF22" s="2">
        <v>9960600</v>
      </c>
      <c r="AG22" s="125" t="s">
        <v>1976</v>
      </c>
      <c r="AH22" s="2" t="s">
        <v>1975</v>
      </c>
      <c r="AI22" s="2">
        <v>762890</v>
      </c>
      <c r="AJ22" s="14">
        <v>762890</v>
      </c>
      <c r="AK22" s="85" t="s">
        <v>96</v>
      </c>
    </row>
    <row r="23" spans="1:37" ht="30">
      <c r="A23" s="12" t="s">
        <v>2016</v>
      </c>
      <c r="B23" s="2" t="s">
        <v>98</v>
      </c>
      <c r="C23" s="2" t="s">
        <v>667</v>
      </c>
      <c r="E23" s="1" t="s">
        <v>632</v>
      </c>
      <c r="F23" s="1"/>
      <c r="G23" t="s">
        <v>1992</v>
      </c>
      <c r="H23" s="2" t="s">
        <v>2017</v>
      </c>
      <c r="I23" s="1" t="s">
        <v>1973</v>
      </c>
      <c r="J23" s="14"/>
      <c r="K23" s="2">
        <v>82</v>
      </c>
      <c r="L23" s="2">
        <v>7</v>
      </c>
      <c r="M23" s="2" t="s">
        <v>71</v>
      </c>
      <c r="N23" s="2">
        <v>68.3</v>
      </c>
      <c r="Q23" s="12">
        <v>90</v>
      </c>
      <c r="R23" s="2">
        <v>14</v>
      </c>
      <c r="S23" s="2" t="s">
        <v>71</v>
      </c>
      <c r="T23" s="2">
        <v>287.2</v>
      </c>
      <c r="U23" s="2">
        <v>3.8</v>
      </c>
      <c r="V23" s="14">
        <v>1</v>
      </c>
      <c r="AC23" t="s">
        <v>1974</v>
      </c>
      <c r="AD23" s="2" t="s">
        <v>1975</v>
      </c>
      <c r="AE23" s="2">
        <v>762700</v>
      </c>
      <c r="AF23" s="2">
        <v>9960600</v>
      </c>
      <c r="AG23" s="125" t="s">
        <v>1976</v>
      </c>
      <c r="AH23" s="2" t="s">
        <v>1975</v>
      </c>
      <c r="AI23" s="2">
        <v>762690</v>
      </c>
      <c r="AJ23" s="14">
        <v>762690</v>
      </c>
      <c r="AK23" s="85" t="s">
        <v>96</v>
      </c>
    </row>
    <row r="24" spans="1:37">
      <c r="A24" s="12" t="s">
        <v>2018</v>
      </c>
      <c r="B24" s="2" t="s">
        <v>14</v>
      </c>
      <c r="C24" s="2" t="s">
        <v>667</v>
      </c>
      <c r="D24" s="2" t="s">
        <v>2019</v>
      </c>
      <c r="E24" s="2" t="s">
        <v>14</v>
      </c>
      <c r="G24" t="s">
        <v>1992</v>
      </c>
      <c r="H24" s="2" t="s">
        <v>2020</v>
      </c>
      <c r="J24" s="14"/>
      <c r="K24" s="2">
        <v>221</v>
      </c>
      <c r="L24" s="2">
        <v>5</v>
      </c>
      <c r="M24" s="2" t="s">
        <v>71</v>
      </c>
      <c r="N24" s="2">
        <v>89</v>
      </c>
      <c r="Q24" s="12">
        <v>219</v>
      </c>
      <c r="R24" s="2">
        <v>4</v>
      </c>
      <c r="S24" s="2" t="s">
        <v>71</v>
      </c>
      <c r="T24" s="2">
        <v>298</v>
      </c>
      <c r="U24" s="2">
        <v>1.4</v>
      </c>
      <c r="V24" s="14">
        <v>1.2</v>
      </c>
      <c r="AC24" t="s">
        <v>1974</v>
      </c>
      <c r="AD24" s="2" t="s">
        <v>1975</v>
      </c>
      <c r="AE24" s="2">
        <v>754500</v>
      </c>
      <c r="AF24" s="2">
        <v>9841400</v>
      </c>
      <c r="AG24" s="125" t="s">
        <v>1976</v>
      </c>
      <c r="AH24" s="2" t="s">
        <v>1975</v>
      </c>
      <c r="AI24" s="2">
        <v>754490</v>
      </c>
      <c r="AJ24" s="14">
        <v>754490</v>
      </c>
      <c r="AK24" s="85" t="s">
        <v>109</v>
      </c>
    </row>
    <row r="25" spans="1:37">
      <c r="A25" s="12" t="s">
        <v>2021</v>
      </c>
      <c r="B25" s="2" t="s">
        <v>14</v>
      </c>
      <c r="C25" s="2" t="s">
        <v>667</v>
      </c>
      <c r="D25" s="2" t="s">
        <v>2019</v>
      </c>
      <c r="E25" s="2" t="s">
        <v>14</v>
      </c>
      <c r="G25" t="s">
        <v>1992</v>
      </c>
      <c r="H25" s="2" t="s">
        <v>2022</v>
      </c>
      <c r="J25" s="14"/>
      <c r="K25" s="2">
        <v>224</v>
      </c>
      <c r="L25" s="2">
        <v>5</v>
      </c>
      <c r="M25" s="2" t="s">
        <v>71</v>
      </c>
      <c r="N25" s="2">
        <v>91</v>
      </c>
      <c r="Q25" s="12">
        <v>223</v>
      </c>
      <c r="R25" s="2">
        <v>6</v>
      </c>
      <c r="S25" s="2" t="s">
        <v>71</v>
      </c>
      <c r="T25" s="2">
        <v>295.2</v>
      </c>
      <c r="U25" s="2">
        <v>1.4</v>
      </c>
      <c r="V25" s="14">
        <v>1.5</v>
      </c>
      <c r="AC25" t="s">
        <v>1974</v>
      </c>
      <c r="AD25" s="2" t="s">
        <v>1975</v>
      </c>
      <c r="AE25" s="2">
        <v>751800</v>
      </c>
      <c r="AF25" s="2">
        <v>9841000</v>
      </c>
      <c r="AG25" s="125" t="s">
        <v>1976</v>
      </c>
      <c r="AH25" s="2" t="s">
        <v>1975</v>
      </c>
      <c r="AI25" s="2">
        <v>751790</v>
      </c>
      <c r="AJ25" s="14">
        <v>751790</v>
      </c>
      <c r="AK25" s="85" t="s">
        <v>109</v>
      </c>
    </row>
    <row r="26" spans="1:37">
      <c r="A26" s="12" t="s">
        <v>2023</v>
      </c>
      <c r="B26" s="2" t="s">
        <v>14</v>
      </c>
      <c r="C26" s="2" t="s">
        <v>667</v>
      </c>
      <c r="D26" s="2" t="s">
        <v>2024</v>
      </c>
      <c r="E26" s="2" t="s">
        <v>14</v>
      </c>
      <c r="G26" t="s">
        <v>1992</v>
      </c>
      <c r="H26" s="2" t="s">
        <v>2025</v>
      </c>
      <c r="J26" s="14"/>
      <c r="K26" s="2">
        <v>213</v>
      </c>
      <c r="L26" s="2">
        <v>5</v>
      </c>
      <c r="M26" s="2" t="s">
        <v>71</v>
      </c>
      <c r="N26" s="2">
        <v>65</v>
      </c>
      <c r="Q26" s="12">
        <v>213</v>
      </c>
      <c r="R26" s="2">
        <v>6</v>
      </c>
      <c r="S26" s="2" t="s">
        <v>71</v>
      </c>
      <c r="T26" s="2">
        <v>291.5</v>
      </c>
      <c r="U26" s="2">
        <v>1.2</v>
      </c>
      <c r="V26" s="14">
        <v>2.5</v>
      </c>
      <c r="AC26" t="s">
        <v>1974</v>
      </c>
      <c r="AD26" s="2" t="s">
        <v>1975</v>
      </c>
      <c r="AE26" s="2">
        <v>747300</v>
      </c>
      <c r="AF26" s="2">
        <v>9844100</v>
      </c>
      <c r="AG26" s="125" t="s">
        <v>1976</v>
      </c>
      <c r="AH26" s="2" t="s">
        <v>1975</v>
      </c>
      <c r="AI26" s="2">
        <v>747290</v>
      </c>
      <c r="AJ26" s="14">
        <v>747290</v>
      </c>
      <c r="AK26" s="85" t="s">
        <v>109</v>
      </c>
    </row>
    <row r="27" spans="1:37">
      <c r="A27" s="12" t="s">
        <v>2026</v>
      </c>
      <c r="B27" s="2" t="s">
        <v>14</v>
      </c>
      <c r="C27" s="2" t="s">
        <v>667</v>
      </c>
      <c r="D27" s="2" t="s">
        <v>2024</v>
      </c>
      <c r="E27" s="2" t="s">
        <v>14</v>
      </c>
      <c r="G27" t="s">
        <v>1992</v>
      </c>
      <c r="H27" s="2" t="s">
        <v>2027</v>
      </c>
      <c r="J27" s="14"/>
      <c r="K27" s="2">
        <v>208</v>
      </c>
      <c r="L27" s="2">
        <v>10</v>
      </c>
      <c r="M27" s="2" t="s">
        <v>71</v>
      </c>
      <c r="N27" s="2">
        <v>85</v>
      </c>
      <c r="Q27" s="12">
        <v>216</v>
      </c>
      <c r="R27" s="2">
        <v>10</v>
      </c>
      <c r="S27" s="2" t="s">
        <v>71</v>
      </c>
      <c r="T27" s="2">
        <v>292.39999999999998</v>
      </c>
      <c r="U27" s="2">
        <v>1.2</v>
      </c>
      <c r="V27" s="14">
        <v>1.6</v>
      </c>
      <c r="AC27" t="s">
        <v>1974</v>
      </c>
      <c r="AD27" s="2" t="s">
        <v>1975</v>
      </c>
      <c r="AE27" s="2">
        <v>747300</v>
      </c>
      <c r="AF27" s="2">
        <v>9844100</v>
      </c>
      <c r="AG27" s="125" t="s">
        <v>1976</v>
      </c>
      <c r="AH27" s="2" t="s">
        <v>1975</v>
      </c>
      <c r="AI27" s="2">
        <v>747290</v>
      </c>
      <c r="AJ27" s="14">
        <v>747290</v>
      </c>
      <c r="AK27" s="85" t="s">
        <v>109</v>
      </c>
    </row>
    <row r="28" spans="1:37" ht="30">
      <c r="A28" s="12" t="s">
        <v>140</v>
      </c>
      <c r="B28" s="2" t="s">
        <v>16</v>
      </c>
      <c r="C28" s="2" t="s">
        <v>667</v>
      </c>
      <c r="D28" s="2" t="s">
        <v>2028</v>
      </c>
      <c r="E28" s="2" t="s">
        <v>2029</v>
      </c>
      <c r="G28" t="s">
        <v>2030</v>
      </c>
      <c r="H28" s="2" t="s">
        <v>2031</v>
      </c>
      <c r="J28" s="14"/>
      <c r="K28" s="2">
        <v>409</v>
      </c>
      <c r="L28" s="2">
        <v>4</v>
      </c>
      <c r="M28" s="2" t="s">
        <v>71</v>
      </c>
      <c r="N28" s="2">
        <v>56</v>
      </c>
      <c r="Q28" s="12">
        <v>418</v>
      </c>
      <c r="R28" s="2">
        <v>10</v>
      </c>
      <c r="S28" s="2" t="s">
        <v>71</v>
      </c>
      <c r="T28" s="2">
        <v>295.8</v>
      </c>
      <c r="U28" s="2">
        <v>2.7</v>
      </c>
      <c r="V28" s="14">
        <v>19.3</v>
      </c>
      <c r="AC28" t="s">
        <v>1974</v>
      </c>
      <c r="AD28" s="2" t="s">
        <v>1975</v>
      </c>
      <c r="AE28" s="2">
        <v>828400</v>
      </c>
      <c r="AF28" s="2">
        <v>10005600</v>
      </c>
      <c r="AG28" s="125" t="s">
        <v>1976</v>
      </c>
      <c r="AH28" s="2" t="s">
        <v>1975</v>
      </c>
      <c r="AI28" s="2">
        <v>828387</v>
      </c>
      <c r="AJ28" s="14">
        <v>828387</v>
      </c>
      <c r="AK28" s="85" t="s">
        <v>128</v>
      </c>
    </row>
    <row r="29" spans="1:37" ht="30">
      <c r="A29" s="12" t="s">
        <v>2032</v>
      </c>
      <c r="B29" s="2" t="s">
        <v>16</v>
      </c>
      <c r="C29" s="2" t="s">
        <v>667</v>
      </c>
      <c r="D29" s="2" t="s">
        <v>2033</v>
      </c>
      <c r="E29" s="2" t="s">
        <v>2034</v>
      </c>
      <c r="G29" t="s">
        <v>2030</v>
      </c>
      <c r="H29" s="2" t="s">
        <v>2035</v>
      </c>
      <c r="J29" s="14"/>
      <c r="K29" s="2">
        <v>95</v>
      </c>
      <c r="L29" s="2">
        <v>5</v>
      </c>
      <c r="M29" s="2" t="s">
        <v>71</v>
      </c>
      <c r="N29" s="2">
        <v>84</v>
      </c>
      <c r="Q29" s="12">
        <v>94</v>
      </c>
      <c r="R29" s="2">
        <v>4</v>
      </c>
      <c r="S29" s="2" t="s">
        <v>71</v>
      </c>
      <c r="T29" s="2">
        <v>294.10000000000002</v>
      </c>
      <c r="U29" s="2">
        <v>1.2</v>
      </c>
      <c r="V29" s="14">
        <v>0.8</v>
      </c>
      <c r="AC29" t="s">
        <v>1974</v>
      </c>
      <c r="AD29" s="2" t="s">
        <v>2036</v>
      </c>
      <c r="AE29" s="2">
        <v>836000</v>
      </c>
      <c r="AF29" s="2">
        <v>8500</v>
      </c>
      <c r="AG29" s="125" t="s">
        <v>1976</v>
      </c>
      <c r="AH29" s="2" t="s">
        <v>1975</v>
      </c>
      <c r="AI29" s="2">
        <v>835987</v>
      </c>
      <c r="AJ29" s="14">
        <v>835987</v>
      </c>
      <c r="AK29" s="85" t="s">
        <v>128</v>
      </c>
    </row>
    <row r="30" spans="1:37" ht="30">
      <c r="A30" s="12" t="s">
        <v>2037</v>
      </c>
      <c r="B30" s="2" t="s">
        <v>16</v>
      </c>
      <c r="C30" s="2" t="s">
        <v>2038</v>
      </c>
      <c r="E30" s="2" t="s">
        <v>2039</v>
      </c>
      <c r="G30" t="s">
        <v>2030</v>
      </c>
      <c r="H30" s="2" t="s">
        <v>2040</v>
      </c>
      <c r="J30" s="14"/>
      <c r="K30" s="2">
        <v>1108</v>
      </c>
      <c r="L30" s="2">
        <v>11</v>
      </c>
      <c r="M30" s="2" t="s">
        <v>71</v>
      </c>
      <c r="N30" s="2">
        <v>48</v>
      </c>
      <c r="Q30" s="12">
        <v>1159</v>
      </c>
      <c r="R30" s="2">
        <v>56</v>
      </c>
      <c r="S30" s="2" t="s">
        <v>71</v>
      </c>
      <c r="T30" s="2">
        <v>285.5</v>
      </c>
      <c r="U30" s="2">
        <v>5.6</v>
      </c>
      <c r="V30" s="14">
        <v>60</v>
      </c>
      <c r="AC30" t="s">
        <v>1974</v>
      </c>
      <c r="AD30" s="2" t="s">
        <v>1975</v>
      </c>
      <c r="AE30" s="2">
        <v>826400</v>
      </c>
      <c r="AF30" s="2">
        <v>9994900</v>
      </c>
      <c r="AG30" s="125" t="s">
        <v>1976</v>
      </c>
      <c r="AH30" s="2" t="s">
        <v>1975</v>
      </c>
      <c r="AI30" s="2">
        <v>826387</v>
      </c>
      <c r="AJ30" s="14">
        <v>826387</v>
      </c>
      <c r="AK30" s="85" t="s">
        <v>128</v>
      </c>
    </row>
    <row r="31" spans="1:37" ht="30">
      <c r="A31" s="12" t="s">
        <v>2041</v>
      </c>
      <c r="B31" s="2" t="s">
        <v>16</v>
      </c>
      <c r="C31" s="2" t="s">
        <v>667</v>
      </c>
      <c r="D31" s="2" t="s">
        <v>2042</v>
      </c>
      <c r="E31" s="2" t="s">
        <v>2034</v>
      </c>
      <c r="G31" t="s">
        <v>2030</v>
      </c>
      <c r="H31" s="2" t="s">
        <v>2043</v>
      </c>
      <c r="J31" s="14"/>
      <c r="K31" s="2">
        <v>100</v>
      </c>
      <c r="L31" s="2">
        <v>4</v>
      </c>
      <c r="M31" s="2" t="s">
        <v>71</v>
      </c>
      <c r="N31" s="2">
        <v>74</v>
      </c>
      <c r="Q31" s="12">
        <v>92</v>
      </c>
      <c r="R31" s="2">
        <v>12</v>
      </c>
      <c r="S31" s="2" t="s">
        <v>71</v>
      </c>
      <c r="T31" s="2">
        <v>298.5</v>
      </c>
      <c r="U31" s="2">
        <v>2</v>
      </c>
      <c r="V31" s="14">
        <v>18</v>
      </c>
      <c r="AC31" t="s">
        <v>1974</v>
      </c>
      <c r="AD31" s="2" t="s">
        <v>1975</v>
      </c>
      <c r="AE31" s="2">
        <v>834800</v>
      </c>
      <c r="AF31" s="2">
        <v>9997200</v>
      </c>
      <c r="AG31" s="125" t="s">
        <v>1976</v>
      </c>
      <c r="AH31" s="2" t="s">
        <v>1975</v>
      </c>
      <c r="AI31" s="2">
        <v>834787</v>
      </c>
      <c r="AJ31" s="14">
        <v>834787</v>
      </c>
      <c r="AK31" s="85" t="s">
        <v>128</v>
      </c>
    </row>
    <row r="32" spans="1:37" ht="30">
      <c r="A32" s="12" t="s">
        <v>137</v>
      </c>
      <c r="B32" s="2" t="s">
        <v>16</v>
      </c>
      <c r="C32" s="2" t="s">
        <v>667</v>
      </c>
      <c r="D32" s="2" t="s">
        <v>2044</v>
      </c>
      <c r="E32" s="2" t="s">
        <v>2045</v>
      </c>
      <c r="G32" t="s">
        <v>2030</v>
      </c>
      <c r="H32" s="2" t="s">
        <v>2046</v>
      </c>
      <c r="J32" s="14"/>
      <c r="K32" s="2">
        <v>246</v>
      </c>
      <c r="L32" s="2">
        <v>13</v>
      </c>
      <c r="M32" s="2" t="s">
        <v>71</v>
      </c>
      <c r="N32" s="2">
        <v>57</v>
      </c>
      <c r="Q32" s="12">
        <v>247</v>
      </c>
      <c r="R32" s="2">
        <v>22</v>
      </c>
      <c r="S32" s="2" t="s">
        <v>71</v>
      </c>
      <c r="T32" s="2">
        <v>295.2</v>
      </c>
      <c r="U32" s="2">
        <v>1.3</v>
      </c>
      <c r="V32" s="14">
        <v>10.5</v>
      </c>
      <c r="AC32" t="s">
        <v>1974</v>
      </c>
      <c r="AD32" s="2" t="s">
        <v>2036</v>
      </c>
      <c r="AE32" s="2">
        <v>831200</v>
      </c>
      <c r="AF32" s="2">
        <v>700</v>
      </c>
      <c r="AG32" s="125" t="s">
        <v>1976</v>
      </c>
      <c r="AH32" s="2" t="s">
        <v>1975</v>
      </c>
      <c r="AI32" s="2">
        <v>831187</v>
      </c>
      <c r="AJ32" s="14">
        <v>831187</v>
      </c>
      <c r="AK32" s="85" t="s">
        <v>128</v>
      </c>
    </row>
    <row r="33" spans="1:37" ht="30">
      <c r="A33" s="12" t="s">
        <v>2047</v>
      </c>
      <c r="B33" s="2" t="s">
        <v>16</v>
      </c>
      <c r="C33" s="2" t="s">
        <v>2048</v>
      </c>
      <c r="E33" s="2" t="s">
        <v>2049</v>
      </c>
      <c r="G33" t="s">
        <v>2030</v>
      </c>
      <c r="H33" s="2" t="s">
        <v>2050</v>
      </c>
      <c r="J33" s="14"/>
      <c r="K33" s="2">
        <v>1050</v>
      </c>
      <c r="L33" s="2">
        <v>5</v>
      </c>
      <c r="M33" s="2" t="s">
        <v>71</v>
      </c>
      <c r="N33" s="2">
        <v>56</v>
      </c>
      <c r="Q33" s="12">
        <v>1069</v>
      </c>
      <c r="R33" s="2">
        <v>16</v>
      </c>
      <c r="S33" s="2" t="s">
        <v>71</v>
      </c>
      <c r="T33" s="2">
        <v>294</v>
      </c>
      <c r="U33" s="2">
        <v>2.5</v>
      </c>
      <c r="V33" s="14">
        <v>18.5</v>
      </c>
      <c r="AC33" t="s">
        <v>1974</v>
      </c>
      <c r="AD33" s="2" t="s">
        <v>1975</v>
      </c>
      <c r="AE33" s="2">
        <v>828700</v>
      </c>
      <c r="AF33" s="2">
        <v>9998400</v>
      </c>
      <c r="AG33" s="125" t="s">
        <v>1976</v>
      </c>
      <c r="AH33" s="2" t="s">
        <v>1975</v>
      </c>
      <c r="AI33" s="2">
        <v>828687</v>
      </c>
      <c r="AJ33" s="14">
        <v>828687</v>
      </c>
      <c r="AK33" s="85" t="s">
        <v>128</v>
      </c>
    </row>
    <row r="34" spans="1:37" ht="30">
      <c r="A34" s="12" t="s">
        <v>162</v>
      </c>
      <c r="B34" s="2" t="s">
        <v>17</v>
      </c>
      <c r="C34" s="2" t="s">
        <v>667</v>
      </c>
      <c r="E34" s="2" t="s">
        <v>773</v>
      </c>
      <c r="J34" s="14"/>
      <c r="K34" s="2">
        <v>726</v>
      </c>
      <c r="L34" s="2">
        <v>5</v>
      </c>
      <c r="M34" s="2" t="s">
        <v>71</v>
      </c>
      <c r="Q34" s="12"/>
      <c r="V34" s="14"/>
      <c r="AG34" s="125" t="s">
        <v>1976</v>
      </c>
      <c r="AH34" s="2" t="s">
        <v>1975</v>
      </c>
      <c r="AI34" s="2" t="e">
        <v>#N/A</v>
      </c>
      <c r="AJ34" s="14" t="e">
        <v>#N/A</v>
      </c>
      <c r="AK34" s="85" t="s">
        <v>2051</v>
      </c>
    </row>
    <row r="35" spans="1:37">
      <c r="A35" s="125" t="s">
        <v>2052</v>
      </c>
      <c r="B35" s="2" t="s">
        <v>17</v>
      </c>
      <c r="H35" s="1"/>
      <c r="I35" s="2" t="s">
        <v>1973</v>
      </c>
      <c r="J35" s="14"/>
      <c r="K35">
        <v>1.51</v>
      </c>
      <c r="L35">
        <v>0.26</v>
      </c>
      <c r="M35" s="2" t="s">
        <v>533</v>
      </c>
      <c r="N35" s="2">
        <v>49.07</v>
      </c>
      <c r="O35" s="2" t="s">
        <v>2053</v>
      </c>
      <c r="P35">
        <v>2.59</v>
      </c>
      <c r="Q35" s="125">
        <v>0.65</v>
      </c>
      <c r="R35">
        <v>0.63</v>
      </c>
      <c r="S35" s="2" t="s">
        <v>533</v>
      </c>
      <c r="T35">
        <v>371</v>
      </c>
      <c r="U35">
        <v>88</v>
      </c>
      <c r="V35" s="126">
        <v>1.19</v>
      </c>
      <c r="W35" s="2" t="s">
        <v>1987</v>
      </c>
      <c r="X35" s="2">
        <v>98.79</v>
      </c>
      <c r="Y35" s="2">
        <v>0.96</v>
      </c>
      <c r="Z35" s="2" t="s">
        <v>533</v>
      </c>
      <c r="AC35" t="s">
        <v>2054</v>
      </c>
      <c r="AE35" s="2">
        <v>78.209999999999994</v>
      </c>
      <c r="AF35" s="2">
        <v>0.33</v>
      </c>
      <c r="AG35" s="125" t="s">
        <v>1976</v>
      </c>
      <c r="AH35" s="2" t="s">
        <v>1975</v>
      </c>
      <c r="AI35" s="2">
        <v>810575</v>
      </c>
      <c r="AJ35" s="14">
        <v>9963481</v>
      </c>
      <c r="AK35" s="13" t="s">
        <v>2055</v>
      </c>
    </row>
    <row r="36" spans="1:37">
      <c r="A36" s="125" t="s">
        <v>2056</v>
      </c>
      <c r="B36" s="2" t="s">
        <v>17</v>
      </c>
      <c r="I36" s="2" t="s">
        <v>1973</v>
      </c>
      <c r="J36" s="14"/>
      <c r="K36">
        <v>1.46</v>
      </c>
      <c r="L36">
        <v>0.05</v>
      </c>
      <c r="M36" s="2" t="s">
        <v>533</v>
      </c>
      <c r="N36" s="2">
        <v>44.26</v>
      </c>
      <c r="O36" s="2" t="s">
        <v>2057</v>
      </c>
      <c r="P36">
        <v>1.98</v>
      </c>
      <c r="Q36" s="125">
        <v>1.47</v>
      </c>
      <c r="R36">
        <v>0.09</v>
      </c>
      <c r="S36" s="2" t="s">
        <v>533</v>
      </c>
      <c r="T36">
        <v>296</v>
      </c>
      <c r="U36">
        <v>24</v>
      </c>
      <c r="V36" s="126">
        <v>2.44</v>
      </c>
      <c r="W36" s="2" t="s">
        <v>1987</v>
      </c>
      <c r="X36" s="2">
        <v>98.79</v>
      </c>
      <c r="Y36" s="2">
        <v>0.96</v>
      </c>
      <c r="Z36" s="2" t="s">
        <v>533</v>
      </c>
      <c r="AC36" t="s">
        <v>2054</v>
      </c>
      <c r="AE36" s="2">
        <v>78.260000000000005</v>
      </c>
      <c r="AF36" s="2">
        <v>0.28000000000000003</v>
      </c>
      <c r="AG36" s="125" t="s">
        <v>1976</v>
      </c>
      <c r="AH36" s="2" t="s">
        <v>1975</v>
      </c>
      <c r="AI36" s="2">
        <v>805006</v>
      </c>
      <c r="AJ36" s="14">
        <v>9969015</v>
      </c>
      <c r="AK36" s="13" t="s">
        <v>2055</v>
      </c>
    </row>
    <row r="37" spans="1:37">
      <c r="A37" s="125" t="s">
        <v>2058</v>
      </c>
      <c r="B37" s="2" t="s">
        <v>17</v>
      </c>
      <c r="I37" s="2" t="s">
        <v>1973</v>
      </c>
      <c r="J37" s="14"/>
      <c r="K37">
        <v>2.59</v>
      </c>
      <c r="L37">
        <v>0.47</v>
      </c>
      <c r="M37" s="2" t="s">
        <v>533</v>
      </c>
      <c r="N37" s="2">
        <v>21.69</v>
      </c>
      <c r="O37" s="2" t="s">
        <v>2059</v>
      </c>
      <c r="P37">
        <v>1.7</v>
      </c>
      <c r="Q37" s="125">
        <v>2.19</v>
      </c>
      <c r="R37">
        <v>1.66</v>
      </c>
      <c r="S37" s="2" t="s">
        <v>533</v>
      </c>
      <c r="T37">
        <v>313</v>
      </c>
      <c r="U37">
        <v>120</v>
      </c>
      <c r="V37" s="126">
        <v>2.2200000000000002</v>
      </c>
      <c r="W37" s="2" t="s">
        <v>1987</v>
      </c>
      <c r="X37" s="2">
        <v>98.79</v>
      </c>
      <c r="Y37" s="2">
        <v>0.96</v>
      </c>
      <c r="Z37" s="2" t="s">
        <v>533</v>
      </c>
      <c r="AC37" t="s">
        <v>2054</v>
      </c>
      <c r="AE37" s="2">
        <v>78.2</v>
      </c>
      <c r="AF37" s="2">
        <v>0.33</v>
      </c>
      <c r="AG37" s="125" t="s">
        <v>1976</v>
      </c>
      <c r="AH37" s="2" t="s">
        <v>1975</v>
      </c>
      <c r="AI37" s="2">
        <v>811689</v>
      </c>
      <c r="AJ37" s="14">
        <v>9963481</v>
      </c>
      <c r="AK37" s="13" t="s">
        <v>2055</v>
      </c>
    </row>
    <row r="38" spans="1:37">
      <c r="A38" s="125" t="s">
        <v>2060</v>
      </c>
      <c r="B38" s="2" t="s">
        <v>17</v>
      </c>
      <c r="I38" s="2" t="s">
        <v>1973</v>
      </c>
      <c r="J38" s="14"/>
      <c r="K38">
        <v>2.15</v>
      </c>
      <c r="L38">
        <v>0.19</v>
      </c>
      <c r="M38" s="2" t="s">
        <v>533</v>
      </c>
      <c r="N38" s="2">
        <v>83.12</v>
      </c>
      <c r="O38" s="2" t="s">
        <v>2061</v>
      </c>
      <c r="P38">
        <v>1.31</v>
      </c>
      <c r="Q38" s="125">
        <v>1.81</v>
      </c>
      <c r="R38">
        <v>0.37</v>
      </c>
      <c r="S38" s="2" t="s">
        <v>533</v>
      </c>
      <c r="T38">
        <v>324</v>
      </c>
      <c r="U38">
        <v>28</v>
      </c>
      <c r="V38" s="126">
        <v>0.4</v>
      </c>
      <c r="W38" s="2" t="s">
        <v>1987</v>
      </c>
      <c r="X38" s="2">
        <v>98.79</v>
      </c>
      <c r="Y38" s="2">
        <v>0.96</v>
      </c>
      <c r="Z38" s="2" t="s">
        <v>533</v>
      </c>
      <c r="AC38" t="s">
        <v>2054</v>
      </c>
      <c r="AE38" s="2">
        <v>78.2</v>
      </c>
      <c r="AF38" s="2">
        <v>0.35</v>
      </c>
      <c r="AG38" s="125" t="s">
        <v>1976</v>
      </c>
      <c r="AH38" s="2" t="s">
        <v>1975</v>
      </c>
      <c r="AI38" s="2">
        <v>811689</v>
      </c>
      <c r="AJ38" s="14">
        <v>9961267</v>
      </c>
      <c r="AK38" s="13" t="s">
        <v>2055</v>
      </c>
    </row>
    <row r="39" spans="1:37">
      <c r="A39" s="125" t="s">
        <v>2062</v>
      </c>
      <c r="B39" s="2" t="s">
        <v>17</v>
      </c>
      <c r="I39" s="2" t="s">
        <v>1973</v>
      </c>
      <c r="J39" s="14"/>
      <c r="K39">
        <v>0.44</v>
      </c>
      <c r="L39">
        <v>0.15</v>
      </c>
      <c r="M39" s="2" t="s">
        <v>533</v>
      </c>
      <c r="N39" s="2">
        <v>57.07</v>
      </c>
      <c r="O39" s="2" t="s">
        <v>2063</v>
      </c>
      <c r="P39">
        <v>9.3699999999999992</v>
      </c>
      <c r="Q39" s="125"/>
      <c r="R39"/>
      <c r="T39">
        <v>437</v>
      </c>
      <c r="U39">
        <v>145</v>
      </c>
      <c r="V39" s="126">
        <v>5.6</v>
      </c>
      <c r="W39" s="2" t="s">
        <v>1987</v>
      </c>
      <c r="X39" s="2">
        <v>98.79</v>
      </c>
      <c r="Y39" s="2">
        <v>0.96</v>
      </c>
      <c r="Z39" s="2" t="s">
        <v>533</v>
      </c>
      <c r="AC39" t="s">
        <v>2054</v>
      </c>
      <c r="AE39" s="2">
        <v>78.19</v>
      </c>
      <c r="AF39" s="2">
        <v>0.36</v>
      </c>
      <c r="AG39" s="125" t="s">
        <v>1976</v>
      </c>
      <c r="AH39" s="2" t="s">
        <v>1975</v>
      </c>
      <c r="AI39" s="2">
        <v>812802</v>
      </c>
      <c r="AJ39" s="14">
        <v>9960160</v>
      </c>
      <c r="AK39" s="13" t="s">
        <v>2055</v>
      </c>
    </row>
    <row r="40" spans="1:37">
      <c r="A40" s="125" t="s">
        <v>2064</v>
      </c>
      <c r="B40" s="2" t="s">
        <v>17</v>
      </c>
      <c r="I40" s="2" t="s">
        <v>1973</v>
      </c>
      <c r="J40" s="14"/>
      <c r="K40">
        <v>2.71</v>
      </c>
      <c r="L40">
        <v>0.19</v>
      </c>
      <c r="M40" s="2" t="s">
        <v>533</v>
      </c>
      <c r="N40" s="2">
        <v>55.07</v>
      </c>
      <c r="O40" s="2" t="s">
        <v>2065</v>
      </c>
      <c r="P40">
        <v>2.63</v>
      </c>
      <c r="Q40" s="125">
        <v>2.57</v>
      </c>
      <c r="R40">
        <v>0.86</v>
      </c>
      <c r="S40" s="2" t="s">
        <v>533</v>
      </c>
      <c r="T40">
        <v>317</v>
      </c>
      <c r="U40">
        <v>175</v>
      </c>
      <c r="V40" s="126">
        <v>3.22</v>
      </c>
      <c r="W40" s="2" t="s">
        <v>1987</v>
      </c>
      <c r="X40" s="2">
        <v>98.79</v>
      </c>
      <c r="Y40" s="2">
        <v>0.96</v>
      </c>
      <c r="Z40" s="2" t="s">
        <v>533</v>
      </c>
      <c r="AC40" t="s">
        <v>2054</v>
      </c>
      <c r="AE40" s="2">
        <v>78.23</v>
      </c>
      <c r="AF40" s="2">
        <v>0.31</v>
      </c>
      <c r="AG40" s="125" t="s">
        <v>1976</v>
      </c>
      <c r="AH40" s="2" t="s">
        <v>1975</v>
      </c>
      <c r="AI40" s="2">
        <v>808348</v>
      </c>
      <c r="AJ40" s="14">
        <v>9965695</v>
      </c>
      <c r="AK40" s="13" t="s">
        <v>2055</v>
      </c>
    </row>
    <row r="41" spans="1:37">
      <c r="A41" s="125" t="s">
        <v>2066</v>
      </c>
      <c r="B41" s="2" t="s">
        <v>17</v>
      </c>
      <c r="I41" s="2" t="s">
        <v>1973</v>
      </c>
      <c r="J41" s="14"/>
      <c r="K41">
        <v>1.89</v>
      </c>
      <c r="L41">
        <v>0.1</v>
      </c>
      <c r="M41" s="2" t="s">
        <v>533</v>
      </c>
      <c r="N41" s="2">
        <v>57.6</v>
      </c>
      <c r="O41" s="2" t="s">
        <v>2067</v>
      </c>
      <c r="P41">
        <v>1.76</v>
      </c>
      <c r="Q41" s="125">
        <v>1.92</v>
      </c>
      <c r="R41">
        <v>0.31</v>
      </c>
      <c r="S41" s="2" t="s">
        <v>533</v>
      </c>
      <c r="T41">
        <v>288</v>
      </c>
      <c r="U41">
        <v>111</v>
      </c>
      <c r="V41" s="126">
        <v>3.45</v>
      </c>
      <c r="W41" s="2" t="s">
        <v>1987</v>
      </c>
      <c r="X41" s="2">
        <v>98.79</v>
      </c>
      <c r="Y41" s="2">
        <v>0.96</v>
      </c>
      <c r="Z41" s="2" t="s">
        <v>533</v>
      </c>
      <c r="AC41" t="s">
        <v>2054</v>
      </c>
      <c r="AE41" s="2">
        <v>78.209999999999994</v>
      </c>
      <c r="AF41" s="2">
        <v>0.33</v>
      </c>
      <c r="AG41" s="125" t="s">
        <v>1976</v>
      </c>
      <c r="AH41" s="2" t="s">
        <v>1975</v>
      </c>
      <c r="AI41" s="2">
        <v>810575</v>
      </c>
      <c r="AJ41" s="14">
        <v>9963481</v>
      </c>
      <c r="AK41" s="13" t="s">
        <v>2055</v>
      </c>
    </row>
    <row r="42" spans="1:37">
      <c r="A42" s="125" t="s">
        <v>2068</v>
      </c>
      <c r="B42" s="2" t="s">
        <v>17</v>
      </c>
      <c r="I42" s="2" t="s">
        <v>1973</v>
      </c>
      <c r="J42" s="14"/>
      <c r="K42">
        <v>2.44</v>
      </c>
      <c r="L42">
        <v>0.2</v>
      </c>
      <c r="M42" s="2" t="s">
        <v>533</v>
      </c>
      <c r="N42" s="2">
        <v>100</v>
      </c>
      <c r="O42" s="2" t="s">
        <v>2069</v>
      </c>
      <c r="P42">
        <v>3.2</v>
      </c>
      <c r="Q42" s="125">
        <v>2.2400000000000002</v>
      </c>
      <c r="R42">
        <v>0.28999999999999998</v>
      </c>
      <c r="S42" s="2" t="s">
        <v>533</v>
      </c>
      <c r="T42">
        <v>313</v>
      </c>
      <c r="U42">
        <v>20</v>
      </c>
      <c r="V42" s="126">
        <v>2.4700000000000002</v>
      </c>
      <c r="W42" s="2" t="s">
        <v>1987</v>
      </c>
      <c r="X42" s="2">
        <v>98.79</v>
      </c>
      <c r="Y42" s="2">
        <v>0.96</v>
      </c>
      <c r="Z42" s="2" t="s">
        <v>533</v>
      </c>
      <c r="AC42" t="s">
        <v>2054</v>
      </c>
      <c r="AE42" s="2">
        <v>78.14</v>
      </c>
      <c r="AF42" s="2">
        <v>0.28999999999999998</v>
      </c>
      <c r="AG42" s="125" t="s">
        <v>1976</v>
      </c>
      <c r="AH42" s="2" t="s">
        <v>1975</v>
      </c>
      <c r="AI42" s="2">
        <v>818375</v>
      </c>
      <c r="AJ42" s="14">
        <v>9967906</v>
      </c>
      <c r="AK42" s="13" t="s">
        <v>2055</v>
      </c>
    </row>
    <row r="43" spans="1:37">
      <c r="A43" s="125" t="s">
        <v>2070</v>
      </c>
      <c r="B43" s="2" t="s">
        <v>17</v>
      </c>
      <c r="I43" s="2" t="s">
        <v>1973</v>
      </c>
      <c r="J43" s="14"/>
      <c r="K43">
        <v>1.78</v>
      </c>
      <c r="L43">
        <v>0.09</v>
      </c>
      <c r="M43" s="2" t="s">
        <v>533</v>
      </c>
      <c r="N43" s="2">
        <v>74.14</v>
      </c>
      <c r="O43" s="2" t="s">
        <v>2071</v>
      </c>
      <c r="P43">
        <v>4.0999999999999996</v>
      </c>
      <c r="Q43" s="125">
        <v>1.52</v>
      </c>
      <c r="R43">
        <v>0.43</v>
      </c>
      <c r="S43" s="2" t="s">
        <v>533</v>
      </c>
      <c r="T43">
        <v>898</v>
      </c>
      <c r="U43">
        <v>1078</v>
      </c>
      <c r="V43" s="126">
        <v>0.03</v>
      </c>
      <c r="W43" s="2" t="s">
        <v>1987</v>
      </c>
      <c r="X43" s="2">
        <v>98.79</v>
      </c>
      <c r="Y43" s="2">
        <v>0.96</v>
      </c>
      <c r="Z43" s="2" t="s">
        <v>533</v>
      </c>
      <c r="AC43" t="s">
        <v>2054</v>
      </c>
      <c r="AE43" s="2">
        <v>78.13</v>
      </c>
      <c r="AF43" s="2">
        <v>0.21</v>
      </c>
      <c r="AG43" s="125" t="s">
        <v>1976</v>
      </c>
      <c r="AH43" s="2" t="s">
        <v>1975</v>
      </c>
      <c r="AI43" s="2">
        <v>819491</v>
      </c>
      <c r="AJ43" s="14">
        <v>9976759</v>
      </c>
      <c r="AK43" s="13" t="s">
        <v>2055</v>
      </c>
    </row>
    <row r="44" spans="1:37">
      <c r="A44" s="125" t="s">
        <v>2072</v>
      </c>
      <c r="B44" s="2" t="s">
        <v>17</v>
      </c>
      <c r="H44" s="1"/>
      <c r="I44" s="2" t="s">
        <v>1973</v>
      </c>
      <c r="J44" s="14"/>
      <c r="K44">
        <v>0.45</v>
      </c>
      <c r="L44">
        <v>0.08</v>
      </c>
      <c r="M44" s="2" t="s">
        <v>533</v>
      </c>
      <c r="N44" s="2">
        <v>71.23</v>
      </c>
      <c r="O44" s="2" t="s">
        <v>2073</v>
      </c>
      <c r="P44">
        <v>4.5</v>
      </c>
      <c r="Q44" s="125">
        <v>0.22</v>
      </c>
      <c r="R44">
        <v>15</v>
      </c>
      <c r="S44" s="2" t="s">
        <v>533</v>
      </c>
      <c r="T44">
        <v>372</v>
      </c>
      <c r="U44">
        <v>61</v>
      </c>
      <c r="V44" s="126">
        <v>1.21</v>
      </c>
      <c r="W44" s="2" t="s">
        <v>1987</v>
      </c>
      <c r="X44" s="2">
        <v>98.79</v>
      </c>
      <c r="Y44" s="2">
        <v>0.96</v>
      </c>
      <c r="Z44" s="2" t="s">
        <v>533</v>
      </c>
      <c r="AC44" t="s">
        <v>2054</v>
      </c>
      <c r="AE44" s="2">
        <v>78.290000000000006</v>
      </c>
      <c r="AF44" s="2">
        <v>0.33</v>
      </c>
      <c r="AG44" s="125" t="s">
        <v>1976</v>
      </c>
      <c r="AH44" s="2" t="s">
        <v>1975</v>
      </c>
      <c r="AI44" s="2">
        <v>811689</v>
      </c>
      <c r="AJ44" s="14">
        <v>9963481</v>
      </c>
      <c r="AK44" s="13" t="s">
        <v>2055</v>
      </c>
    </row>
    <row r="45" spans="1:37">
      <c r="A45" s="125" t="s">
        <v>2074</v>
      </c>
      <c r="B45" s="2" t="s">
        <v>17</v>
      </c>
      <c r="H45" s="1"/>
      <c r="I45" s="2" t="s">
        <v>1973</v>
      </c>
      <c r="J45" s="14"/>
      <c r="K45">
        <v>1.77</v>
      </c>
      <c r="L45">
        <v>0.24</v>
      </c>
      <c r="M45" s="2" t="s">
        <v>533</v>
      </c>
      <c r="N45" s="2">
        <v>58.15</v>
      </c>
      <c r="O45" s="2" t="s">
        <v>2075</v>
      </c>
      <c r="P45">
        <v>0.73</v>
      </c>
      <c r="Q45" s="125">
        <v>0.04</v>
      </c>
      <c r="R45">
        <v>0.08</v>
      </c>
      <c r="S45" s="2" t="s">
        <v>533</v>
      </c>
      <c r="T45">
        <v>365</v>
      </c>
      <c r="U45">
        <v>124</v>
      </c>
      <c r="V45" s="126">
        <v>0.34</v>
      </c>
      <c r="W45" s="2" t="s">
        <v>1987</v>
      </c>
      <c r="X45" s="2">
        <v>98.79</v>
      </c>
      <c r="Y45" s="2">
        <v>0.96</v>
      </c>
      <c r="Z45" s="2" t="s">
        <v>533</v>
      </c>
      <c r="AC45" t="s">
        <v>2054</v>
      </c>
      <c r="AE45" s="2">
        <v>78.290000000000006</v>
      </c>
      <c r="AF45" s="2">
        <v>0.36</v>
      </c>
      <c r="AG45" s="125" t="s">
        <v>1976</v>
      </c>
      <c r="AH45" s="2" t="s">
        <v>1975</v>
      </c>
      <c r="AI45" s="2">
        <v>801662</v>
      </c>
      <c r="AJ45" s="14">
        <v>9960164</v>
      </c>
      <c r="AK45" s="13" t="s">
        <v>2055</v>
      </c>
    </row>
    <row r="46" spans="1:37">
      <c r="A46" s="125" t="s">
        <v>2076</v>
      </c>
      <c r="B46" s="2" t="s">
        <v>18</v>
      </c>
      <c r="E46" s="2" t="s">
        <v>2077</v>
      </c>
      <c r="H46" s="1"/>
      <c r="I46" s="2" t="s">
        <v>1973</v>
      </c>
      <c r="J46" s="14"/>
      <c r="K46">
        <v>405.7</v>
      </c>
      <c r="L46">
        <v>20</v>
      </c>
      <c r="M46" s="2" t="s">
        <v>71</v>
      </c>
      <c r="P46"/>
      <c r="Q46" s="125"/>
      <c r="R46"/>
      <c r="T46"/>
      <c r="U46"/>
      <c r="V46" s="126"/>
      <c r="AC46" t="s">
        <v>1976</v>
      </c>
      <c r="AE46" s="2">
        <v>799658</v>
      </c>
      <c r="AF46" s="2">
        <v>52268</v>
      </c>
      <c r="AG46" s="125"/>
      <c r="AJ46" s="14"/>
      <c r="AK46" s="13" t="s">
        <v>2078</v>
      </c>
    </row>
    <row r="47" spans="1:37">
      <c r="A47" s="125" t="s">
        <v>2079</v>
      </c>
      <c r="B47" s="2" t="s">
        <v>18</v>
      </c>
      <c r="E47" s="2" t="s">
        <v>2077</v>
      </c>
      <c r="H47" s="1"/>
      <c r="I47" s="2" t="s">
        <v>1973</v>
      </c>
      <c r="J47" s="14"/>
      <c r="K47">
        <v>402.7</v>
      </c>
      <c r="L47">
        <v>26</v>
      </c>
      <c r="M47" s="2" t="s">
        <v>71</v>
      </c>
      <c r="P47"/>
      <c r="Q47" s="125"/>
      <c r="R47"/>
      <c r="T47"/>
      <c r="U47"/>
      <c r="V47" s="126"/>
      <c r="AC47" t="s">
        <v>1976</v>
      </c>
      <c r="AE47" s="2">
        <v>803981</v>
      </c>
      <c r="AF47" s="2">
        <v>44782</v>
      </c>
      <c r="AG47" s="125"/>
      <c r="AJ47" s="14"/>
      <c r="AK47" s="13" t="s">
        <v>2078</v>
      </c>
    </row>
    <row r="48" spans="1:37">
      <c r="A48" s="125" t="s">
        <v>2080</v>
      </c>
      <c r="B48" s="2" t="s">
        <v>18</v>
      </c>
      <c r="E48" s="2" t="s">
        <v>2077</v>
      </c>
      <c r="H48" s="1"/>
      <c r="I48" s="2" t="s">
        <v>1973</v>
      </c>
      <c r="J48" s="14"/>
      <c r="K48">
        <v>385.6</v>
      </c>
      <c r="L48">
        <v>16.399999999999999</v>
      </c>
      <c r="M48" s="2" t="s">
        <v>71</v>
      </c>
      <c r="P48"/>
      <c r="Q48" s="125"/>
      <c r="R48"/>
      <c r="T48"/>
      <c r="U48"/>
      <c r="V48" s="126"/>
      <c r="AC48" t="s">
        <v>1976</v>
      </c>
      <c r="AE48" s="2">
        <v>803981</v>
      </c>
      <c r="AF48" s="2">
        <v>44782</v>
      </c>
      <c r="AG48" s="125"/>
      <c r="AJ48" s="14"/>
      <c r="AK48" s="13" t="s">
        <v>2078</v>
      </c>
    </row>
    <row r="49" spans="1:37">
      <c r="A49" s="125" t="s">
        <v>2081</v>
      </c>
      <c r="B49" s="2" t="s">
        <v>18</v>
      </c>
      <c r="E49" s="2" t="s">
        <v>2077</v>
      </c>
      <c r="H49" s="1"/>
      <c r="I49" s="2" t="s">
        <v>1973</v>
      </c>
      <c r="J49" s="14"/>
      <c r="K49">
        <v>305.8</v>
      </c>
      <c r="L49">
        <v>15.9</v>
      </c>
      <c r="M49" s="2" t="s">
        <v>71</v>
      </c>
      <c r="P49"/>
      <c r="Q49" s="125"/>
      <c r="R49"/>
      <c r="T49"/>
      <c r="U49"/>
      <c r="V49" s="126"/>
      <c r="AC49" t="s">
        <v>1976</v>
      </c>
      <c r="AE49" s="2">
        <v>804159</v>
      </c>
      <c r="AF49" s="2">
        <v>57159</v>
      </c>
      <c r="AG49" s="125"/>
      <c r="AJ49" s="14"/>
      <c r="AK49" s="13" t="s">
        <v>2078</v>
      </c>
    </row>
    <row r="50" spans="1:37">
      <c r="A50" s="125" t="s">
        <v>2082</v>
      </c>
      <c r="B50" s="2" t="s">
        <v>18</v>
      </c>
      <c r="E50" s="2" t="s">
        <v>2077</v>
      </c>
      <c r="H50" s="1"/>
      <c r="I50" s="2" t="s">
        <v>1973</v>
      </c>
      <c r="J50" s="14"/>
      <c r="K50">
        <v>298.60000000000002</v>
      </c>
      <c r="L50">
        <v>32.9</v>
      </c>
      <c r="M50" s="2" t="s">
        <v>71</v>
      </c>
      <c r="P50"/>
      <c r="Q50" s="125"/>
      <c r="R50"/>
      <c r="T50"/>
      <c r="U50"/>
      <c r="V50" s="126"/>
      <c r="AC50" t="s">
        <v>1976</v>
      </c>
      <c r="AE50" s="2">
        <v>803080</v>
      </c>
      <c r="AF50" s="2">
        <v>52704</v>
      </c>
      <c r="AG50" s="125"/>
      <c r="AJ50" s="14"/>
      <c r="AK50" s="13" t="s">
        <v>2078</v>
      </c>
    </row>
    <row r="51" spans="1:37">
      <c r="A51" s="125" t="s">
        <v>2083</v>
      </c>
      <c r="B51" s="2" t="s">
        <v>18</v>
      </c>
      <c r="E51" s="2" t="s">
        <v>2084</v>
      </c>
      <c r="H51" s="1"/>
      <c r="I51" s="2" t="s">
        <v>1973</v>
      </c>
      <c r="J51" s="14"/>
      <c r="K51">
        <v>121.7</v>
      </c>
      <c r="L51">
        <v>20.2</v>
      </c>
      <c r="M51" s="2" t="s">
        <v>71</v>
      </c>
      <c r="P51"/>
      <c r="Q51" s="125"/>
      <c r="R51"/>
      <c r="T51"/>
      <c r="U51"/>
      <c r="V51" s="126"/>
      <c r="AC51" t="s">
        <v>1976</v>
      </c>
      <c r="AE51" s="2">
        <v>801968</v>
      </c>
      <c r="AF51" s="2">
        <v>52168</v>
      </c>
      <c r="AG51" s="125"/>
      <c r="AJ51" s="14"/>
      <c r="AK51" s="13" t="s">
        <v>2078</v>
      </c>
    </row>
    <row r="52" spans="1:37">
      <c r="A52" s="125" t="s">
        <v>2085</v>
      </c>
      <c r="B52" s="2" t="s">
        <v>18</v>
      </c>
      <c r="E52" s="2" t="s">
        <v>2084</v>
      </c>
      <c r="H52" s="1"/>
      <c r="I52" s="2" t="s">
        <v>1973</v>
      </c>
      <c r="J52" s="14"/>
      <c r="K52">
        <v>121.8</v>
      </c>
      <c r="L52">
        <v>26.2</v>
      </c>
      <c r="M52" s="2" t="s">
        <v>71</v>
      </c>
      <c r="P52"/>
      <c r="Q52" s="125"/>
      <c r="R52"/>
      <c r="T52"/>
      <c r="U52"/>
      <c r="V52" s="126"/>
      <c r="AC52" t="s">
        <v>1976</v>
      </c>
      <c r="AE52" s="2">
        <v>801968</v>
      </c>
      <c r="AF52" s="2">
        <v>52168</v>
      </c>
      <c r="AG52" s="125"/>
      <c r="AJ52" s="14"/>
      <c r="AK52" s="13" t="s">
        <v>2078</v>
      </c>
    </row>
    <row r="53" spans="1:37">
      <c r="A53" s="12" t="s">
        <v>2086</v>
      </c>
      <c r="B53" s="2" t="s">
        <v>820</v>
      </c>
      <c r="C53" s="1" t="s">
        <v>2087</v>
      </c>
      <c r="D53" s="1" t="s">
        <v>2088</v>
      </c>
      <c r="E53" s="1" t="s">
        <v>2089</v>
      </c>
      <c r="F53" s="1"/>
      <c r="I53" s="1" t="s">
        <v>2090</v>
      </c>
      <c r="J53" s="14"/>
      <c r="K53" s="2">
        <v>418</v>
      </c>
      <c r="L53" s="2">
        <v>10</v>
      </c>
      <c r="M53" s="2" t="s">
        <v>71</v>
      </c>
      <c r="Q53" s="12"/>
      <c r="V53" s="14"/>
      <c r="AC53" t="s">
        <v>1976</v>
      </c>
      <c r="AD53" s="2" t="s">
        <v>1975</v>
      </c>
      <c r="AE53" s="2">
        <v>789780</v>
      </c>
      <c r="AF53" s="2">
        <v>9912961</v>
      </c>
      <c r="AG53" s="125" t="s">
        <v>1976</v>
      </c>
      <c r="AH53" s="2" t="s">
        <v>1975</v>
      </c>
      <c r="AI53" s="2">
        <v>789780</v>
      </c>
      <c r="AJ53" s="14">
        <v>9912961</v>
      </c>
      <c r="AK53" s="13" t="s">
        <v>2091</v>
      </c>
    </row>
    <row r="54" spans="1:37">
      <c r="A54" s="12" t="s">
        <v>2092</v>
      </c>
      <c r="B54" s="2" t="s">
        <v>820</v>
      </c>
      <c r="C54" s="1" t="s">
        <v>2087</v>
      </c>
      <c r="D54" s="1" t="s">
        <v>2088</v>
      </c>
      <c r="E54" s="1" t="s">
        <v>2089</v>
      </c>
      <c r="F54" s="1"/>
      <c r="I54" s="1" t="s">
        <v>2090</v>
      </c>
      <c r="J54" s="14"/>
      <c r="K54" s="2">
        <v>459</v>
      </c>
      <c r="L54" s="2">
        <v>9</v>
      </c>
      <c r="M54" s="2" t="s">
        <v>71</v>
      </c>
      <c r="Q54" s="12"/>
      <c r="V54" s="14"/>
      <c r="AC54" t="s">
        <v>1976</v>
      </c>
      <c r="AD54" s="2" t="s">
        <v>1975</v>
      </c>
      <c r="AE54" s="2">
        <v>790387</v>
      </c>
      <c r="AF54" s="2">
        <v>9910465</v>
      </c>
      <c r="AG54" s="125" t="s">
        <v>1976</v>
      </c>
      <c r="AH54" s="2" t="s">
        <v>1975</v>
      </c>
      <c r="AI54" s="2">
        <v>790387</v>
      </c>
      <c r="AJ54" s="14">
        <v>9910465</v>
      </c>
      <c r="AK54" s="13" t="s">
        <v>2091</v>
      </c>
    </row>
    <row r="55" spans="1:37">
      <c r="A55" s="12" t="s">
        <v>2093</v>
      </c>
      <c r="B55" s="2" t="s">
        <v>820</v>
      </c>
      <c r="C55" s="1"/>
      <c r="D55" s="1" t="s">
        <v>181</v>
      </c>
      <c r="E55" s="1" t="s">
        <v>821</v>
      </c>
      <c r="F55" s="1"/>
      <c r="I55" s="1" t="s">
        <v>2090</v>
      </c>
      <c r="J55" s="14"/>
      <c r="K55" s="2">
        <v>211</v>
      </c>
      <c r="L55" s="2">
        <v>14</v>
      </c>
      <c r="M55" s="2" t="s">
        <v>71</v>
      </c>
      <c r="Q55" s="12"/>
      <c r="V55" s="14"/>
      <c r="AC55" t="s">
        <v>1976</v>
      </c>
      <c r="AD55" s="2" t="s">
        <v>1975</v>
      </c>
      <c r="AE55" s="2">
        <v>764073</v>
      </c>
      <c r="AF55" s="2">
        <v>9895132</v>
      </c>
      <c r="AG55" s="125" t="s">
        <v>1976</v>
      </c>
      <c r="AH55" s="2" t="s">
        <v>1975</v>
      </c>
      <c r="AI55" s="2">
        <v>764073</v>
      </c>
      <c r="AJ55" s="14">
        <v>9895132</v>
      </c>
      <c r="AK55" s="13" t="s">
        <v>2091</v>
      </c>
    </row>
    <row r="56" spans="1:37">
      <c r="A56" s="12" t="s">
        <v>2094</v>
      </c>
      <c r="B56" s="2" t="s">
        <v>820</v>
      </c>
      <c r="C56" s="1"/>
      <c r="D56" s="1" t="s">
        <v>179</v>
      </c>
      <c r="E56" s="1" t="s">
        <v>2095</v>
      </c>
      <c r="F56" s="1"/>
      <c r="I56" s="1" t="s">
        <v>2090</v>
      </c>
      <c r="J56" s="14"/>
      <c r="K56" s="2">
        <v>169</v>
      </c>
      <c r="L56" s="2">
        <v>1</v>
      </c>
      <c r="M56" s="2" t="s">
        <v>71</v>
      </c>
      <c r="Q56" s="12"/>
      <c r="V56" s="14"/>
      <c r="AC56" t="s">
        <v>1976</v>
      </c>
      <c r="AD56" s="2" t="s">
        <v>1975</v>
      </c>
      <c r="AE56" s="2">
        <v>796879</v>
      </c>
      <c r="AF56" s="2">
        <v>9914282</v>
      </c>
      <c r="AG56" s="125" t="s">
        <v>1976</v>
      </c>
      <c r="AH56" s="2" t="s">
        <v>1975</v>
      </c>
      <c r="AI56" s="2">
        <v>796879</v>
      </c>
      <c r="AJ56" s="14">
        <v>9914282</v>
      </c>
      <c r="AK56" s="13" t="s">
        <v>2091</v>
      </c>
    </row>
    <row r="57" spans="1:37">
      <c r="A57" s="12" t="s">
        <v>2094</v>
      </c>
      <c r="B57" s="2" t="s">
        <v>820</v>
      </c>
      <c r="C57" s="1"/>
      <c r="D57" s="1" t="s">
        <v>179</v>
      </c>
      <c r="E57" s="1" t="s">
        <v>2095</v>
      </c>
      <c r="F57" s="1"/>
      <c r="I57" s="1" t="s">
        <v>1973</v>
      </c>
      <c r="J57" s="14"/>
      <c r="K57" s="2">
        <v>0.26</v>
      </c>
      <c r="L57" s="2">
        <v>3.0000000000000001E-3</v>
      </c>
      <c r="M57" s="2" t="s">
        <v>533</v>
      </c>
      <c r="Q57" s="12"/>
      <c r="V57" s="14"/>
      <c r="AC57" t="s">
        <v>1976</v>
      </c>
      <c r="AD57" s="2" t="s">
        <v>1975</v>
      </c>
      <c r="AE57" s="2">
        <v>796879</v>
      </c>
      <c r="AF57" s="2">
        <v>9914282</v>
      </c>
      <c r="AG57" s="125" t="s">
        <v>1976</v>
      </c>
      <c r="AH57" s="2" t="s">
        <v>1975</v>
      </c>
      <c r="AI57" s="2">
        <v>796879</v>
      </c>
      <c r="AJ57" s="14">
        <v>9914282</v>
      </c>
      <c r="AK57" s="13" t="s">
        <v>2091</v>
      </c>
    </row>
    <row r="58" spans="1:37">
      <c r="A58" s="12" t="s">
        <v>2096</v>
      </c>
      <c r="B58" s="2" t="s">
        <v>820</v>
      </c>
      <c r="C58" s="1"/>
      <c r="D58" s="1" t="s">
        <v>2097</v>
      </c>
      <c r="E58" s="1"/>
      <c r="F58" s="1"/>
      <c r="I58" s="1" t="s">
        <v>1973</v>
      </c>
      <c r="J58" s="14"/>
      <c r="K58" s="2">
        <v>184</v>
      </c>
      <c r="L58" s="2">
        <v>3</v>
      </c>
      <c r="M58" s="2" t="s">
        <v>71</v>
      </c>
      <c r="Q58" s="12"/>
      <c r="V58" s="14"/>
      <c r="AC58" t="s">
        <v>1976</v>
      </c>
      <c r="AD58" s="2" t="s">
        <v>1975</v>
      </c>
      <c r="AE58" s="2">
        <v>800631</v>
      </c>
      <c r="AF58" s="14">
        <v>9915101</v>
      </c>
      <c r="AG58" t="s">
        <v>1976</v>
      </c>
      <c r="AH58" s="2" t="s">
        <v>1975</v>
      </c>
      <c r="AI58" s="2">
        <v>800631</v>
      </c>
      <c r="AJ58" s="14">
        <v>9915101</v>
      </c>
      <c r="AK58" s="13" t="s">
        <v>180</v>
      </c>
    </row>
    <row r="59" spans="1:37" ht="30">
      <c r="A59" s="12" t="s">
        <v>2098</v>
      </c>
      <c r="B59" s="2" t="s">
        <v>21</v>
      </c>
      <c r="C59" s="2" t="s">
        <v>667</v>
      </c>
      <c r="D59" s="2" t="s">
        <v>2099</v>
      </c>
      <c r="E59" s="2" t="s">
        <v>2100</v>
      </c>
      <c r="G59" t="s">
        <v>1992</v>
      </c>
      <c r="H59" s="2" t="s">
        <v>2101</v>
      </c>
      <c r="J59" s="14"/>
      <c r="K59" s="2">
        <v>87</v>
      </c>
      <c r="L59" s="2">
        <v>15</v>
      </c>
      <c r="M59" s="2" t="s">
        <v>71</v>
      </c>
      <c r="N59" s="2">
        <v>88</v>
      </c>
      <c r="Q59" s="12">
        <v>87</v>
      </c>
      <c r="R59" s="2">
        <v>8</v>
      </c>
      <c r="S59" s="2" t="s">
        <v>71</v>
      </c>
      <c r="T59" s="2">
        <v>295.3</v>
      </c>
      <c r="U59" s="2">
        <v>0.7</v>
      </c>
      <c r="V59" s="14">
        <v>0.4</v>
      </c>
      <c r="AC59" t="s">
        <v>1974</v>
      </c>
      <c r="AD59" s="2" t="s">
        <v>1975</v>
      </c>
      <c r="AE59" s="2">
        <v>739300</v>
      </c>
      <c r="AF59" s="2">
        <v>9838200</v>
      </c>
      <c r="AG59" s="125" t="s">
        <v>1976</v>
      </c>
      <c r="AH59" s="2" t="s">
        <v>1975</v>
      </c>
      <c r="AI59" s="2">
        <v>739291</v>
      </c>
      <c r="AJ59" s="14">
        <v>739291</v>
      </c>
      <c r="AK59" s="85" t="s">
        <v>109</v>
      </c>
    </row>
    <row r="60" spans="1:37" ht="30">
      <c r="A60" s="12" t="s">
        <v>2102</v>
      </c>
      <c r="B60" s="2" t="s">
        <v>21</v>
      </c>
      <c r="C60" s="2" t="s">
        <v>667</v>
      </c>
      <c r="D60" s="2" t="s">
        <v>2099</v>
      </c>
      <c r="E60" s="2" t="s">
        <v>2100</v>
      </c>
      <c r="G60" t="s">
        <v>1992</v>
      </c>
      <c r="H60" s="2" t="s">
        <v>2103</v>
      </c>
      <c r="J60" s="14"/>
      <c r="K60" s="2">
        <v>83</v>
      </c>
      <c r="L60" s="2">
        <v>7</v>
      </c>
      <c r="M60" s="2" t="s">
        <v>71</v>
      </c>
      <c r="N60" s="2">
        <v>77</v>
      </c>
      <c r="Q60" s="12">
        <v>82</v>
      </c>
      <c r="R60" s="2">
        <v>6</v>
      </c>
      <c r="S60" s="2" t="s">
        <v>71</v>
      </c>
      <c r="T60" s="2">
        <v>293</v>
      </c>
      <c r="U60" s="2">
        <v>1.9</v>
      </c>
      <c r="V60" s="14">
        <v>0.8</v>
      </c>
      <c r="AC60" t="s">
        <v>1974</v>
      </c>
      <c r="AD60" s="2" t="s">
        <v>1975</v>
      </c>
      <c r="AE60" s="2">
        <v>741000</v>
      </c>
      <c r="AF60" s="2">
        <v>9838100</v>
      </c>
      <c r="AG60" s="125" t="s">
        <v>1976</v>
      </c>
      <c r="AH60" s="2" t="s">
        <v>1975</v>
      </c>
      <c r="AI60" s="2">
        <v>740991</v>
      </c>
      <c r="AJ60" s="14">
        <v>740991</v>
      </c>
      <c r="AK60" s="85" t="s">
        <v>109</v>
      </c>
    </row>
    <row r="61" spans="1:37" ht="30">
      <c r="A61" s="12" t="s">
        <v>2104</v>
      </c>
      <c r="B61" s="2" t="s">
        <v>21</v>
      </c>
      <c r="C61" s="2" t="s">
        <v>667</v>
      </c>
      <c r="D61" s="2" t="s">
        <v>2105</v>
      </c>
      <c r="E61" s="2" t="s">
        <v>2100</v>
      </c>
      <c r="G61" t="s">
        <v>1992</v>
      </c>
      <c r="H61" s="2" t="s">
        <v>2106</v>
      </c>
      <c r="J61" s="14"/>
      <c r="K61" s="2">
        <v>87</v>
      </c>
      <c r="L61" s="2">
        <v>27</v>
      </c>
      <c r="M61" s="2" t="s">
        <v>71</v>
      </c>
      <c r="N61" s="2">
        <v>81</v>
      </c>
      <c r="Q61" s="12">
        <v>71</v>
      </c>
      <c r="R61" s="2">
        <v>14</v>
      </c>
      <c r="S61" s="2" t="s">
        <v>71</v>
      </c>
      <c r="T61" s="2">
        <v>296.60000000000002</v>
      </c>
      <c r="U61" s="2">
        <v>0.8</v>
      </c>
      <c r="V61" s="14">
        <v>1.8</v>
      </c>
      <c r="AC61" t="s">
        <v>1974</v>
      </c>
      <c r="AD61" s="2" t="s">
        <v>1975</v>
      </c>
      <c r="AE61" s="2">
        <v>746400</v>
      </c>
      <c r="AF61" s="2">
        <v>9841400</v>
      </c>
      <c r="AG61" s="125" t="s">
        <v>1976</v>
      </c>
      <c r="AH61" s="2" t="s">
        <v>1975</v>
      </c>
      <c r="AI61" s="2">
        <v>746390</v>
      </c>
      <c r="AJ61" s="14">
        <v>746390</v>
      </c>
      <c r="AK61" s="85" t="s">
        <v>109</v>
      </c>
    </row>
    <row r="62" spans="1:37">
      <c r="A62" s="12" t="s">
        <v>2107</v>
      </c>
      <c r="B62" s="2" t="s">
        <v>21</v>
      </c>
      <c r="C62" s="2" t="s">
        <v>667</v>
      </c>
      <c r="D62" s="2" t="s">
        <v>2108</v>
      </c>
      <c r="E62" s="2" t="s">
        <v>2100</v>
      </c>
      <c r="G62" t="s">
        <v>1992</v>
      </c>
      <c r="H62" s="2" t="s">
        <v>2109</v>
      </c>
      <c r="J62" s="14"/>
      <c r="K62" s="2">
        <v>74</v>
      </c>
      <c r="L62" s="2">
        <v>8</v>
      </c>
      <c r="M62" s="2" t="s">
        <v>71</v>
      </c>
      <c r="N62" s="2">
        <v>80</v>
      </c>
      <c r="Q62" s="12">
        <v>70</v>
      </c>
      <c r="R62" s="2">
        <v>8</v>
      </c>
      <c r="S62" s="2" t="s">
        <v>71</v>
      </c>
      <c r="T62" s="2">
        <v>297.5</v>
      </c>
      <c r="U62" s="2">
        <v>1</v>
      </c>
      <c r="V62" s="14">
        <v>1.2</v>
      </c>
      <c r="AC62" t="s">
        <v>1974</v>
      </c>
      <c r="AD62" s="2" t="s">
        <v>1975</v>
      </c>
      <c r="AE62" s="2">
        <v>745200</v>
      </c>
      <c r="AF62" s="2">
        <v>9840700</v>
      </c>
      <c r="AG62" s="125" t="s">
        <v>1976</v>
      </c>
      <c r="AH62" s="2" t="s">
        <v>1975</v>
      </c>
      <c r="AI62" s="2">
        <v>745190</v>
      </c>
      <c r="AJ62" s="14">
        <v>745190</v>
      </c>
      <c r="AK62" s="85" t="s">
        <v>109</v>
      </c>
    </row>
    <row r="63" spans="1:37" ht="30">
      <c r="A63" s="12" t="s">
        <v>2110</v>
      </c>
      <c r="B63" s="2" t="s">
        <v>21</v>
      </c>
      <c r="C63" s="2" t="s">
        <v>667</v>
      </c>
      <c r="D63" s="2" t="s">
        <v>2111</v>
      </c>
      <c r="E63" s="2" t="s">
        <v>2112</v>
      </c>
      <c r="G63" t="s">
        <v>1992</v>
      </c>
      <c r="H63" s="2" t="s">
        <v>2113</v>
      </c>
      <c r="J63" s="14"/>
      <c r="K63" s="2">
        <v>37</v>
      </c>
      <c r="L63" s="2">
        <v>9</v>
      </c>
      <c r="M63" s="2" t="s">
        <v>71</v>
      </c>
      <c r="N63" s="2">
        <v>75</v>
      </c>
      <c r="Q63" s="12">
        <v>39</v>
      </c>
      <c r="R63" s="2">
        <v>6</v>
      </c>
      <c r="S63" s="2" t="s">
        <v>71</v>
      </c>
      <c r="T63" s="2">
        <v>294.7</v>
      </c>
      <c r="U63" s="2">
        <v>0.9</v>
      </c>
      <c r="V63" s="14">
        <v>1.8</v>
      </c>
      <c r="AC63" t="s">
        <v>1974</v>
      </c>
      <c r="AD63" s="2" t="s">
        <v>1975</v>
      </c>
      <c r="AE63" s="2">
        <v>745100</v>
      </c>
      <c r="AF63" s="2">
        <v>9840600</v>
      </c>
      <c r="AG63" s="125" t="s">
        <v>1976</v>
      </c>
      <c r="AH63" s="2" t="s">
        <v>1975</v>
      </c>
      <c r="AI63" s="2">
        <v>745090</v>
      </c>
      <c r="AJ63" s="14">
        <v>745090</v>
      </c>
      <c r="AK63" s="85" t="s">
        <v>109</v>
      </c>
    </row>
    <row r="64" spans="1:37">
      <c r="A64" s="12" t="s">
        <v>2114</v>
      </c>
      <c r="B64" s="2" t="s">
        <v>21</v>
      </c>
      <c r="C64" s="2" t="s">
        <v>667</v>
      </c>
      <c r="D64" s="2" t="s">
        <v>2115</v>
      </c>
      <c r="E64" s="2" t="s">
        <v>2100</v>
      </c>
      <c r="G64" t="s">
        <v>1992</v>
      </c>
      <c r="H64" s="2" t="s">
        <v>2116</v>
      </c>
      <c r="J64" s="14"/>
      <c r="K64" s="2">
        <v>82</v>
      </c>
      <c r="L64" s="2">
        <v>8</v>
      </c>
      <c r="M64" s="2" t="s">
        <v>71</v>
      </c>
      <c r="N64" s="2">
        <v>85</v>
      </c>
      <c r="Q64" s="12">
        <v>77</v>
      </c>
      <c r="R64" s="2">
        <v>6</v>
      </c>
      <c r="S64" s="2" t="s">
        <v>71</v>
      </c>
      <c r="T64" s="2">
        <v>296.89999999999998</v>
      </c>
      <c r="U64" s="2">
        <v>1.1000000000000001</v>
      </c>
      <c r="V64" s="14">
        <v>0.6</v>
      </c>
      <c r="AC64" t="s">
        <v>1974</v>
      </c>
      <c r="AD64" s="2" t="s">
        <v>1975</v>
      </c>
      <c r="AE64" s="2">
        <v>740000</v>
      </c>
      <c r="AF64" s="2">
        <v>9840800</v>
      </c>
      <c r="AG64" s="125" t="s">
        <v>1976</v>
      </c>
      <c r="AH64" s="2" t="s">
        <v>1975</v>
      </c>
      <c r="AI64" s="2">
        <v>739991</v>
      </c>
      <c r="AJ64" s="14">
        <v>739991</v>
      </c>
      <c r="AK64" s="85" t="s">
        <v>109</v>
      </c>
    </row>
    <row r="65" spans="1:37">
      <c r="A65" s="12" t="s">
        <v>2117</v>
      </c>
      <c r="B65" s="2" t="s">
        <v>21</v>
      </c>
      <c r="C65" s="2" t="s">
        <v>667</v>
      </c>
      <c r="D65" s="2" t="s">
        <v>2115</v>
      </c>
      <c r="E65" s="2" t="s">
        <v>2100</v>
      </c>
      <c r="G65" t="s">
        <v>1992</v>
      </c>
      <c r="H65" s="2" t="s">
        <v>2118</v>
      </c>
      <c r="J65" s="14"/>
      <c r="K65" s="2">
        <v>80</v>
      </c>
      <c r="L65" s="2">
        <v>8</v>
      </c>
      <c r="M65" s="2" t="s">
        <v>71</v>
      </c>
      <c r="N65" s="2">
        <v>53</v>
      </c>
      <c r="Q65" s="12">
        <v>81</v>
      </c>
      <c r="R65" s="2">
        <v>11</v>
      </c>
      <c r="S65" s="2" t="s">
        <v>71</v>
      </c>
      <c r="T65" s="2">
        <v>294.10000000000002</v>
      </c>
      <c r="U65" s="2">
        <v>1.7</v>
      </c>
      <c r="V65" s="14">
        <v>2.5</v>
      </c>
      <c r="AC65" t="s">
        <v>1974</v>
      </c>
      <c r="AD65" s="2" t="s">
        <v>1975</v>
      </c>
      <c r="AE65" s="2">
        <v>740000</v>
      </c>
      <c r="AF65" s="2">
        <v>9840800</v>
      </c>
      <c r="AG65" s="125" t="s">
        <v>1976</v>
      </c>
      <c r="AH65" s="2" t="s">
        <v>1975</v>
      </c>
      <c r="AI65" s="2">
        <v>739991</v>
      </c>
      <c r="AJ65" s="14">
        <v>739991</v>
      </c>
      <c r="AK65" s="85" t="s">
        <v>109</v>
      </c>
    </row>
    <row r="66" spans="1:37" ht="30">
      <c r="A66" s="12" t="s">
        <v>2119</v>
      </c>
      <c r="B66" s="2" t="s">
        <v>21</v>
      </c>
      <c r="C66" s="2" t="s">
        <v>667</v>
      </c>
      <c r="D66" s="2" t="s">
        <v>2111</v>
      </c>
      <c r="E66" s="2" t="s">
        <v>2112</v>
      </c>
      <c r="G66" t="s">
        <v>1992</v>
      </c>
      <c r="H66" s="2" t="s">
        <v>2120</v>
      </c>
      <c r="J66" s="14"/>
      <c r="K66" s="2">
        <v>40</v>
      </c>
      <c r="L66" s="2">
        <v>8</v>
      </c>
      <c r="M66" s="2" t="s">
        <v>71</v>
      </c>
      <c r="N66" s="2">
        <v>77</v>
      </c>
      <c r="Q66" s="12">
        <v>40</v>
      </c>
      <c r="R66" s="2">
        <v>8</v>
      </c>
      <c r="S66" s="2" t="s">
        <v>71</v>
      </c>
      <c r="T66" s="2">
        <v>295.60000000000002</v>
      </c>
      <c r="U66" s="2">
        <v>0.8</v>
      </c>
      <c r="V66" s="14">
        <v>1.7</v>
      </c>
      <c r="AC66" t="s">
        <v>1974</v>
      </c>
      <c r="AD66" s="2" t="s">
        <v>1975</v>
      </c>
      <c r="AE66" s="2">
        <v>746700</v>
      </c>
      <c r="AF66" s="2">
        <v>9836200</v>
      </c>
      <c r="AG66" s="125" t="s">
        <v>1976</v>
      </c>
      <c r="AH66" s="2" t="s">
        <v>1975</v>
      </c>
      <c r="AI66" s="2">
        <v>746690</v>
      </c>
      <c r="AJ66" s="14">
        <v>746690</v>
      </c>
      <c r="AK66" s="85" t="s">
        <v>109</v>
      </c>
    </row>
    <row r="67" spans="1:37">
      <c r="A67" s="12" t="s">
        <v>894</v>
      </c>
      <c r="B67" s="2" t="s">
        <v>21</v>
      </c>
      <c r="C67" s="2" t="s">
        <v>667</v>
      </c>
      <c r="D67" s="2" t="s">
        <v>2121</v>
      </c>
      <c r="E67" s="2" t="s">
        <v>2112</v>
      </c>
      <c r="G67" t="s">
        <v>1992</v>
      </c>
      <c r="H67" s="2" t="s">
        <v>2122</v>
      </c>
      <c r="J67" s="14"/>
      <c r="K67" s="2">
        <v>60</v>
      </c>
      <c r="L67" s="2">
        <v>11</v>
      </c>
      <c r="M67" s="2" t="s">
        <v>71</v>
      </c>
      <c r="N67" s="2">
        <v>94</v>
      </c>
      <c r="Q67" s="12">
        <v>68</v>
      </c>
      <c r="R67" s="2">
        <v>10</v>
      </c>
      <c r="S67" s="2" t="s">
        <v>71</v>
      </c>
      <c r="T67" s="2">
        <v>292.3</v>
      </c>
      <c r="U67" s="2">
        <v>2.8</v>
      </c>
      <c r="V67" s="14">
        <v>0.4</v>
      </c>
      <c r="AC67" t="s">
        <v>1974</v>
      </c>
      <c r="AD67" s="2" t="s">
        <v>1975</v>
      </c>
      <c r="AE67" s="2">
        <v>759800</v>
      </c>
      <c r="AF67" s="2">
        <v>9823100</v>
      </c>
      <c r="AG67" s="125" t="s">
        <v>1976</v>
      </c>
      <c r="AH67" s="2" t="s">
        <v>1975</v>
      </c>
      <c r="AI67" s="2">
        <v>759790</v>
      </c>
      <c r="AJ67" s="14">
        <v>759790</v>
      </c>
      <c r="AK67" s="85" t="s">
        <v>109</v>
      </c>
    </row>
    <row r="68" spans="1:37">
      <c r="A68" s="12" t="s">
        <v>900</v>
      </c>
      <c r="B68" s="2" t="s">
        <v>21</v>
      </c>
      <c r="C68" s="2" t="s">
        <v>667</v>
      </c>
      <c r="D68" s="2" t="s">
        <v>2123</v>
      </c>
      <c r="E68" s="2" t="s">
        <v>2100</v>
      </c>
      <c r="G68" t="s">
        <v>1992</v>
      </c>
      <c r="H68" s="2" t="s">
        <v>2124</v>
      </c>
      <c r="J68" s="14"/>
      <c r="K68" s="2">
        <v>77</v>
      </c>
      <c r="L68" s="2">
        <v>8</v>
      </c>
      <c r="M68" s="2" t="s">
        <v>71</v>
      </c>
      <c r="N68" s="2">
        <v>86</v>
      </c>
      <c r="Q68" s="12">
        <v>76</v>
      </c>
      <c r="R68" s="2">
        <v>8</v>
      </c>
      <c r="S68" s="2" t="s">
        <v>71</v>
      </c>
      <c r="T68" s="2">
        <v>296.10000000000002</v>
      </c>
      <c r="U68" s="2">
        <v>2</v>
      </c>
      <c r="V68" s="14">
        <v>1.3</v>
      </c>
      <c r="AC68" t="s">
        <v>1974</v>
      </c>
      <c r="AD68" s="2" t="s">
        <v>1975</v>
      </c>
      <c r="AE68" s="2">
        <v>742200</v>
      </c>
      <c r="AF68" s="2">
        <v>9830800</v>
      </c>
      <c r="AG68" s="125" t="s">
        <v>1976</v>
      </c>
      <c r="AH68" s="2" t="s">
        <v>1975</v>
      </c>
      <c r="AI68" s="2">
        <v>742190</v>
      </c>
      <c r="AJ68" s="14">
        <v>742190</v>
      </c>
      <c r="AK68" s="85" t="s">
        <v>109</v>
      </c>
    </row>
    <row r="69" spans="1:37" ht="30">
      <c r="A69" s="12" t="s">
        <v>2125</v>
      </c>
      <c r="B69" s="2" t="s">
        <v>21</v>
      </c>
      <c r="C69" s="2" t="s">
        <v>667</v>
      </c>
      <c r="D69" s="2" t="s">
        <v>2126</v>
      </c>
      <c r="E69" s="2" t="s">
        <v>2100</v>
      </c>
      <c r="G69" t="s">
        <v>1992</v>
      </c>
      <c r="H69" s="2" t="s">
        <v>2127</v>
      </c>
      <c r="J69" s="14"/>
      <c r="K69" s="2">
        <v>68</v>
      </c>
      <c r="L69" s="2">
        <v>6</v>
      </c>
      <c r="M69" s="2" t="s">
        <v>71</v>
      </c>
      <c r="N69" s="2">
        <v>88</v>
      </c>
      <c r="Q69" s="12">
        <v>68</v>
      </c>
      <c r="R69" s="2">
        <v>4</v>
      </c>
      <c r="S69" s="2" t="s">
        <v>71</v>
      </c>
      <c r="T69" s="2">
        <v>294.60000000000002</v>
      </c>
      <c r="U69" s="2">
        <v>0.7</v>
      </c>
      <c r="V69" s="14">
        <v>0.8</v>
      </c>
      <c r="AC69" t="s">
        <v>1974</v>
      </c>
      <c r="AD69" s="2" t="s">
        <v>1975</v>
      </c>
      <c r="AE69" s="2">
        <v>740700</v>
      </c>
      <c r="AF69" s="2">
        <v>9845500</v>
      </c>
      <c r="AG69" s="125" t="s">
        <v>1976</v>
      </c>
      <c r="AH69" s="2" t="s">
        <v>1975</v>
      </c>
      <c r="AI69" s="2">
        <v>740691</v>
      </c>
      <c r="AJ69" s="14">
        <v>740691</v>
      </c>
      <c r="AK69" s="85" t="s">
        <v>109</v>
      </c>
    </row>
    <row r="70" spans="1:37">
      <c r="A70" s="125" t="s">
        <v>2128</v>
      </c>
      <c r="B70" s="2" t="s">
        <v>1878</v>
      </c>
      <c r="I70" s="2" t="s">
        <v>1973</v>
      </c>
      <c r="J70" s="14"/>
      <c r="K70">
        <v>1.67</v>
      </c>
      <c r="L70">
        <v>0.19</v>
      </c>
      <c r="M70" s="2" t="s">
        <v>533</v>
      </c>
      <c r="N70" s="2">
        <v>80.28</v>
      </c>
      <c r="O70" s="2" t="s">
        <v>2129</v>
      </c>
      <c r="P70">
        <v>4.71</v>
      </c>
      <c r="Q70" s="125">
        <v>1.85</v>
      </c>
      <c r="R70">
        <v>0.24</v>
      </c>
      <c r="S70" s="2" t="s">
        <v>533</v>
      </c>
      <c r="T70">
        <v>275</v>
      </c>
      <c r="U70">
        <v>21</v>
      </c>
      <c r="V70" s="126">
        <v>3.23</v>
      </c>
      <c r="W70" s="2" t="s">
        <v>1987</v>
      </c>
      <c r="X70" s="2">
        <v>98.79</v>
      </c>
      <c r="Y70" s="2">
        <v>0.96</v>
      </c>
      <c r="Z70" s="2" t="s">
        <v>533</v>
      </c>
      <c r="AC70" t="s">
        <v>2054</v>
      </c>
      <c r="AE70" s="2">
        <v>78.59</v>
      </c>
      <c r="AF70" s="2">
        <v>0.92</v>
      </c>
      <c r="AG70" s="125" t="s">
        <v>1976</v>
      </c>
      <c r="AH70" s="2" t="s">
        <v>1975</v>
      </c>
      <c r="AI70" s="2">
        <v>768217</v>
      </c>
      <c r="AJ70" s="14">
        <v>9898221</v>
      </c>
      <c r="AK70" s="13" t="s">
        <v>2055</v>
      </c>
    </row>
    <row r="71" spans="1:37" ht="30">
      <c r="A71" s="11" t="s">
        <v>433</v>
      </c>
      <c r="B71" s="1" t="s">
        <v>904</v>
      </c>
      <c r="C71" s="2" t="s">
        <v>667</v>
      </c>
      <c r="D71" s="2" t="s">
        <v>2130</v>
      </c>
      <c r="E71" s="1" t="s">
        <v>2131</v>
      </c>
      <c r="F71" s="1"/>
      <c r="G71" t="s">
        <v>2132</v>
      </c>
      <c r="I71" s="1"/>
      <c r="J71" s="14"/>
      <c r="K71" s="2">
        <v>0.19</v>
      </c>
      <c r="L71" s="4">
        <v>7.0000000000000007E-2</v>
      </c>
      <c r="M71" s="2" t="s">
        <v>533</v>
      </c>
      <c r="N71" s="2">
        <v>87</v>
      </c>
      <c r="Q71" s="12">
        <v>0.19</v>
      </c>
      <c r="R71" s="2">
        <v>0.01</v>
      </c>
      <c r="S71" s="2" t="s">
        <v>533</v>
      </c>
      <c r="V71" s="14">
        <v>2.8</v>
      </c>
      <c r="AC71" t="s">
        <v>1976</v>
      </c>
      <c r="AD71" s="2" t="s">
        <v>1975</v>
      </c>
      <c r="AE71" s="2">
        <v>173700</v>
      </c>
      <c r="AF71" s="2">
        <v>9840700</v>
      </c>
      <c r="AG71" s="125" t="s">
        <v>1976</v>
      </c>
      <c r="AH71" s="2" t="s">
        <v>1975</v>
      </c>
      <c r="AI71" s="2">
        <v>841400</v>
      </c>
      <c r="AJ71" s="14">
        <v>9840700</v>
      </c>
      <c r="AK71" s="85" t="s">
        <v>350</v>
      </c>
    </row>
    <row r="72" spans="1:37">
      <c r="A72" s="12" t="s">
        <v>2133</v>
      </c>
      <c r="B72" s="2" t="s">
        <v>22</v>
      </c>
      <c r="D72" s="2" t="s">
        <v>2134</v>
      </c>
      <c r="I72" s="2" t="s">
        <v>1973</v>
      </c>
      <c r="J72" s="14"/>
      <c r="K72" s="2">
        <v>190</v>
      </c>
      <c r="L72" s="2">
        <v>10</v>
      </c>
      <c r="M72" s="2" t="s">
        <v>71</v>
      </c>
      <c r="P72" s="2">
        <v>188</v>
      </c>
      <c r="Q72" s="12">
        <v>10</v>
      </c>
      <c r="S72" s="2" t="s">
        <v>71</v>
      </c>
      <c r="V72" s="14"/>
      <c r="AC72" t="s">
        <v>2135</v>
      </c>
      <c r="AD72" s="2" t="s">
        <v>1975</v>
      </c>
      <c r="AE72" s="2">
        <v>759800</v>
      </c>
      <c r="AF72" s="2">
        <v>9951600</v>
      </c>
      <c r="AG72" s="125" t="s">
        <v>1976</v>
      </c>
      <c r="AH72" s="2" t="s">
        <v>1975</v>
      </c>
      <c r="AI72" s="2">
        <v>759800</v>
      </c>
      <c r="AJ72" s="14">
        <v>9951600</v>
      </c>
      <c r="AK72" s="13" t="s">
        <v>74</v>
      </c>
    </row>
    <row r="73" spans="1:37">
      <c r="A73" s="11" t="s">
        <v>349</v>
      </c>
      <c r="B73" s="1" t="s">
        <v>2136</v>
      </c>
      <c r="C73" s="2" t="s">
        <v>667</v>
      </c>
      <c r="D73" s="1" t="s">
        <v>1143</v>
      </c>
      <c r="E73" s="1" t="s">
        <v>1143</v>
      </c>
      <c r="F73" s="1"/>
      <c r="G73" t="s">
        <v>2132</v>
      </c>
      <c r="I73" s="1"/>
      <c r="J73" s="14"/>
      <c r="K73" s="2">
        <v>2.77</v>
      </c>
      <c r="L73" s="2">
        <v>0.02</v>
      </c>
      <c r="M73" s="2" t="s">
        <v>533</v>
      </c>
      <c r="N73" s="2">
        <v>52</v>
      </c>
      <c r="Q73" s="12">
        <v>2.67</v>
      </c>
      <c r="R73" s="2">
        <v>0.06</v>
      </c>
      <c r="S73" s="2" t="s">
        <v>533</v>
      </c>
      <c r="V73" s="14">
        <v>1.7</v>
      </c>
      <c r="AC73" t="s">
        <v>1976</v>
      </c>
      <c r="AD73" s="2" t="s">
        <v>1975</v>
      </c>
      <c r="AE73" s="2">
        <v>173900</v>
      </c>
      <c r="AF73" s="2">
        <v>9843800</v>
      </c>
      <c r="AG73" s="125" t="s">
        <v>1976</v>
      </c>
      <c r="AH73" s="2" t="s">
        <v>1975</v>
      </c>
      <c r="AI73" s="2">
        <v>841600</v>
      </c>
      <c r="AJ73" s="14">
        <v>9843800</v>
      </c>
      <c r="AK73" s="85" t="s">
        <v>350</v>
      </c>
    </row>
    <row r="74" spans="1:37">
      <c r="A74" s="11" t="s">
        <v>2137</v>
      </c>
      <c r="B74" s="1" t="s">
        <v>2136</v>
      </c>
      <c r="C74" s="2" t="s">
        <v>667</v>
      </c>
      <c r="D74" s="1" t="s">
        <v>1143</v>
      </c>
      <c r="E74" s="1" t="s">
        <v>1143</v>
      </c>
      <c r="F74" s="1"/>
      <c r="G74" t="s">
        <v>2132</v>
      </c>
      <c r="I74" s="1"/>
      <c r="J74" s="14"/>
      <c r="K74" s="2">
        <v>1.98</v>
      </c>
      <c r="L74" s="4">
        <v>0.05</v>
      </c>
      <c r="M74" s="2" t="s">
        <v>533</v>
      </c>
      <c r="N74" s="2">
        <v>80</v>
      </c>
      <c r="Q74" s="12">
        <v>1.92</v>
      </c>
      <c r="R74" s="2">
        <v>0.1</v>
      </c>
      <c r="S74" s="2" t="s">
        <v>533</v>
      </c>
      <c r="V74" s="14">
        <v>1.8</v>
      </c>
      <c r="AC74" t="s">
        <v>1976</v>
      </c>
      <c r="AD74" s="2" t="s">
        <v>1975</v>
      </c>
      <c r="AE74" s="2">
        <v>831300</v>
      </c>
      <c r="AF74" s="2">
        <v>9826300</v>
      </c>
      <c r="AG74" s="125" t="s">
        <v>1976</v>
      </c>
      <c r="AH74" s="2" t="s">
        <v>1975</v>
      </c>
      <c r="AI74" s="2">
        <v>831300</v>
      </c>
      <c r="AJ74" s="14">
        <v>9826300</v>
      </c>
      <c r="AK74" s="85" t="s">
        <v>350</v>
      </c>
    </row>
    <row r="75" spans="1:37" ht="30">
      <c r="A75" s="12" t="s">
        <v>2138</v>
      </c>
      <c r="B75" s="2" t="s">
        <v>36</v>
      </c>
      <c r="C75" s="2" t="s">
        <v>2139</v>
      </c>
      <c r="D75" s="1" t="s">
        <v>2140</v>
      </c>
      <c r="G75" t="s">
        <v>1992</v>
      </c>
      <c r="H75" s="2" t="s">
        <v>2141</v>
      </c>
      <c r="J75" s="14"/>
      <c r="K75" s="2">
        <v>47</v>
      </c>
      <c r="L75" s="2">
        <v>6</v>
      </c>
      <c r="M75" s="2" t="s">
        <v>71</v>
      </c>
      <c r="N75" s="2">
        <v>76</v>
      </c>
      <c r="O75" s="2" t="s">
        <v>2142</v>
      </c>
      <c r="Q75" s="12">
        <v>47</v>
      </c>
      <c r="R75" s="2">
        <v>6</v>
      </c>
      <c r="S75" s="2" t="s">
        <v>71</v>
      </c>
      <c r="T75" s="2">
        <v>295</v>
      </c>
      <c r="U75" s="2">
        <v>1</v>
      </c>
      <c r="V75" s="14">
        <v>0.9</v>
      </c>
      <c r="AC75" t="s">
        <v>1974</v>
      </c>
      <c r="AD75" s="2" t="s">
        <v>2036</v>
      </c>
      <c r="AE75" s="2">
        <v>810900</v>
      </c>
      <c r="AF75" s="2">
        <v>28200</v>
      </c>
      <c r="AG75" s="125" t="s">
        <v>1976</v>
      </c>
      <c r="AH75" s="2" t="s">
        <v>1975</v>
      </c>
      <c r="AI75" s="2">
        <v>810888</v>
      </c>
      <c r="AJ75" s="14">
        <v>810888</v>
      </c>
      <c r="AK75" s="85" t="s">
        <v>2143</v>
      </c>
    </row>
    <row r="76" spans="1:37" ht="30">
      <c r="A76" s="12" t="s">
        <v>2144</v>
      </c>
      <c r="B76" s="2" t="s">
        <v>36</v>
      </c>
      <c r="C76" s="2" t="s">
        <v>2139</v>
      </c>
      <c r="D76" s="2" t="s">
        <v>2145</v>
      </c>
      <c r="G76" t="s">
        <v>1992</v>
      </c>
      <c r="H76" s="2" t="s">
        <v>2146</v>
      </c>
      <c r="J76" s="14"/>
      <c r="K76" s="2">
        <v>30</v>
      </c>
      <c r="L76" s="2">
        <v>4</v>
      </c>
      <c r="M76" s="2" t="s">
        <v>71</v>
      </c>
      <c r="N76" s="2">
        <v>75</v>
      </c>
      <c r="O76" s="2" t="s">
        <v>2147</v>
      </c>
      <c r="Q76" s="12">
        <v>30</v>
      </c>
      <c r="R76" s="2">
        <v>4</v>
      </c>
      <c r="S76" s="2" t="s">
        <v>71</v>
      </c>
      <c r="T76" s="2">
        <v>295</v>
      </c>
      <c r="U76" s="2">
        <v>2.2000000000000002</v>
      </c>
      <c r="V76" s="14">
        <v>0.4</v>
      </c>
      <c r="AC76" t="s">
        <v>1974</v>
      </c>
      <c r="AD76" s="2" t="s">
        <v>2036</v>
      </c>
      <c r="AE76" s="2">
        <v>816700</v>
      </c>
      <c r="AF76" s="2">
        <v>30000</v>
      </c>
      <c r="AG76" s="125" t="s">
        <v>1976</v>
      </c>
      <c r="AH76" s="2" t="s">
        <v>1975</v>
      </c>
      <c r="AI76" s="2">
        <v>816688</v>
      </c>
      <c r="AJ76" s="14">
        <v>816688</v>
      </c>
      <c r="AK76" s="85" t="s">
        <v>2143</v>
      </c>
    </row>
    <row r="77" spans="1:37" ht="30">
      <c r="A77" s="12" t="s">
        <v>377</v>
      </c>
      <c r="B77" s="2" t="s">
        <v>2148</v>
      </c>
      <c r="C77" s="2" t="s">
        <v>667</v>
      </c>
      <c r="D77" s="2" t="s">
        <v>2024</v>
      </c>
      <c r="E77" s="1" t="s">
        <v>2149</v>
      </c>
      <c r="F77" s="1"/>
      <c r="G77" t="s">
        <v>2132</v>
      </c>
      <c r="I77" s="1"/>
      <c r="J77" s="14"/>
      <c r="K77" s="2">
        <v>1.1499999999999999</v>
      </c>
      <c r="L77" s="2">
        <v>0.01</v>
      </c>
      <c r="M77" s="2" t="s">
        <v>533</v>
      </c>
      <c r="N77" s="2">
        <v>96</v>
      </c>
      <c r="Q77" s="12">
        <v>1.5</v>
      </c>
      <c r="R77" s="2">
        <v>0.01</v>
      </c>
      <c r="S77" s="2" t="s">
        <v>533</v>
      </c>
      <c r="V77" s="14">
        <v>0.6</v>
      </c>
      <c r="AC77" t="s">
        <v>1976</v>
      </c>
      <c r="AD77" s="2" t="s">
        <v>1975</v>
      </c>
      <c r="AE77" s="2">
        <v>191500</v>
      </c>
      <c r="AF77" s="2">
        <v>9950000</v>
      </c>
      <c r="AG77" s="125" t="s">
        <v>1976</v>
      </c>
      <c r="AH77" s="2" t="s">
        <v>1975</v>
      </c>
      <c r="AI77" s="2">
        <v>859400</v>
      </c>
      <c r="AJ77" s="14">
        <v>9950000</v>
      </c>
      <c r="AK77" s="85" t="s">
        <v>378</v>
      </c>
    </row>
    <row r="78" spans="1:37">
      <c r="A78" s="125" t="s">
        <v>2150</v>
      </c>
      <c r="B78" s="2" t="s">
        <v>43</v>
      </c>
      <c r="F78" s="2" t="s">
        <v>345</v>
      </c>
      <c r="I78" s="2" t="s">
        <v>1973</v>
      </c>
      <c r="J78" s="14"/>
      <c r="K78">
        <v>1.33</v>
      </c>
      <c r="L78">
        <v>0.3</v>
      </c>
      <c r="M78" s="2" t="s">
        <v>533</v>
      </c>
      <c r="N78" s="2">
        <v>97.22</v>
      </c>
      <c r="O78" s="2" t="s">
        <v>2151</v>
      </c>
      <c r="P78">
        <v>0.1</v>
      </c>
      <c r="Q78" s="125">
        <v>1.93</v>
      </c>
      <c r="R78">
        <v>2.88</v>
      </c>
      <c r="S78" s="2" t="s">
        <v>533</v>
      </c>
      <c r="T78">
        <v>271</v>
      </c>
      <c r="U78">
        <v>116</v>
      </c>
      <c r="V78" s="126">
        <v>0.05</v>
      </c>
      <c r="W78" s="2" t="s">
        <v>1987</v>
      </c>
      <c r="X78" s="2">
        <v>98.79</v>
      </c>
      <c r="Y78" s="2">
        <v>0.96</v>
      </c>
      <c r="Z78" s="2" t="s">
        <v>533</v>
      </c>
      <c r="AC78" t="s">
        <v>2054</v>
      </c>
      <c r="AE78" s="2">
        <v>78.44</v>
      </c>
      <c r="AF78" s="2">
        <v>0.48</v>
      </c>
      <c r="AG78" s="125" t="s">
        <v>1976</v>
      </c>
      <c r="AH78" s="2" t="s">
        <v>1975</v>
      </c>
      <c r="AI78" s="2">
        <v>784949</v>
      </c>
      <c r="AJ78" s="14">
        <v>9946892</v>
      </c>
      <c r="AK78" s="13" t="s">
        <v>2055</v>
      </c>
    </row>
    <row r="79" spans="1:37">
      <c r="A79" s="12" t="s">
        <v>2152</v>
      </c>
      <c r="B79" s="2" t="s">
        <v>44</v>
      </c>
      <c r="C79" s="2" t="s">
        <v>667</v>
      </c>
      <c r="D79" s="2" t="s">
        <v>2153</v>
      </c>
      <c r="E79" s="2" t="s">
        <v>383</v>
      </c>
      <c r="G79" t="s">
        <v>1992</v>
      </c>
      <c r="J79" s="14">
        <v>63.7</v>
      </c>
      <c r="K79" s="2">
        <v>52</v>
      </c>
      <c r="L79" s="2">
        <v>6</v>
      </c>
      <c r="M79" s="2" t="s">
        <v>71</v>
      </c>
      <c r="N79" s="2">
        <v>70</v>
      </c>
      <c r="Q79" s="12">
        <v>44</v>
      </c>
      <c r="R79" s="2">
        <v>4</v>
      </c>
      <c r="S79" s="2" t="s">
        <v>71</v>
      </c>
      <c r="T79" s="2">
        <v>308.7</v>
      </c>
      <c r="U79" s="2">
        <v>2.4</v>
      </c>
      <c r="V79" s="14">
        <v>0.5</v>
      </c>
      <c r="AC79" t="s">
        <v>1974</v>
      </c>
      <c r="AD79" s="2" t="s">
        <v>1975</v>
      </c>
      <c r="AE79" s="2">
        <v>767400</v>
      </c>
      <c r="AF79" s="2">
        <v>9980800</v>
      </c>
      <c r="AG79" s="125" t="s">
        <v>1976</v>
      </c>
      <c r="AH79" s="2" t="s">
        <v>1975</v>
      </c>
      <c r="AI79" s="2">
        <v>767400</v>
      </c>
      <c r="AJ79" s="14">
        <v>9980800</v>
      </c>
      <c r="AK79" s="85" t="s">
        <v>390</v>
      </c>
    </row>
    <row r="80" spans="1:37" ht="45">
      <c r="A80" s="12" t="s">
        <v>2154</v>
      </c>
      <c r="B80" s="2" t="s">
        <v>44</v>
      </c>
      <c r="C80" s="2" t="s">
        <v>667</v>
      </c>
      <c r="D80" s="2" t="s">
        <v>2155</v>
      </c>
      <c r="E80" s="2" t="s">
        <v>401</v>
      </c>
      <c r="G80" t="s">
        <v>1992</v>
      </c>
      <c r="J80" s="14">
        <v>60.6</v>
      </c>
      <c r="K80" s="2">
        <v>638</v>
      </c>
      <c r="L80" s="2">
        <v>15</v>
      </c>
      <c r="M80" s="2" t="s">
        <v>71</v>
      </c>
      <c r="N80" s="2">
        <v>73</v>
      </c>
      <c r="Q80" s="12">
        <v>656</v>
      </c>
      <c r="R80" s="2">
        <v>22</v>
      </c>
      <c r="S80" s="2" t="s">
        <v>71</v>
      </c>
      <c r="T80" s="2">
        <v>287</v>
      </c>
      <c r="U80" s="2">
        <v>1.7</v>
      </c>
      <c r="V80" s="14">
        <v>3.1</v>
      </c>
      <c r="AC80" t="s">
        <v>1974</v>
      </c>
      <c r="AD80" s="2" t="s">
        <v>1975</v>
      </c>
      <c r="AE80" s="2">
        <v>775700</v>
      </c>
      <c r="AF80" s="2">
        <v>9980700</v>
      </c>
      <c r="AG80" s="125" t="s">
        <v>1976</v>
      </c>
      <c r="AH80" s="2" t="s">
        <v>1975</v>
      </c>
      <c r="AI80" s="2">
        <v>775700</v>
      </c>
      <c r="AJ80" s="14">
        <v>9980700</v>
      </c>
      <c r="AK80" s="85" t="s">
        <v>390</v>
      </c>
    </row>
    <row r="81" spans="1:37" ht="30">
      <c r="A81" s="12" t="s">
        <v>2156</v>
      </c>
      <c r="B81" s="2" t="s">
        <v>44</v>
      </c>
      <c r="C81" s="2" t="s">
        <v>667</v>
      </c>
      <c r="D81" s="2" t="s">
        <v>2157</v>
      </c>
      <c r="E81" s="2" t="s">
        <v>408</v>
      </c>
      <c r="G81" t="s">
        <v>1992</v>
      </c>
      <c r="J81" s="14">
        <v>61.8</v>
      </c>
      <c r="K81" s="2">
        <v>1100</v>
      </c>
      <c r="L81" s="2">
        <v>10</v>
      </c>
      <c r="M81" s="2" t="s">
        <v>71</v>
      </c>
      <c r="N81" s="2">
        <v>68</v>
      </c>
      <c r="Q81" s="12">
        <v>1112</v>
      </c>
      <c r="R81" s="2">
        <v>24</v>
      </c>
      <c r="S81" s="2" t="s">
        <v>71</v>
      </c>
      <c r="T81" s="2">
        <v>288.2</v>
      </c>
      <c r="U81" s="2">
        <v>2.2000000000000002</v>
      </c>
      <c r="V81" s="14">
        <v>7.8</v>
      </c>
      <c r="AC81" t="s">
        <v>1974</v>
      </c>
      <c r="AD81" s="2" t="s">
        <v>1975</v>
      </c>
      <c r="AE81" s="2">
        <v>775700</v>
      </c>
      <c r="AF81" s="2">
        <v>9976600</v>
      </c>
      <c r="AG81" s="125" t="s">
        <v>1976</v>
      </c>
      <c r="AH81" s="2" t="s">
        <v>1975</v>
      </c>
      <c r="AI81" s="2">
        <v>775700</v>
      </c>
      <c r="AJ81" s="14">
        <v>9976600</v>
      </c>
      <c r="AK81" s="85" t="s">
        <v>390</v>
      </c>
    </row>
    <row r="82" spans="1:37" ht="30">
      <c r="A82" s="12" t="s">
        <v>2158</v>
      </c>
      <c r="B82" s="2" t="s">
        <v>44</v>
      </c>
      <c r="C82" s="2" t="s">
        <v>667</v>
      </c>
      <c r="D82" s="2" t="s">
        <v>2159</v>
      </c>
      <c r="E82" s="2" t="s">
        <v>383</v>
      </c>
      <c r="G82" t="s">
        <v>1992</v>
      </c>
      <c r="J82" s="14">
        <v>61.7</v>
      </c>
      <c r="K82" s="2">
        <v>55</v>
      </c>
      <c r="L82" s="2">
        <v>5</v>
      </c>
      <c r="M82" s="2" t="s">
        <v>71</v>
      </c>
      <c r="N82" s="2">
        <v>77</v>
      </c>
      <c r="Q82" s="12">
        <v>52</v>
      </c>
      <c r="R82" s="2">
        <v>4</v>
      </c>
      <c r="S82" s="2" t="s">
        <v>71</v>
      </c>
      <c r="T82" s="2">
        <v>293.39999999999998</v>
      </c>
      <c r="U82" s="2">
        <v>1.5</v>
      </c>
      <c r="V82" s="14">
        <v>1</v>
      </c>
      <c r="AC82" t="s">
        <v>1974</v>
      </c>
      <c r="AD82" s="2" t="s">
        <v>1975</v>
      </c>
      <c r="AE82" s="2">
        <v>768200</v>
      </c>
      <c r="AF82" s="2">
        <v>9983400</v>
      </c>
      <c r="AG82" s="125" t="s">
        <v>1976</v>
      </c>
      <c r="AH82" s="2" t="s">
        <v>1975</v>
      </c>
      <c r="AI82" s="2">
        <v>768200</v>
      </c>
      <c r="AJ82" s="14">
        <v>9983400</v>
      </c>
      <c r="AK82" s="85" t="s">
        <v>390</v>
      </c>
    </row>
    <row r="83" spans="1:37">
      <c r="A83" s="12" t="s">
        <v>2160</v>
      </c>
      <c r="B83" s="2" t="s">
        <v>44</v>
      </c>
      <c r="C83" s="2" t="s">
        <v>1991</v>
      </c>
      <c r="D83" s="2" t="s">
        <v>2161</v>
      </c>
      <c r="E83" s="2" t="s">
        <v>408</v>
      </c>
      <c r="G83" t="s">
        <v>1992</v>
      </c>
      <c r="J83" s="14">
        <v>63.2</v>
      </c>
      <c r="K83" s="2">
        <v>910</v>
      </c>
      <c r="L83" s="2">
        <v>70</v>
      </c>
      <c r="M83" s="2" t="s">
        <v>71</v>
      </c>
      <c r="N83" s="2">
        <v>88</v>
      </c>
      <c r="Q83" s="12">
        <v>864</v>
      </c>
      <c r="R83" s="2">
        <v>48</v>
      </c>
      <c r="S83" s="2" t="s">
        <v>71</v>
      </c>
      <c r="T83" s="2">
        <v>295.10000000000002</v>
      </c>
      <c r="U83" s="2">
        <v>3.6</v>
      </c>
      <c r="V83" s="14">
        <v>0.3</v>
      </c>
      <c r="AC83" t="s">
        <v>1974</v>
      </c>
      <c r="AD83" s="2" t="s">
        <v>1975</v>
      </c>
      <c r="AE83" s="2">
        <v>771800</v>
      </c>
      <c r="AF83" s="2">
        <v>9974400</v>
      </c>
      <c r="AG83" s="125" t="s">
        <v>1976</v>
      </c>
      <c r="AH83" s="2" t="s">
        <v>1975</v>
      </c>
      <c r="AI83" s="2">
        <v>771800</v>
      </c>
      <c r="AJ83" s="14">
        <v>9974400</v>
      </c>
      <c r="AK83" s="85" t="s">
        <v>390</v>
      </c>
    </row>
    <row r="84" spans="1:37" ht="30">
      <c r="A84" s="12" t="s">
        <v>2162</v>
      </c>
      <c r="B84" s="2" t="s">
        <v>44</v>
      </c>
      <c r="C84" s="2" t="s">
        <v>2163</v>
      </c>
      <c r="D84" s="2" t="s">
        <v>2164</v>
      </c>
      <c r="E84" s="2" t="s">
        <v>401</v>
      </c>
      <c r="G84" t="s">
        <v>1992</v>
      </c>
      <c r="J84" s="14">
        <v>63.2</v>
      </c>
      <c r="K84" s="2">
        <v>260</v>
      </c>
      <c r="L84" s="2">
        <v>6</v>
      </c>
      <c r="M84" s="2" t="s">
        <v>71</v>
      </c>
      <c r="N84" s="2">
        <v>57</v>
      </c>
      <c r="Q84" s="12">
        <v>262</v>
      </c>
      <c r="R84" s="2">
        <v>10</v>
      </c>
      <c r="S84" s="2" t="s">
        <v>71</v>
      </c>
      <c r="T84" s="2">
        <v>292.7</v>
      </c>
      <c r="U84" s="2">
        <v>1.9</v>
      </c>
      <c r="V84" s="14">
        <v>3.8</v>
      </c>
      <c r="AC84" t="s">
        <v>1974</v>
      </c>
      <c r="AD84" s="2" t="s">
        <v>1975</v>
      </c>
      <c r="AE84" s="2">
        <v>771700</v>
      </c>
      <c r="AF84" s="2">
        <v>9983600</v>
      </c>
      <c r="AG84" s="125" t="s">
        <v>1976</v>
      </c>
      <c r="AH84" s="2" t="s">
        <v>1975</v>
      </c>
      <c r="AI84" s="2">
        <v>771700</v>
      </c>
      <c r="AJ84" s="14">
        <v>9983600</v>
      </c>
      <c r="AK84" s="85" t="s">
        <v>390</v>
      </c>
    </row>
    <row r="85" spans="1:37" ht="45">
      <c r="A85" s="12" t="s">
        <v>2165</v>
      </c>
      <c r="B85" s="2" t="s">
        <v>44</v>
      </c>
      <c r="C85" s="2" t="s">
        <v>667</v>
      </c>
      <c r="D85" s="2" t="s">
        <v>2155</v>
      </c>
      <c r="E85" s="2" t="s">
        <v>401</v>
      </c>
      <c r="G85" t="s">
        <v>1992</v>
      </c>
      <c r="J85" s="14">
        <v>61.2</v>
      </c>
      <c r="K85" s="2">
        <v>608</v>
      </c>
      <c r="L85" s="2">
        <v>10</v>
      </c>
      <c r="M85" s="2" t="s">
        <v>71</v>
      </c>
      <c r="N85" s="2">
        <v>73</v>
      </c>
      <c r="Q85" s="12">
        <v>621</v>
      </c>
      <c r="R85" s="2">
        <v>18</v>
      </c>
      <c r="S85" s="2" t="s">
        <v>71</v>
      </c>
      <c r="T85" s="2">
        <v>288.39999999999998</v>
      </c>
      <c r="U85" s="2">
        <v>3.4</v>
      </c>
      <c r="V85" s="14">
        <v>3.8</v>
      </c>
      <c r="AC85" t="s">
        <v>1974</v>
      </c>
      <c r="AD85" s="2" t="s">
        <v>1975</v>
      </c>
      <c r="AE85" s="2">
        <v>773800</v>
      </c>
      <c r="AF85" s="2">
        <v>9985100</v>
      </c>
      <c r="AG85" s="125" t="s">
        <v>1976</v>
      </c>
      <c r="AH85" s="2" t="s">
        <v>1975</v>
      </c>
      <c r="AI85" s="2">
        <v>773800</v>
      </c>
      <c r="AJ85" s="14">
        <v>9985100</v>
      </c>
      <c r="AK85" s="85" t="s">
        <v>390</v>
      </c>
    </row>
    <row r="86" spans="1:37" ht="45">
      <c r="A86" s="12" t="s">
        <v>2166</v>
      </c>
      <c r="B86" s="2" t="s">
        <v>44</v>
      </c>
      <c r="C86" s="2" t="s">
        <v>667</v>
      </c>
      <c r="D86" s="2" t="s">
        <v>2167</v>
      </c>
      <c r="E86" s="2" t="s">
        <v>401</v>
      </c>
      <c r="G86" t="s">
        <v>1992</v>
      </c>
      <c r="J86" s="14">
        <v>60.6</v>
      </c>
      <c r="K86" s="2">
        <v>409</v>
      </c>
      <c r="L86" s="2">
        <v>10</v>
      </c>
      <c r="M86" s="2" t="s">
        <v>71</v>
      </c>
      <c r="N86" s="2">
        <v>76</v>
      </c>
      <c r="Q86" s="12">
        <v>406</v>
      </c>
      <c r="R86" s="2">
        <v>18</v>
      </c>
      <c r="S86" s="2" t="s">
        <v>71</v>
      </c>
      <c r="T86" s="2">
        <v>292.8</v>
      </c>
      <c r="U86" s="2">
        <v>2.1</v>
      </c>
      <c r="V86" s="14">
        <v>3.2</v>
      </c>
      <c r="AC86" t="s">
        <v>1974</v>
      </c>
      <c r="AD86" s="2" t="s">
        <v>1975</v>
      </c>
      <c r="AE86" s="2">
        <v>776100</v>
      </c>
      <c r="AF86" s="2">
        <v>9987100</v>
      </c>
      <c r="AG86" s="125" t="s">
        <v>1976</v>
      </c>
      <c r="AH86" s="2" t="s">
        <v>1975</v>
      </c>
      <c r="AI86" s="2">
        <v>776100</v>
      </c>
      <c r="AJ86" s="14">
        <v>9987100</v>
      </c>
      <c r="AK86" s="85" t="s">
        <v>390</v>
      </c>
    </row>
    <row r="87" spans="1:37">
      <c r="A87" s="12" t="s">
        <v>2168</v>
      </c>
      <c r="B87" s="2" t="s">
        <v>44</v>
      </c>
      <c r="C87" s="2" t="s">
        <v>2163</v>
      </c>
      <c r="D87" s="2" t="s">
        <v>2153</v>
      </c>
      <c r="E87" s="2" t="s">
        <v>401</v>
      </c>
      <c r="G87" t="s">
        <v>1992</v>
      </c>
      <c r="J87" s="14">
        <v>58.8</v>
      </c>
      <c r="K87" s="2">
        <v>436</v>
      </c>
      <c r="L87" s="2">
        <v>18</v>
      </c>
      <c r="M87" s="2" t="s">
        <v>71</v>
      </c>
      <c r="N87" s="2">
        <v>61</v>
      </c>
      <c r="Q87" s="12">
        <v>440</v>
      </c>
      <c r="R87" s="2">
        <v>18</v>
      </c>
      <c r="S87" s="2" t="s">
        <v>71</v>
      </c>
      <c r="T87" s="2">
        <v>293</v>
      </c>
      <c r="U87" s="2">
        <v>1.8</v>
      </c>
      <c r="V87" s="14">
        <v>5.2</v>
      </c>
      <c r="AC87" t="s">
        <v>1974</v>
      </c>
      <c r="AD87" s="2" t="s">
        <v>1975</v>
      </c>
      <c r="AE87" s="2">
        <v>770100</v>
      </c>
      <c r="AF87" s="2">
        <v>9982400</v>
      </c>
      <c r="AG87" s="125" t="s">
        <v>1976</v>
      </c>
      <c r="AH87" s="2" t="s">
        <v>1975</v>
      </c>
      <c r="AI87" s="2">
        <v>770100</v>
      </c>
      <c r="AJ87" s="14">
        <v>9982400</v>
      </c>
      <c r="AK87" s="85" t="s">
        <v>390</v>
      </c>
    </row>
    <row r="88" spans="1:37" ht="30">
      <c r="A88" s="12" t="s">
        <v>2169</v>
      </c>
      <c r="B88" s="2" t="s">
        <v>44</v>
      </c>
      <c r="C88" s="2" t="s">
        <v>667</v>
      </c>
      <c r="D88" s="2" t="s">
        <v>2170</v>
      </c>
      <c r="E88" s="2" t="s">
        <v>401</v>
      </c>
      <c r="G88" t="s">
        <v>1992</v>
      </c>
      <c r="J88" s="14">
        <v>55.3</v>
      </c>
      <c r="K88" s="2">
        <v>850</v>
      </c>
      <c r="L88" s="2">
        <v>90</v>
      </c>
      <c r="M88" s="2" t="s">
        <v>71</v>
      </c>
      <c r="N88" s="2">
        <v>83</v>
      </c>
      <c r="Q88" s="12">
        <v>822</v>
      </c>
      <c r="R88" s="2">
        <v>166</v>
      </c>
      <c r="S88" s="2" t="s">
        <v>71</v>
      </c>
      <c r="T88" s="2">
        <v>292.60000000000002</v>
      </c>
      <c r="U88" s="2">
        <v>6</v>
      </c>
      <c r="V88" s="14">
        <v>6.6</v>
      </c>
      <c r="AC88" t="s">
        <v>1974</v>
      </c>
      <c r="AD88" s="2" t="s">
        <v>1975</v>
      </c>
      <c r="AE88" s="2">
        <v>772300</v>
      </c>
      <c r="AF88" s="2">
        <v>9990000</v>
      </c>
      <c r="AG88" s="125" t="s">
        <v>1976</v>
      </c>
      <c r="AH88" s="2" t="s">
        <v>1975</v>
      </c>
      <c r="AI88" s="2">
        <v>772300</v>
      </c>
      <c r="AJ88" s="14">
        <v>9990000</v>
      </c>
      <c r="AK88" s="85" t="s">
        <v>390</v>
      </c>
    </row>
    <row r="89" spans="1:37" ht="30">
      <c r="A89" s="12" t="s">
        <v>2171</v>
      </c>
      <c r="B89" s="2" t="s">
        <v>44</v>
      </c>
      <c r="C89" s="2" t="s">
        <v>667</v>
      </c>
      <c r="D89" s="2" t="s">
        <v>2172</v>
      </c>
      <c r="E89" s="2" t="s">
        <v>401</v>
      </c>
      <c r="G89" t="s">
        <v>1992</v>
      </c>
      <c r="J89" s="14">
        <v>62</v>
      </c>
      <c r="K89" s="2">
        <v>270</v>
      </c>
      <c r="L89" s="2">
        <v>5</v>
      </c>
      <c r="M89" s="2" t="s">
        <v>71</v>
      </c>
      <c r="N89" s="2">
        <v>64</v>
      </c>
      <c r="Q89" s="12">
        <v>264</v>
      </c>
      <c r="R89" s="2">
        <v>10</v>
      </c>
      <c r="S89" s="2" t="s">
        <v>71</v>
      </c>
      <c r="T89" s="2">
        <v>296.89999999999998</v>
      </c>
      <c r="U89" s="2">
        <v>1.1000000000000001</v>
      </c>
      <c r="V89" s="14">
        <v>5.9</v>
      </c>
      <c r="AC89" t="s">
        <v>1974</v>
      </c>
      <c r="AD89" s="2" t="s">
        <v>1975</v>
      </c>
      <c r="AE89" s="2">
        <v>767300</v>
      </c>
      <c r="AF89" s="2">
        <v>9993700</v>
      </c>
      <c r="AG89" s="125" t="s">
        <v>1976</v>
      </c>
      <c r="AH89" s="2" t="s">
        <v>1975</v>
      </c>
      <c r="AI89" s="2">
        <v>767300</v>
      </c>
      <c r="AJ89" s="14">
        <v>9993700</v>
      </c>
      <c r="AK89" s="85" t="s">
        <v>390</v>
      </c>
    </row>
    <row r="90" spans="1:37" ht="30">
      <c r="A90" s="12" t="s">
        <v>2173</v>
      </c>
      <c r="B90" s="2" t="s">
        <v>44</v>
      </c>
      <c r="C90" s="2" t="s">
        <v>667</v>
      </c>
      <c r="D90" s="2" t="s">
        <v>2170</v>
      </c>
      <c r="E90" s="2" t="s">
        <v>401</v>
      </c>
      <c r="G90" t="s">
        <v>1992</v>
      </c>
      <c r="J90" s="14">
        <v>58.5</v>
      </c>
      <c r="K90" s="2">
        <v>850</v>
      </c>
      <c r="L90" s="2">
        <v>10</v>
      </c>
      <c r="M90" s="2" t="s">
        <v>71</v>
      </c>
      <c r="N90" s="2">
        <v>23</v>
      </c>
      <c r="Q90" s="12">
        <v>881</v>
      </c>
      <c r="R90" s="2">
        <v>22</v>
      </c>
      <c r="S90" s="2" t="s">
        <v>71</v>
      </c>
      <c r="T90" s="2">
        <v>288.3</v>
      </c>
      <c r="U90" s="2">
        <v>2.2000000000000002</v>
      </c>
      <c r="V90" s="14">
        <v>7</v>
      </c>
      <c r="AC90" t="s">
        <v>1974</v>
      </c>
      <c r="AD90" s="2" t="s">
        <v>1975</v>
      </c>
      <c r="AE90" s="2">
        <v>771900</v>
      </c>
      <c r="AF90" s="2">
        <v>9990200</v>
      </c>
      <c r="AG90" s="125" t="s">
        <v>1976</v>
      </c>
      <c r="AH90" s="2" t="s">
        <v>1975</v>
      </c>
      <c r="AI90" s="2">
        <v>771900</v>
      </c>
      <c r="AJ90" s="14">
        <v>9990200</v>
      </c>
      <c r="AK90" s="85" t="s">
        <v>390</v>
      </c>
    </row>
    <row r="91" spans="1:37">
      <c r="A91" s="12" t="s">
        <v>2174</v>
      </c>
      <c r="B91" s="2" t="s">
        <v>55</v>
      </c>
      <c r="C91" s="2" t="s">
        <v>667</v>
      </c>
      <c r="D91" s="2" t="s">
        <v>2175</v>
      </c>
      <c r="E91" s="2" t="s">
        <v>482</v>
      </c>
      <c r="G91" t="s">
        <v>2176</v>
      </c>
      <c r="I91" s="2" t="s">
        <v>1973</v>
      </c>
      <c r="J91" s="14">
        <v>56.91</v>
      </c>
      <c r="K91" s="2">
        <v>400</v>
      </c>
      <c r="L91" s="2">
        <v>100</v>
      </c>
      <c r="M91" s="2" t="s">
        <v>71</v>
      </c>
      <c r="N91" s="2">
        <v>90</v>
      </c>
      <c r="Q91" s="12">
        <v>380</v>
      </c>
      <c r="R91" s="2">
        <v>70</v>
      </c>
      <c r="S91" s="2" t="s">
        <v>71</v>
      </c>
      <c r="V91" s="14">
        <v>10</v>
      </c>
      <c r="AC91" t="s">
        <v>1976</v>
      </c>
      <c r="AD91" s="2" t="s">
        <v>1975</v>
      </c>
      <c r="AE91" s="2">
        <v>795200</v>
      </c>
      <c r="AF91" s="2">
        <v>9774600</v>
      </c>
      <c r="AG91" s="125" t="s">
        <v>1976</v>
      </c>
      <c r="AH91" s="2" t="s">
        <v>1975</v>
      </c>
      <c r="AI91" s="2">
        <v>795200</v>
      </c>
      <c r="AJ91" s="14">
        <v>9774600</v>
      </c>
      <c r="AK91" s="85" t="s">
        <v>475</v>
      </c>
    </row>
    <row r="92" spans="1:37" ht="30">
      <c r="A92" s="12" t="s">
        <v>2177</v>
      </c>
      <c r="B92" s="2" t="s">
        <v>55</v>
      </c>
      <c r="C92" s="2" t="s">
        <v>574</v>
      </c>
      <c r="D92" s="2" t="s">
        <v>2178</v>
      </c>
      <c r="E92" s="2" t="s">
        <v>476</v>
      </c>
      <c r="G92" t="s">
        <v>2176</v>
      </c>
      <c r="I92" s="2" t="s">
        <v>2090</v>
      </c>
      <c r="J92" s="14">
        <v>56.28</v>
      </c>
      <c r="K92" s="2">
        <v>100</v>
      </c>
      <c r="M92" s="2" t="s">
        <v>71</v>
      </c>
      <c r="Q92" s="12"/>
      <c r="V92" s="14"/>
      <c r="AC92" t="s">
        <v>1976</v>
      </c>
      <c r="AD92" s="2" t="s">
        <v>1975</v>
      </c>
      <c r="AE92" s="2">
        <v>797700</v>
      </c>
      <c r="AF92" s="2">
        <v>9775300</v>
      </c>
      <c r="AG92" s="125" t="s">
        <v>1976</v>
      </c>
      <c r="AH92" s="2" t="s">
        <v>1975</v>
      </c>
      <c r="AI92" s="2">
        <v>797700</v>
      </c>
      <c r="AJ92" s="14">
        <v>9775300</v>
      </c>
      <c r="AK92" s="85" t="s">
        <v>475</v>
      </c>
    </row>
    <row r="93" spans="1:37">
      <c r="A93" s="12" t="s">
        <v>2179</v>
      </c>
      <c r="B93" s="2" t="s">
        <v>55</v>
      </c>
      <c r="C93" s="2" t="s">
        <v>667</v>
      </c>
      <c r="E93" s="2" t="s">
        <v>476</v>
      </c>
      <c r="G93" t="s">
        <v>2176</v>
      </c>
      <c r="I93" s="2" t="s">
        <v>1973</v>
      </c>
      <c r="J93" s="14"/>
      <c r="Q93" s="12">
        <v>60</v>
      </c>
      <c r="R93" s="2">
        <v>20</v>
      </c>
      <c r="S93" s="2" t="s">
        <v>71</v>
      </c>
      <c r="V93" s="14">
        <v>0.6</v>
      </c>
      <c r="AC93" t="s">
        <v>1976</v>
      </c>
      <c r="AD93" s="2" t="s">
        <v>1975</v>
      </c>
      <c r="AE93" s="2">
        <v>793100</v>
      </c>
      <c r="AF93" s="2">
        <v>9777300</v>
      </c>
      <c r="AG93" s="125" t="s">
        <v>1976</v>
      </c>
      <c r="AH93" s="2" t="s">
        <v>1975</v>
      </c>
      <c r="AI93" s="2">
        <v>793100</v>
      </c>
      <c r="AJ93" s="14">
        <v>9777300</v>
      </c>
      <c r="AK93" s="85" t="s">
        <v>475</v>
      </c>
    </row>
    <row r="94" spans="1:37">
      <c r="A94" s="12" t="s">
        <v>2180</v>
      </c>
      <c r="B94" s="2" t="s">
        <v>55</v>
      </c>
      <c r="C94" s="2" t="s">
        <v>667</v>
      </c>
      <c r="D94" s="2" t="s">
        <v>2175</v>
      </c>
      <c r="E94" s="2" t="s">
        <v>482</v>
      </c>
      <c r="G94" t="s">
        <v>2176</v>
      </c>
      <c r="I94" s="2" t="s">
        <v>1973</v>
      </c>
      <c r="J94" s="14">
        <v>55.29</v>
      </c>
      <c r="K94" s="2">
        <v>230</v>
      </c>
      <c r="L94" s="2">
        <v>30</v>
      </c>
      <c r="M94" s="2" t="s">
        <v>71</v>
      </c>
      <c r="Q94" s="12">
        <v>310</v>
      </c>
      <c r="R94" s="2">
        <v>100</v>
      </c>
      <c r="S94" s="2" t="s">
        <v>71</v>
      </c>
      <c r="V94" s="14">
        <v>0.12</v>
      </c>
      <c r="AC94" t="s">
        <v>1976</v>
      </c>
      <c r="AD94" s="2" t="s">
        <v>1975</v>
      </c>
      <c r="AE94" s="2">
        <v>795100</v>
      </c>
      <c r="AF94" s="2">
        <v>9776000</v>
      </c>
      <c r="AG94" s="125" t="s">
        <v>1976</v>
      </c>
      <c r="AH94" s="2" t="s">
        <v>1975</v>
      </c>
      <c r="AI94" s="2">
        <v>795100</v>
      </c>
      <c r="AJ94" s="14">
        <v>9776000</v>
      </c>
      <c r="AK94" s="85" t="s">
        <v>475</v>
      </c>
    </row>
    <row r="95" spans="1:37" ht="30">
      <c r="A95" s="12" t="s">
        <v>2181</v>
      </c>
      <c r="B95" s="1" t="s">
        <v>1944</v>
      </c>
      <c r="C95" s="1" t="s">
        <v>1822</v>
      </c>
      <c r="D95" s="1" t="s">
        <v>531</v>
      </c>
      <c r="E95" s="1" t="s">
        <v>532</v>
      </c>
      <c r="F95" s="1"/>
      <c r="I95" s="2" t="s">
        <v>1973</v>
      </c>
      <c r="J95" s="14"/>
      <c r="K95" s="2">
        <v>3.61</v>
      </c>
      <c r="L95" s="2">
        <v>0.06</v>
      </c>
      <c r="M95" s="2" t="s">
        <v>533</v>
      </c>
      <c r="O95" s="2" t="s">
        <v>2182</v>
      </c>
      <c r="Q95" s="12">
        <v>3.81</v>
      </c>
      <c r="R95" s="2">
        <v>0.26</v>
      </c>
      <c r="S95" s="2" t="s">
        <v>533</v>
      </c>
      <c r="T95" s="2">
        <v>243.9</v>
      </c>
      <c r="U95" s="2">
        <v>68</v>
      </c>
      <c r="V95" s="14">
        <v>1.99</v>
      </c>
      <c r="AC95" t="s">
        <v>2135</v>
      </c>
      <c r="AD95" s="2" t="s">
        <v>2036</v>
      </c>
      <c r="AE95" s="2">
        <v>796700</v>
      </c>
      <c r="AF95" s="2">
        <v>55400</v>
      </c>
      <c r="AG95" s="125" t="s">
        <v>1976</v>
      </c>
      <c r="AH95" s="2" t="s">
        <v>1975</v>
      </c>
      <c r="AI95" s="2">
        <v>796700</v>
      </c>
      <c r="AJ95" s="14">
        <v>10055400</v>
      </c>
      <c r="AK95" s="85" t="s">
        <v>527</v>
      </c>
    </row>
    <row r="96" spans="1:37">
      <c r="A96" s="12" t="s">
        <v>530</v>
      </c>
      <c r="B96" s="1" t="s">
        <v>1944</v>
      </c>
      <c r="C96" s="1" t="s">
        <v>1819</v>
      </c>
      <c r="D96" s="1" t="s">
        <v>528</v>
      </c>
      <c r="E96" s="1" t="s">
        <v>529</v>
      </c>
      <c r="F96" s="1"/>
      <c r="I96" s="2" t="s">
        <v>1973</v>
      </c>
      <c r="J96" s="14"/>
      <c r="K96" s="2">
        <v>171.6</v>
      </c>
      <c r="L96" s="2">
        <v>20.5</v>
      </c>
      <c r="M96" s="2" t="s">
        <v>71</v>
      </c>
      <c r="O96" s="2" t="s">
        <v>2183</v>
      </c>
      <c r="Q96" s="12">
        <v>185.3</v>
      </c>
      <c r="R96" s="2">
        <v>128.25</v>
      </c>
      <c r="S96" s="2" t="s">
        <v>71</v>
      </c>
      <c r="T96" s="2">
        <v>291.7</v>
      </c>
      <c r="U96" s="2">
        <v>36.799999999999997</v>
      </c>
      <c r="V96" s="14">
        <v>0.31</v>
      </c>
      <c r="AC96" t="s">
        <v>2135</v>
      </c>
      <c r="AD96" s="2" t="s">
        <v>2036</v>
      </c>
      <c r="AE96" s="2">
        <v>797100</v>
      </c>
      <c r="AF96" s="2">
        <v>55900</v>
      </c>
      <c r="AG96" s="125" t="s">
        <v>1976</v>
      </c>
      <c r="AH96" s="2" t="s">
        <v>1975</v>
      </c>
      <c r="AI96" s="2">
        <v>797100</v>
      </c>
      <c r="AJ96" s="14">
        <v>10055900</v>
      </c>
      <c r="AK96" s="85" t="s">
        <v>527</v>
      </c>
    </row>
    <row r="97" spans="1:37">
      <c r="A97" s="12" t="s">
        <v>526</v>
      </c>
      <c r="B97" s="1" t="s">
        <v>1944</v>
      </c>
      <c r="C97" s="1" t="s">
        <v>1819</v>
      </c>
      <c r="D97" s="1" t="s">
        <v>524</v>
      </c>
      <c r="E97" s="1" t="s">
        <v>525</v>
      </c>
      <c r="F97" s="1"/>
      <c r="I97" s="2" t="s">
        <v>1973</v>
      </c>
      <c r="J97" s="14"/>
      <c r="K97" s="2">
        <v>60.6</v>
      </c>
      <c r="L97" s="2">
        <v>20</v>
      </c>
      <c r="M97" s="2" t="s">
        <v>71</v>
      </c>
      <c r="O97" s="2" t="s">
        <v>2184</v>
      </c>
      <c r="Q97" s="12">
        <v>73.099999999999994</v>
      </c>
      <c r="R97" s="2">
        <v>20.8</v>
      </c>
      <c r="S97" s="2" t="s">
        <v>71</v>
      </c>
      <c r="T97" s="2">
        <v>289.10000000000002</v>
      </c>
      <c r="U97" s="2">
        <v>7.3</v>
      </c>
      <c r="V97" s="14">
        <v>1.1599999999999999</v>
      </c>
      <c r="AC97" t="s">
        <v>2135</v>
      </c>
      <c r="AD97" s="2" t="s">
        <v>2036</v>
      </c>
      <c r="AE97" s="2">
        <v>796200</v>
      </c>
      <c r="AF97" s="2">
        <v>53900</v>
      </c>
      <c r="AG97" s="125" t="s">
        <v>1976</v>
      </c>
      <c r="AH97" s="2" t="s">
        <v>1975</v>
      </c>
      <c r="AI97" s="2">
        <v>796200</v>
      </c>
      <c r="AJ97" s="14">
        <v>10053900</v>
      </c>
      <c r="AK97" s="85" t="s">
        <v>527</v>
      </c>
    </row>
    <row r="98" spans="1:37" ht="30">
      <c r="A98" s="12" t="s">
        <v>2185</v>
      </c>
      <c r="B98" s="1" t="s">
        <v>1944</v>
      </c>
      <c r="C98" s="1" t="s">
        <v>1822</v>
      </c>
      <c r="D98" s="1" t="s">
        <v>531</v>
      </c>
      <c r="E98" s="1" t="s">
        <v>532</v>
      </c>
      <c r="F98" s="1"/>
      <c r="I98" s="2" t="s">
        <v>1973</v>
      </c>
      <c r="J98" s="14"/>
      <c r="K98" s="2">
        <v>3.56</v>
      </c>
      <c r="L98" s="2">
        <v>0.04</v>
      </c>
      <c r="M98" s="2" t="s">
        <v>533</v>
      </c>
      <c r="O98" s="2" t="s">
        <v>2061</v>
      </c>
      <c r="Q98" s="12">
        <v>3.51</v>
      </c>
      <c r="R98" s="2">
        <v>0.14000000000000001</v>
      </c>
      <c r="S98" s="2" t="s">
        <v>533</v>
      </c>
      <c r="T98" s="2">
        <v>303.39999999999998</v>
      </c>
      <c r="U98" s="2">
        <v>21</v>
      </c>
      <c r="V98" s="14">
        <v>1.99</v>
      </c>
      <c r="AC98" t="s">
        <v>2135</v>
      </c>
      <c r="AD98" s="2" t="s">
        <v>2036</v>
      </c>
      <c r="AE98" s="2">
        <v>797400</v>
      </c>
      <c r="AF98" s="2">
        <v>55400</v>
      </c>
      <c r="AG98" s="125" t="s">
        <v>1976</v>
      </c>
      <c r="AH98" s="2" t="s">
        <v>1975</v>
      </c>
      <c r="AI98" s="2">
        <v>797400</v>
      </c>
      <c r="AJ98" s="14">
        <v>10055400</v>
      </c>
      <c r="AK98" s="85" t="s">
        <v>527</v>
      </c>
    </row>
  </sheetData>
  <sortState xmlns:xlrd2="http://schemas.microsoft.com/office/spreadsheetml/2017/richdata2" ref="A5:AM77">
    <sortCondition ref="B5:B77"/>
    <sortCondition ref="AM5:AM77"/>
  </sortState>
  <mergeCells count="26">
    <mergeCell ref="O3:O4"/>
    <mergeCell ref="AC3:AF3"/>
    <mergeCell ref="AK3:AK4"/>
    <mergeCell ref="Q3:Q4"/>
    <mergeCell ref="R3:R4"/>
    <mergeCell ref="S3:S4"/>
    <mergeCell ref="T3:T4"/>
    <mergeCell ref="U3:U4"/>
    <mergeCell ref="V3:V4"/>
    <mergeCell ref="AG3:AJ3"/>
    <mergeCell ref="I3:I4"/>
    <mergeCell ref="A1:V1"/>
    <mergeCell ref="N3:N4"/>
    <mergeCell ref="A3:A4"/>
    <mergeCell ref="B3:B4"/>
    <mergeCell ref="C3:C4"/>
    <mergeCell ref="D3:D4"/>
    <mergeCell ref="E3:E4"/>
    <mergeCell ref="G3:G4"/>
    <mergeCell ref="H3:H4"/>
    <mergeCell ref="J3:J4"/>
    <mergeCell ref="K3:K4"/>
    <mergeCell ref="L3:L4"/>
    <mergeCell ref="M3:M4"/>
    <mergeCell ref="P3:P4"/>
    <mergeCell ref="F3:F4"/>
  </mergeCells>
  <phoneticPr fontId="23" type="noConversion"/>
  <printOptions horizontalCentered="1" verticalCentered="1"/>
  <pageMargins left="0.70866141732283472" right="0.70866141732283472" top="0.74803149606299213" bottom="0.74803149606299213" header="0.31496062992125984" footer="0.31496062992125984"/>
  <pageSetup paperSize="9" scale="51" fitToHeight="2"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R94"/>
  <sheetViews>
    <sheetView topLeftCell="A13" workbookViewId="0">
      <selection sqref="A1:F1"/>
    </sheetView>
  </sheetViews>
  <sheetFormatPr baseColWidth="10" defaultColWidth="11.42578125" defaultRowHeight="15"/>
  <cols>
    <col min="1" max="5" width="22.28515625" customWidth="1"/>
    <col min="6" max="6" width="14.140625" style="78" customWidth="1"/>
    <col min="7" max="8" width="3.85546875" style="78" customWidth="1"/>
    <col min="9" max="9" width="14.140625" style="78" customWidth="1"/>
    <col min="10" max="11" width="3.85546875" style="78" customWidth="1"/>
    <col min="12" max="12" width="23.5703125" customWidth="1"/>
    <col min="13" max="13" width="19" customWidth="1"/>
  </cols>
  <sheetData>
    <row r="1" spans="1:18" s="2" customFormat="1" ht="52.5" customHeight="1">
      <c r="A1" s="181" t="s">
        <v>2885</v>
      </c>
      <c r="B1" s="181"/>
      <c r="C1" s="181"/>
      <c r="D1" s="181"/>
      <c r="E1" s="181"/>
      <c r="F1" s="181"/>
      <c r="G1" s="162"/>
      <c r="H1" s="162"/>
      <c r="I1" s="162"/>
      <c r="J1" s="162"/>
      <c r="K1" s="162"/>
      <c r="L1" s="10"/>
      <c r="M1" s="10"/>
      <c r="N1" s="10"/>
      <c r="O1" s="10"/>
      <c r="P1" s="10"/>
      <c r="Q1" s="10"/>
      <c r="R1" s="10"/>
    </row>
    <row r="2" spans="1:18" s="2" customFormat="1" ht="14.25" customHeight="1">
      <c r="A2" s="9"/>
      <c r="B2" s="9"/>
      <c r="C2" s="9"/>
      <c r="D2" s="9"/>
      <c r="E2" s="9"/>
      <c r="F2" s="165"/>
      <c r="G2" s="165"/>
      <c r="H2" s="165"/>
      <c r="I2" s="165"/>
      <c r="J2" s="165"/>
      <c r="K2" s="165"/>
      <c r="L2" s="9"/>
      <c r="M2" s="9"/>
      <c r="N2" s="9"/>
      <c r="O2" s="9"/>
      <c r="P2" s="9"/>
      <c r="Q2" s="9"/>
      <c r="R2" s="9"/>
    </row>
    <row r="3" spans="1:18" ht="15" customHeight="1">
      <c r="A3" s="187" t="s">
        <v>541</v>
      </c>
      <c r="B3" s="182" t="s">
        <v>542</v>
      </c>
      <c r="C3" s="193" t="s">
        <v>2886</v>
      </c>
      <c r="D3" s="193" t="s">
        <v>2887</v>
      </c>
      <c r="E3" s="193" t="s">
        <v>2888</v>
      </c>
      <c r="F3" s="187" t="s">
        <v>2889</v>
      </c>
      <c r="G3" s="182"/>
      <c r="H3" s="182"/>
      <c r="I3" s="182"/>
      <c r="J3" s="182"/>
      <c r="K3" s="170"/>
      <c r="L3" s="182" t="s">
        <v>2890</v>
      </c>
      <c r="M3" s="189" t="s">
        <v>558</v>
      </c>
    </row>
    <row r="4" spans="1:18">
      <c r="A4" s="188"/>
      <c r="B4" s="183"/>
      <c r="C4" s="194"/>
      <c r="D4" s="194"/>
      <c r="E4" s="194"/>
      <c r="F4" s="169" t="s">
        <v>2891</v>
      </c>
      <c r="G4" s="168"/>
      <c r="H4" s="168"/>
      <c r="I4" s="168" t="s">
        <v>2892</v>
      </c>
      <c r="J4" s="168"/>
      <c r="K4" s="171"/>
      <c r="L4" s="183"/>
      <c r="M4" s="190"/>
    </row>
    <row r="5" spans="1:18">
      <c r="A5" s="69" t="s">
        <v>11</v>
      </c>
      <c r="B5" s="70" t="s">
        <v>2893</v>
      </c>
      <c r="C5" s="71" t="s">
        <v>2894</v>
      </c>
      <c r="D5" s="71"/>
      <c r="E5" s="71"/>
      <c r="F5" s="79">
        <v>1728</v>
      </c>
      <c r="G5" s="76" t="s">
        <v>2895</v>
      </c>
      <c r="H5" s="76"/>
      <c r="I5" s="77"/>
      <c r="J5" s="77"/>
      <c r="K5" s="81"/>
      <c r="L5" s="71" t="s">
        <v>2896</v>
      </c>
      <c r="M5" s="72" t="s">
        <v>2897</v>
      </c>
    </row>
    <row r="6" spans="1:18">
      <c r="A6" s="54" t="s">
        <v>11</v>
      </c>
      <c r="B6" s="15" t="s">
        <v>149</v>
      </c>
      <c r="C6" s="73" t="s">
        <v>2898</v>
      </c>
      <c r="D6" s="73"/>
      <c r="E6" s="73"/>
      <c r="F6" s="26">
        <v>1760</v>
      </c>
      <c r="G6" s="6" t="s">
        <v>2895</v>
      </c>
      <c r="H6" s="6"/>
      <c r="I6" s="7"/>
      <c r="J6" s="7"/>
      <c r="K6" s="82"/>
      <c r="L6" s="73" t="s">
        <v>2899</v>
      </c>
      <c r="M6" s="43" t="s">
        <v>2897</v>
      </c>
    </row>
    <row r="7" spans="1:18">
      <c r="A7" s="54" t="s">
        <v>11</v>
      </c>
      <c r="B7" s="15" t="s">
        <v>81</v>
      </c>
      <c r="C7" s="73" t="s">
        <v>563</v>
      </c>
      <c r="D7" s="73"/>
      <c r="E7" s="73"/>
      <c r="F7" s="80">
        <v>1590</v>
      </c>
      <c r="G7" s="7" t="s">
        <v>2895</v>
      </c>
      <c r="H7" s="7" t="s">
        <v>160</v>
      </c>
      <c r="I7" s="7">
        <v>1600</v>
      </c>
      <c r="J7" s="7" t="s">
        <v>2895</v>
      </c>
      <c r="K7" s="82" t="s">
        <v>160</v>
      </c>
      <c r="L7" s="73"/>
      <c r="M7" s="74" t="s">
        <v>562</v>
      </c>
    </row>
    <row r="8" spans="1:18">
      <c r="A8" s="54" t="s">
        <v>11</v>
      </c>
      <c r="B8" s="15" t="s">
        <v>81</v>
      </c>
      <c r="C8" s="73" t="s">
        <v>667</v>
      </c>
      <c r="D8" s="73"/>
      <c r="E8" s="73"/>
      <c r="F8" s="80">
        <v>1773</v>
      </c>
      <c r="G8" s="7" t="s">
        <v>2895</v>
      </c>
      <c r="H8" s="7" t="s">
        <v>160</v>
      </c>
      <c r="I8" s="7"/>
      <c r="J8" s="7"/>
      <c r="K8" s="82"/>
      <c r="L8" s="73"/>
      <c r="M8" s="74" t="s">
        <v>562</v>
      </c>
    </row>
    <row r="9" spans="1:18">
      <c r="A9" s="54" t="s">
        <v>11</v>
      </c>
      <c r="B9" s="15" t="s">
        <v>81</v>
      </c>
      <c r="C9" s="73" t="s">
        <v>2900</v>
      </c>
      <c r="D9" s="73"/>
      <c r="E9" s="73"/>
      <c r="F9" s="80">
        <v>1802</v>
      </c>
      <c r="G9" s="7" t="s">
        <v>2895</v>
      </c>
      <c r="H9" s="7" t="s">
        <v>160</v>
      </c>
      <c r="I9" s="7"/>
      <c r="J9" s="7"/>
      <c r="K9" s="82"/>
      <c r="L9" s="75" t="s">
        <v>2901</v>
      </c>
      <c r="M9" s="74" t="s">
        <v>562</v>
      </c>
    </row>
    <row r="10" spans="1:18" ht="30">
      <c r="A10" s="54" t="s">
        <v>2477</v>
      </c>
      <c r="B10" s="15" t="s">
        <v>2902</v>
      </c>
      <c r="C10" s="73" t="s">
        <v>563</v>
      </c>
      <c r="D10" s="73"/>
      <c r="E10" s="73"/>
      <c r="F10" s="80">
        <v>1785</v>
      </c>
      <c r="G10" s="7" t="s">
        <v>2895</v>
      </c>
      <c r="H10" s="7"/>
      <c r="I10" s="7">
        <v>1786</v>
      </c>
      <c r="J10" s="7" t="s">
        <v>2895</v>
      </c>
      <c r="K10" s="82"/>
      <c r="L10" s="73" t="s">
        <v>2903</v>
      </c>
      <c r="M10" s="43" t="s">
        <v>2904</v>
      </c>
    </row>
    <row r="11" spans="1:18" ht="30">
      <c r="A11" s="54" t="s">
        <v>2477</v>
      </c>
      <c r="B11" s="15" t="s">
        <v>2902</v>
      </c>
      <c r="C11" s="73" t="s">
        <v>2905</v>
      </c>
      <c r="D11" s="73" t="s">
        <v>2906</v>
      </c>
      <c r="E11" s="73" t="s">
        <v>2907</v>
      </c>
      <c r="F11" s="80" t="s">
        <v>2908</v>
      </c>
      <c r="G11" s="7" t="s">
        <v>2895</v>
      </c>
      <c r="H11" s="7"/>
      <c r="I11" s="7"/>
      <c r="J11" s="7"/>
      <c r="K11" s="82"/>
      <c r="L11" s="73" t="s">
        <v>2903</v>
      </c>
      <c r="M11" s="43" t="s">
        <v>2904</v>
      </c>
    </row>
    <row r="12" spans="1:18" ht="30">
      <c r="A12" s="54" t="s">
        <v>2477</v>
      </c>
      <c r="B12" s="15" t="s">
        <v>2902</v>
      </c>
      <c r="C12" s="73" t="s">
        <v>2909</v>
      </c>
      <c r="D12" s="73" t="s">
        <v>2910</v>
      </c>
      <c r="E12" s="73" t="s">
        <v>2911</v>
      </c>
      <c r="F12" s="80" t="s">
        <v>2912</v>
      </c>
      <c r="G12" s="7" t="s">
        <v>2895</v>
      </c>
      <c r="H12" s="7"/>
      <c r="I12" s="7"/>
      <c r="J12" s="7"/>
      <c r="K12" s="82"/>
      <c r="L12" s="73" t="s">
        <v>2903</v>
      </c>
      <c r="M12" s="43" t="s">
        <v>2904</v>
      </c>
    </row>
    <row r="13" spans="1:18" ht="30">
      <c r="A13" s="54" t="s">
        <v>2477</v>
      </c>
      <c r="B13" s="15" t="s">
        <v>2902</v>
      </c>
      <c r="C13" s="73" t="s">
        <v>2913</v>
      </c>
      <c r="D13" s="73" t="s">
        <v>2914</v>
      </c>
      <c r="E13" s="73" t="s">
        <v>2915</v>
      </c>
      <c r="F13" s="80" t="s">
        <v>2916</v>
      </c>
      <c r="G13" s="7" t="s">
        <v>2895</v>
      </c>
      <c r="H13" s="7"/>
      <c r="I13" s="7"/>
      <c r="J13" s="7"/>
      <c r="K13" s="82"/>
      <c r="L13" s="73" t="s">
        <v>2903</v>
      </c>
      <c r="M13" s="43" t="s">
        <v>2904</v>
      </c>
    </row>
    <row r="14" spans="1:18" ht="30">
      <c r="A14" s="54" t="s">
        <v>2477</v>
      </c>
      <c r="B14" s="15" t="s">
        <v>2902</v>
      </c>
      <c r="C14" s="73" t="s">
        <v>2917</v>
      </c>
      <c r="D14" s="73" t="s">
        <v>2918</v>
      </c>
      <c r="E14" s="73" t="s">
        <v>2919</v>
      </c>
      <c r="F14" s="80">
        <v>1802</v>
      </c>
      <c r="G14" s="7" t="s">
        <v>2895</v>
      </c>
      <c r="H14" s="7"/>
      <c r="I14" s="7"/>
      <c r="J14" s="7"/>
      <c r="K14" s="82"/>
      <c r="L14" s="73" t="s">
        <v>2903</v>
      </c>
      <c r="M14" s="43" t="s">
        <v>2904</v>
      </c>
    </row>
    <row r="15" spans="1:18" ht="30">
      <c r="A15" s="54" t="s">
        <v>383</v>
      </c>
      <c r="B15" s="73"/>
      <c r="C15" s="73" t="s">
        <v>1536</v>
      </c>
      <c r="D15" s="73"/>
      <c r="E15" s="73"/>
      <c r="F15" s="80">
        <v>1660</v>
      </c>
      <c r="G15" s="7" t="s">
        <v>2895</v>
      </c>
      <c r="H15" s="7"/>
      <c r="I15" s="7"/>
      <c r="J15" s="7"/>
      <c r="K15" s="82"/>
      <c r="L15" s="73"/>
      <c r="M15" s="43" t="s">
        <v>2904</v>
      </c>
    </row>
    <row r="16" spans="1:18" ht="30">
      <c r="A16" s="54" t="s">
        <v>2920</v>
      </c>
      <c r="B16" s="15" t="s">
        <v>2920</v>
      </c>
      <c r="C16" s="73" t="s">
        <v>2921</v>
      </c>
      <c r="D16" s="73" t="s">
        <v>2922</v>
      </c>
      <c r="E16" s="73" t="s">
        <v>2923</v>
      </c>
      <c r="F16" s="26" t="s">
        <v>1131</v>
      </c>
      <c r="G16" s="6" t="s">
        <v>2895</v>
      </c>
      <c r="H16" s="6"/>
      <c r="I16" s="6"/>
      <c r="J16" s="6"/>
      <c r="K16" s="27"/>
      <c r="L16" s="15"/>
      <c r="M16" s="43" t="s">
        <v>2924</v>
      </c>
    </row>
    <row r="17" spans="1:13" ht="30">
      <c r="A17" s="54" t="s">
        <v>25</v>
      </c>
      <c r="B17" s="15" t="s">
        <v>254</v>
      </c>
      <c r="C17" s="73" t="s">
        <v>2925</v>
      </c>
      <c r="D17" s="73"/>
      <c r="E17" s="73" t="s">
        <v>2926</v>
      </c>
      <c r="F17" s="80" t="s">
        <v>2927</v>
      </c>
      <c r="G17" s="6" t="s">
        <v>2895</v>
      </c>
      <c r="H17" s="7"/>
      <c r="I17" s="7"/>
      <c r="J17" s="7"/>
      <c r="K17" s="82"/>
      <c r="L17" s="73"/>
      <c r="M17" s="43" t="s">
        <v>2928</v>
      </c>
    </row>
    <row r="18" spans="1:13" ht="30">
      <c r="A18" s="54" t="s">
        <v>25</v>
      </c>
      <c r="B18" s="15" t="s">
        <v>254</v>
      </c>
      <c r="C18" s="73" t="s">
        <v>2929</v>
      </c>
      <c r="D18" s="73"/>
      <c r="E18" s="73" t="s">
        <v>2930</v>
      </c>
      <c r="F18" s="80">
        <v>1740</v>
      </c>
      <c r="G18" s="7" t="s">
        <v>2895</v>
      </c>
      <c r="H18" s="7"/>
      <c r="I18" s="7">
        <v>1741</v>
      </c>
      <c r="J18" s="7" t="s">
        <v>2895</v>
      </c>
      <c r="K18" s="82"/>
      <c r="L18" s="73"/>
      <c r="M18" s="43" t="s">
        <v>2928</v>
      </c>
    </row>
    <row r="19" spans="1:13" ht="30">
      <c r="A19" s="54" t="s">
        <v>25</v>
      </c>
      <c r="B19" s="15" t="s">
        <v>254</v>
      </c>
      <c r="C19" s="73" t="s">
        <v>2931</v>
      </c>
      <c r="D19" s="73"/>
      <c r="E19" s="73" t="s">
        <v>2932</v>
      </c>
      <c r="F19" s="80" t="s">
        <v>2933</v>
      </c>
      <c r="G19" s="7" t="s">
        <v>2895</v>
      </c>
      <c r="H19" s="7"/>
      <c r="I19" s="7" t="s">
        <v>2934</v>
      </c>
      <c r="J19" s="7" t="s">
        <v>2895</v>
      </c>
      <c r="K19" s="82"/>
      <c r="L19" s="73"/>
      <c r="M19" s="43" t="s">
        <v>2928</v>
      </c>
    </row>
    <row r="20" spans="1:13" ht="30">
      <c r="A20" s="54" t="s">
        <v>25</v>
      </c>
      <c r="B20" s="15" t="s">
        <v>254</v>
      </c>
      <c r="C20" s="73" t="s">
        <v>2935</v>
      </c>
      <c r="D20" s="73"/>
      <c r="E20" s="73" t="s">
        <v>2936</v>
      </c>
      <c r="F20" s="80" t="s">
        <v>2937</v>
      </c>
      <c r="G20" s="7" t="s">
        <v>2895</v>
      </c>
      <c r="H20" s="7"/>
      <c r="I20" s="7"/>
      <c r="J20" s="7"/>
      <c r="K20" s="82"/>
      <c r="L20" s="73"/>
      <c r="M20" s="43" t="s">
        <v>2928</v>
      </c>
    </row>
    <row r="21" spans="1:13" ht="30">
      <c r="A21" s="54" t="s">
        <v>25</v>
      </c>
      <c r="B21" s="15" t="s">
        <v>254</v>
      </c>
      <c r="C21" s="73" t="s">
        <v>2938</v>
      </c>
      <c r="D21" s="73"/>
      <c r="E21" s="73" t="s">
        <v>2939</v>
      </c>
      <c r="F21" s="80" t="s">
        <v>2940</v>
      </c>
      <c r="G21" s="7" t="s">
        <v>2895</v>
      </c>
      <c r="H21" s="7"/>
      <c r="I21" s="7"/>
      <c r="J21" s="7"/>
      <c r="K21" s="82"/>
      <c r="L21" s="73"/>
      <c r="M21" s="43" t="s">
        <v>2928</v>
      </c>
    </row>
    <row r="22" spans="1:13" ht="30">
      <c r="A22" s="54" t="s">
        <v>25</v>
      </c>
      <c r="B22" s="15" t="s">
        <v>254</v>
      </c>
      <c r="C22" s="73" t="s">
        <v>2941</v>
      </c>
      <c r="D22" s="73"/>
      <c r="E22" s="73" t="s">
        <v>2942</v>
      </c>
      <c r="F22" s="80" t="s">
        <v>2943</v>
      </c>
      <c r="G22" s="7" t="s">
        <v>2895</v>
      </c>
      <c r="H22" s="7"/>
      <c r="I22" s="7"/>
      <c r="J22" s="7"/>
      <c r="K22" s="82"/>
      <c r="L22" s="73"/>
      <c r="M22" s="43" t="s">
        <v>2928</v>
      </c>
    </row>
    <row r="23" spans="1:13" ht="30">
      <c r="A23" s="54" t="s">
        <v>25</v>
      </c>
      <c r="B23" s="15" t="s">
        <v>254</v>
      </c>
      <c r="C23" s="73" t="s">
        <v>2944</v>
      </c>
      <c r="D23" s="73"/>
      <c r="E23" s="73"/>
      <c r="F23" s="80">
        <v>1745</v>
      </c>
      <c r="G23" s="7" t="s">
        <v>2895</v>
      </c>
      <c r="H23" s="7"/>
      <c r="I23" s="7"/>
      <c r="J23" s="7"/>
      <c r="K23" s="82"/>
      <c r="L23" s="73"/>
      <c r="M23" s="43" t="s">
        <v>2928</v>
      </c>
    </row>
    <row r="24" spans="1:13" ht="30">
      <c r="A24" s="54" t="s">
        <v>25</v>
      </c>
      <c r="B24" s="15" t="s">
        <v>254</v>
      </c>
      <c r="C24" s="73" t="s">
        <v>2945</v>
      </c>
      <c r="D24" s="73"/>
      <c r="E24" s="73" t="s">
        <v>2946</v>
      </c>
      <c r="F24" s="80">
        <v>1747</v>
      </c>
      <c r="G24" s="7" t="s">
        <v>2895</v>
      </c>
      <c r="H24" s="7"/>
      <c r="I24" s="7">
        <v>1749</v>
      </c>
      <c r="J24" s="7"/>
      <c r="K24" s="82"/>
      <c r="L24" s="73"/>
      <c r="M24" s="43" t="s">
        <v>2928</v>
      </c>
    </row>
    <row r="25" spans="1:13" ht="30">
      <c r="A25" s="54" t="s">
        <v>25</v>
      </c>
      <c r="B25" s="15" t="s">
        <v>254</v>
      </c>
      <c r="C25" s="73" t="s">
        <v>2947</v>
      </c>
      <c r="D25" s="73"/>
      <c r="E25" s="73"/>
      <c r="F25" s="80" t="s">
        <v>2948</v>
      </c>
      <c r="G25" s="7" t="s">
        <v>2895</v>
      </c>
      <c r="H25" s="7"/>
      <c r="I25" s="7" t="s">
        <v>2949</v>
      </c>
      <c r="J25" s="7"/>
      <c r="K25" s="82"/>
      <c r="L25" s="73"/>
      <c r="M25" s="43" t="s">
        <v>2928</v>
      </c>
    </row>
    <row r="26" spans="1:13" ht="30">
      <c r="A26" s="54" t="s">
        <v>25</v>
      </c>
      <c r="B26" s="15" t="s">
        <v>254</v>
      </c>
      <c r="C26" s="73" t="s">
        <v>2950</v>
      </c>
      <c r="D26" s="73"/>
      <c r="E26" s="73"/>
      <c r="F26" s="80">
        <v>1758</v>
      </c>
      <c r="G26" s="7" t="s">
        <v>2895</v>
      </c>
      <c r="H26" s="7"/>
      <c r="I26" s="7"/>
      <c r="J26" s="7"/>
      <c r="K26" s="82"/>
      <c r="L26" s="73"/>
      <c r="M26" s="43" t="s">
        <v>2928</v>
      </c>
    </row>
    <row r="27" spans="1:13" ht="30">
      <c r="A27" s="54" t="s">
        <v>25</v>
      </c>
      <c r="B27" s="15" t="s">
        <v>254</v>
      </c>
      <c r="C27" s="73" t="s">
        <v>2951</v>
      </c>
      <c r="D27" s="73"/>
      <c r="E27" s="73" t="s">
        <v>2952</v>
      </c>
      <c r="F27" s="80" t="s">
        <v>2953</v>
      </c>
      <c r="G27" s="7" t="s">
        <v>2895</v>
      </c>
      <c r="H27" s="7"/>
      <c r="I27" s="7"/>
      <c r="J27" s="7"/>
      <c r="K27" s="82"/>
      <c r="L27" s="73"/>
      <c r="M27" s="43" t="s">
        <v>2928</v>
      </c>
    </row>
    <row r="28" spans="1:13" ht="30">
      <c r="A28" s="54" t="s">
        <v>25</v>
      </c>
      <c r="B28" s="15" t="s">
        <v>254</v>
      </c>
      <c r="C28" s="73" t="s">
        <v>2954</v>
      </c>
      <c r="D28" s="73"/>
      <c r="E28" s="73" t="s">
        <v>2955</v>
      </c>
      <c r="F28" s="80" t="s">
        <v>2956</v>
      </c>
      <c r="G28" s="7" t="s">
        <v>2895</v>
      </c>
      <c r="H28" s="7"/>
      <c r="I28" s="7"/>
      <c r="J28" s="7"/>
      <c r="K28" s="82"/>
      <c r="L28" s="73"/>
      <c r="M28" s="43" t="s">
        <v>2928</v>
      </c>
    </row>
    <row r="29" spans="1:13" ht="30">
      <c r="A29" s="54" t="s">
        <v>25</v>
      </c>
      <c r="B29" s="15" t="s">
        <v>254</v>
      </c>
      <c r="C29" s="73" t="s">
        <v>2957</v>
      </c>
      <c r="D29" s="73"/>
      <c r="E29" s="73" t="s">
        <v>2958</v>
      </c>
      <c r="F29" s="80" t="s">
        <v>2959</v>
      </c>
      <c r="G29" s="7" t="s">
        <v>2895</v>
      </c>
      <c r="H29" s="7"/>
      <c r="I29" s="7"/>
      <c r="J29" s="7"/>
      <c r="K29" s="82"/>
      <c r="L29" s="73"/>
      <c r="M29" s="43" t="s">
        <v>2928</v>
      </c>
    </row>
    <row r="30" spans="1:13" ht="30">
      <c r="A30" s="54" t="s">
        <v>25</v>
      </c>
      <c r="B30" s="15" t="s">
        <v>254</v>
      </c>
      <c r="C30" s="73" t="s">
        <v>2960</v>
      </c>
      <c r="D30" s="73"/>
      <c r="E30" s="73" t="s">
        <v>2961</v>
      </c>
      <c r="F30" s="80" t="s">
        <v>2962</v>
      </c>
      <c r="G30" s="7" t="s">
        <v>2895</v>
      </c>
      <c r="H30" s="7"/>
      <c r="I30" s="7"/>
      <c r="J30" s="7"/>
      <c r="K30" s="82"/>
      <c r="L30" s="73"/>
      <c r="M30" s="43" t="s">
        <v>2928</v>
      </c>
    </row>
    <row r="31" spans="1:13" ht="30">
      <c r="A31" s="54" t="s">
        <v>25</v>
      </c>
      <c r="B31" s="15" t="s">
        <v>254</v>
      </c>
      <c r="C31" s="73" t="s">
        <v>2963</v>
      </c>
      <c r="D31" s="73"/>
      <c r="E31" s="73"/>
      <c r="F31" s="80" t="s">
        <v>2964</v>
      </c>
      <c r="G31" s="7" t="s">
        <v>2895</v>
      </c>
      <c r="H31" s="7"/>
      <c r="I31" s="7"/>
      <c r="J31" s="7"/>
      <c r="K31" s="82"/>
      <c r="L31" s="73"/>
      <c r="M31" s="43" t="s">
        <v>2928</v>
      </c>
    </row>
    <row r="32" spans="1:13" ht="30">
      <c r="A32" s="54" t="s">
        <v>25</v>
      </c>
      <c r="B32" s="15" t="s">
        <v>254</v>
      </c>
      <c r="C32" s="73" t="s">
        <v>2965</v>
      </c>
      <c r="D32" s="73"/>
      <c r="E32" s="73" t="s">
        <v>2966</v>
      </c>
      <c r="F32" s="80">
        <v>1843</v>
      </c>
      <c r="G32" s="7" t="s">
        <v>2895</v>
      </c>
      <c r="H32" s="7"/>
      <c r="I32" s="7">
        <v>1844</v>
      </c>
      <c r="J32" s="7"/>
      <c r="K32" s="82"/>
      <c r="L32" s="73"/>
      <c r="M32" s="43" t="s">
        <v>2928</v>
      </c>
    </row>
    <row r="33" spans="1:13" ht="30">
      <c r="A33" s="54" t="s">
        <v>25</v>
      </c>
      <c r="B33" s="15" t="s">
        <v>254</v>
      </c>
      <c r="C33" s="73" t="s">
        <v>2967</v>
      </c>
      <c r="D33" s="73"/>
      <c r="E33" s="73"/>
      <c r="F33" s="80" t="s">
        <v>2968</v>
      </c>
      <c r="G33" s="7" t="s">
        <v>2895</v>
      </c>
      <c r="H33" s="7"/>
      <c r="I33" s="7"/>
      <c r="J33" s="7"/>
      <c r="K33" s="82"/>
      <c r="L33" s="73"/>
      <c r="M33" s="43" t="s">
        <v>2928</v>
      </c>
    </row>
    <row r="34" spans="1:13" ht="30">
      <c r="A34" s="54" t="s">
        <v>25</v>
      </c>
      <c r="B34" s="15" t="s">
        <v>254</v>
      </c>
      <c r="C34" s="73" t="s">
        <v>2969</v>
      </c>
      <c r="D34" s="73"/>
      <c r="E34" s="73"/>
      <c r="F34" s="80" t="s">
        <v>2970</v>
      </c>
      <c r="G34" s="7" t="s">
        <v>2895</v>
      </c>
      <c r="H34" s="7"/>
      <c r="I34" s="7"/>
      <c r="J34" s="7"/>
      <c r="K34" s="82"/>
      <c r="L34" s="73"/>
      <c r="M34" s="43" t="s">
        <v>2928</v>
      </c>
    </row>
    <row r="35" spans="1:13" ht="30">
      <c r="A35" s="54" t="s">
        <v>25</v>
      </c>
      <c r="B35" s="15" t="s">
        <v>254</v>
      </c>
      <c r="C35" s="73" t="s">
        <v>2971</v>
      </c>
      <c r="D35" s="73"/>
      <c r="E35" s="73"/>
      <c r="F35" s="80" t="s">
        <v>2972</v>
      </c>
      <c r="G35" s="7" t="s">
        <v>2895</v>
      </c>
      <c r="H35" s="7"/>
      <c r="I35" s="7"/>
      <c r="J35" s="7"/>
      <c r="K35" s="82"/>
      <c r="L35" s="73"/>
      <c r="M35" s="43" t="s">
        <v>2928</v>
      </c>
    </row>
    <row r="36" spans="1:13" ht="30">
      <c r="A36" s="54" t="s">
        <v>25</v>
      </c>
      <c r="B36" s="15" t="s">
        <v>254</v>
      </c>
      <c r="C36" s="73" t="s">
        <v>2973</v>
      </c>
      <c r="D36" s="73"/>
      <c r="E36" s="73" t="s">
        <v>2974</v>
      </c>
      <c r="F36" s="80" t="s">
        <v>2975</v>
      </c>
      <c r="G36" s="7" t="s">
        <v>2895</v>
      </c>
      <c r="H36" s="7"/>
      <c r="I36" s="7"/>
      <c r="J36" s="7"/>
      <c r="K36" s="82"/>
      <c r="L36" s="73"/>
      <c r="M36" s="43" t="s">
        <v>2928</v>
      </c>
    </row>
    <row r="37" spans="1:13" ht="30">
      <c r="A37" s="54" t="s">
        <v>25</v>
      </c>
      <c r="B37" s="15" t="s">
        <v>254</v>
      </c>
      <c r="C37" s="73" t="s">
        <v>2976</v>
      </c>
      <c r="D37" s="73"/>
      <c r="E37" s="73" t="s">
        <v>2977</v>
      </c>
      <c r="F37" s="80" t="s">
        <v>2978</v>
      </c>
      <c r="G37" s="7" t="s">
        <v>2895</v>
      </c>
      <c r="H37" s="7"/>
      <c r="I37" s="7"/>
      <c r="J37" s="7"/>
      <c r="K37" s="82"/>
      <c r="L37" s="73"/>
      <c r="M37" s="43" t="s">
        <v>2928</v>
      </c>
    </row>
    <row r="38" spans="1:13" ht="30">
      <c r="A38" s="54" t="s">
        <v>25</v>
      </c>
      <c r="B38" s="15" t="s">
        <v>254</v>
      </c>
      <c r="C38" s="73" t="s">
        <v>2979</v>
      </c>
      <c r="D38" s="73"/>
      <c r="E38" s="73" t="s">
        <v>2980</v>
      </c>
      <c r="F38" s="80">
        <v>1856</v>
      </c>
      <c r="G38" s="7" t="s">
        <v>2895</v>
      </c>
      <c r="H38" s="7"/>
      <c r="I38" s="7"/>
      <c r="J38" s="7"/>
      <c r="K38" s="82"/>
      <c r="L38" s="73"/>
      <c r="M38" s="43" t="s">
        <v>2928</v>
      </c>
    </row>
    <row r="39" spans="1:13" ht="30">
      <c r="A39" s="54" t="s">
        <v>25</v>
      </c>
      <c r="B39" s="15" t="s">
        <v>254</v>
      </c>
      <c r="C39" s="73" t="s">
        <v>2981</v>
      </c>
      <c r="D39" s="73"/>
      <c r="E39" s="73"/>
      <c r="F39" s="80">
        <v>1857</v>
      </c>
      <c r="G39" s="7" t="s">
        <v>2895</v>
      </c>
      <c r="H39" s="7"/>
      <c r="I39" s="7"/>
      <c r="J39" s="7"/>
      <c r="K39" s="82"/>
      <c r="L39" s="73"/>
      <c r="M39" s="43" t="s">
        <v>2928</v>
      </c>
    </row>
    <row r="40" spans="1:13" ht="30">
      <c r="A40" s="54" t="s">
        <v>25</v>
      </c>
      <c r="B40" s="15" t="s">
        <v>254</v>
      </c>
      <c r="C40" s="73" t="s">
        <v>2982</v>
      </c>
      <c r="D40" s="73"/>
      <c r="E40" s="73"/>
      <c r="F40" s="80" t="s">
        <v>2983</v>
      </c>
      <c r="G40" s="7" t="s">
        <v>2895</v>
      </c>
      <c r="H40" s="7"/>
      <c r="I40" s="7" t="s">
        <v>2984</v>
      </c>
      <c r="J40" s="7"/>
      <c r="K40" s="82"/>
      <c r="L40" s="73"/>
      <c r="M40" s="43" t="s">
        <v>2928</v>
      </c>
    </row>
    <row r="41" spans="1:13" ht="30">
      <c r="A41" s="54" t="s">
        <v>25</v>
      </c>
      <c r="B41" s="15" t="s">
        <v>254</v>
      </c>
      <c r="C41" s="73" t="s">
        <v>2985</v>
      </c>
      <c r="D41" s="73"/>
      <c r="E41" s="73"/>
      <c r="F41" s="80">
        <v>1859</v>
      </c>
      <c r="G41" s="7" t="s">
        <v>2895</v>
      </c>
      <c r="H41" s="7"/>
      <c r="I41" s="7"/>
      <c r="J41" s="7"/>
      <c r="K41" s="82"/>
      <c r="L41" s="73"/>
      <c r="M41" s="43" t="s">
        <v>2928</v>
      </c>
    </row>
    <row r="42" spans="1:13" ht="30">
      <c r="A42" s="54" t="s">
        <v>25</v>
      </c>
      <c r="B42" s="15" t="s">
        <v>254</v>
      </c>
      <c r="C42" s="73" t="s">
        <v>2986</v>
      </c>
      <c r="D42" s="73"/>
      <c r="E42" s="73"/>
      <c r="F42" s="80" t="s">
        <v>2987</v>
      </c>
      <c r="G42" s="7" t="s">
        <v>2895</v>
      </c>
      <c r="H42" s="7"/>
      <c r="I42" s="7"/>
      <c r="J42" s="7"/>
      <c r="K42" s="82"/>
      <c r="L42" s="73"/>
      <c r="M42" s="43" t="s">
        <v>2928</v>
      </c>
    </row>
    <row r="43" spans="1:13" ht="30">
      <c r="A43" s="54" t="s">
        <v>25</v>
      </c>
      <c r="B43" s="15" t="s">
        <v>254</v>
      </c>
      <c r="C43" s="73" t="s">
        <v>2988</v>
      </c>
      <c r="D43" s="73"/>
      <c r="E43" s="73"/>
      <c r="F43" s="80" t="s">
        <v>2989</v>
      </c>
      <c r="G43" s="7" t="s">
        <v>2895</v>
      </c>
      <c r="H43" s="7"/>
      <c r="I43" s="7"/>
      <c r="J43" s="7"/>
      <c r="K43" s="82"/>
      <c r="L43" s="73"/>
      <c r="M43" s="43" t="s">
        <v>2928</v>
      </c>
    </row>
    <row r="44" spans="1:13" ht="30">
      <c r="A44" s="54" t="s">
        <v>25</v>
      </c>
      <c r="B44" s="15" t="s">
        <v>254</v>
      </c>
      <c r="C44" s="73" t="s">
        <v>2990</v>
      </c>
      <c r="D44" s="73"/>
      <c r="E44" s="73"/>
      <c r="F44" s="80">
        <v>1863</v>
      </c>
      <c r="G44" s="7" t="s">
        <v>2895</v>
      </c>
      <c r="H44" s="7"/>
      <c r="I44" s="7"/>
      <c r="J44" s="7"/>
      <c r="K44" s="82"/>
      <c r="L44" s="73"/>
      <c r="M44" s="43" t="s">
        <v>2928</v>
      </c>
    </row>
    <row r="45" spans="1:13" ht="30">
      <c r="A45" s="54" t="s">
        <v>25</v>
      </c>
      <c r="B45" s="15" t="s">
        <v>254</v>
      </c>
      <c r="C45" s="73" t="s">
        <v>2991</v>
      </c>
      <c r="D45" s="73"/>
      <c r="E45" s="73"/>
      <c r="F45" s="80">
        <v>1864</v>
      </c>
      <c r="G45" s="7" t="s">
        <v>2895</v>
      </c>
      <c r="H45" s="7"/>
      <c r="I45" s="7"/>
      <c r="J45" s="7"/>
      <c r="K45" s="82"/>
      <c r="L45" s="73"/>
      <c r="M45" s="43" t="s">
        <v>2928</v>
      </c>
    </row>
    <row r="46" spans="1:13" ht="30">
      <c r="A46" s="54" t="s">
        <v>25</v>
      </c>
      <c r="B46" s="15" t="s">
        <v>254</v>
      </c>
      <c r="C46" s="73" t="s">
        <v>2992</v>
      </c>
      <c r="D46" s="73"/>
      <c r="E46" s="73"/>
      <c r="F46" s="80" t="s">
        <v>2993</v>
      </c>
      <c r="G46" s="7" t="s">
        <v>2895</v>
      </c>
      <c r="H46" s="7"/>
      <c r="I46" s="7"/>
      <c r="J46" s="7"/>
      <c r="K46" s="82"/>
      <c r="L46" s="73"/>
      <c r="M46" s="43" t="s">
        <v>2928</v>
      </c>
    </row>
    <row r="47" spans="1:13" ht="30">
      <c r="A47" s="54" t="s">
        <v>25</v>
      </c>
      <c r="B47" s="15" t="s">
        <v>254</v>
      </c>
      <c r="C47" s="73" t="s">
        <v>2994</v>
      </c>
      <c r="D47" s="73"/>
      <c r="E47" s="73"/>
      <c r="F47" s="80">
        <v>1867</v>
      </c>
      <c r="G47" s="7" t="s">
        <v>2895</v>
      </c>
      <c r="H47" s="7"/>
      <c r="I47" s="7"/>
      <c r="J47" s="7"/>
      <c r="K47" s="82"/>
      <c r="L47" s="73"/>
      <c r="M47" s="43" t="s">
        <v>2928</v>
      </c>
    </row>
    <row r="48" spans="1:13" ht="30">
      <c r="A48" s="54" t="s">
        <v>25</v>
      </c>
      <c r="B48" s="15" t="s">
        <v>254</v>
      </c>
      <c r="C48" s="73" t="s">
        <v>2995</v>
      </c>
      <c r="D48" s="73"/>
      <c r="E48" s="73"/>
      <c r="F48" s="80" t="s">
        <v>2996</v>
      </c>
      <c r="G48" s="7" t="s">
        <v>2895</v>
      </c>
      <c r="H48" s="7"/>
      <c r="I48" s="7"/>
      <c r="J48" s="7"/>
      <c r="K48" s="82"/>
      <c r="L48" s="73"/>
      <c r="M48" s="43" t="s">
        <v>2928</v>
      </c>
    </row>
    <row r="49" spans="1:13" ht="30">
      <c r="A49" s="54" t="s">
        <v>25</v>
      </c>
      <c r="B49" s="15" t="s">
        <v>254</v>
      </c>
      <c r="C49" s="73" t="s">
        <v>2997</v>
      </c>
      <c r="D49" s="73"/>
      <c r="E49" s="73"/>
      <c r="F49" s="80">
        <v>1869</v>
      </c>
      <c r="G49" s="7" t="s">
        <v>2895</v>
      </c>
      <c r="H49" s="7"/>
      <c r="I49" s="7"/>
      <c r="J49" s="7"/>
      <c r="K49" s="82"/>
      <c r="L49" s="73"/>
      <c r="M49" s="43" t="s">
        <v>2928</v>
      </c>
    </row>
    <row r="50" spans="1:13" ht="30">
      <c r="A50" s="54" t="s">
        <v>25</v>
      </c>
      <c r="B50" s="15" t="s">
        <v>254</v>
      </c>
      <c r="C50" s="73" t="s">
        <v>2998</v>
      </c>
      <c r="D50" s="73"/>
      <c r="E50" s="73"/>
      <c r="F50" s="80">
        <v>1872</v>
      </c>
      <c r="G50" s="7" t="s">
        <v>2895</v>
      </c>
      <c r="H50" s="7"/>
      <c r="I50" s="7">
        <v>1875</v>
      </c>
      <c r="J50" s="7"/>
      <c r="K50" s="82"/>
      <c r="L50" s="73"/>
      <c r="M50" s="43" t="s">
        <v>2928</v>
      </c>
    </row>
    <row r="51" spans="1:13" ht="30">
      <c r="A51" s="54" t="s">
        <v>25</v>
      </c>
      <c r="B51" s="15" t="s">
        <v>254</v>
      </c>
      <c r="C51" s="73" t="s">
        <v>2999</v>
      </c>
      <c r="D51" s="73"/>
      <c r="E51" s="73"/>
      <c r="F51" s="80" t="s">
        <v>3000</v>
      </c>
      <c r="G51" s="7" t="s">
        <v>2895</v>
      </c>
      <c r="H51" s="7"/>
      <c r="I51" s="7"/>
      <c r="J51" s="7"/>
      <c r="K51" s="82"/>
      <c r="L51" s="73"/>
      <c r="M51" s="43" t="s">
        <v>2928</v>
      </c>
    </row>
    <row r="52" spans="1:13" ht="30">
      <c r="A52" s="54" t="s">
        <v>25</v>
      </c>
      <c r="B52" s="15" t="s">
        <v>254</v>
      </c>
      <c r="C52" s="73" t="s">
        <v>3001</v>
      </c>
      <c r="D52" s="73"/>
      <c r="E52" s="73" t="s">
        <v>3002</v>
      </c>
      <c r="F52" s="80" t="s">
        <v>3003</v>
      </c>
      <c r="G52" s="7" t="s">
        <v>2895</v>
      </c>
      <c r="H52" s="7"/>
      <c r="I52" s="7" t="s">
        <v>3004</v>
      </c>
      <c r="J52" s="7"/>
      <c r="K52" s="82"/>
      <c r="L52" s="73"/>
      <c r="M52" s="43" t="s">
        <v>2928</v>
      </c>
    </row>
    <row r="53" spans="1:13" ht="30">
      <c r="A53" s="54" t="s">
        <v>25</v>
      </c>
      <c r="B53" s="15" t="s">
        <v>254</v>
      </c>
      <c r="C53" s="73" t="s">
        <v>3005</v>
      </c>
      <c r="D53" s="73"/>
      <c r="E53" s="73" t="s">
        <v>3006</v>
      </c>
      <c r="F53" s="80" t="s">
        <v>3007</v>
      </c>
      <c r="G53" s="7" t="s">
        <v>2895</v>
      </c>
      <c r="H53" s="7"/>
      <c r="I53" s="7"/>
      <c r="J53" s="7"/>
      <c r="K53" s="82"/>
      <c r="L53" s="73"/>
      <c r="M53" s="43" t="s">
        <v>2928</v>
      </c>
    </row>
    <row r="54" spans="1:13" ht="30">
      <c r="A54" s="54" t="s">
        <v>25</v>
      </c>
      <c r="B54" s="15" t="s">
        <v>254</v>
      </c>
      <c r="C54" s="73" t="s">
        <v>3008</v>
      </c>
      <c r="D54" s="73"/>
      <c r="E54" s="73"/>
      <c r="F54" s="80" t="s">
        <v>3009</v>
      </c>
      <c r="G54" s="7" t="s">
        <v>2895</v>
      </c>
      <c r="H54" s="7"/>
      <c r="I54" s="7"/>
      <c r="J54" s="7"/>
      <c r="K54" s="82"/>
      <c r="L54" s="73"/>
      <c r="M54" s="43" t="s">
        <v>2928</v>
      </c>
    </row>
    <row r="55" spans="1:13" ht="30">
      <c r="A55" s="54" t="s">
        <v>25</v>
      </c>
      <c r="B55" s="15" t="s">
        <v>254</v>
      </c>
      <c r="C55" s="73" t="s">
        <v>3010</v>
      </c>
      <c r="D55" s="73"/>
      <c r="E55" s="73"/>
      <c r="F55" s="80" t="s">
        <v>3011</v>
      </c>
      <c r="G55" s="7" t="s">
        <v>2895</v>
      </c>
      <c r="H55" s="7"/>
      <c r="I55" s="7" t="s">
        <v>3012</v>
      </c>
      <c r="J55" s="7"/>
      <c r="K55" s="82"/>
      <c r="L55" s="73"/>
      <c r="M55" s="43" t="s">
        <v>2928</v>
      </c>
    </row>
    <row r="56" spans="1:13" ht="30">
      <c r="A56" s="54" t="s">
        <v>25</v>
      </c>
      <c r="B56" s="15" t="s">
        <v>254</v>
      </c>
      <c r="C56" s="73" t="s">
        <v>3013</v>
      </c>
      <c r="D56" s="73"/>
      <c r="E56" s="73"/>
      <c r="F56" s="80" t="s">
        <v>3014</v>
      </c>
      <c r="G56" s="7" t="s">
        <v>2895</v>
      </c>
      <c r="H56" s="7"/>
      <c r="I56" s="7" t="s">
        <v>3015</v>
      </c>
      <c r="J56" s="7"/>
      <c r="K56" s="82"/>
      <c r="L56" s="73"/>
      <c r="M56" s="43" t="s">
        <v>2928</v>
      </c>
    </row>
    <row r="57" spans="1:13" ht="30">
      <c r="A57" s="54" t="s">
        <v>25</v>
      </c>
      <c r="B57" s="15" t="s">
        <v>254</v>
      </c>
      <c r="C57" s="73" t="s">
        <v>3016</v>
      </c>
      <c r="D57" s="73"/>
      <c r="E57" s="73"/>
      <c r="F57" s="80">
        <v>1885</v>
      </c>
      <c r="G57" s="7" t="s">
        <v>2895</v>
      </c>
      <c r="H57" s="7"/>
      <c r="I57" s="7"/>
      <c r="J57" s="7"/>
      <c r="K57" s="82"/>
      <c r="L57" s="73"/>
      <c r="M57" s="43" t="s">
        <v>2928</v>
      </c>
    </row>
    <row r="58" spans="1:13" ht="30">
      <c r="A58" s="54" t="s">
        <v>25</v>
      </c>
      <c r="B58" s="15" t="s">
        <v>254</v>
      </c>
      <c r="C58" s="73" t="s">
        <v>3017</v>
      </c>
      <c r="D58" s="73"/>
      <c r="E58" s="73"/>
      <c r="F58" s="80" t="s">
        <v>3018</v>
      </c>
      <c r="G58" s="7" t="s">
        <v>2895</v>
      </c>
      <c r="H58" s="7"/>
      <c r="I58" s="7"/>
      <c r="J58" s="7"/>
      <c r="K58" s="82"/>
      <c r="L58" s="73"/>
      <c r="M58" s="43" t="s">
        <v>2928</v>
      </c>
    </row>
    <row r="59" spans="1:13" ht="30">
      <c r="A59" s="54" t="s">
        <v>25</v>
      </c>
      <c r="B59" s="15" t="s">
        <v>254</v>
      </c>
      <c r="C59" s="73" t="s">
        <v>3019</v>
      </c>
      <c r="D59" s="73"/>
      <c r="E59" s="73"/>
      <c r="F59" s="80" t="s">
        <v>3020</v>
      </c>
      <c r="G59" s="7" t="s">
        <v>2895</v>
      </c>
      <c r="H59" s="7"/>
      <c r="I59" s="7"/>
      <c r="J59" s="7"/>
      <c r="K59" s="82"/>
      <c r="L59" s="73"/>
      <c r="M59" s="43" t="s">
        <v>2928</v>
      </c>
    </row>
    <row r="60" spans="1:13" ht="30">
      <c r="A60" s="54" t="s">
        <v>25</v>
      </c>
      <c r="B60" s="15" t="s">
        <v>254</v>
      </c>
      <c r="C60" s="73" t="s">
        <v>3021</v>
      </c>
      <c r="D60" s="73"/>
      <c r="E60" s="73"/>
      <c r="F60" s="80" t="s">
        <v>3022</v>
      </c>
      <c r="G60" s="7" t="s">
        <v>2895</v>
      </c>
      <c r="H60" s="7"/>
      <c r="I60" s="7"/>
      <c r="J60" s="7"/>
      <c r="K60" s="82"/>
      <c r="L60" s="73"/>
      <c r="M60" s="43" t="s">
        <v>2928</v>
      </c>
    </row>
    <row r="61" spans="1:13" ht="30">
      <c r="A61" s="54" t="s">
        <v>25</v>
      </c>
      <c r="B61" s="15" t="s">
        <v>254</v>
      </c>
      <c r="C61" s="73" t="s">
        <v>3023</v>
      </c>
      <c r="D61" s="73"/>
      <c r="E61" s="73"/>
      <c r="F61" s="80" t="s">
        <v>3024</v>
      </c>
      <c r="G61" s="7" t="s">
        <v>2895</v>
      </c>
      <c r="H61" s="7"/>
      <c r="I61" s="7"/>
      <c r="J61" s="7"/>
      <c r="K61" s="82"/>
      <c r="L61" s="73"/>
      <c r="M61" s="43" t="s">
        <v>2928</v>
      </c>
    </row>
    <row r="62" spans="1:13" ht="30">
      <c r="A62" s="54" t="s">
        <v>25</v>
      </c>
      <c r="B62" s="15" t="s">
        <v>254</v>
      </c>
      <c r="C62" s="73" t="s">
        <v>3025</v>
      </c>
      <c r="D62" s="73"/>
      <c r="E62" s="73"/>
      <c r="F62" s="80" t="s">
        <v>3026</v>
      </c>
      <c r="G62" s="7" t="s">
        <v>2895</v>
      </c>
      <c r="H62" s="7"/>
      <c r="I62" s="7"/>
      <c r="J62" s="7"/>
      <c r="K62" s="82"/>
      <c r="L62" s="73"/>
      <c r="M62" s="43" t="s">
        <v>2928</v>
      </c>
    </row>
    <row r="63" spans="1:13" ht="30">
      <c r="A63" s="54" t="s">
        <v>25</v>
      </c>
      <c r="B63" s="15" t="s">
        <v>254</v>
      </c>
      <c r="C63" s="73" t="s">
        <v>3027</v>
      </c>
      <c r="D63" s="73"/>
      <c r="E63" s="73"/>
      <c r="F63" s="80" t="s">
        <v>3028</v>
      </c>
      <c r="G63" s="7" t="s">
        <v>2895</v>
      </c>
      <c r="H63" s="7"/>
      <c r="I63" s="7"/>
      <c r="J63" s="7"/>
      <c r="K63" s="82"/>
      <c r="L63" s="73"/>
      <c r="M63" s="43" t="s">
        <v>2928</v>
      </c>
    </row>
    <row r="64" spans="1:13" ht="30">
      <c r="A64" s="54" t="s">
        <v>25</v>
      </c>
      <c r="B64" s="15" t="s">
        <v>254</v>
      </c>
      <c r="C64" s="73" t="s">
        <v>3029</v>
      </c>
      <c r="D64" s="73"/>
      <c r="E64" s="73"/>
      <c r="F64" s="80" t="s">
        <v>3030</v>
      </c>
      <c r="G64" s="7" t="s">
        <v>2895</v>
      </c>
      <c r="H64" s="7"/>
      <c r="I64" s="7"/>
      <c r="J64" s="7"/>
      <c r="K64" s="82"/>
      <c r="L64" s="73"/>
      <c r="M64" s="43" t="s">
        <v>2928</v>
      </c>
    </row>
    <row r="65" spans="1:13" ht="30">
      <c r="A65" s="54" t="s">
        <v>25</v>
      </c>
      <c r="B65" s="15" t="s">
        <v>254</v>
      </c>
      <c r="C65" s="73" t="s">
        <v>3031</v>
      </c>
      <c r="D65" s="73"/>
      <c r="E65" s="73" t="s">
        <v>3032</v>
      </c>
      <c r="F65" s="80" t="s">
        <v>3033</v>
      </c>
      <c r="G65" s="7" t="s">
        <v>2895</v>
      </c>
      <c r="H65" s="7"/>
      <c r="I65" s="7"/>
      <c r="J65" s="7"/>
      <c r="K65" s="82"/>
      <c r="L65" s="73"/>
      <c r="M65" s="43" t="s">
        <v>2928</v>
      </c>
    </row>
    <row r="66" spans="1:13" ht="30">
      <c r="A66" s="54" t="s">
        <v>25</v>
      </c>
      <c r="B66" s="15" t="s">
        <v>254</v>
      </c>
      <c r="C66" s="73" t="s">
        <v>3034</v>
      </c>
      <c r="D66" s="73"/>
      <c r="E66" s="73" t="s">
        <v>3035</v>
      </c>
      <c r="F66" s="80" t="s">
        <v>3036</v>
      </c>
      <c r="G66" s="7" t="s">
        <v>2895</v>
      </c>
      <c r="H66" s="7"/>
      <c r="I66" s="7"/>
      <c r="J66" s="7"/>
      <c r="K66" s="82"/>
      <c r="L66" s="73"/>
      <c r="M66" s="43" t="s">
        <v>2928</v>
      </c>
    </row>
    <row r="67" spans="1:13" ht="30">
      <c r="A67" s="54" t="s">
        <v>25</v>
      </c>
      <c r="B67" s="15" t="s">
        <v>254</v>
      </c>
      <c r="C67" s="73" t="s">
        <v>3037</v>
      </c>
      <c r="D67" s="73" t="s">
        <v>3038</v>
      </c>
      <c r="E67" s="73"/>
      <c r="F67" s="80" t="s">
        <v>3039</v>
      </c>
      <c r="G67" s="7" t="s">
        <v>2895</v>
      </c>
      <c r="H67" s="7"/>
      <c r="I67" s="7"/>
      <c r="J67" s="7"/>
      <c r="K67" s="82"/>
      <c r="L67" s="73"/>
      <c r="M67" s="43" t="s">
        <v>2928</v>
      </c>
    </row>
    <row r="68" spans="1:13" ht="30">
      <c r="A68" s="54" t="s">
        <v>25</v>
      </c>
      <c r="B68" s="15" t="s">
        <v>254</v>
      </c>
      <c r="C68" s="73" t="s">
        <v>3040</v>
      </c>
      <c r="D68" s="73"/>
      <c r="E68" s="73"/>
      <c r="F68" s="80">
        <v>1926</v>
      </c>
      <c r="G68" s="7" t="s">
        <v>2895</v>
      </c>
      <c r="H68" s="7"/>
      <c r="I68" s="7"/>
      <c r="J68" s="7"/>
      <c r="K68" s="82"/>
      <c r="L68" s="73"/>
      <c r="M68" s="43" t="s">
        <v>2928</v>
      </c>
    </row>
    <row r="69" spans="1:13" ht="30">
      <c r="A69" s="54" t="s">
        <v>25</v>
      </c>
      <c r="B69" s="15" t="s">
        <v>254</v>
      </c>
      <c r="C69" s="73" t="s">
        <v>3041</v>
      </c>
      <c r="D69" s="73"/>
      <c r="E69" s="73"/>
      <c r="F69" s="80">
        <v>1928</v>
      </c>
      <c r="G69" s="7" t="s">
        <v>2895</v>
      </c>
      <c r="H69" s="7"/>
      <c r="I69" s="7">
        <v>1930</v>
      </c>
      <c r="J69" s="7"/>
      <c r="K69" s="82"/>
      <c r="L69" s="73"/>
      <c r="M69" s="43" t="s">
        <v>2928</v>
      </c>
    </row>
    <row r="70" spans="1:13" ht="30">
      <c r="A70" s="54" t="s">
        <v>25</v>
      </c>
      <c r="B70" s="15" t="s">
        <v>254</v>
      </c>
      <c r="C70" s="73" t="s">
        <v>3042</v>
      </c>
      <c r="D70" s="73"/>
      <c r="E70" s="73"/>
      <c r="F70" s="80">
        <v>1931</v>
      </c>
      <c r="G70" s="7" t="s">
        <v>2895</v>
      </c>
      <c r="H70" s="7"/>
      <c r="I70" s="7"/>
      <c r="J70" s="7"/>
      <c r="K70" s="82"/>
      <c r="L70" s="73"/>
      <c r="M70" s="43" t="s">
        <v>2928</v>
      </c>
    </row>
    <row r="71" spans="1:13" ht="30">
      <c r="A71" s="54" t="s">
        <v>25</v>
      </c>
      <c r="B71" s="15" t="s">
        <v>254</v>
      </c>
      <c r="C71" s="73" t="s">
        <v>3043</v>
      </c>
      <c r="D71" s="73"/>
      <c r="E71" s="73"/>
      <c r="F71" s="80" t="s">
        <v>3044</v>
      </c>
      <c r="G71" s="7" t="s">
        <v>2895</v>
      </c>
      <c r="H71" s="7"/>
      <c r="I71" s="7"/>
      <c r="J71" s="7"/>
      <c r="K71" s="82"/>
      <c r="L71" s="73"/>
      <c r="M71" s="43" t="s">
        <v>2928</v>
      </c>
    </row>
    <row r="72" spans="1:13" ht="30">
      <c r="A72" s="54" t="s">
        <v>25</v>
      </c>
      <c r="B72" s="15" t="s">
        <v>254</v>
      </c>
      <c r="C72" s="73" t="s">
        <v>3040</v>
      </c>
      <c r="D72" s="73"/>
      <c r="E72" s="73"/>
      <c r="F72" s="80">
        <v>1940</v>
      </c>
      <c r="G72" s="7" t="s">
        <v>2895</v>
      </c>
      <c r="H72" s="7"/>
      <c r="I72" s="7"/>
      <c r="J72" s="7"/>
      <c r="K72" s="82"/>
      <c r="L72" s="73"/>
      <c r="M72" s="43" t="s">
        <v>2928</v>
      </c>
    </row>
    <row r="73" spans="1:13" ht="30">
      <c r="A73" s="54" t="s">
        <v>25</v>
      </c>
      <c r="B73" s="15" t="s">
        <v>254</v>
      </c>
      <c r="C73" s="73" t="s">
        <v>3045</v>
      </c>
      <c r="D73" s="73"/>
      <c r="E73" s="73"/>
      <c r="F73" s="80" t="s">
        <v>3046</v>
      </c>
      <c r="G73" s="7" t="s">
        <v>2895</v>
      </c>
      <c r="H73" s="7"/>
      <c r="I73" s="7"/>
      <c r="J73" s="7"/>
      <c r="K73" s="82"/>
      <c r="L73" s="73"/>
      <c r="M73" s="43" t="s">
        <v>2928</v>
      </c>
    </row>
    <row r="74" spans="1:13" ht="30">
      <c r="A74" s="54" t="s">
        <v>25</v>
      </c>
      <c r="B74" s="15" t="s">
        <v>254</v>
      </c>
      <c r="C74" s="73" t="s">
        <v>3047</v>
      </c>
      <c r="D74" s="73"/>
      <c r="E74" s="73"/>
      <c r="F74" s="80" t="s">
        <v>3048</v>
      </c>
      <c r="G74" s="7" t="s">
        <v>2895</v>
      </c>
      <c r="H74" s="7"/>
      <c r="I74" s="7"/>
      <c r="J74" s="7"/>
      <c r="K74" s="82"/>
      <c r="L74" s="73"/>
      <c r="M74" s="43" t="s">
        <v>2928</v>
      </c>
    </row>
    <row r="75" spans="1:13" ht="30">
      <c r="A75" s="54" t="s">
        <v>25</v>
      </c>
      <c r="B75" s="15" t="s">
        <v>254</v>
      </c>
      <c r="C75" s="73" t="s">
        <v>3049</v>
      </c>
      <c r="D75" s="73"/>
      <c r="E75" s="73"/>
      <c r="F75" s="80">
        <v>2001</v>
      </c>
      <c r="G75" s="7" t="s">
        <v>2895</v>
      </c>
      <c r="H75" s="7"/>
      <c r="I75" s="7">
        <v>2003</v>
      </c>
      <c r="J75" s="7"/>
      <c r="K75" s="82"/>
      <c r="L75" s="73"/>
      <c r="M75" s="43" t="s">
        <v>2928</v>
      </c>
    </row>
    <row r="76" spans="1:13" ht="30">
      <c r="A76" s="54" t="s">
        <v>25</v>
      </c>
      <c r="B76" s="15" t="s">
        <v>254</v>
      </c>
      <c r="C76" s="73" t="s">
        <v>3050</v>
      </c>
      <c r="D76" s="73"/>
      <c r="E76" s="73"/>
      <c r="F76" s="80" t="s">
        <v>3051</v>
      </c>
      <c r="G76" s="7" t="s">
        <v>2895</v>
      </c>
      <c r="H76" s="7"/>
      <c r="I76" s="7" t="s">
        <v>3052</v>
      </c>
      <c r="J76" s="7"/>
      <c r="K76" s="82"/>
      <c r="L76" s="73"/>
      <c r="M76" s="43" t="s">
        <v>3053</v>
      </c>
    </row>
    <row r="77" spans="1:13" ht="30">
      <c r="A77" s="54" t="s">
        <v>25</v>
      </c>
      <c r="B77" s="15" t="s">
        <v>254</v>
      </c>
      <c r="C77" s="73" t="s">
        <v>3054</v>
      </c>
      <c r="D77" s="73"/>
      <c r="E77" s="73"/>
      <c r="F77" s="80" t="s">
        <v>3055</v>
      </c>
      <c r="G77" s="7" t="s">
        <v>2895</v>
      </c>
      <c r="H77" s="7"/>
      <c r="I77" s="7"/>
      <c r="J77" s="7"/>
      <c r="K77" s="82"/>
      <c r="L77" s="73"/>
      <c r="M77" s="43" t="s">
        <v>3053</v>
      </c>
    </row>
    <row r="78" spans="1:13">
      <c r="A78" s="54" t="s">
        <v>44</v>
      </c>
      <c r="B78" s="15" t="s">
        <v>383</v>
      </c>
      <c r="C78" s="73" t="s">
        <v>3056</v>
      </c>
      <c r="D78" s="73"/>
      <c r="E78" s="73"/>
      <c r="F78" s="26">
        <v>1566</v>
      </c>
      <c r="G78" s="7" t="s">
        <v>2895</v>
      </c>
      <c r="H78" s="7"/>
      <c r="I78" s="7"/>
      <c r="J78" s="7"/>
      <c r="K78" s="82"/>
      <c r="L78" s="73" t="s">
        <v>3057</v>
      </c>
      <c r="M78" s="43" t="s">
        <v>3058</v>
      </c>
    </row>
    <row r="79" spans="1:13">
      <c r="A79" s="54" t="s">
        <v>44</v>
      </c>
      <c r="B79" s="15" t="s">
        <v>383</v>
      </c>
      <c r="C79" s="73" t="s">
        <v>837</v>
      </c>
      <c r="D79" s="73"/>
      <c r="E79" s="73"/>
      <c r="F79" s="26">
        <v>1575</v>
      </c>
      <c r="G79" s="7" t="s">
        <v>2895</v>
      </c>
      <c r="H79" s="7"/>
      <c r="I79" s="7"/>
      <c r="J79" s="7"/>
      <c r="K79" s="82"/>
      <c r="L79" s="73" t="s">
        <v>3057</v>
      </c>
      <c r="M79" s="43" t="s">
        <v>3058</v>
      </c>
    </row>
    <row r="80" spans="1:13">
      <c r="A80" s="54" t="s">
        <v>44</v>
      </c>
      <c r="B80" s="15" t="s">
        <v>383</v>
      </c>
      <c r="C80" s="73" t="s">
        <v>3056</v>
      </c>
      <c r="D80" s="73"/>
      <c r="E80" s="73" t="s">
        <v>3059</v>
      </c>
      <c r="F80" s="26">
        <v>1582</v>
      </c>
      <c r="G80" s="7" t="s">
        <v>2895</v>
      </c>
      <c r="H80" s="7"/>
      <c r="I80" s="7"/>
      <c r="J80" s="7"/>
      <c r="K80" s="82"/>
      <c r="L80" s="73" t="s">
        <v>3057</v>
      </c>
      <c r="M80" s="43" t="s">
        <v>3058</v>
      </c>
    </row>
    <row r="81" spans="1:13">
      <c r="A81" s="54" t="s">
        <v>44</v>
      </c>
      <c r="B81" s="15" t="s">
        <v>383</v>
      </c>
      <c r="C81" s="73" t="s">
        <v>3060</v>
      </c>
      <c r="D81" s="73" t="s">
        <v>3061</v>
      </c>
      <c r="E81" s="73" t="s">
        <v>3062</v>
      </c>
      <c r="F81" s="26" t="s">
        <v>3063</v>
      </c>
      <c r="G81" s="7" t="s">
        <v>2895</v>
      </c>
      <c r="H81" s="7"/>
      <c r="I81" s="7"/>
      <c r="J81" s="7"/>
      <c r="K81" s="82"/>
      <c r="L81" s="73" t="s">
        <v>3057</v>
      </c>
      <c r="M81" s="43" t="s">
        <v>3058</v>
      </c>
    </row>
    <row r="82" spans="1:13">
      <c r="A82" s="54" t="s">
        <v>44</v>
      </c>
      <c r="B82" s="15" t="s">
        <v>383</v>
      </c>
      <c r="C82" s="15" t="s">
        <v>1337</v>
      </c>
      <c r="D82" s="15" t="s">
        <v>1337</v>
      </c>
      <c r="E82" s="73"/>
      <c r="F82" s="26">
        <v>1830</v>
      </c>
      <c r="G82" s="6" t="s">
        <v>124</v>
      </c>
      <c r="H82" s="7"/>
      <c r="I82" s="6">
        <v>1831</v>
      </c>
      <c r="J82" s="6" t="s">
        <v>124</v>
      </c>
      <c r="K82" s="82"/>
      <c r="L82" s="73"/>
      <c r="M82" s="43" t="s">
        <v>3064</v>
      </c>
    </row>
    <row r="83" spans="1:13">
      <c r="A83" s="54" t="s">
        <v>44</v>
      </c>
      <c r="B83" s="15" t="s">
        <v>383</v>
      </c>
      <c r="C83" s="15" t="s">
        <v>1337</v>
      </c>
      <c r="D83" s="15" t="s">
        <v>1337</v>
      </c>
      <c r="E83" s="73"/>
      <c r="F83" s="26">
        <v>1868</v>
      </c>
      <c r="G83" s="6" t="s">
        <v>124</v>
      </c>
      <c r="H83" s="7"/>
      <c r="I83" s="6">
        <v>1869</v>
      </c>
      <c r="J83" s="6" t="s">
        <v>124</v>
      </c>
      <c r="K83" s="82"/>
      <c r="L83" s="73"/>
      <c r="M83" s="43" t="s">
        <v>3064</v>
      </c>
    </row>
    <row r="84" spans="1:13" ht="45">
      <c r="A84" s="54" t="s">
        <v>44</v>
      </c>
      <c r="B84" s="15" t="s">
        <v>383</v>
      </c>
      <c r="C84" s="15" t="s">
        <v>1341</v>
      </c>
      <c r="D84" s="15" t="s">
        <v>1341</v>
      </c>
      <c r="E84" s="73"/>
      <c r="F84" s="26">
        <v>1881</v>
      </c>
      <c r="G84" s="6" t="s">
        <v>124</v>
      </c>
      <c r="H84" s="7"/>
      <c r="I84" s="6"/>
      <c r="J84" s="6"/>
      <c r="K84" s="82"/>
      <c r="L84" s="73"/>
      <c r="M84" s="43" t="s">
        <v>3064</v>
      </c>
    </row>
    <row r="85" spans="1:13">
      <c r="A85" s="54" t="s">
        <v>44</v>
      </c>
      <c r="B85" s="15" t="s">
        <v>383</v>
      </c>
      <c r="C85" s="15" t="s">
        <v>1337</v>
      </c>
      <c r="D85" s="15" t="s">
        <v>1337</v>
      </c>
      <c r="E85" s="73"/>
      <c r="F85" s="26">
        <v>1981</v>
      </c>
      <c r="G85" s="6" t="s">
        <v>124</v>
      </c>
      <c r="H85" s="7"/>
      <c r="I85" s="6">
        <v>1998</v>
      </c>
      <c r="J85" s="6" t="s">
        <v>124</v>
      </c>
      <c r="K85" s="82"/>
      <c r="L85" s="73"/>
      <c r="M85" s="43" t="s">
        <v>3064</v>
      </c>
    </row>
    <row r="86" spans="1:13" ht="105">
      <c r="A86" s="54" t="s">
        <v>44</v>
      </c>
      <c r="B86" s="15" t="s">
        <v>383</v>
      </c>
      <c r="C86" s="15" t="s">
        <v>3065</v>
      </c>
      <c r="D86" s="15" t="s">
        <v>3066</v>
      </c>
      <c r="E86" s="73"/>
      <c r="F86" s="26" t="s">
        <v>3067</v>
      </c>
      <c r="G86" s="6" t="s">
        <v>124</v>
      </c>
      <c r="H86" s="7"/>
      <c r="I86" s="6" t="s">
        <v>1335</v>
      </c>
      <c r="J86" s="6" t="s">
        <v>124</v>
      </c>
      <c r="K86" s="82"/>
      <c r="L86" s="73"/>
      <c r="M86" s="43" t="s">
        <v>3068</v>
      </c>
    </row>
    <row r="87" spans="1:13" ht="60">
      <c r="A87" s="54" t="s">
        <v>52</v>
      </c>
      <c r="B87" s="15" t="s">
        <v>52</v>
      </c>
      <c r="C87" s="15" t="s">
        <v>3069</v>
      </c>
      <c r="D87" s="15"/>
      <c r="E87" s="73"/>
      <c r="F87" s="26">
        <v>1898</v>
      </c>
      <c r="G87" s="6" t="s">
        <v>124</v>
      </c>
      <c r="H87" s="7"/>
      <c r="I87" s="6">
        <v>1912</v>
      </c>
      <c r="J87" s="6" t="s">
        <v>124</v>
      </c>
      <c r="K87" s="82"/>
      <c r="L87" s="73"/>
      <c r="M87" s="43" t="s">
        <v>3070</v>
      </c>
    </row>
    <row r="88" spans="1:13" ht="60">
      <c r="A88" s="54" t="s">
        <v>52</v>
      </c>
      <c r="B88" s="15" t="s">
        <v>52</v>
      </c>
      <c r="C88" s="15" t="s">
        <v>3069</v>
      </c>
      <c r="D88" s="15"/>
      <c r="E88" s="73"/>
      <c r="F88" s="26">
        <v>1926</v>
      </c>
      <c r="G88" s="6" t="s">
        <v>124</v>
      </c>
      <c r="H88" s="7"/>
      <c r="I88" s="6">
        <v>1929</v>
      </c>
      <c r="J88" s="6" t="s">
        <v>124</v>
      </c>
      <c r="K88" s="82"/>
      <c r="L88" s="73"/>
      <c r="M88" s="43" t="s">
        <v>3070</v>
      </c>
    </row>
    <row r="89" spans="1:13" ht="60">
      <c r="A89" s="54" t="s">
        <v>52</v>
      </c>
      <c r="B89" s="15" t="s">
        <v>52</v>
      </c>
      <c r="C89" s="15" t="s">
        <v>3069</v>
      </c>
      <c r="D89" s="15"/>
      <c r="E89" s="73"/>
      <c r="F89" s="26">
        <v>1944</v>
      </c>
      <c r="G89" s="6" t="s">
        <v>124</v>
      </c>
      <c r="H89" s="7"/>
      <c r="I89" s="6"/>
      <c r="J89" s="6"/>
      <c r="K89" s="82"/>
      <c r="L89" s="73"/>
      <c r="M89" s="43" t="s">
        <v>3070</v>
      </c>
    </row>
    <row r="90" spans="1:13" ht="60">
      <c r="A90" s="54" t="s">
        <v>52</v>
      </c>
      <c r="B90" s="15" t="s">
        <v>52</v>
      </c>
      <c r="C90" s="15" t="s">
        <v>3069</v>
      </c>
      <c r="D90" s="15"/>
      <c r="E90" s="73"/>
      <c r="F90" s="26">
        <v>1958</v>
      </c>
      <c r="G90" s="6" t="s">
        <v>124</v>
      </c>
      <c r="H90" s="7"/>
      <c r="I90" s="6">
        <v>1960</v>
      </c>
      <c r="J90" s="6" t="s">
        <v>124</v>
      </c>
      <c r="K90" s="82"/>
      <c r="L90" s="73"/>
      <c r="M90" s="43" t="s">
        <v>3070</v>
      </c>
    </row>
    <row r="91" spans="1:13" ht="60">
      <c r="A91" s="54" t="s">
        <v>52</v>
      </c>
      <c r="B91" s="15" t="s">
        <v>52</v>
      </c>
      <c r="C91" s="15" t="s">
        <v>3069</v>
      </c>
      <c r="D91" s="15"/>
      <c r="E91" s="73"/>
      <c r="F91" s="26" t="s">
        <v>3071</v>
      </c>
      <c r="G91" s="6" t="s">
        <v>124</v>
      </c>
      <c r="H91" s="7"/>
      <c r="I91" s="6" t="s">
        <v>3072</v>
      </c>
      <c r="J91" s="6"/>
      <c r="K91" s="82"/>
      <c r="L91" s="73"/>
      <c r="M91" s="43" t="s">
        <v>3070</v>
      </c>
    </row>
    <row r="92" spans="1:13" ht="60">
      <c r="A92" s="54" t="s">
        <v>52</v>
      </c>
      <c r="B92" s="15" t="s">
        <v>52</v>
      </c>
      <c r="C92" s="15" t="s">
        <v>3073</v>
      </c>
      <c r="D92" s="15"/>
      <c r="E92" s="73"/>
      <c r="F92" s="26" t="s">
        <v>3074</v>
      </c>
      <c r="G92" s="6" t="s">
        <v>124</v>
      </c>
      <c r="H92" s="7"/>
      <c r="I92" s="6" t="s">
        <v>3075</v>
      </c>
      <c r="J92" s="6" t="s">
        <v>124</v>
      </c>
      <c r="K92" s="82"/>
      <c r="L92" s="73"/>
      <c r="M92" s="43" t="s">
        <v>3070</v>
      </c>
    </row>
    <row r="93" spans="1:13" ht="60">
      <c r="A93" s="54" t="s">
        <v>52</v>
      </c>
      <c r="B93" s="15" t="s">
        <v>52</v>
      </c>
      <c r="C93" s="15" t="s">
        <v>3076</v>
      </c>
      <c r="D93" s="15"/>
      <c r="E93" s="73"/>
      <c r="F93" s="26" t="s">
        <v>3077</v>
      </c>
      <c r="G93" s="6" t="s">
        <v>124</v>
      </c>
      <c r="H93" s="6"/>
      <c r="I93" s="6"/>
      <c r="J93" s="7"/>
      <c r="K93" s="82"/>
      <c r="L93" s="73"/>
      <c r="M93" s="43" t="s">
        <v>3070</v>
      </c>
    </row>
    <row r="94" spans="1:13" ht="60">
      <c r="A94" s="54" t="s">
        <v>52</v>
      </c>
      <c r="B94" s="15" t="s">
        <v>52</v>
      </c>
      <c r="C94" s="15" t="s">
        <v>3069</v>
      </c>
      <c r="D94" s="15"/>
      <c r="E94" s="73"/>
      <c r="F94" s="26">
        <v>2002</v>
      </c>
      <c r="G94" s="6" t="s">
        <v>124</v>
      </c>
      <c r="H94" s="6"/>
      <c r="I94" s="6"/>
      <c r="J94" s="7"/>
      <c r="K94" s="82"/>
      <c r="L94" s="73"/>
      <c r="M94" s="43" t="s">
        <v>3070</v>
      </c>
    </row>
  </sheetData>
  <mergeCells count="9">
    <mergeCell ref="A1:F1"/>
    <mergeCell ref="F3:J3"/>
    <mergeCell ref="L3:L4"/>
    <mergeCell ref="M3:M4"/>
    <mergeCell ref="E3:E4"/>
    <mergeCell ref="A3:A4"/>
    <mergeCell ref="B3:B4"/>
    <mergeCell ref="C3:C4"/>
    <mergeCell ref="D3:D4"/>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V121"/>
  <sheetViews>
    <sheetView zoomScale="90" zoomScaleNormal="90" workbookViewId="0">
      <selection activeCell="A3" sqref="A3"/>
    </sheetView>
  </sheetViews>
  <sheetFormatPr baseColWidth="10" defaultColWidth="11.42578125" defaultRowHeight="15"/>
  <cols>
    <col min="1" max="1" width="25.140625" style="1" customWidth="1"/>
    <col min="2" max="2" width="169.28515625" style="1" customWidth="1"/>
    <col min="3" max="16384" width="11.42578125" style="1"/>
  </cols>
  <sheetData>
    <row r="1" spans="1:22" s="2" customFormat="1" ht="52.5" customHeight="1">
      <c r="A1" s="181" t="s">
        <v>3259</v>
      </c>
      <c r="B1" s="181"/>
      <c r="C1" s="181"/>
      <c r="D1" s="181"/>
      <c r="E1" s="181"/>
      <c r="F1" s="181"/>
      <c r="G1" s="181"/>
      <c r="H1" s="181"/>
      <c r="I1" s="181"/>
      <c r="J1" s="181"/>
      <c r="K1" s="181"/>
      <c r="L1" s="181"/>
      <c r="M1" s="181"/>
      <c r="N1" s="181"/>
      <c r="O1" s="181"/>
      <c r="P1" s="181"/>
      <c r="Q1" s="181"/>
      <c r="R1" s="181"/>
      <c r="S1" s="181"/>
      <c r="T1" s="181"/>
      <c r="U1" s="181"/>
      <c r="V1" s="181"/>
    </row>
    <row r="2" spans="1:22" s="2" customFormat="1" ht="14.25" customHeight="1">
      <c r="A2" s="9"/>
      <c r="B2" s="9"/>
      <c r="C2" s="9"/>
      <c r="D2" s="9"/>
      <c r="E2" s="9"/>
      <c r="F2" s="9"/>
      <c r="G2" s="9"/>
      <c r="H2" s="9"/>
      <c r="I2" s="9"/>
      <c r="J2" s="9"/>
      <c r="K2" s="9"/>
      <c r="L2" s="9"/>
      <c r="M2" s="9"/>
      <c r="N2" s="9"/>
      <c r="O2" s="9"/>
      <c r="P2" s="9"/>
      <c r="Q2" s="9"/>
      <c r="R2" s="9"/>
    </row>
    <row r="3" spans="1:22">
      <c r="A3" s="83" t="s">
        <v>3078</v>
      </c>
      <c r="B3" s="83" t="s">
        <v>3079</v>
      </c>
    </row>
    <row r="4" spans="1:22">
      <c r="A4" s="156" t="s">
        <v>817</v>
      </c>
      <c r="B4" s="160" t="s">
        <v>3080</v>
      </c>
    </row>
    <row r="5" spans="1:22" ht="30">
      <c r="A5" s="157" t="s">
        <v>3081</v>
      </c>
      <c r="B5" s="157" t="s">
        <v>3082</v>
      </c>
    </row>
    <row r="6" spans="1:22">
      <c r="A6" s="157" t="s">
        <v>666</v>
      </c>
      <c r="B6" s="158" t="s">
        <v>3083</v>
      </c>
    </row>
    <row r="7" spans="1:22" ht="30">
      <c r="A7" s="157" t="s">
        <v>3084</v>
      </c>
      <c r="B7" s="158" t="s">
        <v>3085</v>
      </c>
    </row>
    <row r="8" spans="1:22" ht="30">
      <c r="A8" s="157" t="s">
        <v>3086</v>
      </c>
      <c r="B8" s="157" t="s">
        <v>3087</v>
      </c>
    </row>
    <row r="9" spans="1:22" ht="30">
      <c r="A9" s="157" t="s">
        <v>3088</v>
      </c>
      <c r="B9" s="157" t="s">
        <v>3089</v>
      </c>
    </row>
    <row r="10" spans="1:22" ht="30">
      <c r="A10" s="157" t="s">
        <v>3090</v>
      </c>
      <c r="B10" s="158" t="s">
        <v>3091</v>
      </c>
    </row>
    <row r="11" spans="1:22" ht="30">
      <c r="A11" s="157" t="s">
        <v>522</v>
      </c>
      <c r="B11" s="159" t="s">
        <v>3092</v>
      </c>
    </row>
    <row r="12" spans="1:22" ht="30">
      <c r="A12" s="157" t="s">
        <v>104</v>
      </c>
      <c r="B12" s="159" t="s">
        <v>3093</v>
      </c>
    </row>
    <row r="13" spans="1:22" ht="30">
      <c r="A13" s="157" t="s">
        <v>3094</v>
      </c>
      <c r="B13" s="159" t="s">
        <v>3095</v>
      </c>
    </row>
    <row r="14" spans="1:22" ht="30">
      <c r="A14" s="157" t="s">
        <v>281</v>
      </c>
      <c r="B14" s="159" t="s">
        <v>3096</v>
      </c>
    </row>
    <row r="15" spans="1:22">
      <c r="A15" s="157" t="s">
        <v>835</v>
      </c>
      <c r="B15" s="158" t="s">
        <v>3097</v>
      </c>
    </row>
    <row r="16" spans="1:22" ht="30">
      <c r="A16" s="157" t="s">
        <v>3098</v>
      </c>
      <c r="B16" s="158" t="s">
        <v>3099</v>
      </c>
    </row>
    <row r="17" spans="1:2">
      <c r="A17" s="157" t="s">
        <v>669</v>
      </c>
      <c r="B17" s="158" t="s">
        <v>3100</v>
      </c>
    </row>
    <row r="18" spans="1:2" ht="30">
      <c r="A18" s="157" t="s">
        <v>148</v>
      </c>
      <c r="B18" s="158" t="s">
        <v>3101</v>
      </c>
    </row>
    <row r="19" spans="1:2">
      <c r="A19" s="157" t="s">
        <v>3102</v>
      </c>
      <c r="B19" s="158" t="s">
        <v>3103</v>
      </c>
    </row>
    <row r="20" spans="1:2">
      <c r="A20" s="157" t="s">
        <v>3104</v>
      </c>
      <c r="B20" s="158" t="s">
        <v>3105</v>
      </c>
    </row>
    <row r="21" spans="1:2">
      <c r="A21" s="157" t="s">
        <v>3106</v>
      </c>
      <c r="B21" s="158" t="s">
        <v>3107</v>
      </c>
    </row>
    <row r="22" spans="1:2" ht="30">
      <c r="A22" s="157" t="s">
        <v>527</v>
      </c>
      <c r="B22" s="158" t="s">
        <v>3108</v>
      </c>
    </row>
    <row r="23" spans="1:2">
      <c r="A23" s="157" t="s">
        <v>236</v>
      </c>
      <c r="B23" s="158" t="s">
        <v>3109</v>
      </c>
    </row>
    <row r="24" spans="1:2" ht="30">
      <c r="A24" s="157" t="s">
        <v>177</v>
      </c>
      <c r="B24" s="157" t="s">
        <v>3110</v>
      </c>
    </row>
    <row r="25" spans="1:2" ht="30">
      <c r="A25" s="157" t="s">
        <v>3111</v>
      </c>
      <c r="B25" s="158" t="s">
        <v>3112</v>
      </c>
    </row>
    <row r="26" spans="1:2" ht="30">
      <c r="A26" s="157" t="s">
        <v>798</v>
      </c>
      <c r="B26" s="158" t="s">
        <v>3113</v>
      </c>
    </row>
    <row r="27" spans="1:2" ht="30">
      <c r="A27" s="157" t="s">
        <v>172</v>
      </c>
      <c r="B27" s="158" t="s">
        <v>3114</v>
      </c>
    </row>
    <row r="28" spans="1:2" ht="30">
      <c r="A28" s="157" t="s">
        <v>3115</v>
      </c>
      <c r="B28" s="158" t="s">
        <v>3116</v>
      </c>
    </row>
    <row r="29" spans="1:2" ht="30">
      <c r="A29" s="157" t="s">
        <v>3117</v>
      </c>
      <c r="B29" s="157" t="s">
        <v>3118</v>
      </c>
    </row>
    <row r="30" spans="1:2">
      <c r="A30" s="157" t="s">
        <v>3119</v>
      </c>
      <c r="B30" s="157" t="s">
        <v>3120</v>
      </c>
    </row>
    <row r="31" spans="1:2">
      <c r="A31" s="157" t="s">
        <v>3121</v>
      </c>
      <c r="B31" s="157" t="s">
        <v>3122</v>
      </c>
    </row>
    <row r="32" spans="1:2" ht="30">
      <c r="A32" s="157" t="s">
        <v>3123</v>
      </c>
      <c r="B32" s="158" t="s">
        <v>3124</v>
      </c>
    </row>
    <row r="33" spans="1:2" ht="30">
      <c r="A33" s="157" t="s">
        <v>1650</v>
      </c>
      <c r="B33" s="158" t="s">
        <v>3125</v>
      </c>
    </row>
    <row r="34" spans="1:2">
      <c r="A34" s="157" t="s">
        <v>1137</v>
      </c>
      <c r="B34" s="158" t="s">
        <v>3126</v>
      </c>
    </row>
    <row r="35" spans="1:2" ht="30">
      <c r="A35" s="157" t="s">
        <v>3127</v>
      </c>
      <c r="B35" s="158" t="s">
        <v>3128</v>
      </c>
    </row>
    <row r="36" spans="1:2">
      <c r="A36" s="157" t="s">
        <v>3129</v>
      </c>
      <c r="B36" s="158" t="s">
        <v>3130</v>
      </c>
    </row>
    <row r="37" spans="1:2" ht="30">
      <c r="A37" s="157" t="s">
        <v>3131</v>
      </c>
      <c r="B37" s="157" t="s">
        <v>3132</v>
      </c>
    </row>
    <row r="38" spans="1:2" ht="30">
      <c r="A38" s="157" t="s">
        <v>539</v>
      </c>
      <c r="B38" s="157" t="s">
        <v>3133</v>
      </c>
    </row>
    <row r="39" spans="1:2" ht="30">
      <c r="A39" s="157" t="s">
        <v>3134</v>
      </c>
      <c r="B39" s="158" t="s">
        <v>3135</v>
      </c>
    </row>
    <row r="40" spans="1:2" ht="15" customHeight="1">
      <c r="A40" s="157" t="s">
        <v>3136</v>
      </c>
      <c r="B40" s="159" t="s">
        <v>3137</v>
      </c>
    </row>
    <row r="41" spans="1:2" ht="15" customHeight="1">
      <c r="A41" s="157" t="s">
        <v>180</v>
      </c>
      <c r="B41" s="157" t="s">
        <v>3138</v>
      </c>
    </row>
    <row r="42" spans="1:2" ht="30">
      <c r="A42" s="157" t="s">
        <v>199</v>
      </c>
      <c r="B42" s="158" t="s">
        <v>3139</v>
      </c>
    </row>
    <row r="43" spans="1:2" ht="30">
      <c r="A43" s="157" t="s">
        <v>3140</v>
      </c>
      <c r="B43" s="158" t="s">
        <v>3141</v>
      </c>
    </row>
    <row r="44" spans="1:2" ht="45">
      <c r="A44" s="157" t="s">
        <v>1132</v>
      </c>
      <c r="B44" s="158" t="s">
        <v>3142</v>
      </c>
    </row>
    <row r="45" spans="1:2" ht="15" customHeight="1">
      <c r="A45" s="157" t="s">
        <v>3143</v>
      </c>
      <c r="B45" s="158" t="s">
        <v>3144</v>
      </c>
    </row>
    <row r="46" spans="1:2" ht="30">
      <c r="A46" s="157" t="s">
        <v>1340</v>
      </c>
      <c r="B46" s="158" t="s">
        <v>3145</v>
      </c>
    </row>
    <row r="47" spans="1:2" ht="30">
      <c r="A47" s="157" t="s">
        <v>3146</v>
      </c>
      <c r="B47" s="158" t="s">
        <v>3147</v>
      </c>
    </row>
    <row r="48" spans="1:2" ht="30">
      <c r="A48" s="157" t="s">
        <v>3148</v>
      </c>
      <c r="B48" s="158" t="s">
        <v>3149</v>
      </c>
    </row>
    <row r="49" spans="1:2">
      <c r="A49" s="157" t="s">
        <v>1211</v>
      </c>
      <c r="B49" s="158" t="s">
        <v>3150</v>
      </c>
    </row>
    <row r="50" spans="1:2" ht="30">
      <c r="A50" s="157" t="s">
        <v>2832</v>
      </c>
      <c r="B50" s="158" t="s">
        <v>3151</v>
      </c>
    </row>
    <row r="51" spans="1:2">
      <c r="A51" s="157" t="s">
        <v>3152</v>
      </c>
      <c r="B51" s="158" t="s">
        <v>3153</v>
      </c>
    </row>
    <row r="52" spans="1:2">
      <c r="A52" s="157" t="s">
        <v>438</v>
      </c>
      <c r="B52" s="158" t="s">
        <v>3154</v>
      </c>
    </row>
    <row r="53" spans="1:2">
      <c r="A53" s="157" t="s">
        <v>256</v>
      </c>
      <c r="B53" s="158" t="s">
        <v>3155</v>
      </c>
    </row>
    <row r="54" spans="1:2">
      <c r="A54" s="157" t="s">
        <v>752</v>
      </c>
      <c r="B54" s="158" t="s">
        <v>3156</v>
      </c>
    </row>
    <row r="55" spans="1:2">
      <c r="A55" s="157" t="s">
        <v>287</v>
      </c>
      <c r="B55" s="158" t="s">
        <v>3157</v>
      </c>
    </row>
    <row r="56" spans="1:2">
      <c r="A56" s="157" t="s">
        <v>2585</v>
      </c>
      <c r="B56" s="158" t="s">
        <v>3158</v>
      </c>
    </row>
    <row r="57" spans="1:2" ht="30">
      <c r="A57" s="157" t="s">
        <v>1775</v>
      </c>
      <c r="B57" s="158" t="s">
        <v>3159</v>
      </c>
    </row>
    <row r="58" spans="1:2" ht="30">
      <c r="A58" s="157" t="s">
        <v>3160</v>
      </c>
      <c r="B58" s="158" t="s">
        <v>3161</v>
      </c>
    </row>
    <row r="59" spans="1:2" ht="30">
      <c r="A59" s="157" t="s">
        <v>570</v>
      </c>
      <c r="B59" s="158" t="s">
        <v>3162</v>
      </c>
    </row>
    <row r="60" spans="1:2" ht="30">
      <c r="A60" s="157" t="s">
        <v>3163</v>
      </c>
      <c r="B60" s="158" t="s">
        <v>3164</v>
      </c>
    </row>
    <row r="61" spans="1:2" ht="30">
      <c r="A61" s="157" t="s">
        <v>80</v>
      </c>
      <c r="B61" s="159" t="s">
        <v>3165</v>
      </c>
    </row>
    <row r="62" spans="1:2">
      <c r="A62" s="157" t="s">
        <v>1746</v>
      </c>
      <c r="B62" s="158" t="s">
        <v>3166</v>
      </c>
    </row>
    <row r="63" spans="1:2" ht="30">
      <c r="A63" s="157" t="s">
        <v>3167</v>
      </c>
      <c r="B63" s="158" t="s">
        <v>3168</v>
      </c>
    </row>
    <row r="64" spans="1:2" ht="30">
      <c r="A64" s="157" t="s">
        <v>3169</v>
      </c>
      <c r="B64" s="157" t="s">
        <v>3170</v>
      </c>
    </row>
    <row r="65" spans="1:2" ht="30">
      <c r="A65" s="157" t="s">
        <v>96</v>
      </c>
      <c r="B65" s="157" t="s">
        <v>3171</v>
      </c>
    </row>
    <row r="66" spans="1:2" ht="30">
      <c r="A66" s="157" t="s">
        <v>3172</v>
      </c>
      <c r="B66" s="158" t="s">
        <v>3173</v>
      </c>
    </row>
    <row r="67" spans="1:2" ht="30">
      <c r="A67" s="157" t="s">
        <v>617</v>
      </c>
      <c r="B67" s="158" t="s">
        <v>3174</v>
      </c>
    </row>
    <row r="68" spans="1:2" ht="30">
      <c r="A68" s="157" t="s">
        <v>3175</v>
      </c>
      <c r="B68" s="158" t="s">
        <v>3176</v>
      </c>
    </row>
    <row r="69" spans="1:2" ht="30">
      <c r="A69" s="157" t="s">
        <v>608</v>
      </c>
      <c r="B69" s="158" t="s">
        <v>3177</v>
      </c>
    </row>
    <row r="70" spans="1:2">
      <c r="A70" s="157" t="s">
        <v>1217</v>
      </c>
      <c r="B70" s="158" t="s">
        <v>3178</v>
      </c>
    </row>
    <row r="71" spans="1:2" ht="30">
      <c r="A71" s="157" t="s">
        <v>3179</v>
      </c>
      <c r="B71" s="158" t="s">
        <v>3180</v>
      </c>
    </row>
    <row r="72" spans="1:2" ht="30">
      <c r="A72" s="157" t="s">
        <v>350</v>
      </c>
      <c r="B72" s="158" t="s">
        <v>3181</v>
      </c>
    </row>
    <row r="73" spans="1:2" ht="30">
      <c r="A73" s="157" t="s">
        <v>378</v>
      </c>
      <c r="B73" s="158" t="s">
        <v>3182</v>
      </c>
    </row>
    <row r="74" spans="1:2">
      <c r="A74" s="157" t="s">
        <v>3183</v>
      </c>
      <c r="B74" s="158" t="s">
        <v>3184</v>
      </c>
    </row>
    <row r="75" spans="1:2" ht="15" customHeight="1">
      <c r="A75" s="157" t="s">
        <v>1708</v>
      </c>
      <c r="B75" s="158" t="s">
        <v>3185</v>
      </c>
    </row>
    <row r="76" spans="1:2">
      <c r="A76" s="157" t="s">
        <v>202</v>
      </c>
      <c r="B76" s="158" t="s">
        <v>3186</v>
      </c>
    </row>
    <row r="77" spans="1:2">
      <c r="A77" s="157" t="s">
        <v>3187</v>
      </c>
      <c r="B77" s="158" t="s">
        <v>3188</v>
      </c>
    </row>
    <row r="78" spans="1:2" ht="30">
      <c r="A78" s="157" t="s">
        <v>1207</v>
      </c>
      <c r="B78" s="158" t="s">
        <v>3189</v>
      </c>
    </row>
    <row r="79" spans="1:2" ht="30">
      <c r="A79" s="157" t="s">
        <v>3190</v>
      </c>
      <c r="B79" s="158" t="s">
        <v>3191</v>
      </c>
    </row>
    <row r="80" spans="1:2" ht="30">
      <c r="A80" s="157" t="s">
        <v>3192</v>
      </c>
      <c r="B80" s="158" t="s">
        <v>3193</v>
      </c>
    </row>
    <row r="81" spans="1:2" ht="30">
      <c r="A81" s="157" t="s">
        <v>1778</v>
      </c>
      <c r="B81" s="158" t="s">
        <v>3194</v>
      </c>
    </row>
    <row r="82" spans="1:2" ht="30">
      <c r="A82" s="157" t="s">
        <v>1760</v>
      </c>
      <c r="B82" s="158" t="s">
        <v>3195</v>
      </c>
    </row>
    <row r="83" spans="1:2" ht="30">
      <c r="A83" s="157" t="s">
        <v>2143</v>
      </c>
      <c r="B83" s="158" t="s">
        <v>3196</v>
      </c>
    </row>
    <row r="84" spans="1:2" ht="30">
      <c r="A84" s="157" t="s">
        <v>3197</v>
      </c>
      <c r="B84" s="159" t="s">
        <v>3198</v>
      </c>
    </row>
    <row r="85" spans="1:2" ht="30">
      <c r="A85" s="157" t="s">
        <v>3199</v>
      </c>
      <c r="B85" s="159" t="s">
        <v>3200</v>
      </c>
    </row>
    <row r="86" spans="1:2" ht="30">
      <c r="A86" s="157" t="s">
        <v>475</v>
      </c>
      <c r="B86" s="158" t="s">
        <v>3201</v>
      </c>
    </row>
    <row r="87" spans="1:2">
      <c r="A87" s="157" t="s">
        <v>2757</v>
      </c>
      <c r="B87" s="158" t="s">
        <v>3202</v>
      </c>
    </row>
    <row r="88" spans="1:2" ht="30">
      <c r="A88" s="157" t="s">
        <v>467</v>
      </c>
      <c r="B88" s="158" t="s">
        <v>3203</v>
      </c>
    </row>
    <row r="89" spans="1:2">
      <c r="A89" s="157" t="s">
        <v>196</v>
      </c>
      <c r="B89" s="158" t="s">
        <v>3204</v>
      </c>
    </row>
    <row r="90" spans="1:2" ht="30">
      <c r="A90" s="157" t="s">
        <v>1498</v>
      </c>
      <c r="B90" s="158" t="s">
        <v>3205</v>
      </c>
    </row>
    <row r="91" spans="1:2" ht="30">
      <c r="A91" s="157" t="s">
        <v>457</v>
      </c>
      <c r="B91" s="158" t="s">
        <v>3206</v>
      </c>
    </row>
    <row r="92" spans="1:2" ht="30">
      <c r="A92" s="157" t="s">
        <v>273</v>
      </c>
      <c r="B92" s="157" t="s">
        <v>3207</v>
      </c>
    </row>
    <row r="93" spans="1:2">
      <c r="A93" s="157" t="s">
        <v>3208</v>
      </c>
      <c r="B93" s="157" t="s">
        <v>3209</v>
      </c>
    </row>
    <row r="94" spans="1:2" ht="30">
      <c r="A94" s="157" t="s">
        <v>371</v>
      </c>
      <c r="B94" s="158" t="s">
        <v>3210</v>
      </c>
    </row>
    <row r="95" spans="1:2" ht="30">
      <c r="A95" s="157" t="s">
        <v>3211</v>
      </c>
      <c r="B95" s="158" t="s">
        <v>3212</v>
      </c>
    </row>
    <row r="96" spans="1:2" ht="30">
      <c r="A96" s="157" t="s">
        <v>3213</v>
      </c>
      <c r="B96" s="158" t="s">
        <v>3214</v>
      </c>
    </row>
    <row r="97" spans="1:2">
      <c r="A97" s="157" t="s">
        <v>115</v>
      </c>
      <c r="B97" s="158" t="s">
        <v>3215</v>
      </c>
    </row>
    <row r="98" spans="1:2" ht="30">
      <c r="A98" s="157" t="s">
        <v>777</v>
      </c>
      <c r="B98" s="158" t="s">
        <v>3216</v>
      </c>
    </row>
    <row r="99" spans="1:2" ht="30">
      <c r="A99" s="157" t="s">
        <v>3217</v>
      </c>
      <c r="B99" s="158" t="s">
        <v>3218</v>
      </c>
    </row>
    <row r="100" spans="1:2" ht="30">
      <c r="A100" s="157" t="s">
        <v>3219</v>
      </c>
      <c r="B100" s="158" t="s">
        <v>3220</v>
      </c>
    </row>
    <row r="101" spans="1:2" ht="30">
      <c r="A101" s="157" t="s">
        <v>3221</v>
      </c>
      <c r="B101" s="158" t="s">
        <v>3222</v>
      </c>
    </row>
    <row r="102" spans="1:2" ht="30">
      <c r="A102" s="157" t="s">
        <v>386</v>
      </c>
      <c r="B102" s="158" t="s">
        <v>3223</v>
      </c>
    </row>
    <row r="103" spans="1:2" ht="30">
      <c r="A103" s="157" t="s">
        <v>3224</v>
      </c>
      <c r="B103" s="158" t="s">
        <v>3225</v>
      </c>
    </row>
    <row r="104" spans="1:2" ht="30">
      <c r="A104" s="157" t="s">
        <v>390</v>
      </c>
      <c r="B104" s="158" t="s">
        <v>3226</v>
      </c>
    </row>
    <row r="105" spans="1:2">
      <c r="A105" s="157" t="s">
        <v>1105</v>
      </c>
      <c r="B105" s="158" t="s">
        <v>3227</v>
      </c>
    </row>
    <row r="106" spans="1:2">
      <c r="A106" s="157" t="s">
        <v>3228</v>
      </c>
      <c r="B106" s="161" t="s">
        <v>3229</v>
      </c>
    </row>
    <row r="107" spans="1:2">
      <c r="A107" s="157" t="s">
        <v>676</v>
      </c>
      <c r="B107" s="158" t="s">
        <v>3230</v>
      </c>
    </row>
    <row r="108" spans="1:2" ht="30">
      <c r="A108" s="157" t="s">
        <v>128</v>
      </c>
      <c r="B108" s="158" t="s">
        <v>3231</v>
      </c>
    </row>
    <row r="109" spans="1:2" ht="30">
      <c r="A109" s="157" t="s">
        <v>3232</v>
      </c>
      <c r="B109" s="158" t="s">
        <v>3233</v>
      </c>
    </row>
    <row r="110" spans="1:2" ht="30">
      <c r="A110" s="157" t="s">
        <v>109</v>
      </c>
      <c r="B110" s="158" t="s">
        <v>3234</v>
      </c>
    </row>
    <row r="111" spans="1:2">
      <c r="A111" s="157" t="s">
        <v>3235</v>
      </c>
      <c r="B111" s="158" t="s">
        <v>3236</v>
      </c>
    </row>
    <row r="112" spans="1:2">
      <c r="A112" s="157" t="s">
        <v>1632</v>
      </c>
      <c r="B112" s="161" t="s">
        <v>3237</v>
      </c>
    </row>
    <row r="113" spans="1:2" ht="30">
      <c r="A113" s="157" t="s">
        <v>74</v>
      </c>
      <c r="B113" s="158" t="s">
        <v>3260</v>
      </c>
    </row>
    <row r="114" spans="1:2" ht="30">
      <c r="A114" s="157" t="s">
        <v>3262</v>
      </c>
      <c r="B114" s="158" t="s">
        <v>3261</v>
      </c>
    </row>
    <row r="115" spans="1:2">
      <c r="A115" s="157" t="s">
        <v>190</v>
      </c>
      <c r="B115" s="161" t="s">
        <v>3238</v>
      </c>
    </row>
    <row r="116" spans="1:2" s="131" customFormat="1" ht="30">
      <c r="A116" s="157" t="s">
        <v>120</v>
      </c>
      <c r="B116" s="158" t="s">
        <v>1</v>
      </c>
    </row>
    <row r="117" spans="1:2">
      <c r="A117" s="157" t="s">
        <v>2767</v>
      </c>
      <c r="B117" s="158" t="s">
        <v>3239</v>
      </c>
    </row>
    <row r="118" spans="1:2" ht="30">
      <c r="A118" s="157" t="s">
        <v>479</v>
      </c>
      <c r="B118" s="158" t="s">
        <v>3240</v>
      </c>
    </row>
    <row r="119" spans="1:2" ht="30">
      <c r="A119" s="157" t="s">
        <v>3241</v>
      </c>
      <c r="B119" s="158" t="s">
        <v>3242</v>
      </c>
    </row>
    <row r="120" spans="1:2">
      <c r="A120" s="157" t="s">
        <v>3243</v>
      </c>
      <c r="B120" s="161" t="s">
        <v>3244</v>
      </c>
    </row>
    <row r="121" spans="1:2" ht="30">
      <c r="A121" s="157" t="s">
        <v>3245</v>
      </c>
      <c r="B121" s="158" t="s">
        <v>3246</v>
      </c>
    </row>
  </sheetData>
  <sortState xmlns:xlrd2="http://schemas.microsoft.com/office/spreadsheetml/2017/richdata2" ref="A2:B70">
    <sortCondition ref="A2:A70"/>
  </sortState>
  <mergeCells count="1">
    <mergeCell ref="A1:V1"/>
  </mergeCells>
  <phoneticPr fontId="23"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1</vt:i4>
      </vt:variant>
    </vt:vector>
  </HeadingPairs>
  <TitlesOfParts>
    <vt:vector size="10" baseType="lpstr">
      <vt:lpstr>TÍTULO</vt:lpstr>
      <vt:lpstr>Holocene</vt:lpstr>
      <vt:lpstr>Volcanoes list</vt:lpstr>
      <vt:lpstr>K-Ar ages (GEOPS)</vt:lpstr>
      <vt:lpstr>Dataciones 14C</vt:lpstr>
      <vt:lpstr>K-Ar and FT ages (other labs)</vt:lpstr>
      <vt:lpstr> 40Ar39Ar ages</vt:lpstr>
      <vt:lpstr>Eventos Históricos</vt:lpstr>
      <vt:lpstr>References</vt:lpstr>
      <vt:lpstr>Holocene!Títulos_a_imprimir</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Santiago D Santamaría F</dc:creator>
  <cp:keywords/>
  <dc:description/>
  <cp:lastModifiedBy>Santiago D Santamaría F</cp:lastModifiedBy>
  <cp:revision/>
  <dcterms:created xsi:type="dcterms:W3CDTF">2016-01-07T20:14:39Z</dcterms:created>
  <dcterms:modified xsi:type="dcterms:W3CDTF">2024-04-20T04:46:57Z</dcterms:modified>
  <cp:category/>
  <cp:contentStatus/>
</cp:coreProperties>
</file>