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glha\Desktop\suppl files\"/>
    </mc:Choice>
  </mc:AlternateContent>
  <xr:revisionPtr revIDLastSave="0" documentId="13_ncr:1_{32F2DAD7-3038-4788-84DD-8AE96C0A6648}" xr6:coauthVersionLast="47" xr6:coauthVersionMax="47" xr10:uidLastSave="{00000000-0000-0000-0000-000000000000}"/>
  <bookViews>
    <workbookView xWindow="28680" yWindow="-120" windowWidth="29040" windowHeight="17640" xr2:uid="{DA1A51AE-C1EB-4203-9083-1D1F6CD9794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8" i="1"/>
  <c r="B16" i="1"/>
  <c r="B57" i="1"/>
  <c r="B40" i="1"/>
  <c r="B73" i="1"/>
  <c r="B89" i="1"/>
  <c r="B103" i="1"/>
  <c r="B115" i="1"/>
  <c r="B130" i="1"/>
  <c r="B143" i="1"/>
  <c r="B179" i="1"/>
  <c r="B98" i="1"/>
  <c r="B113" i="1"/>
  <c r="B56" i="1"/>
  <c r="B168" i="1"/>
  <c r="B177" i="1"/>
  <c r="B167" i="1"/>
  <c r="B150" i="1"/>
  <c r="B141" i="1"/>
  <c r="B142" i="1" s="1"/>
  <c r="B125" i="1"/>
  <c r="B121" i="1"/>
  <c r="B129" i="1" s="1"/>
  <c r="B110" i="1"/>
  <c r="B114" i="1" s="1"/>
  <c r="B97" i="1"/>
  <c r="B79" i="1"/>
  <c r="B88" i="1" s="1"/>
  <c r="B63" i="1"/>
  <c r="B72" i="1" s="1"/>
  <c r="B36" i="1"/>
  <c r="B33" i="1"/>
  <c r="B39" i="1" s="1"/>
  <c r="B15" i="1"/>
  <c r="B24" i="1"/>
  <c r="B7" i="1"/>
  <c r="B178" i="1" l="1"/>
  <c r="B102" i="1"/>
  <c r="B154" i="1"/>
  <c r="B155" i="1" s="1"/>
</calcChain>
</file>

<file path=xl/sharedStrings.xml><?xml version="1.0" encoding="utf-8"?>
<sst xmlns="http://schemas.openxmlformats.org/spreadsheetml/2006/main" count="240" uniqueCount="128">
  <si>
    <t>Tango</t>
  </si>
  <si>
    <t>Eurofins DiscoverX Cell Line Starter Packs</t>
  </si>
  <si>
    <t>AssayComplete™ Puromycin</t>
  </si>
  <si>
    <t>AssayComplete™ Hygromycin B</t>
  </si>
  <si>
    <t>PerkinElmer SPA assay kit RPNQ0210</t>
  </si>
  <si>
    <t>Sigma aldrich Y1876-20G: Sc-trp drop out powder</t>
  </si>
  <si>
    <t>Sigma-Aldrich A4418-100G: Ammonium Sulfate</t>
  </si>
  <si>
    <t>Sigma aldrich U5378-100G: Urea</t>
  </si>
  <si>
    <t>Sigma-Aldrich C0759-100G: Citric acid</t>
  </si>
  <si>
    <r>
      <t>Sigma-aldrich 1065851000: Di-sodium hydrogen phosphate (Na</t>
    </r>
    <r>
      <rPr>
        <b/>
        <vertAlign val="subscript"/>
        <sz val="10"/>
        <color rgb="FF212121"/>
        <rFont val="Calibri"/>
        <family val="2"/>
        <scheme val="minor"/>
      </rPr>
      <t>2</t>
    </r>
    <r>
      <rPr>
        <b/>
        <sz val="10"/>
        <color rgb="FF212121"/>
        <rFont val="Calibri"/>
        <family val="2"/>
        <scheme val="minor"/>
      </rPr>
      <t>HPO</t>
    </r>
    <r>
      <rPr>
        <b/>
        <vertAlign val="subscript"/>
        <sz val="10"/>
        <color rgb="FF212121"/>
        <rFont val="Calibri"/>
        <family val="2"/>
        <scheme val="minor"/>
      </rPr>
      <t>4</t>
    </r>
    <r>
      <rPr>
        <b/>
        <sz val="10"/>
        <color rgb="FF212121"/>
        <rFont val="Calibri"/>
        <family val="2"/>
        <scheme val="minor"/>
      </rPr>
      <t>)</t>
    </r>
  </si>
  <si>
    <t>Sigma-Aldrich 1083421000: Glucose monohydrate</t>
  </si>
  <si>
    <t>VWR: 10040-460:  0.22 µm vacuum filter  (1 used)</t>
  </si>
  <si>
    <t xml:space="preserve">Sigma aldrich G5516-100ML Glycerol </t>
  </si>
  <si>
    <t>BD difco DF0335-15-9 (Yeast nitrogen base without amino acid and ammonium sulfate)</t>
  </si>
  <si>
    <t>Item</t>
  </si>
  <si>
    <t>Price</t>
  </si>
  <si>
    <t>Price USD</t>
  </si>
  <si>
    <t>PathHunter® Anti-PL/PK Antibody 50µg</t>
  </si>
  <si>
    <t>Eurofins Pathhunter (b-arrestin)</t>
  </si>
  <si>
    <t>Eurofins Pathhunter (Internalisation)</t>
  </si>
  <si>
    <t>AAT Bioquest Cat No 21080 (Calcium stain)</t>
  </si>
  <si>
    <t>ChemiScreen™ Chem-1 Parental Control Cell Line</t>
  </si>
  <si>
    <t>Plasmids X8 (Twist bioscience)</t>
  </si>
  <si>
    <t>Thermo Scientific K1095 (200µg)</t>
  </si>
  <si>
    <t>Tango™ GPCR Enabling Model</t>
  </si>
  <si>
    <t>ThermoScientific: 12648010</t>
  </si>
  <si>
    <t>ThermoScientific: 16600082</t>
  </si>
  <si>
    <t>ThermoScientific: A3382001</t>
  </si>
  <si>
    <t>ThermoScientific: R25001</t>
  </si>
  <si>
    <t>ThermoScientific: 10131027</t>
  </si>
  <si>
    <t>ThermoScientific: 10687010</t>
  </si>
  <si>
    <t>Cisbio HTRF cAMP</t>
  </si>
  <si>
    <t>Cell line, SigmaAldrich: 85051005-DNA-5UG</t>
  </si>
  <si>
    <t>PerkinElmer: Alphascreen</t>
  </si>
  <si>
    <t>PerkinElmer: LANCE Ultra</t>
  </si>
  <si>
    <t xml:space="preserve">Perkin Elmer part 6007680 </t>
  </si>
  <si>
    <t>Perkin Elmer part 6007680</t>
  </si>
  <si>
    <t xml:space="preserve">Corning 3764BC </t>
  </si>
  <si>
    <t>Invitrogen  14025092</t>
  </si>
  <si>
    <t>Invitrogen  15630080</t>
  </si>
  <si>
    <t>SigmaAldrich 344270-10mg</t>
  </si>
  <si>
    <t>Cisbio: HTRF Tag-lite</t>
  </si>
  <si>
    <t>Greiner Bio-One cat 784075 (Merck M3561)</t>
  </si>
  <si>
    <t>fluorescent probe (average estimation) eg. L0030RED</t>
  </si>
  <si>
    <t>Tag-lite T8-SNAP (Zeocin) plasmid (backbone licence)</t>
  </si>
  <si>
    <t>Terbium labeling kit 62TBSPEA</t>
  </si>
  <si>
    <t>Invitrogen R25005</t>
  </si>
  <si>
    <t xml:space="preserve">Cisbio Tag-lite Buffer (LABMED) </t>
  </si>
  <si>
    <t>Milipore MZFBN0W10  X2</t>
  </si>
  <si>
    <t>Perkin Elmer radioligand binding assays</t>
  </si>
  <si>
    <t>Perkin elmer Membrane target systems 4400 units (https://www.perkinelmer.com/dk/category/membrane-preparations)</t>
  </si>
  <si>
    <t>Norepinephrine, Levo-[7-3H]  - NET377250UC</t>
  </si>
  <si>
    <t>Iodo-Melatonin, 2-[125I] - NEX236050UC</t>
  </si>
  <si>
    <t>5-Hydroxytryptamine Creatinine Sulfate, [1,2-3H(N)] - NET498001MC</t>
  </si>
  <si>
    <t xml:space="preserve">Enkephalin (2-D-Alanine-5-D-Leucine), [Tyrosyl-3,5-3H(N)]-, 250µCi (9.25MBq) - NET648250UC </t>
  </si>
  <si>
    <t>Acetylcholine Iodide, [acetyl-3H], 1mCi (37MBq) - NET113001MC</t>
  </si>
  <si>
    <t>Perkin Elmer GTPgammaS assay</t>
  </si>
  <si>
    <t>PerkinElmer CytoStar-T 384-well plates RPNQ0165     X3</t>
  </si>
  <si>
    <t>GTPγS, [35S]- 1250Ci/mmol, 12.5mCi/ml - NEG030H250UC</t>
  </si>
  <si>
    <t>Yeast reporter system (This study)</t>
  </si>
  <si>
    <t>Promega N1120 (enough for 12000 assays) + Sigma aldrich C4481-50mL X2</t>
  </si>
  <si>
    <t>Cisbio: HTRF IP-One</t>
  </si>
  <si>
    <t>Total</t>
  </si>
  <si>
    <t>Price pr. well</t>
  </si>
  <si>
    <t>Greiner Cellstar Plate (Merck M0562) &amp; Greiner Bio-One Plate (675083 sigma 07-000-096)</t>
  </si>
  <si>
    <t>Cisbio: e.g. 62AM9PEB (1000tests) X5</t>
  </si>
  <si>
    <t>Perkin elmer: 6760635M (1000 tests) X5</t>
  </si>
  <si>
    <t>LANCE Ultra cAMP Detection Kit TRF0262 (1000 tests) X5</t>
  </si>
  <si>
    <t>Cisbio: e.g. 62IPAPEB (1000 tests) X5</t>
  </si>
  <si>
    <t>Eurofins DiscoverX Cell Line Starter Pack</t>
  </si>
  <si>
    <t>Plasmids (addgene collection Kit #1000000157)</t>
  </si>
  <si>
    <t>Yeast background strain ATCC yWS677</t>
  </si>
  <si>
    <t>Description</t>
  </si>
  <si>
    <t>Complete kit</t>
  </si>
  <si>
    <t>Additional ingredient listed in the kits documentation</t>
  </si>
  <si>
    <t>Plates reccomended by eurofins</t>
  </si>
  <si>
    <t>cell line specific media recommended by eurofins</t>
  </si>
  <si>
    <t>antibiotic recommended by eurofins</t>
  </si>
  <si>
    <t>recommended stain</t>
  </si>
  <si>
    <t>Parental cell line from eurofins to allow construction of the 8 receptor strains at lowest cost possible</t>
  </si>
  <si>
    <t>for transient receptor expression</t>
  </si>
  <si>
    <t>Kit for analysing the reporter of this system</t>
  </si>
  <si>
    <t>Parental cell line from ThermoFischer to allow construction of the 8 receptor strains at lowest cost possible</t>
  </si>
  <si>
    <t>freezing recovery media</t>
  </si>
  <si>
    <t>General purpose media</t>
  </si>
  <si>
    <t>Corning 3610, (thermoSci: 07-200-566)</t>
  </si>
  <si>
    <t>Plates required for Tango</t>
  </si>
  <si>
    <t>FBS for media</t>
  </si>
  <si>
    <t>ThermoScientific: 15630080</t>
  </si>
  <si>
    <t>HEPES</t>
  </si>
  <si>
    <t>https://www.thermofisher.com/document-connect/document-connect.html?url=https://assets.thermofisher.com/TFS-Assets%2FLSG%2Fmanuals%2FTango_OPRD1_bla_U2OS_man.pdf</t>
  </si>
  <si>
    <t>Zeocin</t>
  </si>
  <si>
    <t>Geneticin</t>
  </si>
  <si>
    <t>Hygromycin</t>
  </si>
  <si>
    <t>CHO-K1 cell line for GPCR expression</t>
  </si>
  <si>
    <t>Kits for cAMP detection</t>
  </si>
  <si>
    <t>Plates</t>
  </si>
  <si>
    <t>Forskolin to assay certain receptors</t>
  </si>
  <si>
    <t>cell preps sufficient for 500 assays pr. vial</t>
  </si>
  <si>
    <t>cAMPZen Frozen Cell lines, CHO-K1 (e.g. ES-542-CF) X 9</t>
  </si>
  <si>
    <t>Eurofins hithunter cAMP</t>
  </si>
  <si>
    <t>detection kit</t>
  </si>
  <si>
    <t>Hanks buffer</t>
  </si>
  <si>
    <t>PathHunter® eXpress kits (4000 wells, 8 receptors)</t>
  </si>
  <si>
    <t>cAMP Hunter™ eXpress kits (4000 wells, 8 receptors</t>
  </si>
  <si>
    <t>4000 assay points, corresponding to the assay performed in this study</t>
  </si>
  <si>
    <t>IP1 detection kit</t>
  </si>
  <si>
    <t>Cell line for GPCR expression</t>
  </si>
  <si>
    <t>Plasmids for transient expression</t>
  </si>
  <si>
    <t>cell line specific media</t>
  </si>
  <si>
    <t>fluorescent probe (costs vary)</t>
  </si>
  <si>
    <t>plasmid backbone</t>
  </si>
  <si>
    <t>Plasmids</t>
  </si>
  <si>
    <t>Required kit for labelling</t>
  </si>
  <si>
    <t>required buffer</t>
  </si>
  <si>
    <t>Eurofins Chemibrite (Ca2+ mobilisation assay)</t>
  </si>
  <si>
    <t>Radioligand</t>
  </si>
  <si>
    <t>Membrane preps</t>
  </si>
  <si>
    <t>Assay kit</t>
  </si>
  <si>
    <t>Perkin elmer Membrane target systems 4000 units (https://www.perkinelmer.com/dk/category/membrane-preparations)</t>
  </si>
  <si>
    <t>Membrane prep</t>
  </si>
  <si>
    <t xml:space="preserve">yeast background strain </t>
  </si>
  <si>
    <t>kit for yeast GPCR expression</t>
  </si>
  <si>
    <t>Plates, culture and assay</t>
  </si>
  <si>
    <t>luciferin and lysis reagent</t>
  </si>
  <si>
    <t>Media component</t>
  </si>
  <si>
    <t>For media sterilisation</t>
  </si>
  <si>
    <t xml:space="preserve">for cryostocking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</si>
</sst>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rgb="FF212121"/>
      <name val="Calibri"/>
      <family val="2"/>
      <scheme val="minor"/>
    </font>
    <font>
      <b/>
      <vertAlign val="subscript"/>
      <sz val="10"/>
      <color rgb="FF21212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3" fillId="0" borderId="0" xfId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83F64-B239-4584-9E38-9B699957837F}">
  <dimension ref="A2:W201"/>
  <sheetViews>
    <sheetView tabSelected="1" topLeftCell="A147" zoomScaleNormal="100" workbookViewId="0">
      <selection activeCell="C163" sqref="C163"/>
    </sheetView>
  </sheetViews>
  <sheetFormatPr defaultRowHeight="15" x14ac:dyDescent="0.25"/>
  <cols>
    <col min="1" max="1" width="90" customWidth="1"/>
    <col min="2" max="2" width="15.7109375" customWidth="1"/>
    <col min="3" max="3" width="46.5703125" customWidth="1"/>
    <col min="4" max="4" width="28.140625" customWidth="1"/>
    <col min="5" max="5" width="97.7109375" customWidth="1"/>
    <col min="6" max="6" width="15.7109375" customWidth="1"/>
    <col min="7" max="7" width="29.7109375" customWidth="1"/>
    <col min="8" max="8" width="26.140625" bestFit="1" customWidth="1"/>
    <col min="9" max="9" width="21.28515625" customWidth="1"/>
    <col min="10" max="10" width="19.140625" customWidth="1"/>
    <col min="11" max="11" width="15" customWidth="1"/>
    <col min="12" max="12" width="20" customWidth="1"/>
    <col min="13" max="13" width="21.7109375" customWidth="1"/>
    <col min="14" max="17" width="15.7109375" customWidth="1"/>
    <col min="18" max="18" width="24" customWidth="1"/>
    <col min="19" max="19" width="23.85546875" customWidth="1"/>
    <col min="20" max="23" width="15.7109375" customWidth="1"/>
  </cols>
  <sheetData>
    <row r="2" spans="1:17" ht="23.25" x14ac:dyDescent="0.35">
      <c r="A2" s="7" t="s">
        <v>105</v>
      </c>
      <c r="B2" s="7"/>
      <c r="C2" s="5"/>
      <c r="E2" s="7"/>
      <c r="F2" s="7"/>
    </row>
    <row r="3" spans="1:17" ht="18.75" x14ac:dyDescent="0.3">
      <c r="A3" s="6" t="s">
        <v>18</v>
      </c>
      <c r="B3" s="6"/>
      <c r="C3" s="4"/>
      <c r="D3" s="1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t="s">
        <v>14</v>
      </c>
      <c r="B4" t="s">
        <v>16</v>
      </c>
      <c r="C4" t="s">
        <v>72</v>
      </c>
      <c r="D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t="s">
        <v>103</v>
      </c>
      <c r="B5">
        <v>45580</v>
      </c>
      <c r="C5" t="s">
        <v>73</v>
      </c>
      <c r="D5" s="1"/>
      <c r="E5" s="1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t="s">
        <v>17</v>
      </c>
      <c r="B6">
        <v>1247</v>
      </c>
      <c r="C6" t="s">
        <v>74</v>
      </c>
      <c r="D6" s="1"/>
      <c r="E6" s="1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" t="s">
        <v>62</v>
      </c>
      <c r="B7">
        <f>SUM(B5:B6)</f>
        <v>46827</v>
      </c>
      <c r="D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" t="s">
        <v>63</v>
      </c>
      <c r="B8">
        <f>B7/4000</f>
        <v>11.70675</v>
      </c>
      <c r="D8" s="1"/>
      <c r="E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D9" s="1"/>
      <c r="E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D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D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8.75" x14ac:dyDescent="0.3">
      <c r="A12" s="6" t="s">
        <v>19</v>
      </c>
      <c r="B12" s="6"/>
      <c r="C12" s="4"/>
      <c r="D12" s="1"/>
      <c r="E12" s="6"/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t="s">
        <v>14</v>
      </c>
      <c r="B13" t="s">
        <v>16</v>
      </c>
      <c r="D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t="s">
        <v>103</v>
      </c>
      <c r="B14">
        <v>45580</v>
      </c>
      <c r="C14" t="s">
        <v>73</v>
      </c>
      <c r="D14" s="1"/>
      <c r="E14" s="1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" t="s">
        <v>62</v>
      </c>
      <c r="B15">
        <f>SUM(B14)</f>
        <v>45580</v>
      </c>
      <c r="D15" s="1"/>
      <c r="E15" s="1"/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" t="s">
        <v>63</v>
      </c>
      <c r="B16">
        <f>B15/4000</f>
        <v>11.395</v>
      </c>
      <c r="D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D17" s="1"/>
      <c r="E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D18" s="1"/>
      <c r="E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D19" s="1"/>
      <c r="G19" s="1"/>
      <c r="H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D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.75" x14ac:dyDescent="0.3">
      <c r="A21" s="6" t="s">
        <v>100</v>
      </c>
      <c r="B21" s="6"/>
      <c r="C21" s="4"/>
      <c r="D21" s="1"/>
      <c r="E21" s="6"/>
      <c r="F21" s="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t="s">
        <v>14</v>
      </c>
      <c r="B22" t="s">
        <v>16</v>
      </c>
      <c r="D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t="s">
        <v>104</v>
      </c>
      <c r="B23">
        <v>26920</v>
      </c>
      <c r="C23" t="s">
        <v>73</v>
      </c>
      <c r="D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5">
      <c r="A24" s="1" t="s">
        <v>62</v>
      </c>
      <c r="B24">
        <f>SUM(B23)</f>
        <v>26920</v>
      </c>
      <c r="D24" s="1"/>
      <c r="E24" s="1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s="1" t="s">
        <v>63</v>
      </c>
      <c r="B25">
        <f>B24/4000</f>
        <v>6.73</v>
      </c>
      <c r="D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D26" s="1"/>
      <c r="E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D27" s="1"/>
      <c r="E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D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8.75" x14ac:dyDescent="0.3">
      <c r="A30" s="6" t="s">
        <v>115</v>
      </c>
      <c r="B30" s="6"/>
      <c r="C30" s="4"/>
      <c r="D30" s="1"/>
      <c r="E30" s="6"/>
      <c r="F30" s="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t="s">
        <v>14</v>
      </c>
      <c r="B31" t="s">
        <v>15</v>
      </c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" t="s">
        <v>37</v>
      </c>
      <c r="B32" s="3">
        <v>1422</v>
      </c>
      <c r="C32" s="1" t="s">
        <v>75</v>
      </c>
      <c r="D32" s="1"/>
      <c r="E32" s="1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23" x14ac:dyDescent="0.25">
      <c r="A33" s="1" t="s">
        <v>1</v>
      </c>
      <c r="B33" s="3">
        <f>700</f>
        <v>700</v>
      </c>
      <c r="C33" s="1" t="s">
        <v>76</v>
      </c>
      <c r="D33" s="1"/>
      <c r="E33" s="1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23" x14ac:dyDescent="0.25">
      <c r="A34" s="1" t="s">
        <v>2</v>
      </c>
      <c r="B34" s="3">
        <v>97</v>
      </c>
      <c r="C34" s="1" t="s">
        <v>77</v>
      </c>
      <c r="D34" s="1"/>
      <c r="E34" s="1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23" x14ac:dyDescent="0.25">
      <c r="A35" s="1" t="s">
        <v>3</v>
      </c>
      <c r="B35" s="3">
        <v>227</v>
      </c>
      <c r="C35" s="1" t="s">
        <v>77</v>
      </c>
      <c r="D35" s="1"/>
      <c r="E35" s="1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23" x14ac:dyDescent="0.25">
      <c r="A36" s="1" t="s">
        <v>20</v>
      </c>
      <c r="B36" s="3">
        <f>110</f>
        <v>110</v>
      </c>
      <c r="C36" s="1" t="s">
        <v>78</v>
      </c>
      <c r="D36" s="1"/>
      <c r="E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23" x14ac:dyDescent="0.25">
      <c r="A37" s="1" t="s">
        <v>21</v>
      </c>
      <c r="B37">
        <v>2979</v>
      </c>
      <c r="C37" s="1" t="s">
        <v>79</v>
      </c>
      <c r="D37" s="1"/>
      <c r="E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23" x14ac:dyDescent="0.25">
      <c r="A38" s="1" t="s">
        <v>22</v>
      </c>
      <c r="B38" s="3">
        <v>1680</v>
      </c>
      <c r="C38" s="1" t="s">
        <v>80</v>
      </c>
      <c r="D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23" x14ac:dyDescent="0.25">
      <c r="A39" s="1" t="s">
        <v>62</v>
      </c>
      <c r="B39">
        <f>SUM(B32:B38)</f>
        <v>7215</v>
      </c>
      <c r="D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23" x14ac:dyDescent="0.25">
      <c r="A40" s="1" t="s">
        <v>63</v>
      </c>
      <c r="B40">
        <f>B39/4000</f>
        <v>1.80375</v>
      </c>
      <c r="D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23" x14ac:dyDescent="0.25">
      <c r="D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5">
      <c r="D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23" ht="18.75" x14ac:dyDescent="0.3">
      <c r="A43" s="6" t="s">
        <v>0</v>
      </c>
      <c r="B43" s="6"/>
      <c r="C43" s="4"/>
      <c r="D43" s="1"/>
      <c r="E43" s="6"/>
      <c r="F43" s="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23" x14ac:dyDescent="0.25">
      <c r="A44" t="s">
        <v>14</v>
      </c>
      <c r="B44" t="s">
        <v>15</v>
      </c>
      <c r="D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23" x14ac:dyDescent="0.25">
      <c r="A45" s="1" t="s">
        <v>85</v>
      </c>
      <c r="B45" s="3">
        <v>701</v>
      </c>
      <c r="C45" s="1" t="s">
        <v>86</v>
      </c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23" x14ac:dyDescent="0.25">
      <c r="A46" s="1" t="s">
        <v>23</v>
      </c>
      <c r="B46">
        <v>1610</v>
      </c>
      <c r="C46" t="s">
        <v>81</v>
      </c>
      <c r="D46" s="1" t="s">
        <v>90</v>
      </c>
      <c r="E46" s="1"/>
      <c r="Q46" s="1"/>
    </row>
    <row r="47" spans="1:23" x14ac:dyDescent="0.25">
      <c r="A47" t="s">
        <v>24</v>
      </c>
      <c r="B47">
        <v>28200</v>
      </c>
      <c r="C47" s="1" t="s">
        <v>82</v>
      </c>
      <c r="D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23" x14ac:dyDescent="0.25">
      <c r="A48" s="1" t="s">
        <v>22</v>
      </c>
      <c r="B48" s="3">
        <v>1680</v>
      </c>
      <c r="C48" s="1" t="s">
        <v>80</v>
      </c>
      <c r="D48" s="1"/>
      <c r="E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5">
      <c r="A49" s="1" t="s">
        <v>25</v>
      </c>
      <c r="B49">
        <v>185</v>
      </c>
      <c r="C49" s="1" t="s">
        <v>83</v>
      </c>
      <c r="E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t="s">
        <v>26</v>
      </c>
      <c r="B50">
        <v>50</v>
      </c>
      <c r="C50" s="1" t="s">
        <v>84</v>
      </c>
      <c r="D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t="s">
        <v>27</v>
      </c>
      <c r="B51">
        <v>166</v>
      </c>
      <c r="C51" s="1" t="s">
        <v>87</v>
      </c>
      <c r="D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5">
      <c r="A52" t="s">
        <v>88</v>
      </c>
      <c r="B52">
        <v>150</v>
      </c>
      <c r="C52" s="1" t="s">
        <v>89</v>
      </c>
      <c r="D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1" t="s">
        <v>28</v>
      </c>
      <c r="B53">
        <v>400</v>
      </c>
      <c r="C53" s="1" t="s">
        <v>91</v>
      </c>
      <c r="D53" s="1"/>
      <c r="E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1" t="s">
        <v>29</v>
      </c>
      <c r="B54">
        <v>850</v>
      </c>
      <c r="C54" s="1" t="s">
        <v>92</v>
      </c>
      <c r="E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7" x14ac:dyDescent="0.25">
      <c r="A55" t="s">
        <v>30</v>
      </c>
      <c r="B55">
        <v>340</v>
      </c>
      <c r="C55" s="1" t="s">
        <v>93</v>
      </c>
    </row>
    <row r="56" spans="1:17" x14ac:dyDescent="0.25">
      <c r="A56" s="1" t="s">
        <v>62</v>
      </c>
      <c r="B56">
        <f>SUM(B45:B55)</f>
        <v>34332</v>
      </c>
      <c r="E56" s="1"/>
    </row>
    <row r="57" spans="1:17" x14ac:dyDescent="0.25">
      <c r="A57" s="1" t="s">
        <v>63</v>
      </c>
      <c r="B57">
        <f>B56/4000</f>
        <v>8.5830000000000002</v>
      </c>
      <c r="E57" s="1"/>
    </row>
    <row r="58" spans="1:17" x14ac:dyDescent="0.25">
      <c r="G58" s="1"/>
    </row>
    <row r="59" spans="1:17" x14ac:dyDescent="0.25">
      <c r="G59" s="1"/>
    </row>
    <row r="60" spans="1:17" ht="18.75" x14ac:dyDescent="0.3">
      <c r="A60" s="6" t="s">
        <v>31</v>
      </c>
      <c r="B60" s="6"/>
      <c r="C60" s="4"/>
      <c r="E60" s="6"/>
      <c r="F60" s="6"/>
      <c r="G60" s="1"/>
    </row>
    <row r="61" spans="1:17" x14ac:dyDescent="0.25">
      <c r="A61" t="s">
        <v>14</v>
      </c>
      <c r="B61" t="s">
        <v>15</v>
      </c>
      <c r="G61" s="1"/>
    </row>
    <row r="62" spans="1:17" x14ac:dyDescent="0.25">
      <c r="A62" t="s">
        <v>36</v>
      </c>
      <c r="B62">
        <v>460</v>
      </c>
      <c r="C62" t="s">
        <v>96</v>
      </c>
    </row>
    <row r="63" spans="1:17" x14ac:dyDescent="0.25">
      <c r="A63" t="s">
        <v>65</v>
      </c>
      <c r="B63">
        <f>835*5</f>
        <v>4175</v>
      </c>
      <c r="C63" t="s">
        <v>95</v>
      </c>
    </row>
    <row r="64" spans="1:17" x14ac:dyDescent="0.25">
      <c r="A64" t="s">
        <v>32</v>
      </c>
      <c r="B64">
        <v>385</v>
      </c>
      <c r="C64" t="s">
        <v>94</v>
      </c>
    </row>
    <row r="65" spans="1:7" x14ac:dyDescent="0.25">
      <c r="A65" s="1" t="s">
        <v>22</v>
      </c>
      <c r="B65" s="3">
        <v>1680</v>
      </c>
      <c r="C65" s="1" t="s">
        <v>80</v>
      </c>
      <c r="E65" s="1"/>
      <c r="F65" s="3"/>
      <c r="G65" s="1"/>
    </row>
    <row r="66" spans="1:7" x14ac:dyDescent="0.25">
      <c r="A66" s="1" t="s">
        <v>25</v>
      </c>
      <c r="B66">
        <v>185</v>
      </c>
      <c r="C66" s="1" t="s">
        <v>83</v>
      </c>
      <c r="E66" s="1"/>
      <c r="G66" s="1"/>
    </row>
    <row r="67" spans="1:7" x14ac:dyDescent="0.25">
      <c r="A67" t="s">
        <v>26</v>
      </c>
      <c r="B67">
        <v>50</v>
      </c>
      <c r="C67" s="1" t="s">
        <v>84</v>
      </c>
      <c r="G67" s="1"/>
    </row>
    <row r="68" spans="1:7" x14ac:dyDescent="0.25">
      <c r="A68" t="s">
        <v>27</v>
      </c>
      <c r="B68">
        <v>166</v>
      </c>
      <c r="C68" s="1" t="s">
        <v>87</v>
      </c>
      <c r="G68" s="1"/>
    </row>
    <row r="69" spans="1:7" x14ac:dyDescent="0.25">
      <c r="A69" t="s">
        <v>88</v>
      </c>
      <c r="B69">
        <v>150</v>
      </c>
      <c r="C69" s="1" t="s">
        <v>89</v>
      </c>
      <c r="G69" s="1"/>
    </row>
    <row r="70" spans="1:7" x14ac:dyDescent="0.25">
      <c r="A70" s="1" t="s">
        <v>28</v>
      </c>
      <c r="B70">
        <v>400</v>
      </c>
      <c r="C70" s="1" t="s">
        <v>91</v>
      </c>
      <c r="E70" s="1"/>
      <c r="G70" s="1"/>
    </row>
    <row r="71" spans="1:7" x14ac:dyDescent="0.25">
      <c r="A71" t="s">
        <v>40</v>
      </c>
      <c r="B71">
        <v>213</v>
      </c>
      <c r="C71" s="1" t="s">
        <v>97</v>
      </c>
      <c r="G71" s="1"/>
    </row>
    <row r="72" spans="1:7" x14ac:dyDescent="0.25">
      <c r="A72" s="1" t="s">
        <v>62</v>
      </c>
      <c r="B72">
        <f>SUM(B62:B71)</f>
        <v>7864</v>
      </c>
      <c r="E72" s="1"/>
      <c r="G72" s="1"/>
    </row>
    <row r="73" spans="1:7" x14ac:dyDescent="0.25">
      <c r="A73" s="1" t="s">
        <v>63</v>
      </c>
      <c r="B73">
        <f>B72/4000</f>
        <v>1.966</v>
      </c>
      <c r="E73" s="1"/>
      <c r="G73" s="1"/>
    </row>
    <row r="76" spans="1:7" ht="18.75" x14ac:dyDescent="0.3">
      <c r="A76" s="6" t="s">
        <v>33</v>
      </c>
      <c r="B76" s="6"/>
      <c r="C76" s="4"/>
      <c r="E76" s="6"/>
      <c r="F76" s="6"/>
    </row>
    <row r="77" spans="1:7" x14ac:dyDescent="0.25">
      <c r="A77" t="s">
        <v>14</v>
      </c>
      <c r="B77" t="s">
        <v>15</v>
      </c>
      <c r="G77" s="1"/>
    </row>
    <row r="78" spans="1:7" x14ac:dyDescent="0.25">
      <c r="A78" t="s">
        <v>36</v>
      </c>
      <c r="B78">
        <v>460</v>
      </c>
      <c r="C78" t="s">
        <v>96</v>
      </c>
      <c r="G78" s="1"/>
    </row>
    <row r="79" spans="1:7" x14ac:dyDescent="0.25">
      <c r="A79" s="1" t="s">
        <v>66</v>
      </c>
      <c r="B79">
        <f>700*5</f>
        <v>3500</v>
      </c>
      <c r="C79" t="s">
        <v>95</v>
      </c>
      <c r="E79" s="1"/>
    </row>
    <row r="80" spans="1:7" x14ac:dyDescent="0.25">
      <c r="A80" t="s">
        <v>32</v>
      </c>
      <c r="B80">
        <v>385</v>
      </c>
      <c r="C80" t="s">
        <v>94</v>
      </c>
      <c r="E80" s="1"/>
    </row>
    <row r="81" spans="1:7" x14ac:dyDescent="0.25">
      <c r="A81" s="1" t="s">
        <v>22</v>
      </c>
      <c r="B81" s="3">
        <v>1680</v>
      </c>
      <c r="C81" s="1" t="s">
        <v>80</v>
      </c>
    </row>
    <row r="82" spans="1:7" x14ac:dyDescent="0.25">
      <c r="A82" s="1" t="s">
        <v>25</v>
      </c>
      <c r="B82">
        <v>185</v>
      </c>
      <c r="C82" s="1" t="s">
        <v>83</v>
      </c>
      <c r="E82" s="1"/>
      <c r="F82" s="3"/>
      <c r="G82" s="1"/>
    </row>
    <row r="83" spans="1:7" x14ac:dyDescent="0.25">
      <c r="A83" t="s">
        <v>26</v>
      </c>
      <c r="B83">
        <v>50</v>
      </c>
      <c r="C83" s="1" t="s">
        <v>84</v>
      </c>
      <c r="E83" s="1"/>
      <c r="G83" s="1"/>
    </row>
    <row r="84" spans="1:7" x14ac:dyDescent="0.25">
      <c r="A84" t="s">
        <v>27</v>
      </c>
      <c r="B84">
        <v>166</v>
      </c>
      <c r="C84" s="1" t="s">
        <v>87</v>
      </c>
      <c r="G84" s="1"/>
    </row>
    <row r="85" spans="1:7" x14ac:dyDescent="0.25">
      <c r="A85" t="s">
        <v>88</v>
      </c>
      <c r="B85">
        <v>150</v>
      </c>
      <c r="C85" s="1" t="s">
        <v>89</v>
      </c>
      <c r="G85" s="1"/>
    </row>
    <row r="86" spans="1:7" x14ac:dyDescent="0.25">
      <c r="A86" s="1" t="s">
        <v>28</v>
      </c>
      <c r="B86">
        <v>400</v>
      </c>
      <c r="C86" s="1" t="s">
        <v>91</v>
      </c>
      <c r="G86" s="1"/>
    </row>
    <row r="87" spans="1:7" x14ac:dyDescent="0.25">
      <c r="A87" t="s">
        <v>40</v>
      </c>
      <c r="B87">
        <v>213</v>
      </c>
      <c r="C87" s="1" t="s">
        <v>97</v>
      </c>
      <c r="E87" s="1"/>
      <c r="G87" s="1"/>
    </row>
    <row r="88" spans="1:7" x14ac:dyDescent="0.25">
      <c r="A88" s="1" t="s">
        <v>62</v>
      </c>
      <c r="B88">
        <f>SUM(B78:B87)</f>
        <v>7189</v>
      </c>
      <c r="G88" s="1"/>
    </row>
    <row r="89" spans="1:7" x14ac:dyDescent="0.25">
      <c r="A89" s="1" t="s">
        <v>63</v>
      </c>
      <c r="B89">
        <f>B88/4000</f>
        <v>1.79725</v>
      </c>
      <c r="E89" s="1"/>
      <c r="G89" s="1"/>
    </row>
    <row r="90" spans="1:7" x14ac:dyDescent="0.25">
      <c r="E90" s="1"/>
      <c r="G90" s="1"/>
    </row>
    <row r="94" spans="1:7" ht="18.75" x14ac:dyDescent="0.3">
      <c r="A94" s="6" t="s">
        <v>34</v>
      </c>
      <c r="B94" s="6"/>
      <c r="C94" s="4"/>
      <c r="E94" s="6"/>
      <c r="F94" s="6"/>
    </row>
    <row r="95" spans="1:7" x14ac:dyDescent="0.25">
      <c r="A95" t="s">
        <v>14</v>
      </c>
      <c r="B95" t="s">
        <v>15</v>
      </c>
    </row>
    <row r="96" spans="1:7" x14ac:dyDescent="0.25">
      <c r="A96" t="s">
        <v>35</v>
      </c>
      <c r="B96">
        <v>460</v>
      </c>
      <c r="C96" t="s">
        <v>96</v>
      </c>
    </row>
    <row r="97" spans="1:7" x14ac:dyDescent="0.25">
      <c r="A97" t="s">
        <v>67</v>
      </c>
      <c r="B97">
        <f>900*5</f>
        <v>4500</v>
      </c>
      <c r="C97" t="s">
        <v>101</v>
      </c>
    </row>
    <row r="98" spans="1:7" x14ac:dyDescent="0.25">
      <c r="A98" t="s">
        <v>99</v>
      </c>
      <c r="B98">
        <f>830*9</f>
        <v>7470</v>
      </c>
      <c r="C98" t="s">
        <v>98</v>
      </c>
    </row>
    <row r="99" spans="1:7" x14ac:dyDescent="0.25">
      <c r="A99" t="s">
        <v>38</v>
      </c>
      <c r="B99">
        <v>44</v>
      </c>
      <c r="C99" t="s">
        <v>102</v>
      </c>
    </row>
    <row r="100" spans="1:7" x14ac:dyDescent="0.25">
      <c r="A100" t="s">
        <v>39</v>
      </c>
      <c r="B100">
        <v>153</v>
      </c>
      <c r="C100" t="s">
        <v>89</v>
      </c>
    </row>
    <row r="101" spans="1:7" x14ac:dyDescent="0.25">
      <c r="A101" t="s">
        <v>40</v>
      </c>
      <c r="B101">
        <v>213</v>
      </c>
      <c r="C101" s="1" t="s">
        <v>97</v>
      </c>
    </row>
    <row r="102" spans="1:7" x14ac:dyDescent="0.25">
      <c r="A102" s="1" t="s">
        <v>62</v>
      </c>
      <c r="B102">
        <f>SUM(B96:B101)</f>
        <v>12840</v>
      </c>
      <c r="G102" s="1"/>
    </row>
    <row r="103" spans="1:7" x14ac:dyDescent="0.25">
      <c r="A103" s="1" t="s">
        <v>63</v>
      </c>
      <c r="B103">
        <f>B102/4000</f>
        <v>3.21</v>
      </c>
      <c r="E103" s="1"/>
    </row>
    <row r="104" spans="1:7" x14ac:dyDescent="0.25">
      <c r="E104" s="1"/>
    </row>
    <row r="107" spans="1:7" ht="18.75" x14ac:dyDescent="0.3">
      <c r="A107" s="6" t="s">
        <v>61</v>
      </c>
      <c r="B107" s="6"/>
      <c r="C107" s="4"/>
      <c r="E107" s="6"/>
      <c r="F107" s="6"/>
    </row>
    <row r="108" spans="1:7" x14ac:dyDescent="0.25">
      <c r="A108" t="s">
        <v>14</v>
      </c>
      <c r="B108" t="s">
        <v>15</v>
      </c>
    </row>
    <row r="109" spans="1:7" x14ac:dyDescent="0.25">
      <c r="A109" t="s">
        <v>36</v>
      </c>
      <c r="B109">
        <v>460</v>
      </c>
      <c r="C109" t="s">
        <v>96</v>
      </c>
    </row>
    <row r="110" spans="1:7" x14ac:dyDescent="0.25">
      <c r="A110" t="s">
        <v>68</v>
      </c>
      <c r="B110">
        <f>1110*5</f>
        <v>5550</v>
      </c>
      <c r="C110" t="s">
        <v>106</v>
      </c>
    </row>
    <row r="111" spans="1:7" x14ac:dyDescent="0.25">
      <c r="A111" s="1" t="s">
        <v>21</v>
      </c>
      <c r="B111">
        <v>2979</v>
      </c>
      <c r="C111" t="s">
        <v>107</v>
      </c>
      <c r="E111" s="1"/>
    </row>
    <row r="112" spans="1:7" x14ac:dyDescent="0.25">
      <c r="A112" s="1" t="s">
        <v>22</v>
      </c>
      <c r="B112" s="3">
        <v>1680</v>
      </c>
      <c r="C112" s="1" t="s">
        <v>108</v>
      </c>
      <c r="E112" s="1"/>
      <c r="F112" s="3"/>
      <c r="G112" s="1"/>
    </row>
    <row r="113" spans="1:15" x14ac:dyDescent="0.25">
      <c r="A113" s="1" t="s">
        <v>69</v>
      </c>
      <c r="B113" s="3">
        <f>700</f>
        <v>700</v>
      </c>
      <c r="C113" s="1" t="s">
        <v>109</v>
      </c>
      <c r="E113" s="1"/>
      <c r="G113" s="1"/>
    </row>
    <row r="114" spans="1:15" x14ac:dyDescent="0.25">
      <c r="A114" s="1" t="s">
        <v>62</v>
      </c>
      <c r="B114">
        <f>SUM(B109:B113)</f>
        <v>11369</v>
      </c>
      <c r="D114" s="1"/>
      <c r="E114" s="1"/>
    </row>
    <row r="115" spans="1:15" x14ac:dyDescent="0.25">
      <c r="A115" s="1" t="s">
        <v>63</v>
      </c>
      <c r="B115">
        <f>B114/4000</f>
        <v>2.8422499999999999</v>
      </c>
      <c r="E115" s="1"/>
    </row>
    <row r="118" spans="1:15" ht="18.75" x14ac:dyDescent="0.3">
      <c r="A118" s="6" t="s">
        <v>41</v>
      </c>
      <c r="B118" s="6"/>
      <c r="C118" s="4"/>
      <c r="E118" s="6"/>
      <c r="F118" s="6"/>
    </row>
    <row r="119" spans="1:15" x14ac:dyDescent="0.25">
      <c r="A119" t="s">
        <v>14</v>
      </c>
      <c r="B119" t="s">
        <v>15</v>
      </c>
    </row>
    <row r="120" spans="1:15" x14ac:dyDescent="0.25">
      <c r="A120" s="1" t="s">
        <v>42</v>
      </c>
      <c r="B120">
        <v>643</v>
      </c>
      <c r="C120" t="s">
        <v>96</v>
      </c>
      <c r="E120" s="1"/>
    </row>
    <row r="121" spans="1:15" x14ac:dyDescent="0.25">
      <c r="A121" t="s">
        <v>43</v>
      </c>
      <c r="B121">
        <f>AVERAGE(1240,1870)</f>
        <v>1555</v>
      </c>
      <c r="C121" t="s">
        <v>110</v>
      </c>
    </row>
    <row r="122" spans="1:15" x14ac:dyDescent="0.25">
      <c r="A122" t="s">
        <v>44</v>
      </c>
      <c r="B122">
        <v>1870</v>
      </c>
      <c r="C122" t="s">
        <v>111</v>
      </c>
    </row>
    <row r="123" spans="1:15" x14ac:dyDescent="0.25">
      <c r="A123" s="1" t="s">
        <v>22</v>
      </c>
      <c r="B123" s="3">
        <v>1680</v>
      </c>
      <c r="C123" s="1" t="s">
        <v>112</v>
      </c>
      <c r="E123" s="1"/>
      <c r="F123" s="3"/>
      <c r="G123" s="1"/>
    </row>
    <row r="124" spans="1:15" x14ac:dyDescent="0.25">
      <c r="A124" s="1" t="s">
        <v>21</v>
      </c>
      <c r="B124">
        <v>2979</v>
      </c>
      <c r="C124" t="s">
        <v>107</v>
      </c>
      <c r="E124" s="1"/>
    </row>
    <row r="125" spans="1:15" x14ac:dyDescent="0.25">
      <c r="A125" s="1" t="s">
        <v>1</v>
      </c>
      <c r="B125" s="3">
        <f>700</f>
        <v>700</v>
      </c>
      <c r="C125" s="1" t="s">
        <v>109</v>
      </c>
      <c r="E125" s="1"/>
      <c r="F125" s="3"/>
      <c r="G125" s="1"/>
    </row>
    <row r="126" spans="1:15" x14ac:dyDescent="0.25">
      <c r="A126" s="1" t="s">
        <v>45</v>
      </c>
      <c r="B126">
        <v>1760</v>
      </c>
      <c r="C126" t="s">
        <v>113</v>
      </c>
      <c r="D126" s="1"/>
      <c r="E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 t="s">
        <v>46</v>
      </c>
      <c r="B127" s="3">
        <v>410</v>
      </c>
      <c r="C127" s="1" t="s">
        <v>91</v>
      </c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t="s">
        <v>47</v>
      </c>
      <c r="B128">
        <v>250</v>
      </c>
      <c r="C128" t="s">
        <v>114</v>
      </c>
    </row>
    <row r="129" spans="1:8" x14ac:dyDescent="0.25">
      <c r="A129" s="1" t="s">
        <v>62</v>
      </c>
      <c r="B129">
        <f>SUM(B120:B128)</f>
        <v>11847</v>
      </c>
      <c r="E129" s="1"/>
    </row>
    <row r="130" spans="1:8" x14ac:dyDescent="0.25">
      <c r="A130" s="1" t="s">
        <v>63</v>
      </c>
      <c r="B130">
        <f>B129/4000</f>
        <v>2.9617499999999999</v>
      </c>
      <c r="E130" s="1"/>
    </row>
    <row r="133" spans="1:8" ht="18.75" x14ac:dyDescent="0.3">
      <c r="A133" s="6" t="s">
        <v>49</v>
      </c>
      <c r="B133" s="6"/>
      <c r="C133" s="4"/>
      <c r="E133" s="6"/>
      <c r="F133" s="6"/>
    </row>
    <row r="134" spans="1:8" x14ac:dyDescent="0.25">
      <c r="A134" t="s">
        <v>14</v>
      </c>
      <c r="B134" t="s">
        <v>15</v>
      </c>
    </row>
    <row r="135" spans="1:8" x14ac:dyDescent="0.25">
      <c r="A135" t="s">
        <v>48</v>
      </c>
      <c r="B135">
        <v>900</v>
      </c>
      <c r="C135" t="s">
        <v>96</v>
      </c>
    </row>
    <row r="136" spans="1:8" x14ac:dyDescent="0.25">
      <c r="A136" t="s">
        <v>51</v>
      </c>
      <c r="B136">
        <v>1906</v>
      </c>
      <c r="C136" t="s">
        <v>116</v>
      </c>
      <c r="D136" s="1"/>
    </row>
    <row r="137" spans="1:8" x14ac:dyDescent="0.25">
      <c r="A137" t="s">
        <v>52</v>
      </c>
      <c r="B137">
        <v>1570</v>
      </c>
      <c r="C137" t="s">
        <v>116</v>
      </c>
    </row>
    <row r="138" spans="1:8" x14ac:dyDescent="0.25">
      <c r="A138" t="s">
        <v>53</v>
      </c>
      <c r="B138">
        <v>1300</v>
      </c>
      <c r="C138" t="s">
        <v>116</v>
      </c>
    </row>
    <row r="139" spans="1:8" x14ac:dyDescent="0.25">
      <c r="A139" t="s">
        <v>54</v>
      </c>
      <c r="B139">
        <v>3300</v>
      </c>
      <c r="C139" t="s">
        <v>116</v>
      </c>
      <c r="E139" s="1"/>
      <c r="G139" s="1"/>
      <c r="H139" s="1"/>
    </row>
    <row r="140" spans="1:8" x14ac:dyDescent="0.25">
      <c r="A140" t="s">
        <v>55</v>
      </c>
      <c r="B140">
        <v>1940</v>
      </c>
      <c r="C140" t="s">
        <v>116</v>
      </c>
      <c r="G140" s="1"/>
    </row>
    <row r="141" spans="1:8" x14ac:dyDescent="0.25">
      <c r="A141" t="s">
        <v>50</v>
      </c>
      <c r="B141">
        <f>1150*11</f>
        <v>12650</v>
      </c>
      <c r="C141" t="s">
        <v>117</v>
      </c>
      <c r="G141" s="1"/>
    </row>
    <row r="142" spans="1:8" x14ac:dyDescent="0.25">
      <c r="A142" s="1" t="s">
        <v>62</v>
      </c>
      <c r="B142">
        <f>SUM(B135:B141)</f>
        <v>23566</v>
      </c>
      <c r="G142" s="1"/>
    </row>
    <row r="143" spans="1:8" x14ac:dyDescent="0.25">
      <c r="A143" s="1" t="s">
        <v>63</v>
      </c>
      <c r="B143">
        <f>B142/4000</f>
        <v>5.8914999999999997</v>
      </c>
      <c r="E143" s="1"/>
      <c r="G143" s="1"/>
    </row>
    <row r="144" spans="1:8" x14ac:dyDescent="0.25">
      <c r="E144" s="1"/>
      <c r="G144" s="1"/>
    </row>
    <row r="145" spans="1:7" x14ac:dyDescent="0.25">
      <c r="E145" s="1"/>
    </row>
    <row r="148" spans="1:7" ht="18.75" x14ac:dyDescent="0.3">
      <c r="A148" s="6" t="s">
        <v>56</v>
      </c>
      <c r="B148" s="6"/>
      <c r="C148" s="4"/>
      <c r="E148" s="6"/>
      <c r="F148" s="6"/>
    </row>
    <row r="149" spans="1:7" x14ac:dyDescent="0.25">
      <c r="A149" t="s">
        <v>14</v>
      </c>
      <c r="B149" t="s">
        <v>15</v>
      </c>
    </row>
    <row r="150" spans="1:7" x14ac:dyDescent="0.25">
      <c r="A150" s="1" t="s">
        <v>57</v>
      </c>
      <c r="B150">
        <f>1233*3</f>
        <v>3699</v>
      </c>
      <c r="C150" t="s">
        <v>96</v>
      </c>
      <c r="E150" s="1"/>
    </row>
    <row r="151" spans="1:7" x14ac:dyDescent="0.25">
      <c r="A151" t="s">
        <v>4</v>
      </c>
      <c r="B151">
        <v>4265</v>
      </c>
      <c r="C151" t="s">
        <v>118</v>
      </c>
    </row>
    <row r="152" spans="1:7" x14ac:dyDescent="0.25">
      <c r="A152" t="s">
        <v>58</v>
      </c>
      <c r="B152">
        <v>1680</v>
      </c>
      <c r="C152" t="s">
        <v>116</v>
      </c>
    </row>
    <row r="153" spans="1:7" x14ac:dyDescent="0.25">
      <c r="A153" t="s">
        <v>119</v>
      </c>
      <c r="B153">
        <v>11500</v>
      </c>
      <c r="C153" t="s">
        <v>120</v>
      </c>
    </row>
    <row r="154" spans="1:7" x14ac:dyDescent="0.25">
      <c r="A154" s="1" t="s">
        <v>62</v>
      </c>
      <c r="B154">
        <f>SUM(B150:B153)</f>
        <v>21144</v>
      </c>
      <c r="E154" s="1"/>
      <c r="G154" s="1"/>
    </row>
    <row r="155" spans="1:7" x14ac:dyDescent="0.25">
      <c r="A155" s="1" t="s">
        <v>63</v>
      </c>
      <c r="B155">
        <f>B154/4000</f>
        <v>5.2859999999999996</v>
      </c>
      <c r="G155" s="1"/>
    </row>
    <row r="156" spans="1:7" x14ac:dyDescent="0.25">
      <c r="G156" s="1"/>
    </row>
    <row r="157" spans="1:7" x14ac:dyDescent="0.25">
      <c r="G157" s="1"/>
    </row>
    <row r="158" spans="1:7" x14ac:dyDescent="0.25">
      <c r="E158" s="1"/>
      <c r="G158" s="1"/>
    </row>
    <row r="159" spans="1:7" x14ac:dyDescent="0.25">
      <c r="E159" s="1"/>
    </row>
    <row r="160" spans="1:7" x14ac:dyDescent="0.25">
      <c r="E160" s="1"/>
    </row>
    <row r="163" spans="1:12" ht="18.75" x14ac:dyDescent="0.3">
      <c r="A163" s="6" t="s">
        <v>59</v>
      </c>
      <c r="B163" s="6"/>
      <c r="C163" s="4"/>
      <c r="E163" s="6"/>
      <c r="F163" s="6"/>
      <c r="G163" s="1"/>
      <c r="H163" s="1"/>
      <c r="I163" s="1"/>
      <c r="J163" s="1"/>
      <c r="K163" s="1"/>
      <c r="L163" s="1"/>
    </row>
    <row r="164" spans="1:12" x14ac:dyDescent="0.25">
      <c r="A164" t="s">
        <v>14</v>
      </c>
      <c r="B164" t="s">
        <v>15</v>
      </c>
      <c r="G164" s="1"/>
      <c r="H164" s="1"/>
      <c r="I164" s="1"/>
      <c r="K164" s="1"/>
      <c r="L164" s="1"/>
    </row>
    <row r="165" spans="1:12" x14ac:dyDescent="0.25">
      <c r="A165" t="s">
        <v>70</v>
      </c>
      <c r="B165">
        <v>400</v>
      </c>
      <c r="C165" s="1" t="s">
        <v>122</v>
      </c>
      <c r="G165" s="1"/>
      <c r="H165" s="1"/>
      <c r="I165" s="1"/>
      <c r="K165" s="1"/>
      <c r="L165" s="1"/>
    </row>
    <row r="166" spans="1:12" x14ac:dyDescent="0.25">
      <c r="A166" t="s">
        <v>71</v>
      </c>
      <c r="B166">
        <v>630</v>
      </c>
      <c r="C166" s="1" t="s">
        <v>121</v>
      </c>
      <c r="G166" s="1"/>
      <c r="H166" s="1"/>
      <c r="I166" s="1"/>
      <c r="J166" s="1"/>
      <c r="K166" s="1"/>
      <c r="L166" s="1"/>
    </row>
    <row r="167" spans="1:12" x14ac:dyDescent="0.25">
      <c r="A167" t="s">
        <v>64</v>
      </c>
      <c r="B167" s="3">
        <f>267+438</f>
        <v>705</v>
      </c>
      <c r="C167" s="1" t="s">
        <v>123</v>
      </c>
      <c r="F167" s="3"/>
      <c r="G167" s="1"/>
      <c r="H167" s="1"/>
      <c r="I167" s="1"/>
      <c r="J167" s="1"/>
      <c r="K167" s="1"/>
      <c r="L167" s="1"/>
    </row>
    <row r="168" spans="1:12" x14ac:dyDescent="0.25">
      <c r="A168" s="1" t="s">
        <v>60</v>
      </c>
      <c r="B168" s="3">
        <f>1400+85*2</f>
        <v>1570</v>
      </c>
      <c r="C168" s="1" t="s">
        <v>124</v>
      </c>
      <c r="E168" s="1"/>
      <c r="F168" s="3"/>
      <c r="G168" s="1"/>
      <c r="H168" s="1"/>
      <c r="I168" s="1"/>
      <c r="J168" s="1"/>
      <c r="K168" s="1"/>
      <c r="L168" s="1"/>
    </row>
    <row r="169" spans="1:12" x14ac:dyDescent="0.25">
      <c r="A169" s="1" t="s">
        <v>12</v>
      </c>
      <c r="B169" s="3">
        <v>50</v>
      </c>
      <c r="C169" s="1" t="s">
        <v>127</v>
      </c>
      <c r="E169" s="1"/>
      <c r="F169" s="3"/>
      <c r="G169" s="1"/>
    </row>
    <row r="170" spans="1:12" x14ac:dyDescent="0.25">
      <c r="A170" s="1" t="s">
        <v>5</v>
      </c>
      <c r="B170" s="3">
        <v>173</v>
      </c>
      <c r="C170" s="1" t="s">
        <v>125</v>
      </c>
      <c r="E170" s="1"/>
      <c r="F170" s="3"/>
      <c r="G170" s="1"/>
    </row>
    <row r="171" spans="1:12" x14ac:dyDescent="0.25">
      <c r="A171" s="1" t="s">
        <v>13</v>
      </c>
      <c r="B171" s="3">
        <v>270</v>
      </c>
      <c r="C171" s="1" t="s">
        <v>125</v>
      </c>
      <c r="E171" s="1"/>
      <c r="F171" s="3"/>
      <c r="G171" s="1"/>
    </row>
    <row r="172" spans="1:12" x14ac:dyDescent="0.25">
      <c r="A172" s="1" t="s">
        <v>6</v>
      </c>
      <c r="B172" s="3">
        <v>42</v>
      </c>
      <c r="C172" s="1" t="s">
        <v>125</v>
      </c>
      <c r="E172" s="1"/>
      <c r="F172" s="3"/>
      <c r="G172" s="1"/>
    </row>
    <row r="173" spans="1:12" x14ac:dyDescent="0.25">
      <c r="A173" s="1" t="s">
        <v>7</v>
      </c>
      <c r="B173" s="3">
        <v>47</v>
      </c>
      <c r="C173" s="1" t="s">
        <v>125</v>
      </c>
      <c r="E173" s="1"/>
      <c r="F173" s="3"/>
      <c r="G173" s="1"/>
    </row>
    <row r="174" spans="1:12" x14ac:dyDescent="0.25">
      <c r="A174" s="1" t="s">
        <v>8</v>
      </c>
      <c r="B174" s="3">
        <v>28</v>
      </c>
      <c r="C174" s="1" t="s">
        <v>125</v>
      </c>
      <c r="E174" s="1"/>
      <c r="F174" s="3"/>
      <c r="G174" s="1"/>
    </row>
    <row r="175" spans="1:12" x14ac:dyDescent="0.25">
      <c r="A175" s="1" t="s">
        <v>9</v>
      </c>
      <c r="B175" s="3">
        <v>53</v>
      </c>
      <c r="C175" s="1" t="s">
        <v>125</v>
      </c>
      <c r="E175" s="1"/>
      <c r="F175" s="3"/>
      <c r="G175" s="1"/>
    </row>
    <row r="176" spans="1:12" x14ac:dyDescent="0.25">
      <c r="A176" s="1" t="s">
        <v>10</v>
      </c>
      <c r="B176" s="3">
        <v>70</v>
      </c>
      <c r="C176" s="1" t="s">
        <v>125</v>
      </c>
      <c r="E176" s="1"/>
      <c r="F176" s="3"/>
      <c r="G176" s="1"/>
    </row>
    <row r="177" spans="1:20" x14ac:dyDescent="0.25">
      <c r="A177" s="1" t="s">
        <v>11</v>
      </c>
      <c r="B177" s="3">
        <f>10</f>
        <v>10</v>
      </c>
      <c r="C177" s="1" t="s">
        <v>126</v>
      </c>
      <c r="E177" s="1"/>
      <c r="F177" s="3"/>
      <c r="G177" s="1"/>
    </row>
    <row r="178" spans="1:20" x14ac:dyDescent="0.25">
      <c r="A178" s="1" t="s">
        <v>62</v>
      </c>
      <c r="B178">
        <f>SUM(B165:B177)</f>
        <v>4048</v>
      </c>
      <c r="E178" s="1"/>
    </row>
    <row r="179" spans="1:20" x14ac:dyDescent="0.25">
      <c r="A179" s="1" t="s">
        <v>63</v>
      </c>
      <c r="B179">
        <f>B178/4000</f>
        <v>1.012</v>
      </c>
      <c r="E179" s="1"/>
      <c r="G179" s="1"/>
      <c r="H179" s="1"/>
      <c r="I179" s="1"/>
      <c r="J179" s="1"/>
      <c r="K179" s="1"/>
      <c r="L179" s="1"/>
    </row>
    <row r="180" spans="1:20" x14ac:dyDescent="0.25">
      <c r="G180" s="1"/>
      <c r="H180" s="1"/>
      <c r="I180" s="1"/>
      <c r="K180" s="1"/>
      <c r="L180" s="1"/>
    </row>
    <row r="181" spans="1:20" x14ac:dyDescent="0.25">
      <c r="G181" s="1"/>
      <c r="H181" s="1"/>
      <c r="I181" s="1"/>
      <c r="J181" s="1"/>
      <c r="K181" s="1"/>
      <c r="L181" s="1"/>
    </row>
    <row r="182" spans="1:20" ht="18.75" x14ac:dyDescent="0.3">
      <c r="E182" s="4"/>
      <c r="F182" s="4"/>
      <c r="G182" s="1"/>
      <c r="H182" s="1"/>
      <c r="I182" s="1"/>
      <c r="J182" s="1"/>
      <c r="K182" s="1"/>
      <c r="L182" s="1"/>
    </row>
    <row r="183" spans="1:20" x14ac:dyDescent="0.25">
      <c r="G183" s="1"/>
      <c r="H183" s="1"/>
      <c r="I183" s="1"/>
      <c r="J183" s="1"/>
      <c r="K183" s="1"/>
      <c r="L183" s="1"/>
    </row>
    <row r="184" spans="1:20" x14ac:dyDescent="0.25">
      <c r="G184" s="1"/>
      <c r="H184" s="1"/>
      <c r="I184" s="1"/>
      <c r="J184" s="1"/>
      <c r="K184" s="1"/>
      <c r="L184" s="1"/>
    </row>
    <row r="185" spans="1:20" x14ac:dyDescent="0.25">
      <c r="G185" s="1"/>
    </row>
    <row r="186" spans="1:20" x14ac:dyDescent="0.25">
      <c r="F186" s="3"/>
      <c r="G186" s="1"/>
    </row>
    <row r="187" spans="1:20" x14ac:dyDescent="0.25">
      <c r="E187" s="1"/>
      <c r="F187" s="3"/>
      <c r="G187" s="1"/>
    </row>
    <row r="188" spans="1:20" x14ac:dyDescent="0.25">
      <c r="E188" s="1"/>
      <c r="F188" s="3"/>
      <c r="G188" s="1"/>
    </row>
    <row r="189" spans="1:20" x14ac:dyDescent="0.25">
      <c r="E189" s="1"/>
      <c r="F189" s="3"/>
      <c r="G189" s="1"/>
    </row>
    <row r="190" spans="1:20" x14ac:dyDescent="0.25">
      <c r="E190" s="1"/>
      <c r="F190" s="3"/>
      <c r="G190" s="1"/>
    </row>
    <row r="191" spans="1:20" x14ac:dyDescent="0.25">
      <c r="E191" s="1"/>
      <c r="F191" s="3"/>
      <c r="G191" s="1"/>
    </row>
    <row r="192" spans="1:20" x14ac:dyDescent="0.25"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5:20" x14ac:dyDescent="0.25"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5:20" x14ac:dyDescent="0.25"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5:20" x14ac:dyDescent="0.25"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5:20" x14ac:dyDescent="0.25"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5:20" x14ac:dyDescent="0.25">
      <c r="E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5:20" x14ac:dyDescent="0.25">
      <c r="E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5:20" x14ac:dyDescent="0.25"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5:20" x14ac:dyDescent="0.25">
      <c r="G200" s="2"/>
    </row>
    <row r="201" spans="5:20" x14ac:dyDescent="0.25">
      <c r="G201" s="1"/>
    </row>
  </sheetData>
  <mergeCells count="28">
    <mergeCell ref="A94:B94"/>
    <mergeCell ref="A76:B76"/>
    <mergeCell ref="A60:B60"/>
    <mergeCell ref="A21:B21"/>
    <mergeCell ref="A30:B30"/>
    <mergeCell ref="A43:B43"/>
    <mergeCell ref="A163:B163"/>
    <mergeCell ref="A148:B148"/>
    <mergeCell ref="A133:B133"/>
    <mergeCell ref="A118:B118"/>
    <mergeCell ref="A107:B107"/>
    <mergeCell ref="A2:B2"/>
    <mergeCell ref="A3:B3"/>
    <mergeCell ref="A12:B12"/>
    <mergeCell ref="E12:F12"/>
    <mergeCell ref="E2:F2"/>
    <mergeCell ref="E3:F3"/>
    <mergeCell ref="E30:F30"/>
    <mergeCell ref="E43:F43"/>
    <mergeCell ref="E21:F21"/>
    <mergeCell ref="E163:F163"/>
    <mergeCell ref="E60:F60"/>
    <mergeCell ref="E76:F76"/>
    <mergeCell ref="E94:F94"/>
    <mergeCell ref="E107:F107"/>
    <mergeCell ref="E118:F118"/>
    <mergeCell ref="E133:F133"/>
    <mergeCell ref="E148:F148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4547F-1C6A-41E0-8641-641BE5278C28}">
  <dimension ref="A1"/>
  <sheetViews>
    <sheetView workbookViewId="0">
      <selection sqref="A1:O5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Frederik Gleerup Hansson</dc:creator>
  <cp:lastModifiedBy>Frederik Gleerup Hansson</cp:lastModifiedBy>
  <dcterms:created xsi:type="dcterms:W3CDTF">2023-10-02T12:21:22Z</dcterms:created>
  <dcterms:modified xsi:type="dcterms:W3CDTF">2024-02-28T14:31:52Z</dcterms:modified>
</cp:coreProperties>
</file>