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MAGs 6000\Streamlined Acidobacteria\Figures and Tables\Figures Numbered\Submission to Microbiome\"/>
    </mc:Choice>
  </mc:AlternateContent>
  <bookViews>
    <workbookView xWindow="7215" yWindow="1245" windowWidth="21090" windowHeight="14295"/>
  </bookViews>
  <sheets>
    <sheet name="Supplementary Table 6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6" i="1" l="1"/>
  <c r="B25" i="1"/>
  <c r="B68" i="1"/>
  <c r="B67" i="1"/>
  <c r="B66" i="1"/>
  <c r="B65" i="1"/>
  <c r="B64" i="1"/>
  <c r="B63" i="1"/>
  <c r="B62" i="1"/>
  <c r="B61" i="1"/>
  <c r="B60" i="1"/>
  <c r="B59" i="1"/>
  <c r="B58" i="1"/>
  <c r="B57" i="1"/>
  <c r="B56" i="1"/>
  <c r="B55" i="1"/>
  <c r="B54" i="1"/>
  <c r="B53" i="1"/>
  <c r="B52" i="1"/>
  <c r="B51" i="1"/>
  <c r="B50" i="1"/>
  <c r="B49" i="1"/>
  <c r="B48" i="1"/>
  <c r="B47" i="1"/>
  <c r="B46" i="1"/>
  <c r="B45" i="1"/>
  <c r="B44" i="1"/>
  <c r="B43" i="1"/>
  <c r="B42" i="1"/>
  <c r="B41" i="1"/>
  <c r="B40" i="1"/>
  <c r="B39" i="1"/>
  <c r="B38" i="1"/>
  <c r="B37" i="1"/>
  <c r="B36" i="1"/>
  <c r="B35" i="1"/>
  <c r="B34" i="1"/>
  <c r="B33" i="1"/>
  <c r="B32" i="1"/>
  <c r="B31" i="1"/>
  <c r="B30" i="1"/>
  <c r="B29" i="1"/>
  <c r="B28" i="1"/>
  <c r="B27" i="1"/>
  <c r="B24" i="1"/>
  <c r="B23" i="1"/>
  <c r="B22" i="1"/>
  <c r="B21" i="1"/>
  <c r="B20" i="1"/>
  <c r="B19" i="1"/>
  <c r="B18" i="1"/>
  <c r="B17" i="1"/>
  <c r="B16" i="1"/>
  <c r="B15" i="1"/>
  <c r="B14" i="1"/>
  <c r="B13" i="1"/>
  <c r="B12" i="1"/>
  <c r="B11" i="1"/>
  <c r="B10" i="1"/>
  <c r="B9" i="1"/>
  <c r="B8" i="1"/>
  <c r="B7" i="1"/>
  <c r="B6" i="1"/>
  <c r="B5" i="1"/>
  <c r="B4" i="1"/>
</calcChain>
</file>

<file path=xl/sharedStrings.xml><?xml version="1.0" encoding="utf-8"?>
<sst xmlns="http://schemas.openxmlformats.org/spreadsheetml/2006/main" count="69" uniqueCount="69">
  <si>
    <t>ZE-LR-56</t>
  </si>
  <si>
    <t>LBMAG</t>
  </si>
  <si>
    <t>AE-03may19-91</t>
  </si>
  <si>
    <t>AH-24oct19-286</t>
  </si>
  <si>
    <t>LE-02apr19-86</t>
  </si>
  <si>
    <t>LH-02apr19-149</t>
  </si>
  <si>
    <t>LH-05nov19-151</t>
  </si>
  <si>
    <t>MaE-04nov19-100</t>
  </si>
  <si>
    <t>MaE-09apr19-183</t>
  </si>
  <si>
    <t>MaH-09apr19-262</t>
  </si>
  <si>
    <t>MoE-23oct19-149</t>
  </si>
  <si>
    <t>MsH-01oct19-328</t>
  </si>
  <si>
    <t>MsH-30apr19-148</t>
  </si>
  <si>
    <t>MsH-30jul19-138</t>
  </si>
  <si>
    <t>TH-08apr19-142</t>
  </si>
  <si>
    <t>TH-11nov19-25</t>
  </si>
  <si>
    <t>TrE-25oct19-138</t>
  </si>
  <si>
    <t>TrH-03may19-70</t>
  </si>
  <si>
    <t>ZE-03apr19-350</t>
  </si>
  <si>
    <t>ZE-13nov19-357</t>
  </si>
  <si>
    <t>3300028258-10</t>
  </si>
  <si>
    <t>3300014801-6</t>
  </si>
  <si>
    <t>3300024276-7</t>
  </si>
  <si>
    <t>3300024277_8</t>
  </si>
  <si>
    <t>3300024278_10</t>
  </si>
  <si>
    <t>3300024280-8</t>
  </si>
  <si>
    <t>3300024282-7</t>
  </si>
  <si>
    <t>3300024311-10</t>
  </si>
  <si>
    <t>3300024312-9</t>
  </si>
  <si>
    <t>3300024490-4</t>
  </si>
  <si>
    <t>3300024491-5</t>
  </si>
  <si>
    <t>3300024492-5</t>
  </si>
  <si>
    <t>3300024494-6</t>
  </si>
  <si>
    <t>3300024499-6</t>
  </si>
  <si>
    <t>3300024501-8</t>
  </si>
  <si>
    <t>3300024510-4</t>
  </si>
  <si>
    <t>3300024512-4</t>
  </si>
  <si>
    <t>3300027079-12</t>
  </si>
  <si>
    <t>3300027157-10</t>
  </si>
  <si>
    <t>3300027160-11</t>
  </si>
  <si>
    <t>3300027162-11</t>
  </si>
  <si>
    <t>3300027205-5</t>
  </si>
  <si>
    <t>3300027211-6</t>
  </si>
  <si>
    <t>3300027214-9</t>
  </si>
  <si>
    <t>3300027224-8</t>
  </si>
  <si>
    <t>3300027339-14</t>
  </si>
  <si>
    <t>3300027627-27</t>
  </si>
  <si>
    <t>3300027649-42</t>
  </si>
  <si>
    <t>3300028067-4</t>
  </si>
  <si>
    <t>3300028071-10</t>
  </si>
  <si>
    <t>3300028083-5</t>
  </si>
  <si>
    <t>3300028086-8</t>
  </si>
  <si>
    <t>3300028265-4</t>
  </si>
  <si>
    <t>3300028269-6</t>
  </si>
  <si>
    <t>Erken-D4-bin-1176</t>
  </si>
  <si>
    <t>Erken-D5-bin-0520</t>
  </si>
  <si>
    <t>Erken-D6-bin-0908</t>
  </si>
  <si>
    <t>Erken-D7-bin-0350</t>
  </si>
  <si>
    <t>Erken-D9-bin-0237</t>
  </si>
  <si>
    <t>ErkenSummer-bin-3811</t>
  </si>
  <si>
    <t>UppL3-bin-119</t>
  </si>
  <si>
    <t>GCA-005788175</t>
  </si>
  <si>
    <t>ZH-03apr19-259</t>
  </si>
  <si>
    <t>ZH-13nov19-169</t>
  </si>
  <si>
    <t>sbin449 (Complete Genome)</t>
  </si>
  <si>
    <t>MAG</t>
  </si>
  <si>
    <t>Percentage of UBA12189 genes</t>
  </si>
  <si>
    <t>ZE-03apr19-LR-56 (Complete Genome)</t>
  </si>
  <si>
    <r>
      <t xml:space="preserve">Supplementary Table 6. </t>
    </r>
    <r>
      <rPr>
        <sz val="11"/>
        <color theme="1"/>
        <rFont val="Calibri"/>
        <family val="2"/>
        <scheme val="minor"/>
      </rPr>
      <t xml:space="preserve">Percentage of </t>
    </r>
    <r>
      <rPr>
        <i/>
        <sz val="11"/>
        <color theme="1"/>
        <rFont val="Calibri"/>
        <family val="2"/>
        <scheme val="minor"/>
      </rPr>
      <t>Acidiparvus</t>
    </r>
    <r>
      <rPr>
        <sz val="11"/>
        <color theme="1"/>
        <rFont val="Calibri"/>
        <family val="2"/>
        <scheme val="minor"/>
      </rPr>
      <t xml:space="preserve"> genes in each MAG determined by Blastp.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</si>
</sst>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">
    <xf numFmtId="0" fontId="0" fillId="0" borderId="0" xfId="0"/>
    <xf numFmtId="10" fontId="0" fillId="0" borderId="0" xfId="1" applyNumberFormat="1" applyFont="1"/>
    <xf numFmtId="0" fontId="2" fillId="0" borderId="0" xfId="0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8"/>
  <sheetViews>
    <sheetView tabSelected="1" workbookViewId="0">
      <selection activeCell="A3" sqref="A3"/>
    </sheetView>
  </sheetViews>
  <sheetFormatPr defaultRowHeight="15" x14ac:dyDescent="0.25"/>
  <cols>
    <col min="1" max="1" width="65.7109375" bestFit="1" customWidth="1"/>
    <col min="2" max="2" width="11.140625" style="1" bestFit="1" customWidth="1"/>
  </cols>
  <sheetData>
    <row r="1" spans="1:2" x14ac:dyDescent="0.25">
      <c r="A1" s="2" t="s">
        <v>68</v>
      </c>
    </row>
    <row r="2" spans="1:2" x14ac:dyDescent="0.25">
      <c r="A2" t="s">
        <v>65</v>
      </c>
      <c r="B2" s="1" t="s">
        <v>66</v>
      </c>
    </row>
    <row r="3" spans="1:2" x14ac:dyDescent="0.25">
      <c r="A3" t="s">
        <v>67</v>
      </c>
      <c r="B3" s="1">
        <v>0.96124031007751942</v>
      </c>
    </row>
    <row r="4" spans="1:2" x14ac:dyDescent="0.25">
      <c r="A4" t="s">
        <v>64</v>
      </c>
      <c r="B4" s="1">
        <f>1122/1194</f>
        <v>0.93969849246231152</v>
      </c>
    </row>
    <row r="5" spans="1:2" x14ac:dyDescent="0.25">
      <c r="A5" t="s">
        <v>0</v>
      </c>
      <c r="B5" s="1">
        <f>1059/1104</f>
        <v>0.95923913043478259</v>
      </c>
    </row>
    <row r="6" spans="1:2" x14ac:dyDescent="0.25">
      <c r="A6" t="s">
        <v>1</v>
      </c>
      <c r="B6" s="1">
        <f>1134/1141</f>
        <v>0.99386503067484666</v>
      </c>
    </row>
    <row r="7" spans="1:2" x14ac:dyDescent="0.25">
      <c r="A7" t="s">
        <v>2</v>
      </c>
      <c r="B7" s="1">
        <f>902/912</f>
        <v>0.98903508771929827</v>
      </c>
    </row>
    <row r="8" spans="1:2" x14ac:dyDescent="0.25">
      <c r="A8" t="s">
        <v>3</v>
      </c>
      <c r="B8" s="1">
        <f>1000/1009</f>
        <v>0.99108027750247774</v>
      </c>
    </row>
    <row r="9" spans="1:2" x14ac:dyDescent="0.25">
      <c r="A9" t="s">
        <v>4</v>
      </c>
      <c r="B9" s="1">
        <f>900/908</f>
        <v>0.99118942731277537</v>
      </c>
    </row>
    <row r="10" spans="1:2" x14ac:dyDescent="0.25">
      <c r="A10" t="s">
        <v>5</v>
      </c>
      <c r="B10" s="1">
        <f>1049/1069</f>
        <v>0.98129092609915813</v>
      </c>
    </row>
    <row r="11" spans="1:2" x14ac:dyDescent="0.25">
      <c r="A11" t="s">
        <v>6</v>
      </c>
      <c r="B11" s="1">
        <f>1011/1026</f>
        <v>0.98538011695906436</v>
      </c>
    </row>
    <row r="12" spans="1:2" x14ac:dyDescent="0.25">
      <c r="A12" t="s">
        <v>7</v>
      </c>
      <c r="B12" s="1">
        <f>786/803</f>
        <v>0.97882938978829392</v>
      </c>
    </row>
    <row r="13" spans="1:2" x14ac:dyDescent="0.25">
      <c r="A13" t="s">
        <v>8</v>
      </c>
      <c r="B13" s="1">
        <f>929/940</f>
        <v>0.98829787234042554</v>
      </c>
    </row>
    <row r="14" spans="1:2" x14ac:dyDescent="0.25">
      <c r="A14" t="s">
        <v>9</v>
      </c>
      <c r="B14" s="1">
        <f>991/1000</f>
        <v>0.99099999999999999</v>
      </c>
    </row>
    <row r="15" spans="1:2" x14ac:dyDescent="0.25">
      <c r="A15" t="s">
        <v>10</v>
      </c>
      <c r="B15" s="1">
        <f>930/943</f>
        <v>0.98621420996818665</v>
      </c>
    </row>
    <row r="16" spans="1:2" x14ac:dyDescent="0.25">
      <c r="A16" t="s">
        <v>11</v>
      </c>
      <c r="B16" s="1">
        <f>1080/1099</f>
        <v>0.98271155595996362</v>
      </c>
    </row>
    <row r="17" spans="1:2" x14ac:dyDescent="0.25">
      <c r="A17" t="s">
        <v>12</v>
      </c>
      <c r="B17" s="1">
        <f>979/988</f>
        <v>0.99089068825910931</v>
      </c>
    </row>
    <row r="18" spans="1:2" x14ac:dyDescent="0.25">
      <c r="A18" t="s">
        <v>13</v>
      </c>
      <c r="B18" s="1">
        <f>1079/1089</f>
        <v>0.99081726354453625</v>
      </c>
    </row>
    <row r="19" spans="1:2" x14ac:dyDescent="0.25">
      <c r="A19" t="s">
        <v>14</v>
      </c>
      <c r="B19" s="1">
        <f>1001/1023</f>
        <v>0.978494623655914</v>
      </c>
    </row>
    <row r="20" spans="1:2" x14ac:dyDescent="0.25">
      <c r="A20" t="s">
        <v>15</v>
      </c>
      <c r="B20" s="1">
        <f>824/843</f>
        <v>0.97746144721233685</v>
      </c>
    </row>
    <row r="21" spans="1:2" x14ac:dyDescent="0.25">
      <c r="A21" t="s">
        <v>16</v>
      </c>
      <c r="B21" s="1">
        <f>1045/1058</f>
        <v>0.98771266540642721</v>
      </c>
    </row>
    <row r="22" spans="1:2" x14ac:dyDescent="0.25">
      <c r="A22" t="s">
        <v>17</v>
      </c>
      <c r="B22" s="1">
        <f>931/942</f>
        <v>0.98832271762208068</v>
      </c>
    </row>
    <row r="23" spans="1:2" x14ac:dyDescent="0.25">
      <c r="A23" t="s">
        <v>18</v>
      </c>
      <c r="B23" s="1">
        <f>996/1016</f>
        <v>0.98031496062992129</v>
      </c>
    </row>
    <row r="24" spans="1:2" x14ac:dyDescent="0.25">
      <c r="A24" t="s">
        <v>19</v>
      </c>
      <c r="B24" s="1">
        <f>1089/1125</f>
        <v>0.96799999999999997</v>
      </c>
    </row>
    <row r="25" spans="1:2" x14ac:dyDescent="0.25">
      <c r="A25" t="s">
        <v>62</v>
      </c>
      <c r="B25" s="1">
        <f>994/1008</f>
        <v>0.98611111111111116</v>
      </c>
    </row>
    <row r="26" spans="1:2" x14ac:dyDescent="0.25">
      <c r="A26" t="s">
        <v>63</v>
      </c>
      <c r="B26" s="1">
        <f>1079/1092</f>
        <v>0.98809523809523814</v>
      </c>
    </row>
    <row r="27" spans="1:2" x14ac:dyDescent="0.25">
      <c r="A27" t="s">
        <v>20</v>
      </c>
      <c r="B27" s="1">
        <f>973/983</f>
        <v>0.98982706002034593</v>
      </c>
    </row>
    <row r="28" spans="1:2" x14ac:dyDescent="0.25">
      <c r="A28" t="s">
        <v>21</v>
      </c>
      <c r="B28" s="1">
        <f>959/996</f>
        <v>0.96285140562248994</v>
      </c>
    </row>
    <row r="29" spans="1:2" x14ac:dyDescent="0.25">
      <c r="A29" t="s">
        <v>22</v>
      </c>
      <c r="B29" s="1">
        <f>999/1007</f>
        <v>0.99205561072492554</v>
      </c>
    </row>
    <row r="30" spans="1:2" x14ac:dyDescent="0.25">
      <c r="A30" t="s">
        <v>23</v>
      </c>
      <c r="B30" s="1">
        <f>1024/1034</f>
        <v>0.99032882011605416</v>
      </c>
    </row>
    <row r="31" spans="1:2" x14ac:dyDescent="0.25">
      <c r="A31" t="s">
        <v>24</v>
      </c>
      <c r="B31" s="1">
        <f>963/974</f>
        <v>0.98870636550308011</v>
      </c>
    </row>
    <row r="32" spans="1:2" x14ac:dyDescent="0.25">
      <c r="A32" t="s">
        <v>25</v>
      </c>
      <c r="B32" s="1">
        <f>997/1005</f>
        <v>0.99203980099502487</v>
      </c>
    </row>
    <row r="33" spans="1:2" x14ac:dyDescent="0.25">
      <c r="A33" t="s">
        <v>26</v>
      </c>
      <c r="B33" s="1">
        <f>969/978</f>
        <v>0.99079754601226999</v>
      </c>
    </row>
    <row r="34" spans="1:2" x14ac:dyDescent="0.25">
      <c r="A34" t="s">
        <v>27</v>
      </c>
      <c r="B34" s="1">
        <f>987/997</f>
        <v>0.98996990972918752</v>
      </c>
    </row>
    <row r="35" spans="1:2" x14ac:dyDescent="0.25">
      <c r="A35" t="s">
        <v>28</v>
      </c>
      <c r="B35" s="1">
        <f>978/987</f>
        <v>0.99088145896656532</v>
      </c>
    </row>
    <row r="36" spans="1:2" ht="15" customHeight="1" x14ac:dyDescent="0.25">
      <c r="A36" t="s">
        <v>29</v>
      </c>
      <c r="B36" s="1">
        <f>1049/1064</f>
        <v>0.98590225563909772</v>
      </c>
    </row>
    <row r="37" spans="1:2" x14ac:dyDescent="0.25">
      <c r="A37" t="s">
        <v>30</v>
      </c>
      <c r="B37" s="1">
        <f>980/988</f>
        <v>0.9919028340080972</v>
      </c>
    </row>
    <row r="38" spans="1:2" x14ac:dyDescent="0.25">
      <c r="A38" t="s">
        <v>31</v>
      </c>
      <c r="B38" s="1">
        <f>1025/1031</f>
        <v>0.99418040737148394</v>
      </c>
    </row>
    <row r="39" spans="1:2" x14ac:dyDescent="0.25">
      <c r="A39" t="s">
        <v>32</v>
      </c>
      <c r="B39" s="1">
        <f>1045/1082</f>
        <v>0.96580406654343809</v>
      </c>
    </row>
    <row r="40" spans="1:2" x14ac:dyDescent="0.25">
      <c r="A40" t="s">
        <v>33</v>
      </c>
      <c r="B40" s="1">
        <f>1942/1972</f>
        <v>0.98478701825557813</v>
      </c>
    </row>
    <row r="41" spans="1:2" x14ac:dyDescent="0.25">
      <c r="A41" t="s">
        <v>34</v>
      </c>
      <c r="B41" s="1">
        <f>1009/1016</f>
        <v>0.99311023622047245</v>
      </c>
    </row>
    <row r="42" spans="1:2" x14ac:dyDescent="0.25">
      <c r="A42" t="s">
        <v>35</v>
      </c>
      <c r="B42" s="1">
        <f>1029/1039</f>
        <v>0.99037536092396539</v>
      </c>
    </row>
    <row r="43" spans="1:2" x14ac:dyDescent="0.25">
      <c r="A43" t="s">
        <v>36</v>
      </c>
      <c r="B43" s="1">
        <f>1004/1012</f>
        <v>0.9920948616600791</v>
      </c>
    </row>
    <row r="44" spans="1:2" x14ac:dyDescent="0.25">
      <c r="A44" t="s">
        <v>37</v>
      </c>
      <c r="B44" s="1">
        <f>1036/1042</f>
        <v>0.99424184261036463</v>
      </c>
    </row>
    <row r="45" spans="1:2" x14ac:dyDescent="0.25">
      <c r="A45" t="s">
        <v>38</v>
      </c>
      <c r="B45" s="1">
        <f>1070/1105</f>
        <v>0.96832579185520362</v>
      </c>
    </row>
    <row r="46" spans="1:2" x14ac:dyDescent="0.25">
      <c r="A46" t="s">
        <v>39</v>
      </c>
      <c r="B46" s="1">
        <f>1054/1062</f>
        <v>0.99246704331450097</v>
      </c>
    </row>
    <row r="47" spans="1:2" x14ac:dyDescent="0.25">
      <c r="A47" t="s">
        <v>40</v>
      </c>
      <c r="B47" s="1">
        <f>961/969</f>
        <v>0.99174406604747167</v>
      </c>
    </row>
    <row r="48" spans="1:2" x14ac:dyDescent="0.25">
      <c r="A48" t="s">
        <v>41</v>
      </c>
      <c r="B48" s="1">
        <f>889/957</f>
        <v>0.92894461859979105</v>
      </c>
    </row>
    <row r="49" spans="1:2" x14ac:dyDescent="0.25">
      <c r="A49" t="s">
        <v>42</v>
      </c>
      <c r="B49" s="1">
        <f>947/954</f>
        <v>0.9926624737945493</v>
      </c>
    </row>
    <row r="50" spans="1:2" x14ac:dyDescent="0.25">
      <c r="A50" t="s">
        <v>43</v>
      </c>
      <c r="B50" s="1">
        <f>1016/1024</f>
        <v>0.9921875</v>
      </c>
    </row>
    <row r="51" spans="1:2" x14ac:dyDescent="0.25">
      <c r="A51" t="s">
        <v>44</v>
      </c>
      <c r="B51" s="1">
        <f>1016/1024</f>
        <v>0.9921875</v>
      </c>
    </row>
    <row r="52" spans="1:2" x14ac:dyDescent="0.25">
      <c r="A52" t="s">
        <v>45</v>
      </c>
      <c r="B52" s="1">
        <f>1024/1033</f>
        <v>0.99128751210067767</v>
      </c>
    </row>
    <row r="53" spans="1:2" x14ac:dyDescent="0.25">
      <c r="A53" t="s">
        <v>46</v>
      </c>
      <c r="B53" s="1">
        <f>987/997</f>
        <v>0.98996990972918752</v>
      </c>
    </row>
    <row r="54" spans="1:2" x14ac:dyDescent="0.25">
      <c r="A54" t="s">
        <v>47</v>
      </c>
      <c r="B54" s="1">
        <f>899/904</f>
        <v>0.99446902654867253</v>
      </c>
    </row>
    <row r="55" spans="1:2" x14ac:dyDescent="0.25">
      <c r="A55" t="s">
        <v>48</v>
      </c>
      <c r="B55" s="1">
        <f>931/942</f>
        <v>0.98832271762208068</v>
      </c>
    </row>
    <row r="56" spans="1:2" x14ac:dyDescent="0.25">
      <c r="A56" t="s">
        <v>49</v>
      </c>
      <c r="B56" s="1">
        <f>989/996</f>
        <v>0.99297188755020083</v>
      </c>
    </row>
    <row r="57" spans="1:2" x14ac:dyDescent="0.25">
      <c r="A57" t="s">
        <v>50</v>
      </c>
      <c r="B57" s="1">
        <f>1041/1050</f>
        <v>0.99142857142857144</v>
      </c>
    </row>
    <row r="58" spans="1:2" x14ac:dyDescent="0.25">
      <c r="A58" t="s">
        <v>51</v>
      </c>
      <c r="B58" s="1">
        <f>1025/1034</f>
        <v>0.99129593810444872</v>
      </c>
    </row>
    <row r="59" spans="1:2" x14ac:dyDescent="0.25">
      <c r="A59" t="s">
        <v>52</v>
      </c>
      <c r="B59" s="1">
        <f>974/982</f>
        <v>0.99185336048879835</v>
      </c>
    </row>
    <row r="60" spans="1:2" x14ac:dyDescent="0.25">
      <c r="A60" t="s">
        <v>53</v>
      </c>
      <c r="B60" s="1">
        <f>1049/1058</f>
        <v>0.99149338374291118</v>
      </c>
    </row>
    <row r="61" spans="1:2" x14ac:dyDescent="0.25">
      <c r="A61" t="s">
        <v>54</v>
      </c>
      <c r="B61" s="1">
        <f>1145/1182</f>
        <v>0.96869712351945858</v>
      </c>
    </row>
    <row r="62" spans="1:2" x14ac:dyDescent="0.25">
      <c r="A62" t="s">
        <v>55</v>
      </c>
      <c r="B62" s="1">
        <f>1126/1151</f>
        <v>0.97827975673327539</v>
      </c>
    </row>
    <row r="63" spans="1:2" ht="15" customHeight="1" x14ac:dyDescent="0.25">
      <c r="A63" t="s">
        <v>56</v>
      </c>
      <c r="B63" s="1">
        <f>1156/1237</f>
        <v>0.93451899757477774</v>
      </c>
    </row>
    <row r="64" spans="1:2" x14ac:dyDescent="0.25">
      <c r="A64" t="s">
        <v>57</v>
      </c>
      <c r="B64" s="1">
        <f>782/796</f>
        <v>0.98241206030150752</v>
      </c>
    </row>
    <row r="65" spans="1:2" ht="15" customHeight="1" x14ac:dyDescent="0.25">
      <c r="A65" t="s">
        <v>58</v>
      </c>
      <c r="B65" s="1">
        <f>1149/1204</f>
        <v>0.95431893687707636</v>
      </c>
    </row>
    <row r="66" spans="1:2" x14ac:dyDescent="0.25">
      <c r="A66" t="s">
        <v>59</v>
      </c>
      <c r="B66" s="1">
        <f>1102/1132</f>
        <v>0.97349823321554774</v>
      </c>
    </row>
    <row r="67" spans="1:2" x14ac:dyDescent="0.25">
      <c r="A67" t="s">
        <v>60</v>
      </c>
      <c r="B67" s="1">
        <f>861/969</f>
        <v>0.88854489164086692</v>
      </c>
    </row>
    <row r="68" spans="1:2" x14ac:dyDescent="0.25">
      <c r="A68" t="s">
        <v>61</v>
      </c>
      <c r="B68" s="1">
        <f>829/848</f>
        <v>0.97759433962264153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</dc:creator>
  <cp:lastModifiedBy>Hon Lun Wong</cp:lastModifiedBy>
  <dcterms:created xsi:type="dcterms:W3CDTF">2015-06-05T18:17:20Z</dcterms:created>
  <dcterms:modified xsi:type="dcterms:W3CDTF">2024-04-12T13:35:27Z</dcterms:modified>
</cp:coreProperties>
</file>